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PSFU\PAYMENTS\PSFA18\"/>
    </mc:Choice>
  </mc:AlternateContent>
  <bookViews>
    <workbookView xWindow="0" yWindow="0" windowWidth="20490" windowHeight="7545" firstSheet="1" activeTab="1"/>
  </bookViews>
  <sheets>
    <sheet name="Reconciliation" sheetId="5" state="hidden" r:id="rId1"/>
    <sheet name="Report" sheetId="2" r:id="rId2"/>
    <sheet name="ReconciliationData" sheetId="1" state="hidden" r:id="rId3"/>
    <sheet name="Monthly Adjustments" sheetId="3" state="hidden" r:id="rId4"/>
    <sheet name="Accounting Record" sheetId="4" state="hidden" r:id="rId5"/>
  </sheets>
  <definedNames>
    <definedName name="_xlnm._FilterDatabase" localSheetId="4" hidden="1">'Accounting Record'!$A$1:$I$1957</definedName>
  </definedNames>
  <calcPr calcId="152511"/>
  <pivotCaches>
    <pivotCache cacheId="1" r:id="rId6"/>
  </pivotCaches>
</workbook>
</file>

<file path=xl/calcChain.xml><?xml version="1.0" encoding="utf-8"?>
<calcChain xmlns="http://schemas.openxmlformats.org/spreadsheetml/2006/main">
  <c r="AZ182" i="3" l="1"/>
  <c r="AZ181" i="3"/>
  <c r="AZ4" i="3"/>
  <c r="AZ5" i="3"/>
  <c r="AZ6" i="3"/>
  <c r="AZ7" i="3"/>
  <c r="AZ8" i="3"/>
  <c r="AZ9" i="3"/>
  <c r="AZ10" i="3"/>
  <c r="AZ11" i="3"/>
  <c r="AZ12" i="3"/>
  <c r="AZ13" i="3"/>
  <c r="AZ14" i="3"/>
  <c r="AZ15" i="3"/>
  <c r="AZ16" i="3"/>
  <c r="AZ17" i="3"/>
  <c r="AZ18" i="3"/>
  <c r="AZ19" i="3"/>
  <c r="AZ20" i="3"/>
  <c r="AZ21" i="3"/>
  <c r="AZ22" i="3"/>
  <c r="AZ23" i="3"/>
  <c r="AZ24" i="3"/>
  <c r="AZ25" i="3"/>
  <c r="AZ26" i="3"/>
  <c r="AZ27" i="3"/>
  <c r="AZ28" i="3"/>
  <c r="AZ29" i="3"/>
  <c r="AZ30" i="3"/>
  <c r="AZ31" i="3"/>
  <c r="AZ32" i="3"/>
  <c r="AZ33" i="3"/>
  <c r="AZ34" i="3"/>
  <c r="AZ35" i="3"/>
  <c r="AZ36" i="3"/>
  <c r="AZ37" i="3"/>
  <c r="AZ38" i="3"/>
  <c r="AZ39" i="3"/>
  <c r="AZ40" i="3"/>
  <c r="AZ41" i="3"/>
  <c r="AZ42" i="3"/>
  <c r="AZ43" i="3"/>
  <c r="AZ44" i="3"/>
  <c r="AZ45" i="3"/>
  <c r="AZ46" i="3"/>
  <c r="AZ47" i="3"/>
  <c r="AZ48" i="3"/>
  <c r="AZ49" i="3"/>
  <c r="AZ50" i="3"/>
  <c r="AZ51" i="3"/>
  <c r="AZ52" i="3"/>
  <c r="AZ53" i="3"/>
  <c r="AZ54" i="3"/>
  <c r="AZ55" i="3"/>
  <c r="AZ56" i="3"/>
  <c r="AZ57" i="3"/>
  <c r="AZ58" i="3"/>
  <c r="AZ59" i="3"/>
  <c r="AZ60" i="3"/>
  <c r="AZ61" i="3"/>
  <c r="AZ62" i="3"/>
  <c r="AZ63" i="3"/>
  <c r="AZ64" i="3"/>
  <c r="AZ65" i="3"/>
  <c r="AZ66" i="3"/>
  <c r="AZ67" i="3"/>
  <c r="AZ68" i="3"/>
  <c r="AZ69" i="3"/>
  <c r="AZ70" i="3"/>
  <c r="AZ71" i="3"/>
  <c r="AZ72" i="3"/>
  <c r="AZ73" i="3"/>
  <c r="AZ74" i="3"/>
  <c r="AZ75" i="3"/>
  <c r="AZ76" i="3"/>
  <c r="AZ77" i="3"/>
  <c r="AZ78" i="3"/>
  <c r="AZ79" i="3"/>
  <c r="AZ80" i="3"/>
  <c r="AZ81" i="3"/>
  <c r="AZ82" i="3"/>
  <c r="AZ83" i="3"/>
  <c r="AZ84" i="3"/>
  <c r="AZ85" i="3"/>
  <c r="AZ86" i="3"/>
  <c r="AZ87" i="3"/>
  <c r="AZ88" i="3"/>
  <c r="AZ89" i="3"/>
  <c r="AZ90" i="3"/>
  <c r="AZ91" i="3"/>
  <c r="AZ92" i="3"/>
  <c r="AZ93" i="3"/>
  <c r="AZ94" i="3"/>
  <c r="AZ95" i="3"/>
  <c r="AZ96" i="3"/>
  <c r="AZ97" i="3"/>
  <c r="AZ98" i="3"/>
  <c r="AZ99" i="3"/>
  <c r="AZ100" i="3"/>
  <c r="AZ101" i="3"/>
  <c r="AZ102" i="3"/>
  <c r="AZ103" i="3"/>
  <c r="AZ104" i="3"/>
  <c r="AZ105" i="3"/>
  <c r="AZ106" i="3"/>
  <c r="AZ107" i="3"/>
  <c r="AZ108" i="3"/>
  <c r="AZ109" i="3"/>
  <c r="AZ110" i="3"/>
  <c r="AZ111" i="3"/>
  <c r="AZ112" i="3"/>
  <c r="AZ113" i="3"/>
  <c r="AZ114" i="3"/>
  <c r="AZ115" i="3"/>
  <c r="AZ116" i="3"/>
  <c r="AZ117" i="3"/>
  <c r="AZ118" i="3"/>
  <c r="AZ119" i="3"/>
  <c r="AZ120" i="3"/>
  <c r="AZ121" i="3"/>
  <c r="AZ122" i="3"/>
  <c r="AZ123" i="3"/>
  <c r="AZ124" i="3"/>
  <c r="AZ125" i="3"/>
  <c r="AZ126" i="3"/>
  <c r="AZ127" i="3"/>
  <c r="AZ128" i="3"/>
  <c r="AZ129" i="3"/>
  <c r="AZ130" i="3"/>
  <c r="AZ131" i="3"/>
  <c r="AZ132" i="3"/>
  <c r="AZ133" i="3"/>
  <c r="AZ134" i="3"/>
  <c r="AZ135" i="3"/>
  <c r="AZ136" i="3"/>
  <c r="AZ137" i="3"/>
  <c r="AZ138" i="3"/>
  <c r="AZ139" i="3"/>
  <c r="AZ140" i="3"/>
  <c r="AZ141" i="3"/>
  <c r="AZ142" i="3"/>
  <c r="AZ143" i="3"/>
  <c r="AZ144" i="3"/>
  <c r="AZ145" i="3"/>
  <c r="AZ146" i="3"/>
  <c r="AZ147" i="3"/>
  <c r="AZ148" i="3"/>
  <c r="AZ149" i="3"/>
  <c r="AZ150" i="3"/>
  <c r="AZ151" i="3"/>
  <c r="AZ152" i="3"/>
  <c r="AZ153" i="3"/>
  <c r="AZ154" i="3"/>
  <c r="AZ155" i="3"/>
  <c r="AZ156" i="3"/>
  <c r="AZ157" i="3"/>
  <c r="AZ158" i="3"/>
  <c r="AZ159" i="3"/>
  <c r="AZ160" i="3"/>
  <c r="AZ161" i="3"/>
  <c r="AZ162" i="3"/>
  <c r="AZ163" i="3"/>
  <c r="AZ164" i="3"/>
  <c r="AZ165" i="3"/>
  <c r="AZ166" i="3"/>
  <c r="AZ167" i="3"/>
  <c r="AZ168" i="3"/>
  <c r="AZ169" i="3"/>
  <c r="AZ170" i="3"/>
  <c r="AZ171" i="3"/>
  <c r="AZ172" i="3"/>
  <c r="AZ173" i="3"/>
  <c r="AZ174" i="3"/>
  <c r="AZ175" i="3"/>
  <c r="AZ176" i="3"/>
  <c r="AZ177" i="3"/>
  <c r="AZ178" i="3"/>
  <c r="AZ179" i="3"/>
  <c r="AZ180" i="3"/>
  <c r="AY182" i="3"/>
  <c r="AY181" i="3"/>
  <c r="AY4" i="3"/>
  <c r="AY5" i="3"/>
  <c r="AY6" i="3"/>
  <c r="AY7" i="3"/>
  <c r="AY8" i="3"/>
  <c r="AY9" i="3"/>
  <c r="AY10" i="3"/>
  <c r="AY11" i="3"/>
  <c r="AY12" i="3"/>
  <c r="AY13" i="3"/>
  <c r="AY14" i="3"/>
  <c r="AY15" i="3"/>
  <c r="AY16" i="3"/>
  <c r="AY17" i="3"/>
  <c r="AY18" i="3"/>
  <c r="AY19" i="3"/>
  <c r="AY20" i="3"/>
  <c r="AY21" i="3"/>
  <c r="AY22" i="3"/>
  <c r="AY23" i="3"/>
  <c r="AY24" i="3"/>
  <c r="AY25" i="3"/>
  <c r="AY26" i="3"/>
  <c r="AY27" i="3"/>
  <c r="AY28" i="3"/>
  <c r="AY29" i="3"/>
  <c r="AY30" i="3"/>
  <c r="AY31" i="3"/>
  <c r="AY32" i="3"/>
  <c r="AY33" i="3"/>
  <c r="AY34" i="3"/>
  <c r="AY35" i="3"/>
  <c r="AY36" i="3"/>
  <c r="AY37" i="3"/>
  <c r="AY38" i="3"/>
  <c r="AY39" i="3"/>
  <c r="AY40" i="3"/>
  <c r="AY41" i="3"/>
  <c r="AY42" i="3"/>
  <c r="AY43" i="3"/>
  <c r="AY44" i="3"/>
  <c r="AY45" i="3"/>
  <c r="AY46" i="3"/>
  <c r="AY47" i="3"/>
  <c r="AY48" i="3"/>
  <c r="AY49" i="3"/>
  <c r="AY50" i="3"/>
  <c r="AY51" i="3"/>
  <c r="AY52" i="3"/>
  <c r="AY53" i="3"/>
  <c r="AY54" i="3"/>
  <c r="AY55" i="3"/>
  <c r="AY56" i="3"/>
  <c r="AY57" i="3"/>
  <c r="AY58" i="3"/>
  <c r="AY59" i="3"/>
  <c r="AY60" i="3"/>
  <c r="AY61" i="3"/>
  <c r="AY62" i="3"/>
  <c r="AY63" i="3"/>
  <c r="AY64" i="3"/>
  <c r="AY65" i="3"/>
  <c r="AY66" i="3"/>
  <c r="AY67" i="3"/>
  <c r="AY68" i="3"/>
  <c r="AY69" i="3"/>
  <c r="AY70" i="3"/>
  <c r="AY71" i="3"/>
  <c r="AY72" i="3"/>
  <c r="AY73" i="3"/>
  <c r="AY74" i="3"/>
  <c r="AY75" i="3"/>
  <c r="AY76" i="3"/>
  <c r="AY77" i="3"/>
  <c r="AY78" i="3"/>
  <c r="AY79" i="3"/>
  <c r="AY80" i="3"/>
  <c r="AY81" i="3"/>
  <c r="AY82" i="3"/>
  <c r="AY83" i="3"/>
  <c r="AY84" i="3"/>
  <c r="AY85" i="3"/>
  <c r="AY86" i="3"/>
  <c r="AY87" i="3"/>
  <c r="AY88" i="3"/>
  <c r="AY89" i="3"/>
  <c r="AY90" i="3"/>
  <c r="AY91" i="3"/>
  <c r="AY92" i="3"/>
  <c r="AY93" i="3"/>
  <c r="AY94" i="3"/>
  <c r="AY95" i="3"/>
  <c r="AY96" i="3"/>
  <c r="AY97" i="3"/>
  <c r="AY98" i="3"/>
  <c r="AY99" i="3"/>
  <c r="AY100" i="3"/>
  <c r="AY101" i="3"/>
  <c r="AY102" i="3"/>
  <c r="AY103" i="3"/>
  <c r="AY104" i="3"/>
  <c r="AY105" i="3"/>
  <c r="AY106" i="3"/>
  <c r="AY107" i="3"/>
  <c r="AY108" i="3"/>
  <c r="AY109" i="3"/>
  <c r="AY110" i="3"/>
  <c r="AY111" i="3"/>
  <c r="AY112" i="3"/>
  <c r="AY113" i="3"/>
  <c r="AY114" i="3"/>
  <c r="AY115" i="3"/>
  <c r="AY116" i="3"/>
  <c r="AY117" i="3"/>
  <c r="AY118" i="3"/>
  <c r="AY119" i="3"/>
  <c r="AY120" i="3"/>
  <c r="AY121" i="3"/>
  <c r="AY122" i="3"/>
  <c r="AY123" i="3"/>
  <c r="AY124" i="3"/>
  <c r="AY125" i="3"/>
  <c r="AY126" i="3"/>
  <c r="AY127" i="3"/>
  <c r="AY128" i="3"/>
  <c r="AY129" i="3"/>
  <c r="AY130" i="3"/>
  <c r="AY131" i="3"/>
  <c r="AY132" i="3"/>
  <c r="AY133" i="3"/>
  <c r="AY134" i="3"/>
  <c r="AY135" i="3"/>
  <c r="AY136" i="3"/>
  <c r="AY137" i="3"/>
  <c r="AY138" i="3"/>
  <c r="AY139" i="3"/>
  <c r="AY140" i="3"/>
  <c r="AY141" i="3"/>
  <c r="AY142" i="3"/>
  <c r="AY143" i="3"/>
  <c r="AY144" i="3"/>
  <c r="AY145" i="3"/>
  <c r="AY146" i="3"/>
  <c r="AY147" i="3"/>
  <c r="AY148" i="3"/>
  <c r="AY149" i="3"/>
  <c r="AY150" i="3"/>
  <c r="AY151" i="3"/>
  <c r="AY152" i="3"/>
  <c r="AY153" i="3"/>
  <c r="AY154" i="3"/>
  <c r="AY155" i="3"/>
  <c r="AY156" i="3"/>
  <c r="AY157" i="3"/>
  <c r="AY158" i="3"/>
  <c r="AY159" i="3"/>
  <c r="AY160" i="3"/>
  <c r="AY161" i="3"/>
  <c r="AY162" i="3"/>
  <c r="AY163" i="3"/>
  <c r="AY164" i="3"/>
  <c r="AY165" i="3"/>
  <c r="AY166" i="3"/>
  <c r="AY167" i="3"/>
  <c r="AY168" i="3"/>
  <c r="AY169" i="3"/>
  <c r="AY170" i="3"/>
  <c r="AY171" i="3"/>
  <c r="AY172" i="3"/>
  <c r="AY173" i="3"/>
  <c r="AY174" i="3"/>
  <c r="AY175" i="3"/>
  <c r="AY176" i="3"/>
  <c r="AY177" i="3"/>
  <c r="AY178" i="3"/>
  <c r="AY179" i="3"/>
  <c r="AY180" i="3"/>
  <c r="AY3" i="3"/>
  <c r="AZ3" i="3"/>
  <c r="BA3" i="3"/>
  <c r="C12" i="2" l="1"/>
  <c r="M85" i="1"/>
  <c r="AH85" i="1"/>
  <c r="F184" i="5"/>
  <c r="F6" i="5"/>
  <c r="H6" i="5"/>
  <c r="G6" i="5"/>
  <c r="F7" i="5"/>
  <c r="H7" i="5"/>
  <c r="G7" i="5"/>
  <c r="F8" i="5"/>
  <c r="G8" i="5"/>
  <c r="H8" i="5"/>
  <c r="F9" i="5"/>
  <c r="G9" i="5"/>
  <c r="H9" i="5"/>
  <c r="F10" i="5"/>
  <c r="H10" i="5"/>
  <c r="G10" i="5"/>
  <c r="F11" i="5"/>
  <c r="H11" i="5"/>
  <c r="G11" i="5"/>
  <c r="F12" i="5"/>
  <c r="G12" i="5"/>
  <c r="H12" i="5"/>
  <c r="F13" i="5"/>
  <c r="G13" i="5"/>
  <c r="H13" i="5"/>
  <c r="F14" i="5"/>
  <c r="H14" i="5"/>
  <c r="G14" i="5"/>
  <c r="F15" i="5"/>
  <c r="H15" i="5"/>
  <c r="G15" i="5"/>
  <c r="F16" i="5"/>
  <c r="G16" i="5"/>
  <c r="H16" i="5"/>
  <c r="F17" i="5"/>
  <c r="G17" i="5"/>
  <c r="H17" i="5"/>
  <c r="F18" i="5"/>
  <c r="H18" i="5"/>
  <c r="G18" i="5"/>
  <c r="F19" i="5"/>
  <c r="H19" i="5"/>
  <c r="G19" i="5"/>
  <c r="F20" i="5"/>
  <c r="G20" i="5"/>
  <c r="H20" i="5"/>
  <c r="F21" i="5"/>
  <c r="G21" i="5"/>
  <c r="H21" i="5"/>
  <c r="F22" i="5"/>
  <c r="H22" i="5"/>
  <c r="G22" i="5"/>
  <c r="F23" i="5"/>
  <c r="H23" i="5"/>
  <c r="G23" i="5"/>
  <c r="F24" i="5"/>
  <c r="G24" i="5"/>
  <c r="H24" i="5"/>
  <c r="F25" i="5"/>
  <c r="G25" i="5"/>
  <c r="H25" i="5"/>
  <c r="F26" i="5"/>
  <c r="H26" i="5"/>
  <c r="G26" i="5"/>
  <c r="F27" i="5"/>
  <c r="H27" i="5"/>
  <c r="G27" i="5"/>
  <c r="F28" i="5"/>
  <c r="G28" i="5"/>
  <c r="H28" i="5"/>
  <c r="F29" i="5"/>
  <c r="G29" i="5"/>
  <c r="H29" i="5"/>
  <c r="F30" i="5"/>
  <c r="H30" i="5"/>
  <c r="G30" i="5"/>
  <c r="F31" i="5"/>
  <c r="H31" i="5"/>
  <c r="G31" i="5"/>
  <c r="F32" i="5"/>
  <c r="G32" i="5"/>
  <c r="H32" i="5"/>
  <c r="F33" i="5"/>
  <c r="G33" i="5"/>
  <c r="H33" i="5"/>
  <c r="F34" i="5"/>
  <c r="H34" i="5"/>
  <c r="G34" i="5"/>
  <c r="F35" i="5"/>
  <c r="H35" i="5"/>
  <c r="G35" i="5"/>
  <c r="F36" i="5"/>
  <c r="G36" i="5"/>
  <c r="H36" i="5"/>
  <c r="F37" i="5"/>
  <c r="G37" i="5"/>
  <c r="H37" i="5"/>
  <c r="F38" i="5"/>
  <c r="H38" i="5"/>
  <c r="G38" i="5"/>
  <c r="F39" i="5"/>
  <c r="H39" i="5"/>
  <c r="G39" i="5"/>
  <c r="F40" i="5"/>
  <c r="G40" i="5"/>
  <c r="H40" i="5"/>
  <c r="F41" i="5"/>
  <c r="G41" i="5"/>
  <c r="H41" i="5"/>
  <c r="F42" i="5"/>
  <c r="H42" i="5"/>
  <c r="G42" i="5"/>
  <c r="F43" i="5"/>
  <c r="H43" i="5"/>
  <c r="G43" i="5"/>
  <c r="F44" i="5"/>
  <c r="G44" i="5"/>
  <c r="H44" i="5"/>
  <c r="F45" i="5"/>
  <c r="G45" i="5"/>
  <c r="H45" i="5"/>
  <c r="F46" i="5"/>
  <c r="F47" i="5"/>
  <c r="H47" i="5"/>
  <c r="G47" i="5"/>
  <c r="F48" i="5"/>
  <c r="G48" i="5"/>
  <c r="H48" i="5"/>
  <c r="F49" i="5"/>
  <c r="G49" i="5"/>
  <c r="H49" i="5"/>
  <c r="F50" i="5"/>
  <c r="H50" i="5"/>
  <c r="G50" i="5"/>
  <c r="F51" i="5"/>
  <c r="H51" i="5"/>
  <c r="G51" i="5"/>
  <c r="F52" i="5"/>
  <c r="G52" i="5"/>
  <c r="H52" i="5"/>
  <c r="F53" i="5"/>
  <c r="G53" i="5"/>
  <c r="H53" i="5"/>
  <c r="F54" i="5"/>
  <c r="H54" i="5"/>
  <c r="G54" i="5"/>
  <c r="F55" i="5"/>
  <c r="H55" i="5"/>
  <c r="G55" i="5"/>
  <c r="F56" i="5"/>
  <c r="G56" i="5"/>
  <c r="H56" i="5"/>
  <c r="F57" i="5"/>
  <c r="G57" i="5"/>
  <c r="H57" i="5"/>
  <c r="F58" i="5"/>
  <c r="H58" i="5"/>
  <c r="G58" i="5"/>
  <c r="F59" i="5"/>
  <c r="H59" i="5"/>
  <c r="G59" i="5"/>
  <c r="F60" i="5"/>
  <c r="G60" i="5"/>
  <c r="H60" i="5"/>
  <c r="F61" i="5"/>
  <c r="G61" i="5"/>
  <c r="H61" i="5"/>
  <c r="F62" i="5"/>
  <c r="H62" i="5"/>
  <c r="G62" i="5"/>
  <c r="F63" i="5"/>
  <c r="H63" i="5"/>
  <c r="G63" i="5"/>
  <c r="F64" i="5"/>
  <c r="G64" i="5"/>
  <c r="H64" i="5"/>
  <c r="F65" i="5"/>
  <c r="G65" i="5"/>
  <c r="H65" i="5"/>
  <c r="F66" i="5"/>
  <c r="H66" i="5"/>
  <c r="G66" i="5"/>
  <c r="F67" i="5"/>
  <c r="H67" i="5"/>
  <c r="G67" i="5"/>
  <c r="F68" i="5"/>
  <c r="G68" i="5"/>
  <c r="H68" i="5"/>
  <c r="F69" i="5"/>
  <c r="G69" i="5"/>
  <c r="H69" i="5"/>
  <c r="F70" i="5"/>
  <c r="H70" i="5"/>
  <c r="G70" i="5"/>
  <c r="F71" i="5"/>
  <c r="H71" i="5"/>
  <c r="G71" i="5"/>
  <c r="F72" i="5"/>
  <c r="G72" i="5"/>
  <c r="H72" i="5"/>
  <c r="F73" i="5"/>
  <c r="G73" i="5"/>
  <c r="H73" i="5"/>
  <c r="F74" i="5"/>
  <c r="H74" i="5"/>
  <c r="G74" i="5"/>
  <c r="F75" i="5"/>
  <c r="H75" i="5"/>
  <c r="G75" i="5"/>
  <c r="F76" i="5"/>
  <c r="G76" i="5"/>
  <c r="H76" i="5"/>
  <c r="F77" i="5"/>
  <c r="G77" i="5"/>
  <c r="H77" i="5"/>
  <c r="F78" i="5"/>
  <c r="H78" i="5"/>
  <c r="G78" i="5"/>
  <c r="F79" i="5"/>
  <c r="H79" i="5"/>
  <c r="G79" i="5"/>
  <c r="F80" i="5"/>
  <c r="G80" i="5"/>
  <c r="H80" i="5"/>
  <c r="F81" i="5"/>
  <c r="G81" i="5"/>
  <c r="H81" i="5"/>
  <c r="F82" i="5"/>
  <c r="H82" i="5"/>
  <c r="G82" i="5"/>
  <c r="F83" i="5"/>
  <c r="H83" i="5"/>
  <c r="G83" i="5"/>
  <c r="F84" i="5"/>
  <c r="G84" i="5"/>
  <c r="H84" i="5"/>
  <c r="F85" i="5"/>
  <c r="G85" i="5"/>
  <c r="H85" i="5"/>
  <c r="F86" i="5"/>
  <c r="H86" i="5"/>
  <c r="G86" i="5"/>
  <c r="F87" i="5"/>
  <c r="H87" i="5"/>
  <c r="G87" i="5"/>
  <c r="F88" i="5"/>
  <c r="F89" i="5"/>
  <c r="G89" i="5"/>
  <c r="H89" i="5"/>
  <c r="F90" i="5"/>
  <c r="H90" i="5"/>
  <c r="G90" i="5"/>
  <c r="F91" i="5"/>
  <c r="H91" i="5"/>
  <c r="G91" i="5"/>
  <c r="F92" i="5"/>
  <c r="G92" i="5"/>
  <c r="H92" i="5"/>
  <c r="F93" i="5"/>
  <c r="G93" i="5"/>
  <c r="H93" i="5"/>
  <c r="F94" i="5"/>
  <c r="H94" i="5"/>
  <c r="G94" i="5"/>
  <c r="F95" i="5"/>
  <c r="H95" i="5"/>
  <c r="G95" i="5"/>
  <c r="F96" i="5"/>
  <c r="G96" i="5"/>
  <c r="H96" i="5"/>
  <c r="F97" i="5"/>
  <c r="G97" i="5"/>
  <c r="H97" i="5"/>
  <c r="F98" i="5"/>
  <c r="H98" i="5"/>
  <c r="G98" i="5"/>
  <c r="F99" i="5"/>
  <c r="H99" i="5"/>
  <c r="G99" i="5"/>
  <c r="F100" i="5"/>
  <c r="G100" i="5"/>
  <c r="H100" i="5"/>
  <c r="F101" i="5"/>
  <c r="G101" i="5"/>
  <c r="H101" i="5"/>
  <c r="F102" i="5"/>
  <c r="H102" i="5"/>
  <c r="G102" i="5"/>
  <c r="F103" i="5"/>
  <c r="H103" i="5"/>
  <c r="G103" i="5"/>
  <c r="F104" i="5"/>
  <c r="G104" i="5"/>
  <c r="H104" i="5"/>
  <c r="F105" i="5"/>
  <c r="G105" i="5"/>
  <c r="H105" i="5"/>
  <c r="F106" i="5"/>
  <c r="H106" i="5"/>
  <c r="G106" i="5"/>
  <c r="F107" i="5"/>
  <c r="H107" i="5"/>
  <c r="G107" i="5"/>
  <c r="F108" i="5"/>
  <c r="G108" i="5"/>
  <c r="H108" i="5"/>
  <c r="F109" i="5"/>
  <c r="G109" i="5"/>
  <c r="H109" i="5"/>
  <c r="F110" i="5"/>
  <c r="H110" i="5"/>
  <c r="G110" i="5"/>
  <c r="F111" i="5"/>
  <c r="H111" i="5"/>
  <c r="G111" i="5"/>
  <c r="F112" i="5"/>
  <c r="G112" i="5"/>
  <c r="H112" i="5"/>
  <c r="F113" i="5"/>
  <c r="G113" i="5"/>
  <c r="H113" i="5"/>
  <c r="F114" i="5"/>
  <c r="H114" i="5"/>
  <c r="G114" i="5"/>
  <c r="F115" i="5"/>
  <c r="H115" i="5"/>
  <c r="G115" i="5"/>
  <c r="F116" i="5"/>
  <c r="G116" i="5"/>
  <c r="H116" i="5"/>
  <c r="F117" i="5"/>
  <c r="G117" i="5"/>
  <c r="H117" i="5"/>
  <c r="F118" i="5"/>
  <c r="H118" i="5"/>
  <c r="G118" i="5"/>
  <c r="F119" i="5"/>
  <c r="H119" i="5"/>
  <c r="G119" i="5"/>
  <c r="F120" i="5"/>
  <c r="G120" i="5"/>
  <c r="H120" i="5"/>
  <c r="F121" i="5"/>
  <c r="G121" i="5"/>
  <c r="H121" i="5"/>
  <c r="F122" i="5"/>
  <c r="H122" i="5"/>
  <c r="G122" i="5"/>
  <c r="F123" i="5"/>
  <c r="H123" i="5"/>
  <c r="G123" i="5"/>
  <c r="F124" i="5"/>
  <c r="G124" i="5"/>
  <c r="H124" i="5"/>
  <c r="F125" i="5"/>
  <c r="G125" i="5"/>
  <c r="H125" i="5"/>
  <c r="F126" i="5"/>
  <c r="H126" i="5"/>
  <c r="G126" i="5"/>
  <c r="F127" i="5"/>
  <c r="H127" i="5"/>
  <c r="G127" i="5"/>
  <c r="F128" i="5"/>
  <c r="G128" i="5"/>
  <c r="H128" i="5"/>
  <c r="F129" i="5"/>
  <c r="G129" i="5"/>
  <c r="H129" i="5"/>
  <c r="F130" i="5"/>
  <c r="H130" i="5"/>
  <c r="G130" i="5"/>
  <c r="F131" i="5"/>
  <c r="H131" i="5"/>
  <c r="G131" i="5"/>
  <c r="F132" i="5"/>
  <c r="G132" i="5"/>
  <c r="H132" i="5"/>
  <c r="F133" i="5"/>
  <c r="G133" i="5"/>
  <c r="H133" i="5"/>
  <c r="F134" i="5"/>
  <c r="H134" i="5"/>
  <c r="G134" i="5"/>
  <c r="F135" i="5"/>
  <c r="H135" i="5"/>
  <c r="G135" i="5"/>
  <c r="F136" i="5"/>
  <c r="G136" i="5"/>
  <c r="H136" i="5"/>
  <c r="F137" i="5"/>
  <c r="G137" i="5"/>
  <c r="H137" i="5"/>
  <c r="F138" i="5"/>
  <c r="H138" i="5"/>
  <c r="G138" i="5"/>
  <c r="F139" i="5"/>
  <c r="H139" i="5"/>
  <c r="G139" i="5"/>
  <c r="F140" i="5"/>
  <c r="G140" i="5"/>
  <c r="H140" i="5"/>
  <c r="F141" i="5"/>
  <c r="G141" i="5"/>
  <c r="H141" i="5"/>
  <c r="F142" i="5"/>
  <c r="H142" i="5"/>
  <c r="G142" i="5"/>
  <c r="F143" i="5"/>
  <c r="H143" i="5"/>
  <c r="G143" i="5"/>
  <c r="F144" i="5"/>
  <c r="G144" i="5"/>
  <c r="H144" i="5"/>
  <c r="F145" i="5"/>
  <c r="G145" i="5"/>
  <c r="H145" i="5"/>
  <c r="F146" i="5"/>
  <c r="H146" i="5"/>
  <c r="G146" i="5"/>
  <c r="F147" i="5"/>
  <c r="H147" i="5"/>
  <c r="G147" i="5"/>
  <c r="F148" i="5"/>
  <c r="G148" i="5"/>
  <c r="H148" i="5"/>
  <c r="F149" i="5"/>
  <c r="G149" i="5"/>
  <c r="H149" i="5"/>
  <c r="F150" i="5"/>
  <c r="H150" i="5"/>
  <c r="G150" i="5"/>
  <c r="F151" i="5"/>
  <c r="H151" i="5"/>
  <c r="G151" i="5"/>
  <c r="F152" i="5"/>
  <c r="G152" i="5"/>
  <c r="H152" i="5"/>
  <c r="F153" i="5"/>
  <c r="G153" i="5"/>
  <c r="H153" i="5"/>
  <c r="F154" i="5"/>
  <c r="H154" i="5"/>
  <c r="G154" i="5"/>
  <c r="F155" i="5"/>
  <c r="H155" i="5"/>
  <c r="G155" i="5"/>
  <c r="F156" i="5"/>
  <c r="G156" i="5"/>
  <c r="H156" i="5"/>
  <c r="F157" i="5"/>
  <c r="G157" i="5"/>
  <c r="H157" i="5"/>
  <c r="F158" i="5"/>
  <c r="H158" i="5"/>
  <c r="G158" i="5"/>
  <c r="F159" i="5"/>
  <c r="H159" i="5"/>
  <c r="G159" i="5"/>
  <c r="F160" i="5"/>
  <c r="F161" i="5"/>
  <c r="G161" i="5"/>
  <c r="H161" i="5"/>
  <c r="F162" i="5"/>
  <c r="H162" i="5"/>
  <c r="G162" i="5"/>
  <c r="F163" i="5"/>
  <c r="H163" i="5"/>
  <c r="G163" i="5"/>
  <c r="F164" i="5"/>
  <c r="G164" i="5"/>
  <c r="H164" i="5"/>
  <c r="F165" i="5"/>
  <c r="G165" i="5"/>
  <c r="H165" i="5"/>
  <c r="F166" i="5"/>
  <c r="H166" i="5"/>
  <c r="G166" i="5"/>
  <c r="F167" i="5"/>
  <c r="H167" i="5"/>
  <c r="G167" i="5"/>
  <c r="F168" i="5"/>
  <c r="G168" i="5"/>
  <c r="H168" i="5"/>
  <c r="F169" i="5"/>
  <c r="G169" i="5"/>
  <c r="H169" i="5"/>
  <c r="F170" i="5"/>
  <c r="H170" i="5"/>
  <c r="G170" i="5"/>
  <c r="F171" i="5"/>
  <c r="H171" i="5"/>
  <c r="G171" i="5"/>
  <c r="F172" i="5"/>
  <c r="G172" i="5"/>
  <c r="H172" i="5"/>
  <c r="F173" i="5"/>
  <c r="G173" i="5"/>
  <c r="H173" i="5"/>
  <c r="F174" i="5"/>
  <c r="H174" i="5"/>
  <c r="G174" i="5"/>
  <c r="F175" i="5"/>
  <c r="H175" i="5"/>
  <c r="G175" i="5"/>
  <c r="F176" i="5"/>
  <c r="G176" i="5"/>
  <c r="H176" i="5"/>
  <c r="F177" i="5"/>
  <c r="G177" i="5"/>
  <c r="H177" i="5"/>
  <c r="F178" i="5"/>
  <c r="H178" i="5"/>
  <c r="G178" i="5"/>
  <c r="F179" i="5"/>
  <c r="H179" i="5"/>
  <c r="G179" i="5"/>
  <c r="F180" i="5"/>
  <c r="G180" i="5"/>
  <c r="H180" i="5"/>
  <c r="F181" i="5"/>
  <c r="G181" i="5"/>
  <c r="H181" i="5"/>
  <c r="F182" i="5"/>
  <c r="H182" i="5"/>
  <c r="G182" i="5"/>
  <c r="F183" i="5"/>
  <c r="H183" i="5"/>
  <c r="G183" i="5"/>
  <c r="H5" i="5"/>
  <c r="G5" i="5"/>
  <c r="F5" i="5"/>
  <c r="AJ3" i="1"/>
  <c r="AJ4" i="1"/>
  <c r="AK4" i="1" s="1"/>
  <c r="C7" i="5" s="1"/>
  <c r="D7" i="5" s="1"/>
  <c r="AJ5" i="1"/>
  <c r="AK5" i="1" s="1"/>
  <c r="C8" i="5" s="1"/>
  <c r="D8" i="5" s="1"/>
  <c r="AJ6" i="1"/>
  <c r="AK6" i="1" s="1"/>
  <c r="C9" i="5" s="1"/>
  <c r="D9" i="5" s="1"/>
  <c r="AJ7" i="1"/>
  <c r="AJ8" i="1"/>
  <c r="AK8" i="1" s="1"/>
  <c r="C11" i="5" s="1"/>
  <c r="D11" i="5" s="1"/>
  <c r="AJ9" i="1"/>
  <c r="AK9" i="1" s="1"/>
  <c r="C12" i="5" s="1"/>
  <c r="D12" i="5" s="1"/>
  <c r="AJ10" i="1"/>
  <c r="AK10" i="1" s="1"/>
  <c r="C13" i="5" s="1"/>
  <c r="D13" i="5" s="1"/>
  <c r="AJ11" i="1"/>
  <c r="AJ12" i="1"/>
  <c r="AK12" i="1" s="1"/>
  <c r="C15" i="5" s="1"/>
  <c r="D15" i="5" s="1"/>
  <c r="AJ13" i="1"/>
  <c r="AK13" i="1" s="1"/>
  <c r="C16" i="5" s="1"/>
  <c r="D16" i="5" s="1"/>
  <c r="AJ14" i="1"/>
  <c r="AK14" i="1" s="1"/>
  <c r="C17" i="5" s="1"/>
  <c r="D17" i="5" s="1"/>
  <c r="AJ15" i="1"/>
  <c r="AJ16" i="1"/>
  <c r="AK16" i="1" s="1"/>
  <c r="C19" i="5" s="1"/>
  <c r="D19" i="5" s="1"/>
  <c r="AJ17" i="1"/>
  <c r="AK17" i="1" s="1"/>
  <c r="C20" i="5" s="1"/>
  <c r="D20" i="5" s="1"/>
  <c r="AJ18" i="1"/>
  <c r="AK18" i="1" s="1"/>
  <c r="C21" i="5" s="1"/>
  <c r="D21" i="5" s="1"/>
  <c r="AJ19" i="1"/>
  <c r="AJ20" i="1"/>
  <c r="AK20" i="1" s="1"/>
  <c r="C23" i="5" s="1"/>
  <c r="D23" i="5" s="1"/>
  <c r="AJ21" i="1"/>
  <c r="AK21" i="1" s="1"/>
  <c r="C24" i="5" s="1"/>
  <c r="D24" i="5" s="1"/>
  <c r="AJ22" i="1"/>
  <c r="AK22" i="1" s="1"/>
  <c r="C25" i="5" s="1"/>
  <c r="D25" i="5" s="1"/>
  <c r="AJ23" i="1"/>
  <c r="AJ24" i="1"/>
  <c r="AK24" i="1" s="1"/>
  <c r="C27" i="5" s="1"/>
  <c r="D27" i="5" s="1"/>
  <c r="AJ25" i="1"/>
  <c r="AK25" i="1" s="1"/>
  <c r="C28" i="5" s="1"/>
  <c r="D28" i="5" s="1"/>
  <c r="AJ26" i="1"/>
  <c r="AK26" i="1" s="1"/>
  <c r="C29" i="5" s="1"/>
  <c r="D29" i="5" s="1"/>
  <c r="AJ27" i="1"/>
  <c r="AJ28" i="1"/>
  <c r="AK28" i="1" s="1"/>
  <c r="C31" i="5" s="1"/>
  <c r="D31" i="5" s="1"/>
  <c r="AJ29" i="1"/>
  <c r="AK29" i="1" s="1"/>
  <c r="C32" i="5" s="1"/>
  <c r="D32" i="5" s="1"/>
  <c r="AJ30" i="1"/>
  <c r="AK30" i="1" s="1"/>
  <c r="C33" i="5" s="1"/>
  <c r="D33" i="5" s="1"/>
  <c r="AJ31" i="1"/>
  <c r="AJ32" i="1"/>
  <c r="AK32" i="1" s="1"/>
  <c r="C35" i="5" s="1"/>
  <c r="D35" i="5" s="1"/>
  <c r="AJ33" i="1"/>
  <c r="AK33" i="1" s="1"/>
  <c r="C36" i="5" s="1"/>
  <c r="D36" i="5" s="1"/>
  <c r="AJ34" i="1"/>
  <c r="AK34" i="1" s="1"/>
  <c r="C37" i="5" s="1"/>
  <c r="D37" i="5" s="1"/>
  <c r="AJ35" i="1"/>
  <c r="AJ36" i="1"/>
  <c r="AK36" i="1" s="1"/>
  <c r="C39" i="5" s="1"/>
  <c r="D39" i="5" s="1"/>
  <c r="AJ37" i="1"/>
  <c r="AK37" i="1" s="1"/>
  <c r="C40" i="5" s="1"/>
  <c r="D40" i="5" s="1"/>
  <c r="AJ38" i="1"/>
  <c r="AK38" i="1" s="1"/>
  <c r="C41" i="5" s="1"/>
  <c r="D41" i="5" s="1"/>
  <c r="AJ39" i="1"/>
  <c r="AJ40" i="1"/>
  <c r="AK40" i="1" s="1"/>
  <c r="C43" i="5" s="1"/>
  <c r="D43" i="5" s="1"/>
  <c r="AJ41" i="1"/>
  <c r="AK41" i="1" s="1"/>
  <c r="C44" i="5" s="1"/>
  <c r="D44" i="5" s="1"/>
  <c r="AJ42" i="1"/>
  <c r="AK42" i="1" s="1"/>
  <c r="C45" i="5" s="1"/>
  <c r="D45" i="5" s="1"/>
  <c r="AJ44" i="1"/>
  <c r="AJ45" i="1"/>
  <c r="AK45" i="1" s="1"/>
  <c r="C48" i="5" s="1"/>
  <c r="D48" i="5" s="1"/>
  <c r="AJ46" i="1"/>
  <c r="AK46" i="1" s="1"/>
  <c r="C49" i="5" s="1"/>
  <c r="D49" i="5" s="1"/>
  <c r="AJ47" i="1"/>
  <c r="AK47" i="1" s="1"/>
  <c r="C50" i="5" s="1"/>
  <c r="D50" i="5" s="1"/>
  <c r="AJ48" i="1"/>
  <c r="AJ49" i="1"/>
  <c r="AK49" i="1" s="1"/>
  <c r="C52" i="5" s="1"/>
  <c r="D52" i="5" s="1"/>
  <c r="AJ50" i="1"/>
  <c r="AK50" i="1" s="1"/>
  <c r="C53" i="5" s="1"/>
  <c r="D53" i="5" s="1"/>
  <c r="AJ51" i="1"/>
  <c r="AK51" i="1" s="1"/>
  <c r="C54" i="5" s="1"/>
  <c r="D54" i="5" s="1"/>
  <c r="AJ52" i="1"/>
  <c r="AJ53" i="1"/>
  <c r="AK53" i="1" s="1"/>
  <c r="C56" i="5" s="1"/>
  <c r="D56" i="5" s="1"/>
  <c r="AJ54" i="1"/>
  <c r="AK54" i="1" s="1"/>
  <c r="C57" i="5" s="1"/>
  <c r="D57" i="5" s="1"/>
  <c r="AJ55" i="1"/>
  <c r="AK55" i="1" s="1"/>
  <c r="C58" i="5" s="1"/>
  <c r="D58" i="5" s="1"/>
  <c r="AJ56" i="1"/>
  <c r="AJ57" i="1"/>
  <c r="AK57" i="1" s="1"/>
  <c r="C60" i="5" s="1"/>
  <c r="D60" i="5" s="1"/>
  <c r="AJ58" i="1"/>
  <c r="AK58" i="1" s="1"/>
  <c r="C61" i="5" s="1"/>
  <c r="D61" i="5" s="1"/>
  <c r="AJ59" i="1"/>
  <c r="AK59" i="1" s="1"/>
  <c r="C62" i="5" s="1"/>
  <c r="D62" i="5" s="1"/>
  <c r="AJ60" i="1"/>
  <c r="AJ61" i="1"/>
  <c r="AK61" i="1" s="1"/>
  <c r="C64" i="5" s="1"/>
  <c r="D64" i="5" s="1"/>
  <c r="AJ62" i="1"/>
  <c r="AK62" i="1" s="1"/>
  <c r="C65" i="5" s="1"/>
  <c r="D65" i="5" s="1"/>
  <c r="AJ63" i="1"/>
  <c r="AK63" i="1" s="1"/>
  <c r="C66" i="5" s="1"/>
  <c r="D66" i="5" s="1"/>
  <c r="AJ64" i="1"/>
  <c r="AJ65" i="1"/>
  <c r="AK65" i="1" s="1"/>
  <c r="C68" i="5" s="1"/>
  <c r="D68" i="5" s="1"/>
  <c r="AJ66" i="1"/>
  <c r="AK66" i="1" s="1"/>
  <c r="C69" i="5" s="1"/>
  <c r="D69" i="5" s="1"/>
  <c r="AJ67" i="1"/>
  <c r="AK67" i="1" s="1"/>
  <c r="C70" i="5" s="1"/>
  <c r="D70" i="5" s="1"/>
  <c r="AJ68" i="1"/>
  <c r="AJ69" i="1"/>
  <c r="AK69" i="1" s="1"/>
  <c r="C72" i="5" s="1"/>
  <c r="D72" i="5" s="1"/>
  <c r="AJ70" i="1"/>
  <c r="AK70" i="1" s="1"/>
  <c r="C73" i="5" s="1"/>
  <c r="D73" i="5" s="1"/>
  <c r="AJ71" i="1"/>
  <c r="AK71" i="1" s="1"/>
  <c r="C74" i="5" s="1"/>
  <c r="D74" i="5" s="1"/>
  <c r="AJ72" i="1"/>
  <c r="AJ73" i="1"/>
  <c r="AK73" i="1" s="1"/>
  <c r="C76" i="5" s="1"/>
  <c r="D76" i="5" s="1"/>
  <c r="AJ74" i="1"/>
  <c r="AK74" i="1" s="1"/>
  <c r="C77" i="5" s="1"/>
  <c r="D77" i="5" s="1"/>
  <c r="AJ75" i="1"/>
  <c r="AK75" i="1" s="1"/>
  <c r="C78" i="5" s="1"/>
  <c r="D78" i="5" s="1"/>
  <c r="AJ76" i="1"/>
  <c r="AJ77" i="1"/>
  <c r="AK77" i="1" s="1"/>
  <c r="C80" i="5" s="1"/>
  <c r="D80" i="5" s="1"/>
  <c r="AJ78" i="1"/>
  <c r="AK78" i="1" s="1"/>
  <c r="C81" i="5" s="1"/>
  <c r="D81" i="5" s="1"/>
  <c r="AJ79" i="1"/>
  <c r="AK79" i="1" s="1"/>
  <c r="C82" i="5" s="1"/>
  <c r="D82" i="5" s="1"/>
  <c r="AJ80" i="1"/>
  <c r="AJ81" i="1"/>
  <c r="AK81" i="1" s="1"/>
  <c r="C84" i="5" s="1"/>
  <c r="D84" i="5" s="1"/>
  <c r="AJ82" i="1"/>
  <c r="AK82" i="1" s="1"/>
  <c r="C85" i="5" s="1"/>
  <c r="D85" i="5" s="1"/>
  <c r="AJ83" i="1"/>
  <c r="AK83" i="1" s="1"/>
  <c r="C86" i="5" s="1"/>
  <c r="D86" i="5" s="1"/>
  <c r="AJ84" i="1"/>
  <c r="AJ85" i="1"/>
  <c r="AJ86" i="1"/>
  <c r="AK86" i="1" s="1"/>
  <c r="C89" i="5" s="1"/>
  <c r="D89" i="5" s="1"/>
  <c r="AJ87" i="1"/>
  <c r="AK87" i="1" s="1"/>
  <c r="C90" i="5" s="1"/>
  <c r="D90" i="5" s="1"/>
  <c r="AJ88" i="1"/>
  <c r="AJ89" i="1"/>
  <c r="AJ90" i="1"/>
  <c r="AK90" i="1" s="1"/>
  <c r="C93" i="5" s="1"/>
  <c r="D93" i="5" s="1"/>
  <c r="AJ91" i="1"/>
  <c r="AK91" i="1" s="1"/>
  <c r="C94" i="5" s="1"/>
  <c r="D94" i="5" s="1"/>
  <c r="AJ92" i="1"/>
  <c r="AJ93" i="1"/>
  <c r="AJ94" i="1"/>
  <c r="AK94" i="1" s="1"/>
  <c r="C97" i="5" s="1"/>
  <c r="D97" i="5" s="1"/>
  <c r="AJ95" i="1"/>
  <c r="AK95" i="1" s="1"/>
  <c r="C98" i="5" s="1"/>
  <c r="D98" i="5" s="1"/>
  <c r="AJ96" i="1"/>
  <c r="AJ97" i="1"/>
  <c r="AK97" i="1" s="1"/>
  <c r="C100" i="5" s="1"/>
  <c r="D100" i="5" s="1"/>
  <c r="AJ98" i="1"/>
  <c r="AJ99" i="1"/>
  <c r="AK99" i="1" s="1"/>
  <c r="C102" i="5" s="1"/>
  <c r="D102" i="5" s="1"/>
  <c r="AJ100" i="1"/>
  <c r="AJ101" i="1"/>
  <c r="AJ102" i="1"/>
  <c r="AK102" i="1" s="1"/>
  <c r="C105" i="5" s="1"/>
  <c r="D105" i="5" s="1"/>
  <c r="AJ103" i="1"/>
  <c r="AK103" i="1" s="1"/>
  <c r="C106" i="5" s="1"/>
  <c r="D106" i="5" s="1"/>
  <c r="AJ104" i="1"/>
  <c r="AJ105" i="1"/>
  <c r="AJ106" i="1"/>
  <c r="AK106" i="1" s="1"/>
  <c r="C109" i="5" s="1"/>
  <c r="D109" i="5" s="1"/>
  <c r="AJ107" i="1"/>
  <c r="AK107" i="1" s="1"/>
  <c r="C110" i="5" s="1"/>
  <c r="D110" i="5" s="1"/>
  <c r="AJ108" i="1"/>
  <c r="AJ109" i="1"/>
  <c r="AJ110" i="1"/>
  <c r="AJ111" i="1"/>
  <c r="AK111" i="1" s="1"/>
  <c r="C114" i="5" s="1"/>
  <c r="D114" i="5" s="1"/>
  <c r="AJ112" i="1"/>
  <c r="AJ113" i="1"/>
  <c r="AJ114" i="1"/>
  <c r="AJ115" i="1"/>
  <c r="AK115" i="1" s="1"/>
  <c r="C118" i="5" s="1"/>
  <c r="D118" i="5" s="1"/>
  <c r="AJ116" i="1"/>
  <c r="AJ117" i="1"/>
  <c r="AJ118" i="1"/>
  <c r="AK118" i="1" s="1"/>
  <c r="C121" i="5" s="1"/>
  <c r="D121" i="5" s="1"/>
  <c r="AJ119" i="1"/>
  <c r="AK119" i="1" s="1"/>
  <c r="C122" i="5" s="1"/>
  <c r="D122" i="5" s="1"/>
  <c r="AJ120" i="1"/>
  <c r="AJ121" i="1"/>
  <c r="AJ122" i="1"/>
  <c r="AK122" i="1" s="1"/>
  <c r="C125" i="5" s="1"/>
  <c r="D125" i="5" s="1"/>
  <c r="AJ123" i="1"/>
  <c r="AK123" i="1" s="1"/>
  <c r="C126" i="5" s="1"/>
  <c r="D126" i="5" s="1"/>
  <c r="AJ124" i="1"/>
  <c r="AJ125" i="1"/>
  <c r="AJ126" i="1"/>
  <c r="AJ127" i="1"/>
  <c r="AK127" i="1" s="1"/>
  <c r="C130" i="5" s="1"/>
  <c r="D130" i="5" s="1"/>
  <c r="AJ128" i="1"/>
  <c r="AJ129" i="1"/>
  <c r="AJ130" i="1"/>
  <c r="AJ131" i="1"/>
  <c r="AK131" i="1" s="1"/>
  <c r="C134" i="5" s="1"/>
  <c r="D134" i="5" s="1"/>
  <c r="AJ132" i="1"/>
  <c r="AJ133" i="1"/>
  <c r="AJ134" i="1"/>
  <c r="AK134" i="1" s="1"/>
  <c r="C137" i="5" s="1"/>
  <c r="D137" i="5" s="1"/>
  <c r="AJ135" i="1"/>
  <c r="AK135" i="1" s="1"/>
  <c r="C138" i="5" s="1"/>
  <c r="D138" i="5" s="1"/>
  <c r="AJ136" i="1"/>
  <c r="AJ137" i="1"/>
  <c r="AJ138" i="1"/>
  <c r="AK138" i="1" s="1"/>
  <c r="C141" i="5" s="1"/>
  <c r="D141" i="5" s="1"/>
  <c r="AJ139" i="1"/>
  <c r="AK139" i="1" s="1"/>
  <c r="AJ140" i="1"/>
  <c r="AJ141" i="1"/>
  <c r="AJ142" i="1"/>
  <c r="AK142" i="1" s="1"/>
  <c r="C145" i="5" s="1"/>
  <c r="D145" i="5" s="1"/>
  <c r="AJ143" i="1"/>
  <c r="AK143" i="1" s="1"/>
  <c r="C146" i="5" s="1"/>
  <c r="D146" i="5" s="1"/>
  <c r="AJ144" i="1"/>
  <c r="AJ145" i="1"/>
  <c r="AJ146" i="1"/>
  <c r="AK146" i="1" s="1"/>
  <c r="C149" i="5" s="1"/>
  <c r="D149" i="5" s="1"/>
  <c r="AJ147" i="1"/>
  <c r="AK147" i="1" s="1"/>
  <c r="C150" i="5" s="1"/>
  <c r="D150" i="5" s="1"/>
  <c r="AJ148" i="1"/>
  <c r="AJ149" i="1"/>
  <c r="AJ150" i="1"/>
  <c r="AK150" i="1" s="1"/>
  <c r="C153" i="5" s="1"/>
  <c r="D153" i="5" s="1"/>
  <c r="AJ151" i="1"/>
  <c r="AK151" i="1" s="1"/>
  <c r="C154" i="5" s="1"/>
  <c r="D154" i="5" s="1"/>
  <c r="AJ152" i="1"/>
  <c r="AJ153" i="1"/>
  <c r="AJ154" i="1"/>
  <c r="AK154" i="1" s="1"/>
  <c r="C157" i="5" s="1"/>
  <c r="D157" i="5" s="1"/>
  <c r="AJ155" i="1"/>
  <c r="AK155" i="1" s="1"/>
  <c r="C158" i="5" s="1"/>
  <c r="D158" i="5" s="1"/>
  <c r="AJ156" i="1"/>
  <c r="AJ157" i="1"/>
  <c r="AJ158" i="1"/>
  <c r="AK158" i="1" s="1"/>
  <c r="C161" i="5" s="1"/>
  <c r="D161" i="5" s="1"/>
  <c r="AJ159" i="1"/>
  <c r="AK159" i="1" s="1"/>
  <c r="C162" i="5" s="1"/>
  <c r="D162" i="5" s="1"/>
  <c r="AJ160" i="1"/>
  <c r="AJ161" i="1"/>
  <c r="AJ162" i="1"/>
  <c r="AK162" i="1" s="1"/>
  <c r="C165" i="5" s="1"/>
  <c r="D165" i="5" s="1"/>
  <c r="AJ163" i="1"/>
  <c r="AK163" i="1" s="1"/>
  <c r="C166" i="5" s="1"/>
  <c r="D166" i="5" s="1"/>
  <c r="AJ164" i="1"/>
  <c r="AJ165" i="1"/>
  <c r="AJ166" i="1"/>
  <c r="AK166" i="1" s="1"/>
  <c r="C169" i="5" s="1"/>
  <c r="D169" i="5" s="1"/>
  <c r="AJ167" i="1"/>
  <c r="AK167" i="1" s="1"/>
  <c r="C170" i="5" s="1"/>
  <c r="D170" i="5" s="1"/>
  <c r="AJ168" i="1"/>
  <c r="AJ169" i="1"/>
  <c r="AJ170" i="1"/>
  <c r="AK170" i="1" s="1"/>
  <c r="C173" i="5" s="1"/>
  <c r="D173" i="5" s="1"/>
  <c r="AJ171" i="1"/>
  <c r="AK171" i="1" s="1"/>
  <c r="C174" i="5" s="1"/>
  <c r="D174" i="5" s="1"/>
  <c r="AJ172" i="1"/>
  <c r="AJ173" i="1"/>
  <c r="AJ174" i="1"/>
  <c r="AK174" i="1" s="1"/>
  <c r="C177" i="5" s="1"/>
  <c r="D177" i="5" s="1"/>
  <c r="AJ175" i="1"/>
  <c r="AK175" i="1" s="1"/>
  <c r="C178" i="5" s="1"/>
  <c r="D178" i="5" s="1"/>
  <c r="AJ176" i="1"/>
  <c r="AJ177" i="1"/>
  <c r="AJ178" i="1"/>
  <c r="AK178" i="1" s="1"/>
  <c r="C181" i="5" s="1"/>
  <c r="D181" i="5" s="1"/>
  <c r="AJ179" i="1"/>
  <c r="AK179" i="1" s="1"/>
  <c r="C182" i="5" s="1"/>
  <c r="D182" i="5" s="1"/>
  <c r="AJ2" i="1"/>
  <c r="BB4" i="3"/>
  <c r="BB5" i="3"/>
  <c r="BB6" i="3"/>
  <c r="BB7" i="3"/>
  <c r="BB8" i="3"/>
  <c r="BB9" i="3"/>
  <c r="BB10" i="3"/>
  <c r="BB11" i="3"/>
  <c r="BB12" i="3"/>
  <c r="BB13" i="3"/>
  <c r="BB14" i="3"/>
  <c r="BB15" i="3"/>
  <c r="BB16" i="3"/>
  <c r="BB17" i="3"/>
  <c r="BB18" i="3"/>
  <c r="BB19" i="3"/>
  <c r="BB20" i="3"/>
  <c r="BB21" i="3"/>
  <c r="BB22" i="3"/>
  <c r="BB23" i="3"/>
  <c r="BB24" i="3"/>
  <c r="BB25" i="3"/>
  <c r="BB26" i="3"/>
  <c r="BB27" i="3"/>
  <c r="BB28" i="3"/>
  <c r="BB29" i="3"/>
  <c r="BB30" i="3"/>
  <c r="BB31" i="3"/>
  <c r="BB32" i="3"/>
  <c r="BB33" i="3"/>
  <c r="BB34" i="3"/>
  <c r="BB35" i="3"/>
  <c r="BB36" i="3"/>
  <c r="BB37" i="3"/>
  <c r="BB38" i="3"/>
  <c r="BB39" i="3"/>
  <c r="BB40" i="3"/>
  <c r="BB41" i="3"/>
  <c r="BB42" i="3"/>
  <c r="BB43" i="3"/>
  <c r="BB44" i="3"/>
  <c r="BB45" i="3"/>
  <c r="BB46" i="3"/>
  <c r="BB47" i="3"/>
  <c r="BB48" i="3"/>
  <c r="BB49" i="3"/>
  <c r="BB50" i="3"/>
  <c r="BB51" i="3"/>
  <c r="BB52" i="3"/>
  <c r="BB53" i="3"/>
  <c r="BB54" i="3"/>
  <c r="BB55" i="3"/>
  <c r="BB56" i="3"/>
  <c r="BB57" i="3"/>
  <c r="BB58" i="3"/>
  <c r="BB59" i="3"/>
  <c r="BB60" i="3"/>
  <c r="BB61" i="3"/>
  <c r="BB62" i="3"/>
  <c r="BB63" i="3"/>
  <c r="BB64" i="3"/>
  <c r="BB65" i="3"/>
  <c r="BB66" i="3"/>
  <c r="BB67" i="3"/>
  <c r="BB68" i="3"/>
  <c r="BB69" i="3"/>
  <c r="BB70" i="3"/>
  <c r="BB71" i="3"/>
  <c r="BB72" i="3"/>
  <c r="BB73" i="3"/>
  <c r="BB74" i="3"/>
  <c r="BB75" i="3"/>
  <c r="BB76" i="3"/>
  <c r="BB77" i="3"/>
  <c r="BB78" i="3"/>
  <c r="BB79" i="3"/>
  <c r="BB80" i="3"/>
  <c r="BB81" i="3"/>
  <c r="BB82" i="3"/>
  <c r="BB83" i="3"/>
  <c r="BB84" i="3"/>
  <c r="BB85" i="3"/>
  <c r="BB86" i="3"/>
  <c r="BB87" i="3"/>
  <c r="BB88" i="3"/>
  <c r="BB89" i="3"/>
  <c r="BB90" i="3"/>
  <c r="BB91" i="3"/>
  <c r="BB92" i="3"/>
  <c r="BB93" i="3"/>
  <c r="BB94" i="3"/>
  <c r="BB95" i="3"/>
  <c r="BB96" i="3"/>
  <c r="BB97" i="3"/>
  <c r="BB98" i="3"/>
  <c r="BB99" i="3"/>
  <c r="BB100" i="3"/>
  <c r="BB101" i="3"/>
  <c r="BB102" i="3"/>
  <c r="BB103" i="3"/>
  <c r="BB104" i="3"/>
  <c r="BB105" i="3"/>
  <c r="BB106" i="3"/>
  <c r="BB107" i="3"/>
  <c r="BB108" i="3"/>
  <c r="BB109" i="3"/>
  <c r="BB110" i="3"/>
  <c r="BB111" i="3"/>
  <c r="BB112" i="3"/>
  <c r="BB113" i="3"/>
  <c r="BB114" i="3"/>
  <c r="BB115" i="3"/>
  <c r="BB116" i="3"/>
  <c r="BB117" i="3"/>
  <c r="BB118" i="3"/>
  <c r="BB119" i="3"/>
  <c r="BB120" i="3"/>
  <c r="BB121" i="3"/>
  <c r="BB122" i="3"/>
  <c r="BB123" i="3"/>
  <c r="BB124" i="3"/>
  <c r="BB125" i="3"/>
  <c r="BB126" i="3"/>
  <c r="BB127" i="3"/>
  <c r="BB128" i="3"/>
  <c r="BB129" i="3"/>
  <c r="BB130" i="3"/>
  <c r="BB131" i="3"/>
  <c r="BB132" i="3"/>
  <c r="BB133" i="3"/>
  <c r="BB134" i="3"/>
  <c r="BB135" i="3"/>
  <c r="BB136" i="3"/>
  <c r="BB137" i="3"/>
  <c r="BB138" i="3"/>
  <c r="BB139" i="3"/>
  <c r="BB140" i="3"/>
  <c r="BB141" i="3"/>
  <c r="BB142" i="3"/>
  <c r="BB143" i="3"/>
  <c r="BB144" i="3"/>
  <c r="BB145" i="3"/>
  <c r="BB146" i="3"/>
  <c r="BB147" i="3"/>
  <c r="BB148" i="3"/>
  <c r="BB149" i="3"/>
  <c r="BB150" i="3"/>
  <c r="BB151" i="3"/>
  <c r="BB152" i="3"/>
  <c r="BB153" i="3"/>
  <c r="BB154" i="3"/>
  <c r="BB155" i="3"/>
  <c r="BB156" i="3"/>
  <c r="BB157" i="3"/>
  <c r="BB158" i="3"/>
  <c r="BB159" i="3"/>
  <c r="BB160" i="3"/>
  <c r="BB161" i="3"/>
  <c r="BB162" i="3"/>
  <c r="BB163" i="3"/>
  <c r="BB164" i="3"/>
  <c r="BB165" i="3"/>
  <c r="BB166" i="3"/>
  <c r="BB167" i="3"/>
  <c r="BB168" i="3"/>
  <c r="BB169" i="3"/>
  <c r="BB170" i="3"/>
  <c r="BB171" i="3"/>
  <c r="BB172" i="3"/>
  <c r="BB173" i="3"/>
  <c r="BB174" i="3"/>
  <c r="BB175" i="3"/>
  <c r="BB176" i="3"/>
  <c r="BB177" i="3"/>
  <c r="BB178" i="3"/>
  <c r="BB179" i="3"/>
  <c r="BB180" i="3"/>
  <c r="BB181" i="3"/>
  <c r="BB3" i="3"/>
  <c r="H16" i="2"/>
  <c r="AG43" i="1"/>
  <c r="C16" i="2"/>
  <c r="AK3" i="1"/>
  <c r="C6" i="5" s="1"/>
  <c r="D6" i="5" s="1"/>
  <c r="AK7" i="1"/>
  <c r="C10" i="5" s="1"/>
  <c r="D10" i="5" s="1"/>
  <c r="AK11" i="1"/>
  <c r="C14" i="5" s="1"/>
  <c r="D14" i="5" s="1"/>
  <c r="AK15" i="1"/>
  <c r="C18" i="5" s="1"/>
  <c r="D18" i="5" s="1"/>
  <c r="AK19" i="1"/>
  <c r="C22" i="5" s="1"/>
  <c r="D22" i="5" s="1"/>
  <c r="AK23" i="1"/>
  <c r="C26" i="5" s="1"/>
  <c r="D26" i="5" s="1"/>
  <c r="AK27" i="1"/>
  <c r="C30" i="5" s="1"/>
  <c r="D30" i="5" s="1"/>
  <c r="AK31" i="1"/>
  <c r="C34" i="5" s="1"/>
  <c r="D34" i="5" s="1"/>
  <c r="AK35" i="1"/>
  <c r="C38" i="5" s="1"/>
  <c r="D38" i="5" s="1"/>
  <c r="AK39" i="1"/>
  <c r="C42" i="5" s="1"/>
  <c r="D42" i="5" s="1"/>
  <c r="AK44" i="1"/>
  <c r="C47" i="5" s="1"/>
  <c r="D47" i="5" s="1"/>
  <c r="AK48" i="1"/>
  <c r="C51" i="5" s="1"/>
  <c r="D51" i="5" s="1"/>
  <c r="AK52" i="1"/>
  <c r="C55" i="5" s="1"/>
  <c r="D55" i="5" s="1"/>
  <c r="AK56" i="1"/>
  <c r="C59" i="5" s="1"/>
  <c r="D59" i="5" s="1"/>
  <c r="AK60" i="1"/>
  <c r="C63" i="5" s="1"/>
  <c r="D63" i="5" s="1"/>
  <c r="AK64" i="1"/>
  <c r="C67" i="5" s="1"/>
  <c r="D67" i="5" s="1"/>
  <c r="AK68" i="1"/>
  <c r="C71" i="5" s="1"/>
  <c r="D71" i="5" s="1"/>
  <c r="AK72" i="1"/>
  <c r="C75" i="5" s="1"/>
  <c r="D75" i="5" s="1"/>
  <c r="AK76" i="1"/>
  <c r="C79" i="5" s="1"/>
  <c r="D79" i="5" s="1"/>
  <c r="AK80" i="1"/>
  <c r="C83" i="5" s="1"/>
  <c r="D83" i="5" s="1"/>
  <c r="AK84" i="1"/>
  <c r="C87" i="5" s="1"/>
  <c r="D87" i="5" s="1"/>
  <c r="AK88" i="1"/>
  <c r="C91" i="5" s="1"/>
  <c r="D91" i="5" s="1"/>
  <c r="AK89" i="1"/>
  <c r="C92" i="5" s="1"/>
  <c r="D92" i="5" s="1"/>
  <c r="AK92" i="1"/>
  <c r="C95" i="5" s="1"/>
  <c r="D95" i="5" s="1"/>
  <c r="AK93" i="1"/>
  <c r="C96" i="5" s="1"/>
  <c r="D96" i="5" s="1"/>
  <c r="AK96" i="1"/>
  <c r="C99" i="5" s="1"/>
  <c r="D99" i="5" s="1"/>
  <c r="AK98" i="1"/>
  <c r="C101" i="5" s="1"/>
  <c r="D101" i="5" s="1"/>
  <c r="AK100" i="1"/>
  <c r="C103" i="5" s="1"/>
  <c r="D103" i="5" s="1"/>
  <c r="AK101" i="1"/>
  <c r="C104" i="5" s="1"/>
  <c r="D104" i="5" s="1"/>
  <c r="AK104" i="1"/>
  <c r="C107" i="5" s="1"/>
  <c r="D107" i="5" s="1"/>
  <c r="AK105" i="1"/>
  <c r="C108" i="5" s="1"/>
  <c r="D108" i="5" s="1"/>
  <c r="AK108" i="1"/>
  <c r="C111" i="5" s="1"/>
  <c r="D111" i="5" s="1"/>
  <c r="AK109" i="1"/>
  <c r="C112" i="5" s="1"/>
  <c r="D112" i="5" s="1"/>
  <c r="AK110" i="1"/>
  <c r="C113" i="5" s="1"/>
  <c r="D113" i="5" s="1"/>
  <c r="AK112" i="1"/>
  <c r="C115" i="5" s="1"/>
  <c r="D115" i="5" s="1"/>
  <c r="AK113" i="1"/>
  <c r="C116" i="5" s="1"/>
  <c r="D116" i="5" s="1"/>
  <c r="AK114" i="1"/>
  <c r="C117" i="5" s="1"/>
  <c r="D117" i="5" s="1"/>
  <c r="AK116" i="1"/>
  <c r="C119" i="5" s="1"/>
  <c r="D119" i="5" s="1"/>
  <c r="AK117" i="1"/>
  <c r="C120" i="5"/>
  <c r="D120" i="5" s="1"/>
  <c r="AK120" i="1"/>
  <c r="C123" i="5" s="1"/>
  <c r="D123" i="5" s="1"/>
  <c r="AK121" i="1"/>
  <c r="C124" i="5" s="1"/>
  <c r="D124" i="5" s="1"/>
  <c r="AK124" i="1"/>
  <c r="C127" i="5" s="1"/>
  <c r="D127" i="5" s="1"/>
  <c r="AK125" i="1"/>
  <c r="C128" i="5" s="1"/>
  <c r="D128" i="5" s="1"/>
  <c r="AK126" i="1"/>
  <c r="C129" i="5" s="1"/>
  <c r="D129" i="5" s="1"/>
  <c r="AK128" i="1"/>
  <c r="C131" i="5" s="1"/>
  <c r="D131" i="5" s="1"/>
  <c r="AK129" i="1"/>
  <c r="C132" i="5" s="1"/>
  <c r="D132" i="5" s="1"/>
  <c r="AK130" i="1"/>
  <c r="C133" i="5" s="1"/>
  <c r="D133" i="5" s="1"/>
  <c r="AK132" i="1"/>
  <c r="AK133" i="1"/>
  <c r="AK136" i="1"/>
  <c r="C139" i="5" s="1"/>
  <c r="D139" i="5" s="1"/>
  <c r="AK137" i="1"/>
  <c r="C140" i="5" s="1"/>
  <c r="D140" i="5" s="1"/>
  <c r="C142" i="5"/>
  <c r="D142" i="5" s="1"/>
  <c r="AK140" i="1"/>
  <c r="AK141" i="1"/>
  <c r="C144" i="5"/>
  <c r="D144" i="5" s="1"/>
  <c r="AK144" i="1"/>
  <c r="AK145" i="1"/>
  <c r="C148" i="5" s="1"/>
  <c r="D148" i="5" s="1"/>
  <c r="AK148" i="1"/>
  <c r="C151" i="5"/>
  <c r="D151" i="5" s="1"/>
  <c r="AK149" i="1"/>
  <c r="C152" i="5" s="1"/>
  <c r="D152" i="5" s="1"/>
  <c r="AK152" i="1"/>
  <c r="AK153" i="1"/>
  <c r="C156" i="5" s="1"/>
  <c r="D156" i="5" s="1"/>
  <c r="AK156" i="1"/>
  <c r="C159" i="5"/>
  <c r="D159" i="5" s="1"/>
  <c r="AK160" i="1"/>
  <c r="AK161" i="1"/>
  <c r="C164" i="5" s="1"/>
  <c r="D164" i="5" s="1"/>
  <c r="AK164" i="1"/>
  <c r="C167" i="5"/>
  <c r="D167" i="5" s="1"/>
  <c r="AK165" i="1"/>
  <c r="C168" i="5" s="1"/>
  <c r="D168" i="5" s="1"/>
  <c r="AK168" i="1"/>
  <c r="AK169" i="1"/>
  <c r="C172" i="5" s="1"/>
  <c r="D172" i="5" s="1"/>
  <c r="AK172" i="1"/>
  <c r="C175" i="5"/>
  <c r="D175" i="5" s="1"/>
  <c r="AK173" i="1"/>
  <c r="C176" i="5" s="1"/>
  <c r="D176" i="5" s="1"/>
  <c r="AK176" i="1"/>
  <c r="AK177" i="1"/>
  <c r="C180" i="5" s="1"/>
  <c r="D180" i="5" s="1"/>
  <c r="AK2" i="1"/>
  <c r="C5" i="5" s="1"/>
  <c r="D5" i="5" s="1"/>
  <c r="AX4" i="3"/>
  <c r="AX5" i="3"/>
  <c r="AX6" i="3"/>
  <c r="AX7" i="3"/>
  <c r="AX8" i="3"/>
  <c r="AX9" i="3"/>
  <c r="AX10" i="3"/>
  <c r="AX11" i="3"/>
  <c r="AX12" i="3"/>
  <c r="AX13" i="3"/>
  <c r="AX14" i="3"/>
  <c r="AX15" i="3"/>
  <c r="AX16" i="3"/>
  <c r="AX17" i="3"/>
  <c r="AX18" i="3"/>
  <c r="AX19" i="3"/>
  <c r="AX20" i="3"/>
  <c r="AX21" i="3"/>
  <c r="AX22" i="3"/>
  <c r="AX23" i="3"/>
  <c r="AX24" i="3"/>
  <c r="AX25" i="3"/>
  <c r="AX26" i="3"/>
  <c r="AX27" i="3"/>
  <c r="AX28" i="3"/>
  <c r="AX29" i="3"/>
  <c r="AX30" i="3"/>
  <c r="AX31" i="3"/>
  <c r="AX32" i="3"/>
  <c r="AX33" i="3"/>
  <c r="AX34" i="3"/>
  <c r="AX35" i="3"/>
  <c r="AX36" i="3"/>
  <c r="AX37" i="3"/>
  <c r="AX38" i="3"/>
  <c r="AX39" i="3"/>
  <c r="AX40" i="3"/>
  <c r="AX41" i="3"/>
  <c r="AX42" i="3"/>
  <c r="AX43" i="3"/>
  <c r="AX44" i="3"/>
  <c r="AJ43" i="1" s="1"/>
  <c r="AK43" i="1" s="1"/>
  <c r="C46" i="5" s="1"/>
  <c r="AX45" i="3"/>
  <c r="AX46" i="3"/>
  <c r="AX47" i="3"/>
  <c r="AX48" i="3"/>
  <c r="AX49" i="3"/>
  <c r="AX50" i="3"/>
  <c r="AX51" i="3"/>
  <c r="AX52" i="3"/>
  <c r="AX53" i="3"/>
  <c r="AX54" i="3"/>
  <c r="AX55" i="3"/>
  <c r="AX56" i="3"/>
  <c r="AX57" i="3"/>
  <c r="AX58" i="3"/>
  <c r="AX59" i="3"/>
  <c r="AX60" i="3"/>
  <c r="AX61" i="3"/>
  <c r="AX62" i="3"/>
  <c r="AX63" i="3"/>
  <c r="AX64" i="3"/>
  <c r="AX65" i="3"/>
  <c r="AX66" i="3"/>
  <c r="AX67" i="3"/>
  <c r="AX68" i="3"/>
  <c r="AX69" i="3"/>
  <c r="AX70" i="3"/>
  <c r="AX71" i="3"/>
  <c r="AX72" i="3"/>
  <c r="AX73" i="3"/>
  <c r="AX74" i="3"/>
  <c r="AX75" i="3"/>
  <c r="AX76" i="3"/>
  <c r="AX77" i="3"/>
  <c r="AX78" i="3"/>
  <c r="AX79" i="3"/>
  <c r="AX80" i="3"/>
  <c r="AX81" i="3"/>
  <c r="AX82" i="3"/>
  <c r="AX83" i="3"/>
  <c r="AX84" i="3"/>
  <c r="AX85" i="3"/>
  <c r="AX86" i="3"/>
  <c r="AX87" i="3"/>
  <c r="AX88" i="3"/>
  <c r="AX89" i="3"/>
  <c r="AX90" i="3"/>
  <c r="AX91" i="3"/>
  <c r="AX92" i="3"/>
  <c r="AX93" i="3"/>
  <c r="AX94" i="3"/>
  <c r="AX95" i="3"/>
  <c r="AX96" i="3"/>
  <c r="AX97" i="3"/>
  <c r="AX98" i="3"/>
  <c r="AX99" i="3"/>
  <c r="AX100" i="3"/>
  <c r="AX101" i="3"/>
  <c r="AX102" i="3"/>
  <c r="AX103" i="3"/>
  <c r="AX104" i="3"/>
  <c r="AX105" i="3"/>
  <c r="AX106" i="3"/>
  <c r="AX107" i="3"/>
  <c r="AX108" i="3"/>
  <c r="AX109" i="3"/>
  <c r="AX110" i="3"/>
  <c r="AX111" i="3"/>
  <c r="AX112" i="3"/>
  <c r="AX113" i="3"/>
  <c r="AX114" i="3"/>
  <c r="AX115" i="3"/>
  <c r="AX116" i="3"/>
  <c r="AX117" i="3"/>
  <c r="AX118" i="3"/>
  <c r="AX119" i="3"/>
  <c r="AX120" i="3"/>
  <c r="AX121" i="3"/>
  <c r="AX122" i="3"/>
  <c r="AX123" i="3"/>
  <c r="AX124" i="3"/>
  <c r="AX125" i="3"/>
  <c r="AX126" i="3"/>
  <c r="AX127" i="3"/>
  <c r="AX128" i="3"/>
  <c r="AX129" i="3"/>
  <c r="AX130" i="3"/>
  <c r="AX131" i="3"/>
  <c r="AX132" i="3"/>
  <c r="AX133" i="3"/>
  <c r="AX134" i="3"/>
  <c r="AX135" i="3"/>
  <c r="AX136" i="3"/>
  <c r="AX137" i="3"/>
  <c r="AX138" i="3"/>
  <c r="AX139" i="3"/>
  <c r="AX140" i="3"/>
  <c r="AX141" i="3"/>
  <c r="AX142" i="3"/>
  <c r="AX143" i="3"/>
  <c r="AX144" i="3"/>
  <c r="AX145" i="3"/>
  <c r="AX146" i="3"/>
  <c r="AX147" i="3"/>
  <c r="AX148" i="3"/>
  <c r="AX149" i="3"/>
  <c r="AX150" i="3"/>
  <c r="AX151" i="3"/>
  <c r="AX152" i="3"/>
  <c r="AX153" i="3"/>
  <c r="AX154" i="3"/>
  <c r="AX155" i="3"/>
  <c r="AX156" i="3"/>
  <c r="AX157" i="3"/>
  <c r="AX158" i="3"/>
  <c r="AX159" i="3"/>
  <c r="AX160" i="3"/>
  <c r="AX161" i="3"/>
  <c r="AX162" i="3"/>
  <c r="AX163" i="3"/>
  <c r="AX164" i="3"/>
  <c r="AX165" i="3"/>
  <c r="AX166" i="3"/>
  <c r="AX167" i="3"/>
  <c r="AX168" i="3"/>
  <c r="AX169" i="3"/>
  <c r="AX170" i="3"/>
  <c r="AX171" i="3"/>
  <c r="AX172" i="3"/>
  <c r="AX173" i="3"/>
  <c r="AX174" i="3"/>
  <c r="AX175" i="3"/>
  <c r="AX176" i="3"/>
  <c r="AX177" i="3"/>
  <c r="AX178" i="3"/>
  <c r="AX179" i="3"/>
  <c r="AX180" i="3"/>
  <c r="AX181" i="3"/>
  <c r="AJ180" i="1" s="1"/>
  <c r="AK180" i="1" s="1"/>
  <c r="AX3" i="3"/>
  <c r="AI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2" i="1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G46" i="5" s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K157" i="1" s="1"/>
  <c r="C160" i="5" s="1"/>
  <c r="D160" i="5" s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2" i="1"/>
  <c r="D1" i="2"/>
  <c r="C14" i="2"/>
  <c r="D19" i="2"/>
  <c r="C13" i="2"/>
  <c r="C9" i="2"/>
  <c r="C8" i="2"/>
  <c r="C7" i="2"/>
  <c r="C10" i="2"/>
  <c r="C6" i="2"/>
  <c r="C5" i="2"/>
  <c r="I16" i="2"/>
  <c r="K16" i="2" s="1"/>
  <c r="I15" i="2"/>
  <c r="K15" i="2" s="1"/>
  <c r="I14" i="2"/>
  <c r="K14" i="2" s="1"/>
  <c r="I13" i="2"/>
  <c r="K13" i="2" s="1"/>
  <c r="I12" i="2"/>
  <c r="K12" i="2" s="1"/>
  <c r="I11" i="2"/>
  <c r="K11" i="2" s="1"/>
  <c r="I10" i="2"/>
  <c r="K10" i="2" s="1"/>
  <c r="I9" i="2"/>
  <c r="K9" i="2" s="1"/>
  <c r="I8" i="2"/>
  <c r="K8" i="2" s="1"/>
  <c r="I7" i="2"/>
  <c r="K7" i="2" s="1"/>
  <c r="I6" i="2"/>
  <c r="K6" i="2" s="1"/>
  <c r="I5" i="2"/>
  <c r="K5" i="2" s="1"/>
  <c r="H15" i="2"/>
  <c r="H14" i="2"/>
  <c r="H13" i="2"/>
  <c r="H12" i="2"/>
  <c r="H11" i="2"/>
  <c r="H10" i="2"/>
  <c r="H9" i="2"/>
  <c r="H8" i="2"/>
  <c r="H7" i="2"/>
  <c r="H6" i="2"/>
  <c r="G6" i="2"/>
  <c r="G7" i="2"/>
  <c r="G8" i="2"/>
  <c r="G9" i="2"/>
  <c r="G10" i="2"/>
  <c r="G11" i="2"/>
  <c r="G12" i="2"/>
  <c r="G13" i="2"/>
  <c r="G14" i="2"/>
  <c r="G15" i="2"/>
  <c r="G16" i="2"/>
  <c r="G5" i="2"/>
  <c r="F16" i="2"/>
  <c r="F15" i="2"/>
  <c r="F14" i="2"/>
  <c r="F13" i="2"/>
  <c r="F12" i="2"/>
  <c r="F11" i="2"/>
  <c r="F10" i="2"/>
  <c r="F9" i="2"/>
  <c r="F8" i="2"/>
  <c r="F7" i="2"/>
  <c r="F6" i="2"/>
  <c r="H5" i="2"/>
  <c r="F5" i="2"/>
  <c r="B16" i="2"/>
  <c r="D16" i="2" s="1"/>
  <c r="E15" i="2"/>
  <c r="C15" i="2" s="1"/>
  <c r="E11" i="2"/>
  <c r="C11" i="2" s="1"/>
  <c r="B15" i="2"/>
  <c r="B14" i="2"/>
  <c r="D14" i="2" s="1"/>
  <c r="B13" i="2"/>
  <c r="B12" i="2"/>
  <c r="B11" i="2"/>
  <c r="B10" i="2"/>
  <c r="B9" i="2"/>
  <c r="B8" i="2"/>
  <c r="B7" i="2"/>
  <c r="B6" i="2"/>
  <c r="D6" i="2" s="1"/>
  <c r="B5" i="2"/>
  <c r="Z181" i="1"/>
  <c r="Q181" i="1"/>
  <c r="AA3" i="1"/>
  <c r="AC3" i="1"/>
  <c r="AE3" i="1"/>
  <c r="AA4" i="1"/>
  <c r="AC4" i="1"/>
  <c r="AE4" i="1"/>
  <c r="AA5" i="1"/>
  <c r="AC5" i="1"/>
  <c r="AE5" i="1"/>
  <c r="AA6" i="1"/>
  <c r="AC6" i="1"/>
  <c r="AE6" i="1"/>
  <c r="AA7" i="1"/>
  <c r="AC7" i="1"/>
  <c r="AE7" i="1"/>
  <c r="AA8" i="1"/>
  <c r="AC8" i="1"/>
  <c r="AE8" i="1"/>
  <c r="AA9" i="1"/>
  <c r="AC9" i="1"/>
  <c r="AE9" i="1"/>
  <c r="AA10" i="1"/>
  <c r="AC10" i="1"/>
  <c r="AE10" i="1"/>
  <c r="AA11" i="1"/>
  <c r="AC11" i="1"/>
  <c r="AE11" i="1"/>
  <c r="AA12" i="1"/>
  <c r="AC12" i="1"/>
  <c r="AE12" i="1"/>
  <c r="AA13" i="1"/>
  <c r="AC13" i="1"/>
  <c r="AE13" i="1"/>
  <c r="AA14" i="1"/>
  <c r="AC14" i="1"/>
  <c r="AE14" i="1"/>
  <c r="AA15" i="1"/>
  <c r="AC15" i="1"/>
  <c r="AE15" i="1"/>
  <c r="AA16" i="1"/>
  <c r="AC16" i="1"/>
  <c r="AE16" i="1"/>
  <c r="AA17" i="1"/>
  <c r="AC17" i="1"/>
  <c r="AE17" i="1"/>
  <c r="AA18" i="1"/>
  <c r="AC18" i="1"/>
  <c r="AE18" i="1"/>
  <c r="AA19" i="1"/>
  <c r="AC19" i="1"/>
  <c r="AE19" i="1"/>
  <c r="AA20" i="1"/>
  <c r="AC20" i="1"/>
  <c r="AE20" i="1"/>
  <c r="AA21" i="1"/>
  <c r="AC21" i="1"/>
  <c r="AE21" i="1"/>
  <c r="AA22" i="1"/>
  <c r="AC22" i="1"/>
  <c r="AE22" i="1"/>
  <c r="AA23" i="1"/>
  <c r="AC23" i="1"/>
  <c r="AE23" i="1"/>
  <c r="AA24" i="1"/>
  <c r="AC24" i="1"/>
  <c r="AE24" i="1"/>
  <c r="AA25" i="1"/>
  <c r="AC25" i="1"/>
  <c r="AE25" i="1"/>
  <c r="AA26" i="1"/>
  <c r="AC26" i="1"/>
  <c r="AE26" i="1"/>
  <c r="AA27" i="1"/>
  <c r="AC27" i="1"/>
  <c r="AE27" i="1"/>
  <c r="AA28" i="1"/>
  <c r="AC28" i="1"/>
  <c r="AE28" i="1"/>
  <c r="AA29" i="1"/>
  <c r="AC29" i="1"/>
  <c r="AE29" i="1"/>
  <c r="AA30" i="1"/>
  <c r="AC30" i="1"/>
  <c r="AE30" i="1"/>
  <c r="AA31" i="1"/>
  <c r="AC31" i="1"/>
  <c r="AE31" i="1"/>
  <c r="AA32" i="1"/>
  <c r="AC32" i="1"/>
  <c r="AE32" i="1"/>
  <c r="AA33" i="1"/>
  <c r="AC33" i="1"/>
  <c r="AE33" i="1"/>
  <c r="AA34" i="1"/>
  <c r="AC34" i="1"/>
  <c r="AE34" i="1"/>
  <c r="AA35" i="1"/>
  <c r="AC35" i="1"/>
  <c r="AE35" i="1"/>
  <c r="AA36" i="1"/>
  <c r="AC36" i="1"/>
  <c r="AE36" i="1"/>
  <c r="AA37" i="1"/>
  <c r="AC37" i="1"/>
  <c r="AE37" i="1"/>
  <c r="AA38" i="1"/>
  <c r="AC38" i="1"/>
  <c r="AE38" i="1"/>
  <c r="AA39" i="1"/>
  <c r="AC39" i="1"/>
  <c r="AE39" i="1"/>
  <c r="AA40" i="1"/>
  <c r="AC40" i="1"/>
  <c r="AE40" i="1"/>
  <c r="AA41" i="1"/>
  <c r="AC41" i="1"/>
  <c r="AE41" i="1"/>
  <c r="AA42" i="1"/>
  <c r="AC42" i="1"/>
  <c r="AE42" i="1"/>
  <c r="AA43" i="1"/>
  <c r="AC43" i="1" s="1"/>
  <c r="AE43" i="1" s="1"/>
  <c r="AA44" i="1"/>
  <c r="AC44" i="1"/>
  <c r="AE44" i="1"/>
  <c r="AA45" i="1"/>
  <c r="AC45" i="1"/>
  <c r="AE45" i="1"/>
  <c r="AA46" i="1"/>
  <c r="AC46" i="1"/>
  <c r="AE46" i="1"/>
  <c r="AA47" i="1"/>
  <c r="AC47" i="1"/>
  <c r="AE47" i="1"/>
  <c r="AA48" i="1"/>
  <c r="AC48" i="1"/>
  <c r="AE48" i="1"/>
  <c r="AA49" i="1"/>
  <c r="AC49" i="1"/>
  <c r="AE49" i="1"/>
  <c r="AA50" i="1"/>
  <c r="AC50" i="1"/>
  <c r="AE50" i="1"/>
  <c r="AA51" i="1"/>
  <c r="AC51" i="1"/>
  <c r="AE51" i="1"/>
  <c r="AA52" i="1"/>
  <c r="AC52" i="1"/>
  <c r="AE52" i="1"/>
  <c r="AA53" i="1"/>
  <c r="AC53" i="1"/>
  <c r="AE53" i="1"/>
  <c r="AA54" i="1"/>
  <c r="AC54" i="1"/>
  <c r="AE54" i="1"/>
  <c r="AA55" i="1"/>
  <c r="AC55" i="1"/>
  <c r="AE55" i="1"/>
  <c r="AA56" i="1"/>
  <c r="AC56" i="1"/>
  <c r="AE56" i="1"/>
  <c r="AA57" i="1"/>
  <c r="AC57" i="1"/>
  <c r="AE57" i="1"/>
  <c r="AA58" i="1"/>
  <c r="AC58" i="1"/>
  <c r="AE58" i="1"/>
  <c r="AA59" i="1"/>
  <c r="AC59" i="1"/>
  <c r="AE59" i="1"/>
  <c r="AA60" i="1"/>
  <c r="AC60" i="1"/>
  <c r="AE60" i="1"/>
  <c r="AA61" i="1"/>
  <c r="AC61" i="1"/>
  <c r="AE61" i="1"/>
  <c r="AA62" i="1"/>
  <c r="AC62" i="1"/>
  <c r="AE62" i="1"/>
  <c r="AA63" i="1"/>
  <c r="AC63" i="1"/>
  <c r="AE63" i="1"/>
  <c r="AA64" i="1"/>
  <c r="AC64" i="1"/>
  <c r="AE64" i="1"/>
  <c r="AA65" i="1"/>
  <c r="AC65" i="1"/>
  <c r="AE65" i="1"/>
  <c r="AA66" i="1"/>
  <c r="AC66" i="1"/>
  <c r="AE66" i="1"/>
  <c r="AA67" i="1"/>
  <c r="AC67" i="1"/>
  <c r="AE67" i="1"/>
  <c r="AA68" i="1"/>
  <c r="AC68" i="1"/>
  <c r="AE68" i="1"/>
  <c r="AA69" i="1"/>
  <c r="AC69" i="1"/>
  <c r="AE69" i="1"/>
  <c r="AA70" i="1"/>
  <c r="AC70" i="1"/>
  <c r="AE70" i="1"/>
  <c r="AA71" i="1"/>
  <c r="AC71" i="1"/>
  <c r="AE71" i="1"/>
  <c r="AA72" i="1"/>
  <c r="AC72" i="1"/>
  <c r="AE72" i="1"/>
  <c r="AA73" i="1"/>
  <c r="AC73" i="1"/>
  <c r="AE73" i="1"/>
  <c r="AA74" i="1"/>
  <c r="AC74" i="1"/>
  <c r="AE74" i="1"/>
  <c r="AA75" i="1"/>
  <c r="AC75" i="1"/>
  <c r="AE75" i="1"/>
  <c r="AA76" i="1"/>
  <c r="AC76" i="1"/>
  <c r="AE76" i="1"/>
  <c r="AA77" i="1"/>
  <c r="AC77" i="1"/>
  <c r="AE77" i="1"/>
  <c r="AA78" i="1"/>
  <c r="AC78" i="1"/>
  <c r="AE78" i="1"/>
  <c r="AA79" i="1"/>
  <c r="AC79" i="1"/>
  <c r="AE79" i="1"/>
  <c r="AA80" i="1"/>
  <c r="AC80" i="1"/>
  <c r="AE80" i="1"/>
  <c r="AA81" i="1"/>
  <c r="AC81" i="1"/>
  <c r="AE81" i="1"/>
  <c r="AA82" i="1"/>
  <c r="AC82" i="1"/>
  <c r="AE82" i="1"/>
  <c r="AA83" i="1"/>
  <c r="AC83" i="1"/>
  <c r="AE83" i="1"/>
  <c r="AA84" i="1"/>
  <c r="AC84" i="1"/>
  <c r="AE84" i="1"/>
  <c r="AA86" i="1"/>
  <c r="AC86" i="1"/>
  <c r="AE86" i="1"/>
  <c r="AA87" i="1"/>
  <c r="AC87" i="1"/>
  <c r="AE87" i="1"/>
  <c r="AA88" i="1"/>
  <c r="AC88" i="1"/>
  <c r="AE88" i="1"/>
  <c r="AA89" i="1"/>
  <c r="AC89" i="1"/>
  <c r="AE89" i="1"/>
  <c r="AA90" i="1"/>
  <c r="AC90" i="1"/>
  <c r="AE90" i="1"/>
  <c r="AA91" i="1"/>
  <c r="AC91" i="1"/>
  <c r="AE91" i="1"/>
  <c r="AA92" i="1"/>
  <c r="AC92" i="1"/>
  <c r="AE92" i="1"/>
  <c r="AA93" i="1"/>
  <c r="AC93" i="1"/>
  <c r="AE93" i="1"/>
  <c r="AA94" i="1"/>
  <c r="AC94" i="1"/>
  <c r="AE94" i="1"/>
  <c r="AA95" i="1"/>
  <c r="AC95" i="1"/>
  <c r="AE95" i="1"/>
  <c r="AA96" i="1"/>
  <c r="AC96" i="1"/>
  <c r="AE96" i="1"/>
  <c r="AA97" i="1"/>
  <c r="AC97" i="1"/>
  <c r="AE97" i="1"/>
  <c r="AA98" i="1"/>
  <c r="AC98" i="1"/>
  <c r="AE98" i="1"/>
  <c r="AA99" i="1"/>
  <c r="AC99" i="1"/>
  <c r="AE99" i="1"/>
  <c r="AA100" i="1"/>
  <c r="AC100" i="1"/>
  <c r="AE100" i="1"/>
  <c r="AA101" i="1"/>
  <c r="AC101" i="1"/>
  <c r="AE101" i="1"/>
  <c r="AA102" i="1"/>
  <c r="AC102" i="1"/>
  <c r="AE102" i="1"/>
  <c r="AA103" i="1"/>
  <c r="AC103" i="1"/>
  <c r="AE103" i="1"/>
  <c r="AA104" i="1"/>
  <c r="AC104" i="1"/>
  <c r="AE104" i="1"/>
  <c r="AA105" i="1"/>
  <c r="AC105" i="1"/>
  <c r="AE105" i="1"/>
  <c r="AA106" i="1"/>
  <c r="AC106" i="1"/>
  <c r="AE106" i="1"/>
  <c r="AA107" i="1"/>
  <c r="AC107" i="1"/>
  <c r="AE107" i="1"/>
  <c r="AA108" i="1"/>
  <c r="AC108" i="1"/>
  <c r="AE108" i="1"/>
  <c r="AA109" i="1"/>
  <c r="AC109" i="1"/>
  <c r="AE109" i="1"/>
  <c r="AA110" i="1"/>
  <c r="AC110" i="1"/>
  <c r="AE110" i="1"/>
  <c r="AA111" i="1"/>
  <c r="AC111" i="1"/>
  <c r="AE111" i="1"/>
  <c r="AA112" i="1"/>
  <c r="AC112" i="1"/>
  <c r="AE112" i="1"/>
  <c r="AA113" i="1"/>
  <c r="AC113" i="1"/>
  <c r="AE113" i="1"/>
  <c r="AA114" i="1"/>
  <c r="AC114" i="1"/>
  <c r="AE114" i="1"/>
  <c r="AA115" i="1"/>
  <c r="AC115" i="1"/>
  <c r="AE115" i="1"/>
  <c r="AA116" i="1"/>
  <c r="AC116" i="1"/>
  <c r="AE116" i="1"/>
  <c r="AA117" i="1"/>
  <c r="AC117" i="1"/>
  <c r="AE117" i="1"/>
  <c r="AA118" i="1"/>
  <c r="AC118" i="1"/>
  <c r="AE118" i="1"/>
  <c r="AA119" i="1"/>
  <c r="AC119" i="1"/>
  <c r="AE119" i="1"/>
  <c r="AA120" i="1"/>
  <c r="AC120" i="1"/>
  <c r="AE120" i="1"/>
  <c r="AA121" i="1"/>
  <c r="AC121" i="1"/>
  <c r="AE121" i="1"/>
  <c r="AA122" i="1"/>
  <c r="AC122" i="1"/>
  <c r="AE122" i="1"/>
  <c r="AA123" i="1"/>
  <c r="AC123" i="1"/>
  <c r="AE123" i="1"/>
  <c r="AA124" i="1"/>
  <c r="AC124" i="1"/>
  <c r="AE124" i="1"/>
  <c r="AA125" i="1"/>
  <c r="AC125" i="1"/>
  <c r="AE125" i="1"/>
  <c r="AA126" i="1"/>
  <c r="AC126" i="1"/>
  <c r="AE126" i="1"/>
  <c r="AA127" i="1"/>
  <c r="AC127" i="1"/>
  <c r="AE127" i="1"/>
  <c r="AA128" i="1"/>
  <c r="AC128" i="1"/>
  <c r="AE128" i="1"/>
  <c r="AA129" i="1"/>
  <c r="AC129" i="1"/>
  <c r="AE129" i="1"/>
  <c r="AA130" i="1"/>
  <c r="AC130" i="1"/>
  <c r="AE130" i="1"/>
  <c r="AA131" i="1"/>
  <c r="AC131" i="1"/>
  <c r="AE131" i="1"/>
  <c r="AA132" i="1"/>
  <c r="AC132" i="1"/>
  <c r="AE132" i="1"/>
  <c r="AA133" i="1"/>
  <c r="AC133" i="1"/>
  <c r="AE133" i="1"/>
  <c r="AA134" i="1"/>
  <c r="AC134" i="1"/>
  <c r="AE134" i="1"/>
  <c r="AA135" i="1"/>
  <c r="AC135" i="1"/>
  <c r="AE135" i="1"/>
  <c r="AA136" i="1"/>
  <c r="AC136" i="1"/>
  <c r="AE136" i="1"/>
  <c r="AA137" i="1"/>
  <c r="AC137" i="1"/>
  <c r="AE137" i="1"/>
  <c r="AA138" i="1"/>
  <c r="AC138" i="1"/>
  <c r="AE138" i="1"/>
  <c r="AA139" i="1"/>
  <c r="AC139" i="1"/>
  <c r="AE139" i="1"/>
  <c r="AA140" i="1"/>
  <c r="AC140" i="1"/>
  <c r="AE140" i="1"/>
  <c r="AA141" i="1"/>
  <c r="AC141" i="1"/>
  <c r="AE141" i="1"/>
  <c r="AA142" i="1"/>
  <c r="AC142" i="1"/>
  <c r="AE142" i="1"/>
  <c r="AA143" i="1"/>
  <c r="AC143" i="1"/>
  <c r="AE143" i="1"/>
  <c r="AA144" i="1"/>
  <c r="AC144" i="1"/>
  <c r="AE144" i="1"/>
  <c r="AA145" i="1"/>
  <c r="AC145" i="1"/>
  <c r="AE145" i="1"/>
  <c r="AA146" i="1"/>
  <c r="AC146" i="1"/>
  <c r="AE146" i="1"/>
  <c r="AA147" i="1"/>
  <c r="AC147" i="1"/>
  <c r="AE147" i="1"/>
  <c r="AA148" i="1"/>
  <c r="AC148" i="1"/>
  <c r="AE148" i="1"/>
  <c r="AA149" i="1"/>
  <c r="AC149" i="1"/>
  <c r="AE149" i="1"/>
  <c r="AA150" i="1"/>
  <c r="AC150" i="1"/>
  <c r="AE150" i="1"/>
  <c r="AA151" i="1"/>
  <c r="AC151" i="1"/>
  <c r="AE151" i="1"/>
  <c r="AA152" i="1"/>
  <c r="AC152" i="1"/>
  <c r="AE152" i="1"/>
  <c r="AA153" i="1"/>
  <c r="AC153" i="1"/>
  <c r="AE153" i="1"/>
  <c r="AA154" i="1"/>
  <c r="AC154" i="1"/>
  <c r="AE154" i="1"/>
  <c r="AA155" i="1"/>
  <c r="AC155" i="1"/>
  <c r="AE155" i="1"/>
  <c r="AA156" i="1"/>
  <c r="AC156" i="1"/>
  <c r="AE156" i="1"/>
  <c r="AA157" i="1"/>
  <c r="AC157" i="1" s="1"/>
  <c r="AE157" i="1" s="1"/>
  <c r="AA158" i="1"/>
  <c r="AC158" i="1"/>
  <c r="AE158" i="1"/>
  <c r="AA159" i="1"/>
  <c r="AC159" i="1"/>
  <c r="AE159" i="1"/>
  <c r="AA160" i="1"/>
  <c r="AC160" i="1"/>
  <c r="AE160" i="1"/>
  <c r="AA161" i="1"/>
  <c r="AC161" i="1"/>
  <c r="AE161" i="1"/>
  <c r="AA162" i="1"/>
  <c r="AC162" i="1"/>
  <c r="AE162" i="1"/>
  <c r="AA163" i="1"/>
  <c r="AC163" i="1"/>
  <c r="AE163" i="1"/>
  <c r="AA164" i="1"/>
  <c r="AC164" i="1"/>
  <c r="AE164" i="1"/>
  <c r="AA165" i="1"/>
  <c r="AC165" i="1"/>
  <c r="AE165" i="1"/>
  <c r="AA166" i="1"/>
  <c r="AC166" i="1"/>
  <c r="AE166" i="1"/>
  <c r="AA167" i="1"/>
  <c r="AC167" i="1"/>
  <c r="AE167" i="1"/>
  <c r="AA168" i="1"/>
  <c r="AC168" i="1"/>
  <c r="AE168" i="1"/>
  <c r="AA169" i="1"/>
  <c r="AC169" i="1"/>
  <c r="AE169" i="1"/>
  <c r="AA170" i="1"/>
  <c r="AC170" i="1"/>
  <c r="AE170" i="1"/>
  <c r="AA171" i="1"/>
  <c r="AC171" i="1"/>
  <c r="AE171" i="1"/>
  <c r="AA172" i="1"/>
  <c r="AC172" i="1"/>
  <c r="AE172" i="1"/>
  <c r="AA173" i="1"/>
  <c r="AC173" i="1"/>
  <c r="AE173" i="1"/>
  <c r="AA174" i="1"/>
  <c r="AC174" i="1"/>
  <c r="AE174" i="1"/>
  <c r="AA175" i="1"/>
  <c r="AC175" i="1"/>
  <c r="AE175" i="1"/>
  <c r="AA176" i="1"/>
  <c r="AC176" i="1"/>
  <c r="AE176" i="1"/>
  <c r="AA177" i="1"/>
  <c r="AC177" i="1"/>
  <c r="AE177" i="1"/>
  <c r="AA178" i="1"/>
  <c r="AC178" i="1"/>
  <c r="AE178" i="1"/>
  <c r="AA179" i="1"/>
  <c r="AC179" i="1"/>
  <c r="AE179" i="1"/>
  <c r="AA180" i="1"/>
  <c r="AC180" i="1"/>
  <c r="AE180" i="1"/>
  <c r="AA2" i="1"/>
  <c r="AC2" i="1"/>
  <c r="AE2" i="1"/>
  <c r="AK85" i="1"/>
  <c r="C88" i="5" s="1"/>
  <c r="D88" i="5" s="1"/>
  <c r="G88" i="5"/>
  <c r="AI85" i="1"/>
  <c r="AA85" i="1"/>
  <c r="AC85" i="1"/>
  <c r="AE85" i="1"/>
  <c r="H88" i="5"/>
  <c r="G160" i="5" l="1"/>
  <c r="H160" i="5" s="1"/>
  <c r="D13" i="2"/>
  <c r="D10" i="2"/>
  <c r="AI157" i="1"/>
  <c r="AI181" i="1" s="1"/>
  <c r="D8" i="2"/>
  <c r="D5" i="2"/>
  <c r="J5" i="2" s="1"/>
  <c r="L5" i="2" s="1"/>
  <c r="C179" i="5"/>
  <c r="D179" i="5" s="1"/>
  <c r="C171" i="5"/>
  <c r="D171" i="5" s="1"/>
  <c r="C163" i="5"/>
  <c r="D163" i="5" s="1"/>
  <c r="C155" i="5"/>
  <c r="D155" i="5" s="1"/>
  <c r="C147" i="5"/>
  <c r="D147" i="5" s="1"/>
  <c r="C136" i="5"/>
  <c r="D136" i="5" s="1"/>
  <c r="C183" i="5"/>
  <c r="D183" i="5" s="1"/>
  <c r="C143" i="5"/>
  <c r="D143" i="5" s="1"/>
  <c r="C135" i="5"/>
  <c r="D135" i="5" s="1"/>
  <c r="H46" i="5"/>
  <c r="H184" i="5" s="1"/>
  <c r="G184" i="5"/>
  <c r="D9" i="2"/>
  <c r="J9" i="2" s="1"/>
  <c r="L9" i="2" s="1"/>
  <c r="D7" i="2"/>
  <c r="J7" i="2" s="1"/>
  <c r="L7" i="2" s="1"/>
  <c r="J8" i="2"/>
  <c r="L8" i="2" s="1"/>
  <c r="J14" i="2"/>
  <c r="L14" i="2" s="1"/>
  <c r="J16" i="2"/>
  <c r="L16" i="2" s="1"/>
  <c r="H17" i="2"/>
  <c r="G17" i="2"/>
  <c r="E17" i="2"/>
  <c r="B17" i="2"/>
  <c r="J10" i="2"/>
  <c r="L10" i="2" s="1"/>
  <c r="J13" i="2"/>
  <c r="L13" i="2" s="1"/>
  <c r="D11" i="2"/>
  <c r="J11" i="2" s="1"/>
  <c r="L11" i="2" s="1"/>
  <c r="J6" i="2"/>
  <c r="L6" i="2" s="1"/>
  <c r="D15" i="2"/>
  <c r="J15" i="2" s="1"/>
  <c r="L15" i="2" s="1"/>
  <c r="C184" i="5"/>
  <c r="D184" i="5" s="1"/>
  <c r="D46" i="5"/>
  <c r="K17" i="2"/>
  <c r="F17" i="2"/>
  <c r="D12" i="2"/>
  <c r="J12" i="2" s="1"/>
  <c r="L12" i="2" s="1"/>
  <c r="C17" i="2"/>
  <c r="I17" i="2"/>
  <c r="D17" i="2" l="1"/>
  <c r="D20" i="2" s="1"/>
  <c r="L17" i="2"/>
  <c r="J17" i="2"/>
  <c r="J18" i="2" s="1"/>
</calcChain>
</file>

<file path=xl/sharedStrings.xml><?xml version="1.0" encoding="utf-8"?>
<sst xmlns="http://schemas.openxmlformats.org/spreadsheetml/2006/main" count="11500" uniqueCount="4890">
  <si>
    <t>Code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</si>
  <si>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</si>
  <si>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</si>
  <si>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</si>
  <si>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</si>
  <si>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</si>
  <si>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</si>
  <si>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</si>
  <si>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</si>
  <si>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</si>
  <si>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</si>
  <si>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</si>
  <si>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</si>
  <si>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</si>
  <si>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</si>
  <si>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</si>
  <si>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</si>
  <si>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</si>
  <si>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</si>
  <si>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</si>
  <si>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</si>
  <si>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</si>
  <si>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</si>
  <si>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</si>
  <si>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</si>
  <si>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</si>
  <si>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</si>
  <si>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</si>
  <si>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</si>
  <si>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</si>
  <si>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</si>
  <si>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</si>
  <si>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</si>
  <si>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</si>
  <si>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</si>
  <si>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</si>
  <si>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</si>
  <si>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</si>
  <si>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</si>
  <si>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</si>
  <si>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</si>
  <si>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</si>
  <si>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</si>
  <si>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</si>
  <si>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</si>
  <si>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</si>
  <si>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</si>
  <si>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</si>
  <si>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</si>
  <si>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</si>
  <si>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</si>
  <si>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</si>
  <si>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</si>
  <si>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</si>
  <si>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</si>
  <si>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</si>
  <si>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</si>
  <si>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</si>
  <si>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</si>
  <si>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</si>
  <si>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</si>
  <si>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</si>
  <si>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</si>
  <si>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</si>
  <si>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</si>
  <si>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</si>
  <si>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</si>
  <si>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</si>
  <si>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</si>
  <si>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</si>
  <si>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</si>
  <si>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</si>
  <si>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</si>
  <si>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</si>
  <si>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</si>
  <si>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</si>
  <si>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</si>
  <si>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</si>
  <si>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</si>
  <si>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</si>
  <si>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</si>
  <si>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</si>
  <si>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</si>
  <si>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</si>
  <si>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</si>
  <si>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</si>
  <si>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</si>
  <si>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</si>
  <si>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</si>
  <si>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</si>
  <si>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</si>
  <si>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</si>
  <si>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</si>
  <si>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</si>
  <si>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</si>
  <si>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</si>
  <si>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</si>
  <si>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</si>
  <si>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</si>
  <si>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</si>
  <si>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</si>
  <si>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</si>
  <si>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</si>
  <si>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</si>
  <si>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</si>
  <si>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</si>
  <si>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</si>
  <si>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</si>
  <si>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</si>
  <si>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</si>
  <si>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</si>
  <si>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</si>
  <si>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</si>
  <si>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</si>
  <si>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</si>
  <si>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</si>
  <si>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</si>
  <si>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</si>
  <si>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</si>
  <si>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</si>
  <si>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</si>
  <si>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</si>
  <si>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</si>
  <si>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</si>
  <si>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</si>
  <si>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</si>
  <si>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</si>
  <si>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</si>
  <si>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</si>
  <si>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</si>
  <si>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</si>
  <si>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</si>
  <si>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</si>
  <si>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</si>
  <si>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</si>
  <si>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</si>
  <si>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</si>
  <si>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</si>
  <si>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</si>
  <si>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</si>
  <si>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</si>
  <si>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</si>
  <si>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</si>
  <si>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</si>
  <si>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</si>
  <si>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</si>
  <si>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</si>
  <si>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</si>
  <si>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</si>
  <si>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</si>
  <si>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</si>
  <si>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</si>
  <si>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</si>
  <si>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</si>
  <si>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</si>
  <si>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</si>
  <si>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</si>
  <si>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</si>
  <si>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</si>
  <si>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</si>
  <si>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</si>
  <si>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</si>
  <si>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</si>
  <si>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</si>
  <si>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</si>
  <si>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</si>
  <si>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</si>
  <si>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</si>
  <si>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</si>
  <si>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</si>
  <si>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</si>
  <si>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</si>
  <si>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</si>
  <si>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</si>
  <si>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</si>
  <si>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</si>
  <si>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</si>
  <si>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</si>
  <si>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</si>
  <si>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8001</t>
  </si>
  <si>
    <t>District</t>
  </si>
  <si>
    <t>MAPLETON 1</t>
  </si>
  <si>
    <t>BENNETT 29J</t>
  </si>
  <si>
    <t>STRASBURG 31J</t>
  </si>
  <si>
    <t>WESTMINSTER 50</t>
  </si>
  <si>
    <t>ENGLEWOOD 1</t>
  </si>
  <si>
    <t>SHERIDAN 2</t>
  </si>
  <si>
    <t>CHERRY CREEK 5</t>
  </si>
  <si>
    <t>LITTLETON 6</t>
  </si>
  <si>
    <t>DEER TRAIL 26J</t>
  </si>
  <si>
    <t>BYERS 32J</t>
  </si>
  <si>
    <t>WALSH RE-1</t>
  </si>
  <si>
    <t>PRITCHETT RE-3</t>
  </si>
  <si>
    <t>SPRINGFIELD RE-4</t>
  </si>
  <si>
    <t>VILAS RE-5</t>
  </si>
  <si>
    <t>CAMPO RE-6</t>
  </si>
  <si>
    <t>LAS ANIMAS RE-1</t>
  </si>
  <si>
    <t>BUENA VISTA R-31</t>
  </si>
  <si>
    <t>KIT CARSON R-1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</si>
  <si>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</si>
  <si>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</si>
  <si>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</si>
  <si>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</si>
  <si>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</si>
  <si>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</si>
  <si>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</si>
  <si>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</si>
  <si>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</si>
  <si>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</si>
  <si>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</si>
  <si>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</si>
  <si>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</si>
  <si>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</si>
  <si>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</si>
  <si>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</si>
  <si>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</si>
  <si>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</si>
  <si>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</si>
  <si>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</si>
  <si>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HANOVER 28</t>
  </si>
  <si>
    <t>LEWIS-PALMER 38</t>
  </si>
  <si>
    <t>FALCON 49</t>
  </si>
  <si>
    <t>CANON CITY RE-1</t>
  </si>
  <si>
    <t>FREMONT RE-2</t>
  </si>
  <si>
    <t>ROARING FORK RE-1</t>
  </si>
  <si>
    <t>EAST GRAND 2</t>
  </si>
  <si>
    <t>HUERFANO RE-1</t>
  </si>
  <si>
    <t>LA VETA RE-2</t>
  </si>
  <si>
    <t>EADS RE-1</t>
  </si>
  <si>
    <t>PLAINVIEW RE-2</t>
  </si>
  <si>
    <t>STRATTON R-4</t>
  </si>
  <si>
    <t>BETHUNE R-5</t>
  </si>
  <si>
    <t>POUDRE R-1</t>
  </si>
  <si>
    <t>TRINIDAD 1</t>
  </si>
  <si>
    <t>LIMON RE-4J</t>
  </si>
  <si>
    <t>KARVAL RE-23</t>
  </si>
  <si>
    <t>VALLEY RE-1</t>
  </si>
  <si>
    <t>FRENCHMAN RE-3</t>
  </si>
  <si>
    <t>BUFFALO RE-4J</t>
  </si>
  <si>
    <t>PLATEAU RE-5</t>
  </si>
  <si>
    <t>DOLORES RE-4A</t>
  </si>
  <si>
    <t>MANCOS RE-6</t>
  </si>
  <si>
    <t>WEST END RE-2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</si>
  <si>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</si>
  <si>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</si>
  <si>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</si>
  <si>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</si>
  <si>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</si>
  <si>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</si>
  <si>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</si>
  <si>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</si>
  <si>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</si>
  <si>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HOLYOKE RE-1J</t>
  </si>
  <si>
    <t>HAXTUN RE-2J</t>
  </si>
  <si>
    <t>ASPEN 1</t>
  </si>
  <si>
    <t>GRANADA RE-1</t>
  </si>
  <si>
    <t>LAMAR RE-2</t>
  </si>
  <si>
    <t>HOLLY RE-3</t>
  </si>
  <si>
    <t>PUEBLO CITY 60</t>
  </si>
  <si>
    <t>RANGELY RE-4</t>
  </si>
  <si>
    <t>DEL NORTE C-7</t>
  </si>
  <si>
    <t>MONTE VISTA C-8</t>
  </si>
  <si>
    <t>SARGENT RE-33J</t>
  </si>
  <si>
    <t>HAYDEN RE-1</t>
  </si>
  <si>
    <t>STEAMBOAT SPRINGS RE-2</t>
  </si>
  <si>
    <t>MOFFAT 2</t>
  </si>
  <si>
    <t>SILVERTON 1</t>
  </si>
  <si>
    <t>TELLURIDE R-1</t>
  </si>
  <si>
    <t>JULESBURG RE-1</t>
  </si>
  <si>
    <t>SUMMIT RE-1</t>
  </si>
  <si>
    <t>WOODLAND PARK RE-2</t>
  </si>
  <si>
    <t>AKRON R-1</t>
  </si>
  <si>
    <t>ARICKAREE R-2</t>
  </si>
  <si>
    <t>OTIS R-3</t>
  </si>
  <si>
    <t>LONE STAR 101</t>
  </si>
  <si>
    <t>WOODLIN R-104</t>
  </si>
  <si>
    <t>EATON RE-2</t>
  </si>
  <si>
    <t>WINDSOR RE-4</t>
  </si>
  <si>
    <t>GREELEY 6</t>
  </si>
  <si>
    <t>PAWNEE RE-12</t>
  </si>
  <si>
    <t>YUMA 1</t>
  </si>
  <si>
    <t>WRAY RD-2</t>
  </si>
  <si>
    <t>IDALIA RJ-3</t>
  </si>
  <si>
    <t>LIBERTY J-4</t>
  </si>
  <si>
    <t>CHARTER SCHOOL INSTITUTE</t>
  </si>
  <si>
    <t>July</t>
  </si>
  <si>
    <t>Adj</t>
  </si>
  <si>
    <t>August</t>
  </si>
  <si>
    <t>September</t>
  </si>
  <si>
    <t>October</t>
  </si>
  <si>
    <t>November</t>
  </si>
  <si>
    <t>December</t>
  </si>
  <si>
    <t>January</t>
  </si>
  <si>
    <t>Rescission</t>
  </si>
  <si>
    <t>February</t>
  </si>
  <si>
    <t>March</t>
  </si>
  <si>
    <t>April</t>
  </si>
  <si>
    <t>May</t>
  </si>
  <si>
    <t>Paid to Date</t>
  </si>
  <si>
    <t>State Share</t>
  </si>
  <si>
    <t>To Be Paid</t>
  </si>
  <si>
    <t>System Pymt Calc</t>
  </si>
  <si>
    <t>Final Adj</t>
  </si>
  <si>
    <t>Gross</t>
  </si>
  <si>
    <t>Total Gross Payment</t>
  </si>
  <si>
    <t>Net Payment</t>
  </si>
  <si>
    <t>Difference</t>
  </si>
  <si>
    <t>Total Annual State Share Entitlement</t>
  </si>
  <si>
    <t>June</t>
  </si>
  <si>
    <t>Other Adjustments</t>
  </si>
  <si>
    <t>(Adjustment to Gross)</t>
  </si>
  <si>
    <t>SWAP Adjustment</t>
  </si>
  <si>
    <t>Charter Intercept Adjustment</t>
  </si>
  <si>
    <t>CSI Adjustment</t>
  </si>
  <si>
    <t>Audit Adjustment</t>
  </si>
  <si>
    <t>District Code</t>
  </si>
  <si>
    <t>Verified Funds Transfer</t>
  </si>
  <si>
    <t>Period</t>
  </si>
  <si>
    <t>Debit Amount</t>
  </si>
  <si>
    <t>Credit Amount</t>
  </si>
  <si>
    <t>Jrnl Posting Amt</t>
  </si>
  <si>
    <t>Jrnl Doc (Code,Dept,ID)</t>
  </si>
  <si>
    <t>Jrnl Vendor Legal Name</t>
  </si>
  <si>
    <t>DISB Actg Line Check Description</t>
  </si>
  <si>
    <t>Jrnl Check No</t>
  </si>
  <si>
    <t>AD,999A,20180000000000013637</t>
  </si>
  <si>
    <t>PRAIRIE RE11 3147</t>
  </si>
  <si>
    <t>3110 State Share July 2017</t>
  </si>
  <si>
    <t>000008001930845</t>
  </si>
  <si>
    <t>EFT,999A,20180000000000003709</t>
  </si>
  <si>
    <t>ARAPAHOE COUNTY SCHOOL DISTRICT # 6</t>
  </si>
  <si>
    <t>3110 State Share Early Pays July '17</t>
  </si>
  <si>
    <t>201707121050524</t>
  </si>
  <si>
    <t>EFT,999A,20180000000000003710</t>
  </si>
  <si>
    <t>EAGLE COUNTY RE50 0910</t>
  </si>
  <si>
    <t>201707121050525</t>
  </si>
  <si>
    <t>EFT,999A,20180000000000003711</t>
  </si>
  <si>
    <t>WELD COUNTY SCHOOL DISTRICT RE-1</t>
  </si>
  <si>
    <t>201707121050526</t>
  </si>
  <si>
    <t>EFT,999A,20180000000000003712</t>
  </si>
  <si>
    <t>SIERRA GRANDE R30 0740</t>
  </si>
  <si>
    <t>201707121050527</t>
  </si>
  <si>
    <t>EFT,999A,20180000000000003713</t>
  </si>
  <si>
    <t>CHERRY CREEK 5 - 0130</t>
  </si>
  <si>
    <t>201707121050528</t>
  </si>
  <si>
    <t>EFT,999A,20180000000000003714</t>
  </si>
  <si>
    <t>DOUGLAS COUNTY RE1 0900</t>
  </si>
  <si>
    <t>201707121050529</t>
  </si>
  <si>
    <t>EFT,999A,20180000000000003715</t>
  </si>
  <si>
    <t>HAYDEN SD RE 1 2760</t>
  </si>
  <si>
    <t>201707121050530</t>
  </si>
  <si>
    <t>EFT,999A,20180000000000003716</t>
  </si>
  <si>
    <t>SOUTH ROUTT RE3 2780</t>
  </si>
  <si>
    <t>201707121050531</t>
  </si>
  <si>
    <t>EFT,999A,20180000000000008526</t>
  </si>
  <si>
    <t>EL PASO COUNTY SCHOOL DISTRICT # J1</t>
  </si>
  <si>
    <t>201707201055322</t>
  </si>
  <si>
    <t>EFT,999A,20180000000000008527</t>
  </si>
  <si>
    <t>WOODLAND PARK RE2 3020</t>
  </si>
  <si>
    <t>201707201055323</t>
  </si>
  <si>
    <t>EFT,999A,20180000000000008528</t>
  </si>
  <si>
    <t>MONTROSE COUNTY RE1J 2180</t>
  </si>
  <si>
    <t>201707201055324</t>
  </si>
  <si>
    <t>EFT,999A,20180000000000008529</t>
  </si>
  <si>
    <t>CROWLEY COUNTY RE-1J 0770</t>
  </si>
  <si>
    <t>201707201055325</t>
  </si>
  <si>
    <t>EFT,999A,20180000000000008530</t>
  </si>
  <si>
    <t>COSTILLA COUNTY SD 1</t>
  </si>
  <si>
    <t>201707201055326</t>
  </si>
  <si>
    <t>EFT,999A,20180000000000008531</t>
  </si>
  <si>
    <t>WELD COUNTY SD RE 9</t>
  </si>
  <si>
    <t>201707201055327</t>
  </si>
  <si>
    <t>EFT,999A,20180000000000008532</t>
  </si>
  <si>
    <t>EATON RE2 3085</t>
  </si>
  <si>
    <t>201707201055328</t>
  </si>
  <si>
    <t>EFT,999A,20180000000000008533</t>
  </si>
  <si>
    <t>MONTEZUMA CORTEZ RE1 2035</t>
  </si>
  <si>
    <t>201707201055329</t>
  </si>
  <si>
    <t>EFT,999A,20180000000000008534</t>
  </si>
  <si>
    <t>GARFIELD RE2 1195</t>
  </si>
  <si>
    <t>201707201055330</t>
  </si>
  <si>
    <t>EFT,999A,20180000000000008535</t>
  </si>
  <si>
    <t>MORGAN COUNTY SCHOOL DISTRICT # 3</t>
  </si>
  <si>
    <t>201707201055331</t>
  </si>
  <si>
    <t>EFT,999A,20180000000000008536</t>
  </si>
  <si>
    <t>CREEDE SCHOOL DISTRICT - 2010</t>
  </si>
  <si>
    <t>201707201055332</t>
  </si>
  <si>
    <t>EFT,999A,20180000000000008537</t>
  </si>
  <si>
    <t>ARRIBA FLAGLER C-20 1450</t>
  </si>
  <si>
    <t>201707201055333</t>
  </si>
  <si>
    <t>EFT,999A,20180000000000008538</t>
  </si>
  <si>
    <t>LIBERTY J4 3230</t>
  </si>
  <si>
    <t>201707201055334</t>
  </si>
  <si>
    <t>EFT,999A,20180000000000008539</t>
  </si>
  <si>
    <t>YUMA 1 3200</t>
  </si>
  <si>
    <t>201707201055335</t>
  </si>
  <si>
    <t>EFT,999A,20180000000000008540</t>
  </si>
  <si>
    <t>WRAY RD2 3210</t>
  </si>
  <si>
    <t>201707201055336</t>
  </si>
  <si>
    <t>EFT,999A,20180000000000008541</t>
  </si>
  <si>
    <t>MAPLETON 1 0010</t>
  </si>
  <si>
    <t>201707201055337</t>
  </si>
  <si>
    <t>EFT,999A,20180000000000008542</t>
  </si>
  <si>
    <t>ADAMS COUNTY 14 0030</t>
  </si>
  <si>
    <t>201707201055338</t>
  </si>
  <si>
    <t>EFT,999A,20180000000000008543</t>
  </si>
  <si>
    <t>Westminster Public Schools</t>
  </si>
  <si>
    <t>201707201055339</t>
  </si>
  <si>
    <t>EFT,999A,20180000000000008544</t>
  </si>
  <si>
    <t>SALIDA R32 0500</t>
  </si>
  <si>
    <t>201707201055340</t>
  </si>
  <si>
    <t>EFT,999A,20180000000000008545</t>
  </si>
  <si>
    <t>SOUTH CONEJOS RE10 0580</t>
  </si>
  <si>
    <t>201707201055341</t>
  </si>
  <si>
    <t>EFT,999A,20180000000000008546</t>
  </si>
  <si>
    <t>DENVER COUNTY SD 1 0880</t>
  </si>
  <si>
    <t>201707201055342</t>
  </si>
  <si>
    <t>EFT,999A,20180000000000008547</t>
  </si>
  <si>
    <t>ELBERT COUNTY SCHOOL DISTRICT C-1</t>
  </si>
  <si>
    <t>201707201055343</t>
  </si>
  <si>
    <t>EFT,999A,20180000000000008548</t>
  </si>
  <si>
    <t>EL PASO COUNTY SCHOOL DIST # 2</t>
  </si>
  <si>
    <t>201707201055344</t>
  </si>
  <si>
    <t>EFT,999A,20180000000000008549</t>
  </si>
  <si>
    <t>EL PASO COUNTY SCHOOL DISTRICT 3</t>
  </si>
  <si>
    <t>201707201055345</t>
  </si>
  <si>
    <t>EFT,999A,20180000000000008550</t>
  </si>
  <si>
    <t>CHEYENNE MOUNTAIN 12 - 1020</t>
  </si>
  <si>
    <t>201707201055346</t>
  </si>
  <si>
    <t>EFT,999A,20180000000000008551</t>
  </si>
  <si>
    <t>EL PASO COUNTY SCHOOL DISTRICT # 14</t>
  </si>
  <si>
    <t>201707201055347</t>
  </si>
  <si>
    <t>EFT,999A,20180000000000008552</t>
  </si>
  <si>
    <t>EL PASO COUNTY SCHOOL DISTRICT # 28</t>
  </si>
  <si>
    <t>201707201055348</t>
  </si>
  <si>
    <t>EFT,999A,20180000000000008553</t>
  </si>
  <si>
    <t>EL PASO COUNTY SCHOOL DIST # 38</t>
  </si>
  <si>
    <t>201707201055349</t>
  </si>
  <si>
    <t>EFT,999A,20180000000000008554</t>
  </si>
  <si>
    <t>FALCON 49 1110</t>
  </si>
  <si>
    <t>201707201055350</t>
  </si>
  <si>
    <t>EFT,999A,20180000000000008555</t>
  </si>
  <si>
    <t>WEST GRAND 1JT 1340</t>
  </si>
  <si>
    <t>201707201055351</t>
  </si>
  <si>
    <t>EFT,999A,20180000000000008556</t>
  </si>
  <si>
    <t>HINSDALE COUNTY RE 1 1380</t>
  </si>
  <si>
    <t>201707201055352</t>
  </si>
  <si>
    <t>EFT,999A,20180000000000008557</t>
  </si>
  <si>
    <t>LA PLATA COUNTY SD # 10JTR</t>
  </si>
  <si>
    <t>201707201055353</t>
  </si>
  <si>
    <t>EFT,999A,20180000000000008558</t>
  </si>
  <si>
    <t>LAS ANIMAS COUNTY SD # 1</t>
  </si>
  <si>
    <t>201707201055354</t>
  </si>
  <si>
    <t>EFT,999A,20180000000000008559</t>
  </si>
  <si>
    <t>AGUILAR REORGANIZED 6 1620</t>
  </si>
  <si>
    <t>201707201055355</t>
  </si>
  <si>
    <t>EFT,999A,20180000000000008560</t>
  </si>
  <si>
    <t>BRUSH RE 2J - 2395</t>
  </si>
  <si>
    <t>201707201055356</t>
  </si>
  <si>
    <t>EFT,999A,20180000000000008561</t>
  </si>
  <si>
    <t>MANZANOLA 3 J 2535</t>
  </si>
  <si>
    <t>201707201055357</t>
  </si>
  <si>
    <t>EFT,999A,20180000000000008562</t>
  </si>
  <si>
    <t>PARK COUNTY SD # 1</t>
  </si>
  <si>
    <t>201707201055358</t>
  </si>
  <si>
    <t>EFT,999A,20180000000000008563</t>
  </si>
  <si>
    <t>PARK COUNTY RE2 2610</t>
  </si>
  <si>
    <t>201707201055359</t>
  </si>
  <si>
    <t>EFT,999A,20180000000000008564</t>
  </si>
  <si>
    <t>WILEY RE13JT 2680</t>
  </si>
  <si>
    <t>201707201055360</t>
  </si>
  <si>
    <t>EFT,999A,20180000000000008565</t>
  </si>
  <si>
    <t>County of PUEBLO SD 60</t>
  </si>
  <si>
    <t>201707201055361</t>
  </si>
  <si>
    <t>EFT,999A,20180000000000008566</t>
  </si>
  <si>
    <t>RIO GRANDE COUNTY SD 8</t>
  </si>
  <si>
    <t>201707201055362</t>
  </si>
  <si>
    <t>EFT,999A,20180000000000008567</t>
  </si>
  <si>
    <t>CENTER CONSOLIDATED SCHOOLS</t>
  </si>
  <si>
    <t>201707201055363</t>
  </si>
  <si>
    <t>EFT,999A,20180000000000008568</t>
  </si>
  <si>
    <t>TELLURIDE R1 2830</t>
  </si>
  <si>
    <t>201707201055364</t>
  </si>
  <si>
    <t>EFT,999A,20180000000000008569</t>
  </si>
  <si>
    <t>WASHINGTON COUNTY SD 3</t>
  </si>
  <si>
    <t>201707201055365</t>
  </si>
  <si>
    <t>EFT,999A,20180000000000008570</t>
  </si>
  <si>
    <t>WELD COUNTY SD RE8 3140</t>
  </si>
  <si>
    <t>201707201055366</t>
  </si>
  <si>
    <t>EFT,999A,20180000000000008571</t>
  </si>
  <si>
    <t>WIGGINS RE50J 2515</t>
  </si>
  <si>
    <t>201707201055367</t>
  </si>
  <si>
    <t>EFT,999A,20180000000000008572</t>
  </si>
  <si>
    <t>DELTA COUNTY 50J 0870</t>
  </si>
  <si>
    <t>201707201055368</t>
  </si>
  <si>
    <t>EFT,999A,20180000000000008573</t>
  </si>
  <si>
    <t>PUEBLO COUNTY 70 2700</t>
  </si>
  <si>
    <t>201707201055369</t>
  </si>
  <si>
    <t>EFT,999A,20180000000000008574</t>
  </si>
  <si>
    <t>MESA COUNTY VALLEY 51 2000</t>
  </si>
  <si>
    <t>201707201055370</t>
  </si>
  <si>
    <t>EFT,999A,20180000000000008575</t>
  </si>
  <si>
    <t>ELBERT COUNTY SD # 200</t>
  </si>
  <si>
    <t>201707201055371</t>
  </si>
  <si>
    <t>EFT,999A,20180000000000008576</t>
  </si>
  <si>
    <t>ASPEN 1 - 2640</t>
  </si>
  <si>
    <t>201707201055372</t>
  </si>
  <si>
    <t>EFT,999A,20180000000000008577</t>
  </si>
  <si>
    <t>SUMMIT RE1 3000</t>
  </si>
  <si>
    <t>201707201055373</t>
  </si>
  <si>
    <t>EFT,999A,20180000000000008578</t>
  </si>
  <si>
    <t>COUNTY OF GRAND SD 2</t>
  </si>
  <si>
    <t>201707201055374</t>
  </si>
  <si>
    <t>EFT,999A,20180000000000008579</t>
  </si>
  <si>
    <t>RIO BLANCO COUNTY SCHOOL DIST # 1</t>
  </si>
  <si>
    <t>201707201055375</t>
  </si>
  <si>
    <t>EFT,999A,20180000000000008580</t>
  </si>
  <si>
    <t>ALAMOSA COUNTY SCHOOL DIST # 11J</t>
  </si>
  <si>
    <t>201707201055376</t>
  </si>
  <si>
    <t>EFT,999A,20180000000000008581</t>
  </si>
  <si>
    <t>LAMAR RE-2 2660</t>
  </si>
  <si>
    <t>201707201055377</t>
  </si>
  <si>
    <t>EFT,999A,20180000000000008582</t>
  </si>
  <si>
    <t>PROWERS COUNTY SCHOOL DISTRICT # 3</t>
  </si>
  <si>
    <t>201707201055378</t>
  </si>
  <si>
    <t>EFT,999A,20180000000000008583</t>
  </si>
  <si>
    <t>LAKE COUNTY R-1 1510</t>
  </si>
  <si>
    <t>201707201055379</t>
  </si>
  <si>
    <t>EFT,999A,20180000000000008584</t>
  </si>
  <si>
    <t>SANGRE DE CRISTO RE22J 0110</t>
  </si>
  <si>
    <t>201707201055380</t>
  </si>
  <si>
    <t>EFT,999A,20180000000000008585</t>
  </si>
  <si>
    <t>MOFFAT COUNTY RE # 1 2020</t>
  </si>
  <si>
    <t>201707201055381</t>
  </si>
  <si>
    <t>EFT,999A,20180000000000008586</t>
  </si>
  <si>
    <t>ROARING FORK RE1 1180</t>
  </si>
  <si>
    <t>201707201055382</t>
  </si>
  <si>
    <t>EFT,999A,20180000000000008587</t>
  </si>
  <si>
    <t>KIT CARSON COUNTY SD 6J</t>
  </si>
  <si>
    <t>201707201055383</t>
  </si>
  <si>
    <t>EFT,999A,20180000000000008588</t>
  </si>
  <si>
    <t>ADAMS COUNTY SCHOOL DISTRICT 27J</t>
  </si>
  <si>
    <t>201707201055384</t>
  </si>
  <si>
    <t>EFT,999A,20180000000000008589</t>
  </si>
  <si>
    <t>COUNTY OF FREMONT RE-2 SD 1150</t>
  </si>
  <si>
    <t>201707201055385</t>
  </si>
  <si>
    <t>EFT,999A,20180000000000008590</t>
  </si>
  <si>
    <t>ROUTT COUNTY SCHOOL DISTRICT # 2</t>
  </si>
  <si>
    <t>201707201055386</t>
  </si>
  <si>
    <t>EFT,999A,20180000000000008591</t>
  </si>
  <si>
    <t>DURANGO SD 9R 1520</t>
  </si>
  <si>
    <t>201707201055387</t>
  </si>
  <si>
    <t>EFT,999A,20180000000000008592</t>
  </si>
  <si>
    <t>CHEYENNE COUNTY SD # 1</t>
  </si>
  <si>
    <t>201707201055388</t>
  </si>
  <si>
    <t>EFT,999A,20180000000000008593</t>
  </si>
  <si>
    <t>HAXTUN RE 2J 2630</t>
  </si>
  <si>
    <t>201707201055389</t>
  </si>
  <si>
    <t>EFT,999A,20180000000000008594</t>
  </si>
  <si>
    <t>CLEAR CREEK RE-1 - 0540</t>
  </si>
  <si>
    <t>201707201055390</t>
  </si>
  <si>
    <t>EFT,999A,20180000000000008595</t>
  </si>
  <si>
    <t>HOLYOKE RE 1J 2620</t>
  </si>
  <si>
    <t>201707201055391</t>
  </si>
  <si>
    <t>EFT,999A,20180000000000008596</t>
  </si>
  <si>
    <t>WELD COUNTY SCHOOL DISTRICT Re-3J</t>
  </si>
  <si>
    <t>201707201055392</t>
  </si>
  <si>
    <t>EFT,999A,20180000000000008597</t>
  </si>
  <si>
    <t>BACA COUNTY SCHOOL DISTRICT # 1</t>
  </si>
  <si>
    <t>201707201055393</t>
  </si>
  <si>
    <t>EFT,999A,20180000000000008598</t>
  </si>
  <si>
    <t>THOMPSON R2J 1560</t>
  </si>
  <si>
    <t>201707201055394</t>
  </si>
  <si>
    <t>EFT,999A,20180000000000008599</t>
  </si>
  <si>
    <t>ROCKY FORD R2 2530</t>
  </si>
  <si>
    <t>201707201055395</t>
  </si>
  <si>
    <t>EFT,999A,20180000000000008600</t>
  </si>
  <si>
    <t>GUNNISON WATER RE 1J 1360</t>
  </si>
  <si>
    <t>201707201055396</t>
  </si>
  <si>
    <t>EFT,999A,20180000000000008601</t>
  </si>
  <si>
    <t>BACA COUNTY SD 3</t>
  </si>
  <si>
    <t>201707201055397</t>
  </si>
  <si>
    <t>EFT,999A,20180000000000008602</t>
  </si>
  <si>
    <t>POUDRE R1 1550</t>
  </si>
  <si>
    <t>201707201055398</t>
  </si>
  <si>
    <t>EFT,999A,20180000000000008603</t>
  </si>
  <si>
    <t>VILAS RE5 0260</t>
  </si>
  <si>
    <t>201707201055399</t>
  </si>
  <si>
    <t>EFT,999A,20180000000000008604</t>
  </si>
  <si>
    <t>TELLER COUNTY SD RE 1</t>
  </si>
  <si>
    <t>201707201055400</t>
  </si>
  <si>
    <t>EFT,999A,20180000000000008605</t>
  </si>
  <si>
    <t>DOLORES COUNTY RE2 0890</t>
  </si>
  <si>
    <t>201707201055401</t>
  </si>
  <si>
    <t>EFT,999A,20180000000000008606</t>
  </si>
  <si>
    <t>FREMONT COUNTY SCHOOL DISTRICT # 1</t>
  </si>
  <si>
    <t>201707201055402</t>
  </si>
  <si>
    <t>EFT,999A,20180000000000008607</t>
  </si>
  <si>
    <t>HUERFANO COUNTY SD # 2</t>
  </si>
  <si>
    <t>201707201055403</t>
  </si>
  <si>
    <t>EFT,999A,20180000000000008608</t>
  </si>
  <si>
    <t>MONTROSE COUNTY SD # 2</t>
  </si>
  <si>
    <t>201707201055404</t>
  </si>
  <si>
    <t>EFT,999A,20180000000000008609</t>
  </si>
  <si>
    <t>OTERO COUNTY SCHOOL DISTRICT # 4J</t>
  </si>
  <si>
    <t>201707201055405</t>
  </si>
  <si>
    <t>EFT,999A,20180000000000008610</t>
  </si>
  <si>
    <t>ST VRAIN VALLEY RE 1J 0470</t>
  </si>
  <si>
    <t>201707201055406</t>
  </si>
  <si>
    <t>EFT,999A,20180000000000008611</t>
  </si>
  <si>
    <t>EAST OTERO R1 2520</t>
  </si>
  <si>
    <t>201707201055407</t>
  </si>
  <si>
    <t>EFT,999A,20180000000000008612</t>
  </si>
  <si>
    <t>BOULDER VALLEY RE2 - 0480</t>
  </si>
  <si>
    <t>201707201055408</t>
  </si>
  <si>
    <t>EFT,999A,20180000000000008613</t>
  </si>
  <si>
    <t>County of Baca SD RE4</t>
  </si>
  <si>
    <t>201707201055409</t>
  </si>
  <si>
    <t>EFT,999A,20180000000000008614</t>
  </si>
  <si>
    <t>CHEYENNE COUNTY SD RE5 0520</t>
  </si>
  <si>
    <t>201707201055410</t>
  </si>
  <si>
    <t>EFT,999A,20180000000000008615</t>
  </si>
  <si>
    <t>NORTH CONEJOS RE1J 0550</t>
  </si>
  <si>
    <t>201707201055411</t>
  </si>
  <si>
    <t>EFT,999A,20180000000000008616</t>
  </si>
  <si>
    <t>EL PASO COUNTY SCHOOL DISTRICT # 22</t>
  </si>
  <si>
    <t>201707201055412</t>
  </si>
  <si>
    <t>EFT,999A,20180000000000008617</t>
  </si>
  <si>
    <t>GARFIELD 16 1220</t>
  </si>
  <si>
    <t>201707201055413</t>
  </si>
  <si>
    <t>EFT,999A,20180000000000008618</t>
  </si>
  <si>
    <t>RANGELY RE4 2720</t>
  </si>
  <si>
    <t>201707201055414</t>
  </si>
  <si>
    <t>EFT,999A,20180000000000008619</t>
  </si>
  <si>
    <t>ARCHULETA COUNTY 50 JT - 0220</t>
  </si>
  <si>
    <t>201707201055415</t>
  </si>
  <si>
    <t>EFT,999A,20180000000000008620</t>
  </si>
  <si>
    <t>PRIMERO REORGANIZED 2 1590</t>
  </si>
  <si>
    <t>201707201055416</t>
  </si>
  <si>
    <t>EFT,999A,20180000000000008621</t>
  </si>
  <si>
    <t>BUENA VISTA R-31 - 0490</t>
  </si>
  <si>
    <t>201707201055417</t>
  </si>
  <si>
    <t>EFT,999A,20180000000000008622</t>
  </si>
  <si>
    <t>ESTES PARK SCHOOL DIST R-3 District Code 1570</t>
  </si>
  <si>
    <t>201707201055418</t>
  </si>
  <si>
    <t>EFT,999A,20180000000000008623</t>
  </si>
  <si>
    <t>BENT COUNTY SCHOOL DISTRICT #1</t>
  </si>
  <si>
    <t>201707201055419</t>
  </si>
  <si>
    <t>EFT,999A,20180000000000008624</t>
  </si>
  <si>
    <t>SHERIDAN 2 0123</t>
  </si>
  <si>
    <t>201707201055420</t>
  </si>
  <si>
    <t>EFT,999A,20180000000000008625</t>
  </si>
  <si>
    <t>REVERE SCHOOL DISTRICT ( FORMERLY PLATTE VALLEY RE-3)</t>
  </si>
  <si>
    <t>201707201055421</t>
  </si>
  <si>
    <t>EFT,999A,20180000000000008626</t>
  </si>
  <si>
    <t>JULESBURG RE 1 2862</t>
  </si>
  <si>
    <t>201707201055422</t>
  </si>
  <si>
    <t>EFT,999A,20180000000000008627</t>
  </si>
  <si>
    <t>WELD COUNTY SD #10</t>
  </si>
  <si>
    <t>201707201055423</t>
  </si>
  <si>
    <t>EFT,999A,20180000000000008628</t>
  </si>
  <si>
    <t>DOLORES RE4A 2055</t>
  </si>
  <si>
    <t>201707201055424</t>
  </si>
  <si>
    <t>EFT,999A,20180000000000008629</t>
  </si>
  <si>
    <t>VALLEY RE1 1828</t>
  </si>
  <si>
    <t>201707201055425</t>
  </si>
  <si>
    <t>EFT,999A,20180000000000008630</t>
  </si>
  <si>
    <t>HI-PLAINS R 23 1460</t>
  </si>
  <si>
    <t>201707201055426</t>
  </si>
  <si>
    <t>EFT,999A,20180000000000008631</t>
  </si>
  <si>
    <t>IDALIA RJ 3 3220</t>
  </si>
  <si>
    <t>201707201055427</t>
  </si>
  <si>
    <t>EFT,999A,20180000000000008632</t>
  </si>
  <si>
    <t>ADAMS 12 FIVE STAR 0020</t>
  </si>
  <si>
    <t>201707201055428</t>
  </si>
  <si>
    <t>EFT,999A,20180000000000008633</t>
  </si>
  <si>
    <t>BENNETT 29J - 0050</t>
  </si>
  <si>
    <t>201707201055429</t>
  </si>
  <si>
    <t>EFT,999A,20180000000000008634</t>
  </si>
  <si>
    <t>ADAMS COUNTY 31J</t>
  </si>
  <si>
    <t>201707201055430</t>
  </si>
  <si>
    <t>EFT,999A,20180000000000008635</t>
  </si>
  <si>
    <t>ARAPAHOE COUNTY SCHOOL DISTRICT # 1</t>
  </si>
  <si>
    <t>201707201055431</t>
  </si>
  <si>
    <t>EFT,999A,20180000000000008636</t>
  </si>
  <si>
    <t>ARAPAHOE COUNTY SD # 26J</t>
  </si>
  <si>
    <t>201707201055432</t>
  </si>
  <si>
    <t>EFT,999A,20180000000000008637</t>
  </si>
  <si>
    <t>ADAMS ARAPAHOE 28J 0180</t>
  </si>
  <si>
    <t>201707201055433</t>
  </si>
  <si>
    <t>EFT,999A,20180000000000008638</t>
  </si>
  <si>
    <t>CONEJOS COUNTY SD 6J</t>
  </si>
  <si>
    <t>201707201055434</t>
  </si>
  <si>
    <t>EFT,999A,20180000000000008639</t>
  </si>
  <si>
    <t>ELBERT COUNTY SCHOOL DISTRICT # C2</t>
  </si>
  <si>
    <t>201707201055435</t>
  </si>
  <si>
    <t>EFT,999A,20180000000000008640</t>
  </si>
  <si>
    <t>COLORADO SPRINGS 11 - 1010</t>
  </si>
  <si>
    <t>201707201055436</t>
  </si>
  <si>
    <t>EFT,999A,20180000000000008641</t>
  </si>
  <si>
    <t>ACADEMY 20 - 1040</t>
  </si>
  <si>
    <t>201707201055437</t>
  </si>
  <si>
    <t>EFT,999A,20180000000000008642</t>
  </si>
  <si>
    <t>EL PASO COUNTY SCHOOL DIST # 23JT</t>
  </si>
  <si>
    <t>201707201055438</t>
  </si>
  <si>
    <t>EFT,999A,20180000000000008643</t>
  </si>
  <si>
    <t>EL PASO COUNTY SD # 54JT</t>
  </si>
  <si>
    <t>201707201055439</t>
  </si>
  <si>
    <t>EFT,999A,20180000000000008644</t>
  </si>
  <si>
    <t>FREMONT COUNTY SD 3</t>
  </si>
  <si>
    <t>201707201055440</t>
  </si>
  <si>
    <t>EFT,999A,20180000000000008645</t>
  </si>
  <si>
    <t>DE BEQUE 49JT - 1980</t>
  </si>
  <si>
    <t>201707201055441</t>
  </si>
  <si>
    <t>EFT,999A,20180000000000008646</t>
  </si>
  <si>
    <t>BETHUNE R-5 - 1490</t>
  </si>
  <si>
    <t>201707201055442</t>
  </si>
  <si>
    <t>EFT,999A,20180000000000008647</t>
  </si>
  <si>
    <t>KIT CARSON COUNTY SD # 4</t>
  </si>
  <si>
    <t>201707201055443</t>
  </si>
  <si>
    <t>EFT,999A,20180000000000008648</t>
  </si>
  <si>
    <t>IGNACIO 11 JT 1540</t>
  </si>
  <si>
    <t>201707201055444</t>
  </si>
  <si>
    <t>EFT,999A,20180000000000008649</t>
  </si>
  <si>
    <t>KIM REORGANIZED 88 1760</t>
  </si>
  <si>
    <t>201707201055445</t>
  </si>
  <si>
    <t>EFT,999A,20180000000000008650</t>
  </si>
  <si>
    <t>LOGAN COUNTY SD 5</t>
  </si>
  <si>
    <t>201707201055446</t>
  </si>
  <si>
    <t>EFT,999A,20180000000000008651</t>
  </si>
  <si>
    <t>COUNTY OF MONTEZUMA 2070</t>
  </si>
  <si>
    <t>201707201055447</t>
  </si>
  <si>
    <t>EFT,999A,20180000000000008652</t>
  </si>
  <si>
    <t>WELDON VALLEY RE20J 2505</t>
  </si>
  <si>
    <t>201707201055448</t>
  </si>
  <si>
    <t>EFT,999A,20180000000000008653</t>
  </si>
  <si>
    <t>OTERO COUNTY SD 31</t>
  </si>
  <si>
    <t>201707201055449</t>
  </si>
  <si>
    <t>EFT,999A,20180000000000008654</t>
  </si>
  <si>
    <t>OTERO COUNTY SCHOOL DISTRICT # 33</t>
  </si>
  <si>
    <t>201707201055450</t>
  </si>
  <si>
    <t>EFT,999A,20180000000000008655</t>
  </si>
  <si>
    <t>OURAY COUNTY SD RE1</t>
  </si>
  <si>
    <t>201707201055451</t>
  </si>
  <si>
    <t>EFT,999A,20180000000000008656</t>
  </si>
  <si>
    <t>SARGENT RE 33J 2750</t>
  </si>
  <si>
    <t>201707201055452</t>
  </si>
  <si>
    <t>EFT,999A,20180000000000008657</t>
  </si>
  <si>
    <t>RIO GRANDE COUNTY SCHOOL DIST C7</t>
  </si>
  <si>
    <t>201707201055453</t>
  </si>
  <si>
    <t>EFT,999A,20180000000000008658</t>
  </si>
  <si>
    <t>MOUNTAIN VALLEY RE1 2790</t>
  </si>
  <si>
    <t>201707201055454</t>
  </si>
  <si>
    <t>EFT,999A,20180000000000008659</t>
  </si>
  <si>
    <t>SAGUACHE COUNTY SD 2</t>
  </si>
  <si>
    <t>201707201055455</t>
  </si>
  <si>
    <t>EFT,999A,20180000000000008660</t>
  </si>
  <si>
    <t>SAN JUAN COUNTY SD # 1</t>
  </si>
  <si>
    <t>201707201055456</t>
  </si>
  <si>
    <t>EFT,999A,20180000000000008661</t>
  </si>
  <si>
    <t>WELD COUNTY SCHOOL DISTRICT 6</t>
  </si>
  <si>
    <t>201707201055457</t>
  </si>
  <si>
    <t>EFT,999A,20180000000000008662</t>
  </si>
  <si>
    <t>WELD COUNTY SD RE12</t>
  </si>
  <si>
    <t>201707201055458</t>
  </si>
  <si>
    <t>EFT,999A,20180000000000008663</t>
  </si>
  <si>
    <t>CUSTER COUNTY C-1 - 0860</t>
  </si>
  <si>
    <t>201707201055459</t>
  </si>
  <si>
    <t>EFT,999A,20180000000000008664</t>
  </si>
  <si>
    <t>LAS ANIMAS COUNTY SD 82</t>
  </si>
  <si>
    <t>201707201055460</t>
  </si>
  <si>
    <t>EFT,999A,20180000000000008665</t>
  </si>
  <si>
    <t>JEFFERSON COUNTY R1 1420</t>
  </si>
  <si>
    <t>201707201055461</t>
  </si>
  <si>
    <t>EFT,999A,20180000000000008666</t>
  </si>
  <si>
    <t>PLATEAU VALLEY 50 1990</t>
  </si>
  <si>
    <t>201707201055462</t>
  </si>
  <si>
    <t>EFT,999A,20180000000000008667</t>
  </si>
  <si>
    <t>BIG SANDY 100J - 0940</t>
  </si>
  <si>
    <t>201707201055463</t>
  </si>
  <si>
    <t>EFT,999A,20180000000000008668</t>
  </si>
  <si>
    <t>EL PASO COUNTY SD 60JT</t>
  </si>
  <si>
    <t>201707201055464</t>
  </si>
  <si>
    <t>EFT,999A,20180000000000008669</t>
  </si>
  <si>
    <t>ELBERT COUNTY SD #300</t>
  </si>
  <si>
    <t>201707201055465</t>
  </si>
  <si>
    <t>EFT,999A,20180000000000008670</t>
  </si>
  <si>
    <t>GENOA HUGO C113 1780</t>
  </si>
  <si>
    <t>201707201055466</t>
  </si>
  <si>
    <t>EFT,999A,20180000000000008671</t>
  </si>
  <si>
    <t>LONE STAR 101 3060</t>
  </si>
  <si>
    <t>201707201055467</t>
  </si>
  <si>
    <t>EFT,999A,20180000000000008672</t>
  </si>
  <si>
    <t>OURAY COUNTY SCHOOL DISTRICT # R2</t>
  </si>
  <si>
    <t>201707201055468</t>
  </si>
  <si>
    <t>EFT,999A,20180000000000008673</t>
  </si>
  <si>
    <t>LIMON RE 4J 1790</t>
  </si>
  <si>
    <t>201707201055469</t>
  </si>
  <si>
    <t>EFT,999A,20180000000000008674</t>
  </si>
  <si>
    <t>EL PASO COUNTY SD 8</t>
  </si>
  <si>
    <t>201707201055470</t>
  </si>
  <si>
    <t>EFT,999A,20180000000000008675</t>
  </si>
  <si>
    <t>WASHINGTON COUNTY R104</t>
  </si>
  <si>
    <t>201707201055471</t>
  </si>
  <si>
    <t>EFT,999A,20180000000000008676</t>
  </si>
  <si>
    <t>HUERFANO RE 1 1390</t>
  </si>
  <si>
    <t>201707201055472</t>
  </si>
  <si>
    <t>EFT,999A,20180000000000008677</t>
  </si>
  <si>
    <t>AKRON R-1 - 3030</t>
  </si>
  <si>
    <t>201707201055473</t>
  </si>
  <si>
    <t>EFT,999A,20180000000000008678</t>
  </si>
  <si>
    <t>HOEHNE REORGANIZED 3 1600</t>
  </si>
  <si>
    <t>201707201055474</t>
  </si>
  <si>
    <t>EFT,999A,20180000000000008679</t>
  </si>
  <si>
    <t>ADAMS ARAPAHOE COUNTY SD 32J</t>
  </si>
  <si>
    <t>201707201055475</t>
  </si>
  <si>
    <t>EFT,999A,20180000000000008680</t>
  </si>
  <si>
    <t>GILPIN COUNTY RE1 1330</t>
  </si>
  <si>
    <t>201707201055476</t>
  </si>
  <si>
    <t>EFT,999A,20180000000000008681</t>
  </si>
  <si>
    <t>GRANADA RE 1 2650</t>
  </si>
  <si>
    <t>201707201055477</t>
  </si>
  <si>
    <t>EFT,999A,20180000000000008682</t>
  </si>
  <si>
    <t>ARICKAREE R-2 - 3040</t>
  </si>
  <si>
    <t>201707201055478</t>
  </si>
  <si>
    <t>EFT,999A,20180000000000008683</t>
  </si>
  <si>
    <t>NORTH PARK R1 1410</t>
  </si>
  <si>
    <t>201707201055479</t>
  </si>
  <si>
    <t>EFT,999A,20180000000000008684</t>
  </si>
  <si>
    <t>LOGAN COUNTY SD 4</t>
  </si>
  <si>
    <t>201707201055480</t>
  </si>
  <si>
    <t>EFT,999A,20180000000000008685</t>
  </si>
  <si>
    <t>WINDSOR RE4 3100</t>
  </si>
  <si>
    <t>201707201055481</t>
  </si>
  <si>
    <t>EFT,999A,20180000000000008686</t>
  </si>
  <si>
    <t>CAMPO RE-6 - 0270</t>
  </si>
  <si>
    <t>201707201055482</t>
  </si>
  <si>
    <t>EFT,999A,20180000000000008687</t>
  </si>
  <si>
    <t>SAN MIGUEL COUNTY SD 2J</t>
  </si>
  <si>
    <t>201707201055483</t>
  </si>
  <si>
    <t>EFT,999A,20180000000000008688</t>
  </si>
  <si>
    <t>LOGAN COUNTY SD # 3</t>
  </si>
  <si>
    <t>201707201055484</t>
  </si>
  <si>
    <t>EFT,999A,20180000000000008689</t>
  </si>
  <si>
    <t>Kiowa County School District RE-1</t>
  </si>
  <si>
    <t>201707201055485</t>
  </si>
  <si>
    <t>EFT,999A,20180000000000008690</t>
  </si>
  <si>
    <t>KIOWA COUNTY SD 2</t>
  </si>
  <si>
    <t>201707201055486</t>
  </si>
  <si>
    <t>EFT,999A,20180000000000008691</t>
  </si>
  <si>
    <t>LINCOLN COUNTY SD # 23</t>
  </si>
  <si>
    <t>201707201055487</t>
  </si>
  <si>
    <t>EFT,999A,20180000000000008692</t>
  </si>
  <si>
    <t>WELD COUNTY SD 7</t>
  </si>
  <si>
    <t>201707201055488</t>
  </si>
  <si>
    <t>EFT,999A,20180000000000008693</t>
  </si>
  <si>
    <t>WELD COUNTY SD # 5J</t>
  </si>
  <si>
    <t>201707201055489</t>
  </si>
  <si>
    <t>EFT,999A,20180000000000008694</t>
  </si>
  <si>
    <t>MCCLAVE RE 2 0310</t>
  </si>
  <si>
    <t>201707201055490</t>
  </si>
  <si>
    <t>3110 State Share Early Pays August '17</t>
  </si>
  <si>
    <t>ITA,DACA,20180000000000000699</t>
  </si>
  <si>
    <t>EFT,999A,20180000000000018233</t>
  </si>
  <si>
    <t>201708141064984</t>
  </si>
  <si>
    <t>EFT,999A,20180000000000018234</t>
  </si>
  <si>
    <t>201708141064985</t>
  </si>
  <si>
    <t>EFT,999A,20180000000000018235</t>
  </si>
  <si>
    <t>201708141064986</t>
  </si>
  <si>
    <t>EFT,999A,20180000000000018236</t>
  </si>
  <si>
    <t>201708141064987</t>
  </si>
  <si>
    <t>EFT,999A,20180000000000018237</t>
  </si>
  <si>
    <t>201708141064988</t>
  </si>
  <si>
    <t>EFT,999A,20180000000000018238</t>
  </si>
  <si>
    <t>201708141064989</t>
  </si>
  <si>
    <t>EFT,999A,20180000000000018239</t>
  </si>
  <si>
    <t>201708141064990</t>
  </si>
  <si>
    <t>EFT,999A,20180000000000018240</t>
  </si>
  <si>
    <t>201708141064991</t>
  </si>
  <si>
    <t>EFT,999A,20180000000000018241</t>
  </si>
  <si>
    <t>201708141064992</t>
  </si>
  <si>
    <t>EFT,999A,20180000000000018242</t>
  </si>
  <si>
    <t>201708141064993</t>
  </si>
  <si>
    <t>EFT,999A,20180000000000021218</t>
  </si>
  <si>
    <t>3110 State Share August 2017</t>
  </si>
  <si>
    <t>201708221067955</t>
  </si>
  <si>
    <t>EFT,999A,20180000000000021219</t>
  </si>
  <si>
    <t>201708221067956</t>
  </si>
  <si>
    <t>EFT,999A,20180000000000021220</t>
  </si>
  <si>
    <t>201708221067957</t>
  </si>
  <si>
    <t>EFT,999A,20180000000000021221</t>
  </si>
  <si>
    <t>201708221067958</t>
  </si>
  <si>
    <t>EFT,999A,20180000000000021222</t>
  </si>
  <si>
    <t>201708221067959</t>
  </si>
  <si>
    <t>EFT,999A,20180000000000021223</t>
  </si>
  <si>
    <t>201708221067960</t>
  </si>
  <si>
    <t>EFT,999A,20180000000000021224</t>
  </si>
  <si>
    <t>201708221067961</t>
  </si>
  <si>
    <t>EFT,999A,20180000000000021225</t>
  </si>
  <si>
    <t>201708221067962</t>
  </si>
  <si>
    <t>EFT,999A,20180000000000021226</t>
  </si>
  <si>
    <t>201708221067963</t>
  </si>
  <si>
    <t>EFT,999A,20180000000000021227</t>
  </si>
  <si>
    <t>201708221067964</t>
  </si>
  <si>
    <t>EFT,999A,20180000000000021228</t>
  </si>
  <si>
    <t>201708221067965</t>
  </si>
  <si>
    <t>EFT,999A,20180000000000021229</t>
  </si>
  <si>
    <t>201708221067966</t>
  </si>
  <si>
    <t>EFT,999A,20180000000000021230</t>
  </si>
  <si>
    <t>201708221067967</t>
  </si>
  <si>
    <t>EFT,999A,20180000000000021231</t>
  </si>
  <si>
    <t>201708221067968</t>
  </si>
  <si>
    <t>EFT,999A,20180000000000021232</t>
  </si>
  <si>
    <t>201708221067969</t>
  </si>
  <si>
    <t>EFT,999A,20180000000000021233</t>
  </si>
  <si>
    <t>201708221067970</t>
  </si>
  <si>
    <t>EFT,999A,20180000000000021234</t>
  </si>
  <si>
    <t>201708221067971</t>
  </si>
  <si>
    <t>EFT,999A,20180000000000021235</t>
  </si>
  <si>
    <t>201708221067972</t>
  </si>
  <si>
    <t>EFT,999A,20180000000000021236</t>
  </si>
  <si>
    <t>201708221067973</t>
  </si>
  <si>
    <t>EFT,999A,20180000000000021237</t>
  </si>
  <si>
    <t>201708221067974</t>
  </si>
  <si>
    <t>EFT,999A,20180000000000021238</t>
  </si>
  <si>
    <t>201708221067975</t>
  </si>
  <si>
    <t>EFT,999A,20180000000000021239</t>
  </si>
  <si>
    <t>201708221067976</t>
  </si>
  <si>
    <t>EFT,999A,20180000000000021240</t>
  </si>
  <si>
    <t>201708221067977</t>
  </si>
  <si>
    <t>EFT,999A,20180000000000021241</t>
  </si>
  <si>
    <t>201708221067978</t>
  </si>
  <si>
    <t>EFT,999A,20180000000000021242</t>
  </si>
  <si>
    <t>201708221067979</t>
  </si>
  <si>
    <t>EFT,999A,20180000000000021243</t>
  </si>
  <si>
    <t>201708221067980</t>
  </si>
  <si>
    <t>EFT,999A,20180000000000021244</t>
  </si>
  <si>
    <t>201708221067981</t>
  </si>
  <si>
    <t>EFT,999A,20180000000000021245</t>
  </si>
  <si>
    <t>201708221067982</t>
  </si>
  <si>
    <t>EFT,999A,20180000000000021246</t>
  </si>
  <si>
    <t>201708221067983</t>
  </si>
  <si>
    <t>EFT,999A,20180000000000021247</t>
  </si>
  <si>
    <t>201708221067984</t>
  </si>
  <si>
    <t>EFT,999A,20180000000000021248</t>
  </si>
  <si>
    <t>201708221067985</t>
  </si>
  <si>
    <t>EFT,999A,20180000000000021249</t>
  </si>
  <si>
    <t>201708221067986</t>
  </si>
  <si>
    <t>EFT,999A,20180000000000021250</t>
  </si>
  <si>
    <t>201708221067987</t>
  </si>
  <si>
    <t>EFT,999A,20180000000000021251</t>
  </si>
  <si>
    <t>201708221067988</t>
  </si>
  <si>
    <t>EFT,999A,20180000000000021252</t>
  </si>
  <si>
    <t>201708221067989</t>
  </si>
  <si>
    <t>EFT,999A,20180000000000021253</t>
  </si>
  <si>
    <t>201708221067990</t>
  </si>
  <si>
    <t>EFT,999A,20180000000000021254</t>
  </si>
  <si>
    <t>201708221067991</t>
  </si>
  <si>
    <t>EFT,999A,20180000000000021255</t>
  </si>
  <si>
    <t>201708221067992</t>
  </si>
  <si>
    <t>EFT,999A,20180000000000021256</t>
  </si>
  <si>
    <t>201708221067993</t>
  </si>
  <si>
    <t>EFT,999A,20180000000000021257</t>
  </si>
  <si>
    <t>201708221067994</t>
  </si>
  <si>
    <t>EFT,999A,20180000000000021258</t>
  </si>
  <si>
    <t>201708221067995</t>
  </si>
  <si>
    <t>EFT,999A,20180000000000021259</t>
  </si>
  <si>
    <t>201708221067996</t>
  </si>
  <si>
    <t>EFT,999A,20180000000000021260</t>
  </si>
  <si>
    <t>201708221067997</t>
  </si>
  <si>
    <t>EFT,999A,20180000000000021261</t>
  </si>
  <si>
    <t>201708221067998</t>
  </si>
  <si>
    <t>EFT,999A,20180000000000021262</t>
  </si>
  <si>
    <t>201708221067999</t>
  </si>
  <si>
    <t>EFT,999A,20180000000000021263</t>
  </si>
  <si>
    <t>201708221068000</t>
  </si>
  <si>
    <t>EFT,999A,20180000000000021264</t>
  </si>
  <si>
    <t>201708221068001</t>
  </si>
  <si>
    <t>EFT,999A,20180000000000021265</t>
  </si>
  <si>
    <t>201708221068002</t>
  </si>
  <si>
    <t>EFT,999A,20180000000000021266</t>
  </si>
  <si>
    <t>201708221068003</t>
  </si>
  <si>
    <t>EFT,999A,20180000000000021267</t>
  </si>
  <si>
    <t>201708221068004</t>
  </si>
  <si>
    <t>EFT,999A,20180000000000021268</t>
  </si>
  <si>
    <t>201708221068005</t>
  </si>
  <si>
    <t>EFT,999A,20180000000000021269</t>
  </si>
  <si>
    <t>201708221068006</t>
  </si>
  <si>
    <t>EFT,999A,20180000000000021270</t>
  </si>
  <si>
    <t>201708221068007</t>
  </si>
  <si>
    <t>EFT,999A,20180000000000021271</t>
  </si>
  <si>
    <t>201708221068008</t>
  </si>
  <si>
    <t>EFT,999A,20180000000000021272</t>
  </si>
  <si>
    <t>201708221068009</t>
  </si>
  <si>
    <t>EFT,999A,20180000000000021273</t>
  </si>
  <si>
    <t>201708221068010</t>
  </si>
  <si>
    <t>EFT,999A,20180000000000021274</t>
  </si>
  <si>
    <t>201708221068011</t>
  </si>
  <si>
    <t>EFT,999A,20180000000000021275</t>
  </si>
  <si>
    <t>201708221068012</t>
  </si>
  <si>
    <t>EFT,999A,20180000000000021276</t>
  </si>
  <si>
    <t>201708221068013</t>
  </si>
  <si>
    <t>EFT,999A,20180000000000021277</t>
  </si>
  <si>
    <t>201708221068014</t>
  </si>
  <si>
    <t>EFT,999A,20180000000000021278</t>
  </si>
  <si>
    <t>201708221068015</t>
  </si>
  <si>
    <t>EFT,999A,20180000000000021279</t>
  </si>
  <si>
    <t>201708221068016</t>
  </si>
  <si>
    <t>EFT,999A,20180000000000021280</t>
  </si>
  <si>
    <t>201708221068017</t>
  </si>
  <si>
    <t>EFT,999A,20180000000000021281</t>
  </si>
  <si>
    <t>201708221068018</t>
  </si>
  <si>
    <t>EFT,999A,20180000000000021282</t>
  </si>
  <si>
    <t>201708221068019</t>
  </si>
  <si>
    <t>EFT,999A,20180000000000021283</t>
  </si>
  <si>
    <t>201708221068020</t>
  </si>
  <si>
    <t>EFT,999A,20180000000000021284</t>
  </si>
  <si>
    <t>201708221068021</t>
  </si>
  <si>
    <t>EFT,999A,20180000000000021285</t>
  </si>
  <si>
    <t>201708221068022</t>
  </si>
  <si>
    <t>EFT,999A,20180000000000021286</t>
  </si>
  <si>
    <t>201708221068023</t>
  </si>
  <si>
    <t>EFT,999A,20180000000000021287</t>
  </si>
  <si>
    <t>201708221068024</t>
  </si>
  <si>
    <t>EFT,999A,20180000000000021288</t>
  </si>
  <si>
    <t>201708221068025</t>
  </si>
  <si>
    <t>EFT,999A,20180000000000021289</t>
  </si>
  <si>
    <t>201708221068026</t>
  </si>
  <si>
    <t>EFT,999A,20180000000000021290</t>
  </si>
  <si>
    <t>201708221068027</t>
  </si>
  <si>
    <t>EFT,999A,20180000000000021291</t>
  </si>
  <si>
    <t>201708221068028</t>
  </si>
  <si>
    <t>EFT,999A,20180000000000021292</t>
  </si>
  <si>
    <t>201708221068029</t>
  </si>
  <si>
    <t>EFT,999A,20180000000000021293</t>
  </si>
  <si>
    <t>201708221068030</t>
  </si>
  <si>
    <t>EFT,999A,20180000000000021294</t>
  </si>
  <si>
    <t>201708221068031</t>
  </si>
  <si>
    <t>EFT,999A,20180000000000021295</t>
  </si>
  <si>
    <t>201708221068032</t>
  </si>
  <si>
    <t>EFT,999A,20180000000000021296</t>
  </si>
  <si>
    <t>201708221068033</t>
  </si>
  <si>
    <t>EFT,999A,20180000000000021297</t>
  </si>
  <si>
    <t>201708221068034</t>
  </si>
  <si>
    <t>EFT,999A,20180000000000021298</t>
  </si>
  <si>
    <t>201708221068035</t>
  </si>
  <si>
    <t>EFT,999A,20180000000000021299</t>
  </si>
  <si>
    <t>201708221068036</t>
  </si>
  <si>
    <t>EFT,999A,20180000000000021300</t>
  </si>
  <si>
    <t>201708221068037</t>
  </si>
  <si>
    <t>EFT,999A,20180000000000021301</t>
  </si>
  <si>
    <t>201708221068038</t>
  </si>
  <si>
    <t>EFT,999A,20180000000000021302</t>
  </si>
  <si>
    <t>201708221068039</t>
  </si>
  <si>
    <t>EFT,999A,20180000000000021303</t>
  </si>
  <si>
    <t>201708221068040</t>
  </si>
  <si>
    <t>EFT,999A,20180000000000021304</t>
  </si>
  <si>
    <t>201708221068041</t>
  </si>
  <si>
    <t>EFT,999A,20180000000000021305</t>
  </si>
  <si>
    <t>201708221068042</t>
  </si>
  <si>
    <t>EFT,999A,20180000000000021306</t>
  </si>
  <si>
    <t>201708221068043</t>
  </si>
  <si>
    <t>EFT,999A,20180000000000021307</t>
  </si>
  <si>
    <t>201708221068044</t>
  </si>
  <si>
    <t>EFT,999A,20180000000000021308</t>
  </si>
  <si>
    <t>201708221068045</t>
  </si>
  <si>
    <t>EFT,999A,20180000000000021309</t>
  </si>
  <si>
    <t>201708221068046</t>
  </si>
  <si>
    <t>EFT,999A,20180000000000021310</t>
  </si>
  <si>
    <t>201708221068047</t>
  </si>
  <si>
    <t>EFT,999A,20180000000000021311</t>
  </si>
  <si>
    <t>201708221068048</t>
  </si>
  <si>
    <t>EFT,999A,20180000000000021312</t>
  </si>
  <si>
    <t>201708221068049</t>
  </si>
  <si>
    <t>EFT,999A,20180000000000021313</t>
  </si>
  <si>
    <t>201708221068050</t>
  </si>
  <si>
    <t>EFT,999A,20180000000000021314</t>
  </si>
  <si>
    <t>201708221068051</t>
  </si>
  <si>
    <t>EFT,999A,20180000000000021315</t>
  </si>
  <si>
    <t>201708221068052</t>
  </si>
  <si>
    <t>EFT,999A,20180000000000021316</t>
  </si>
  <si>
    <t>201708221068053</t>
  </si>
  <si>
    <t>EFT,999A,20180000000000021317</t>
  </si>
  <si>
    <t>201708221068054</t>
  </si>
  <si>
    <t>EFT,999A,20180000000000021318</t>
  </si>
  <si>
    <t>201708221068055</t>
  </si>
  <si>
    <t>EFT,999A,20180000000000021319</t>
  </si>
  <si>
    <t>201708221068056</t>
  </si>
  <si>
    <t>EFT,999A,20180000000000021320</t>
  </si>
  <si>
    <t>201708221068057</t>
  </si>
  <si>
    <t>EFT,999A,20180000000000021321</t>
  </si>
  <si>
    <t>201708221068058</t>
  </si>
  <si>
    <t>EFT,999A,20180000000000021322</t>
  </si>
  <si>
    <t>201708221068059</t>
  </si>
  <si>
    <t>EFT,999A,20180000000000021323</t>
  </si>
  <si>
    <t>201708221068060</t>
  </si>
  <si>
    <t>EFT,999A,20180000000000021324</t>
  </si>
  <si>
    <t>201708221068061</t>
  </si>
  <si>
    <t>EFT,999A,20180000000000021325</t>
  </si>
  <si>
    <t>201708221068062</t>
  </si>
  <si>
    <t>EFT,999A,20180000000000021326</t>
  </si>
  <si>
    <t>201708221068063</t>
  </si>
  <si>
    <t>EFT,999A,20180000000000021327</t>
  </si>
  <si>
    <t>201708221068064</t>
  </si>
  <si>
    <t>EFT,999A,20180000000000021328</t>
  </si>
  <si>
    <t>201708221068065</t>
  </si>
  <si>
    <t>EFT,999A,20180000000000021329</t>
  </si>
  <si>
    <t>201708221068066</t>
  </si>
  <si>
    <t>EFT,999A,20180000000000021330</t>
  </si>
  <si>
    <t>201708221068067</t>
  </si>
  <si>
    <t>EFT,999A,20180000000000021331</t>
  </si>
  <si>
    <t>201708221068068</t>
  </si>
  <si>
    <t>EFT,999A,20180000000000021332</t>
  </si>
  <si>
    <t>201708221068069</t>
  </si>
  <si>
    <t>EFT,999A,20180000000000021333</t>
  </si>
  <si>
    <t>201708221068070</t>
  </si>
  <si>
    <t>EFT,999A,20180000000000021334</t>
  </si>
  <si>
    <t>201708221068071</t>
  </si>
  <si>
    <t>EFT,999A,20180000000000021335</t>
  </si>
  <si>
    <t>201708221068072</t>
  </si>
  <si>
    <t>EFT,999A,20180000000000021336</t>
  </si>
  <si>
    <t>201708221068073</t>
  </si>
  <si>
    <t>EFT,999A,20180000000000021337</t>
  </si>
  <si>
    <t>201708221068074</t>
  </si>
  <si>
    <t>EFT,999A,20180000000000021338</t>
  </si>
  <si>
    <t>201708221068075</t>
  </si>
  <si>
    <t>EFT,999A,20180000000000021339</t>
  </si>
  <si>
    <t>201708221068076</t>
  </si>
  <si>
    <t>EFT,999A,20180000000000021340</t>
  </si>
  <si>
    <t>201708221068077</t>
  </si>
  <si>
    <t>EFT,999A,20180000000000021341</t>
  </si>
  <si>
    <t>201708221068078</t>
  </si>
  <si>
    <t>EFT,999A,20180000000000021342</t>
  </si>
  <si>
    <t>201708221068079</t>
  </si>
  <si>
    <t>EFT,999A,20180000000000021343</t>
  </si>
  <si>
    <t>201708221068080</t>
  </si>
  <si>
    <t>EFT,999A,20180000000000021344</t>
  </si>
  <si>
    <t>201708221068081</t>
  </si>
  <si>
    <t>EFT,999A,20180000000000021345</t>
  </si>
  <si>
    <t>201708221068082</t>
  </si>
  <si>
    <t>EFT,999A,20180000000000021346</t>
  </si>
  <si>
    <t>201708221068083</t>
  </si>
  <si>
    <t>EFT,999A,20180000000000021347</t>
  </si>
  <si>
    <t>201708221068084</t>
  </si>
  <si>
    <t>EFT,999A,20180000000000021348</t>
  </si>
  <si>
    <t>201708221068085</t>
  </si>
  <si>
    <t>EFT,999A,20180000000000021349</t>
  </si>
  <si>
    <t>201708221068086</t>
  </si>
  <si>
    <t>EFT,999A,20180000000000021350</t>
  </si>
  <si>
    <t>201708221068087</t>
  </si>
  <si>
    <t>EFT,999A,20180000000000021351</t>
  </si>
  <si>
    <t>201708221068088</t>
  </si>
  <si>
    <t>EFT,999A,20180000000000021352</t>
  </si>
  <si>
    <t>201708221068089</t>
  </si>
  <si>
    <t>EFT,999A,20180000000000021353</t>
  </si>
  <si>
    <t>201708221068090</t>
  </si>
  <si>
    <t>EFT,999A,20180000000000021354</t>
  </si>
  <si>
    <t>201708221068091</t>
  </si>
  <si>
    <t>EFT,999A,20180000000000021355</t>
  </si>
  <si>
    <t>201708221068092</t>
  </si>
  <si>
    <t>EFT,999A,20180000000000021356</t>
  </si>
  <si>
    <t>201708221068093</t>
  </si>
  <si>
    <t>EFT,999A,20180000000000021357</t>
  </si>
  <si>
    <t>201708221068094</t>
  </si>
  <si>
    <t>EFT,999A,20180000000000021358</t>
  </si>
  <si>
    <t>201708221068095</t>
  </si>
  <si>
    <t>EFT,999A,20180000000000021359</t>
  </si>
  <si>
    <t>201708221068096</t>
  </si>
  <si>
    <t>EFT,999A,20180000000000021360</t>
  </si>
  <si>
    <t>201708221068097</t>
  </si>
  <si>
    <t>EFT,999A,20180000000000021361</t>
  </si>
  <si>
    <t>201708221068098</t>
  </si>
  <si>
    <t>EFT,999A,20180000000000021362</t>
  </si>
  <si>
    <t>201708221068099</t>
  </si>
  <si>
    <t>EFT,999A,20180000000000021363</t>
  </si>
  <si>
    <t>201708221068100</t>
  </si>
  <si>
    <t>EFT,999A,20180000000000021364</t>
  </si>
  <si>
    <t>201708221068101</t>
  </si>
  <si>
    <t>EFT,999A,20180000000000021365</t>
  </si>
  <si>
    <t>201708221068102</t>
  </si>
  <si>
    <t>EFT,999A,20180000000000021366</t>
  </si>
  <si>
    <t>201708221068103</t>
  </si>
  <si>
    <t>EFT,999A,20180000000000021367</t>
  </si>
  <si>
    <t>201708221068104</t>
  </si>
  <si>
    <t>EFT,999A,20180000000000021368</t>
  </si>
  <si>
    <t>201708221068105</t>
  </si>
  <si>
    <t>EFT,999A,20180000000000021369</t>
  </si>
  <si>
    <t>201708221068106</t>
  </si>
  <si>
    <t>EFT,999A,20180000000000021370</t>
  </si>
  <si>
    <t>201708221068107</t>
  </si>
  <si>
    <t>EFT,999A,20180000000000021371</t>
  </si>
  <si>
    <t>201708221068108</t>
  </si>
  <si>
    <t>EFT,999A,20180000000000021372</t>
  </si>
  <si>
    <t>201708221068109</t>
  </si>
  <si>
    <t>EFT,999A,20180000000000021373</t>
  </si>
  <si>
    <t>201708221068110</t>
  </si>
  <si>
    <t>EFT,999A,20180000000000021374</t>
  </si>
  <si>
    <t>201708221068111</t>
  </si>
  <si>
    <t>EFT,999A,20180000000000021375</t>
  </si>
  <si>
    <t>201708221068112</t>
  </si>
  <si>
    <t>EFT,999A,20180000000000021376</t>
  </si>
  <si>
    <t>201708221068113</t>
  </si>
  <si>
    <t>EFT,999A,20180000000000021377</t>
  </si>
  <si>
    <t>201708221068114</t>
  </si>
  <si>
    <t>EFT,999A,20180000000000021378</t>
  </si>
  <si>
    <t>201708221068115</t>
  </si>
  <si>
    <t>EFT,999A,20180000000000021379</t>
  </si>
  <si>
    <t>201708221068116</t>
  </si>
  <si>
    <t>EFT,999A,20180000000000021380</t>
  </si>
  <si>
    <t>201708221068117</t>
  </si>
  <si>
    <t>EFT,999A,20180000000000021381</t>
  </si>
  <si>
    <t>201708221068118</t>
  </si>
  <si>
    <t>EFT,999A,20180000000000021382</t>
  </si>
  <si>
    <t>201708221068119</t>
  </si>
  <si>
    <t>EFT,999A,20180000000000021383</t>
  </si>
  <si>
    <t>201708221068120</t>
  </si>
  <si>
    <t>EFT,999A,20180000000000021384</t>
  </si>
  <si>
    <t>201708221068121</t>
  </si>
  <si>
    <t>EFT,999A,20180000000000021385</t>
  </si>
  <si>
    <t>201708221068122</t>
  </si>
  <si>
    <t>3110 State Share Early Pays September '17</t>
  </si>
  <si>
    <t>ITA,DACA,20180000000000001205</t>
  </si>
  <si>
    <t>EFT,999A,20180000000000030315</t>
  </si>
  <si>
    <t>201709121077017</t>
  </si>
  <si>
    <t>EFT,999A,20180000000000030316</t>
  </si>
  <si>
    <t>201709121077018</t>
  </si>
  <si>
    <t>EFT,999A,20180000000000030317</t>
  </si>
  <si>
    <t>201709121077019</t>
  </si>
  <si>
    <t>EFT,999A,20180000000000030318</t>
  </si>
  <si>
    <t>201709121077020</t>
  </si>
  <si>
    <t>EFT,999A,20180000000000030319</t>
  </si>
  <si>
    <t>201709121077021</t>
  </si>
  <si>
    <t>EFT,999A,20180000000000030320</t>
  </si>
  <si>
    <t>201709121077022</t>
  </si>
  <si>
    <t>EFT,999A,20180000000000030321</t>
  </si>
  <si>
    <t>201709121077023</t>
  </si>
  <si>
    <t>EFT,999A,20180000000000030322</t>
  </si>
  <si>
    <t>201709121077024</t>
  </si>
  <si>
    <t>EFT,999A,20180000000000030323</t>
  </si>
  <si>
    <t>201709121077025</t>
  </si>
  <si>
    <t>EFT,999A,20180000000000030324</t>
  </si>
  <si>
    <t>201709121077026</t>
  </si>
  <si>
    <t>EFT,999A,20180000000000034174</t>
  </si>
  <si>
    <t>3110 State Share September 2017</t>
  </si>
  <si>
    <t>201709201080871</t>
  </si>
  <si>
    <t>EFT,999A,20180000000000034175</t>
  </si>
  <si>
    <t>201709201080872</t>
  </si>
  <si>
    <t>EFT,999A,20180000000000034176</t>
  </si>
  <si>
    <t>201709201080873</t>
  </si>
  <si>
    <t>EFT,999A,20180000000000034177</t>
  </si>
  <si>
    <t>201709201080874</t>
  </si>
  <si>
    <t>EFT,999A,20180000000000034178</t>
  </si>
  <si>
    <t>201709201080875</t>
  </si>
  <si>
    <t>EFT,999A,20180000000000034179</t>
  </si>
  <si>
    <t>201709201080876</t>
  </si>
  <si>
    <t>EFT,999A,20180000000000034180</t>
  </si>
  <si>
    <t>201709201080877</t>
  </si>
  <si>
    <t>EFT,999A,20180000000000034181</t>
  </si>
  <si>
    <t>201709201080878</t>
  </si>
  <si>
    <t>EFT,999A,20180000000000034182</t>
  </si>
  <si>
    <t>201709201080879</t>
  </si>
  <si>
    <t>EFT,999A,20180000000000034183</t>
  </si>
  <si>
    <t>201709201080880</t>
  </si>
  <si>
    <t>EFT,999A,20180000000000034184</t>
  </si>
  <si>
    <t>201709201080881</t>
  </si>
  <si>
    <t>EFT,999A,20180000000000034185</t>
  </si>
  <si>
    <t>201709201080882</t>
  </si>
  <si>
    <t>EFT,999A,20180000000000034186</t>
  </si>
  <si>
    <t>201709201080883</t>
  </si>
  <si>
    <t>EFT,999A,20180000000000034187</t>
  </si>
  <si>
    <t>201709201080884</t>
  </si>
  <si>
    <t>EFT,999A,20180000000000034188</t>
  </si>
  <si>
    <t>201709201080885</t>
  </si>
  <si>
    <t>EFT,999A,20180000000000034189</t>
  </si>
  <si>
    <t>201709201080886</t>
  </si>
  <si>
    <t>EFT,999A,20180000000000034190</t>
  </si>
  <si>
    <t>201709201080887</t>
  </si>
  <si>
    <t>EFT,999A,20180000000000034191</t>
  </si>
  <si>
    <t>201709201080888</t>
  </si>
  <si>
    <t>EFT,999A,20180000000000034192</t>
  </si>
  <si>
    <t>201709201080889</t>
  </si>
  <si>
    <t>EFT,999A,20180000000000034193</t>
  </si>
  <si>
    <t>201709201080890</t>
  </si>
  <si>
    <t>EFT,999A,20180000000000034194</t>
  </si>
  <si>
    <t>201709201080891</t>
  </si>
  <si>
    <t>EFT,999A,20180000000000034195</t>
  </si>
  <si>
    <t>201709201080892</t>
  </si>
  <si>
    <t>EFT,999A,20180000000000034196</t>
  </si>
  <si>
    <t>201709201080893</t>
  </si>
  <si>
    <t>EFT,999A,20180000000000034197</t>
  </si>
  <si>
    <t>201709201080894</t>
  </si>
  <si>
    <t>EFT,999A,20180000000000034198</t>
  </si>
  <si>
    <t>201709201080895</t>
  </si>
  <si>
    <t>EFT,999A,20180000000000034199</t>
  </si>
  <si>
    <t>201709201080896</t>
  </si>
  <si>
    <t>EFT,999A,20180000000000034200</t>
  </si>
  <si>
    <t>201709201080897</t>
  </si>
  <si>
    <t>EFT,999A,20180000000000034201</t>
  </si>
  <si>
    <t>201709201080898</t>
  </si>
  <si>
    <t>EFT,999A,20180000000000034202</t>
  </si>
  <si>
    <t>201709201080899</t>
  </si>
  <si>
    <t>EFT,999A,20180000000000034203</t>
  </si>
  <si>
    <t>201709201080900</t>
  </si>
  <si>
    <t>EFT,999A,20180000000000034204</t>
  </si>
  <si>
    <t>201709201080901</t>
  </si>
  <si>
    <t>EFT,999A,20180000000000034205</t>
  </si>
  <si>
    <t>201709201080902</t>
  </si>
  <si>
    <t>EFT,999A,20180000000000034206</t>
  </si>
  <si>
    <t>201709201080903</t>
  </si>
  <si>
    <t>EFT,999A,20180000000000034207</t>
  </si>
  <si>
    <t>201709201080904</t>
  </si>
  <si>
    <t>EFT,999A,20180000000000034208</t>
  </si>
  <si>
    <t>201709201080905</t>
  </si>
  <si>
    <t>EFT,999A,20180000000000034209</t>
  </si>
  <si>
    <t>201709201080906</t>
  </si>
  <si>
    <t>EFT,999A,20180000000000034210</t>
  </si>
  <si>
    <t>201709201080907</t>
  </si>
  <si>
    <t>EFT,999A,20180000000000034211</t>
  </si>
  <si>
    <t>201709201080908</t>
  </si>
  <si>
    <t>EFT,999A,20180000000000034212</t>
  </si>
  <si>
    <t>201709201080909</t>
  </si>
  <si>
    <t>EFT,999A,20180000000000034213</t>
  </si>
  <si>
    <t>201709201080910</t>
  </si>
  <si>
    <t>EFT,999A,20180000000000034214</t>
  </si>
  <si>
    <t>201709201080911</t>
  </si>
  <si>
    <t>EFT,999A,20180000000000034215</t>
  </si>
  <si>
    <t>201709201080912</t>
  </si>
  <si>
    <t>EFT,999A,20180000000000034216</t>
  </si>
  <si>
    <t>201709201080913</t>
  </si>
  <si>
    <t>EFT,999A,20180000000000034217</t>
  </si>
  <si>
    <t>201709201080914</t>
  </si>
  <si>
    <t>EFT,999A,20180000000000034218</t>
  </si>
  <si>
    <t>201709201080915</t>
  </si>
  <si>
    <t>EFT,999A,20180000000000034219</t>
  </si>
  <si>
    <t>201709201080916</t>
  </si>
  <si>
    <t>EFT,999A,20180000000000034220</t>
  </si>
  <si>
    <t>201709201080917</t>
  </si>
  <si>
    <t>EFT,999A,20180000000000034221</t>
  </si>
  <si>
    <t>201709201080918</t>
  </si>
  <si>
    <t>EFT,999A,20180000000000034222</t>
  </si>
  <si>
    <t>201709201080919</t>
  </si>
  <si>
    <t>EFT,999A,20180000000000034223</t>
  </si>
  <si>
    <t>201709201080920</t>
  </si>
  <si>
    <t>EFT,999A,20180000000000034224</t>
  </si>
  <si>
    <t>201709201080921</t>
  </si>
  <si>
    <t>EFT,999A,20180000000000034225</t>
  </si>
  <si>
    <t>201709201080922</t>
  </si>
  <si>
    <t>EFT,999A,20180000000000034226</t>
  </si>
  <si>
    <t>201709201080923</t>
  </si>
  <si>
    <t>EFT,999A,20180000000000034227</t>
  </si>
  <si>
    <t>201709201080924</t>
  </si>
  <si>
    <t>EFT,999A,20180000000000034228</t>
  </si>
  <si>
    <t>201709201080925</t>
  </si>
  <si>
    <t>EFT,999A,20180000000000034229</t>
  </si>
  <si>
    <t>201709201080926</t>
  </si>
  <si>
    <t>EFT,999A,20180000000000034230</t>
  </si>
  <si>
    <t>201709201080927</t>
  </si>
  <si>
    <t>EFT,999A,20180000000000034231</t>
  </si>
  <si>
    <t>201709201080928</t>
  </si>
  <si>
    <t>EFT,999A,20180000000000034232</t>
  </si>
  <si>
    <t>201709201080929</t>
  </si>
  <si>
    <t>EFT,999A,20180000000000034233</t>
  </si>
  <si>
    <t>201709201080930</t>
  </si>
  <si>
    <t>EFT,999A,20180000000000034234</t>
  </si>
  <si>
    <t>201709201080931</t>
  </si>
  <si>
    <t>EFT,999A,20180000000000034235</t>
  </si>
  <si>
    <t>201709201080932</t>
  </si>
  <si>
    <t>EFT,999A,20180000000000034236</t>
  </si>
  <si>
    <t>201709201080933</t>
  </si>
  <si>
    <t>EFT,999A,20180000000000034237</t>
  </si>
  <si>
    <t>201709201080934</t>
  </si>
  <si>
    <t>EFT,999A,20180000000000034238</t>
  </si>
  <si>
    <t>201709201080935</t>
  </si>
  <si>
    <t>EFT,999A,20180000000000034239</t>
  </si>
  <si>
    <t>201709201080936</t>
  </si>
  <si>
    <t>EFT,999A,20180000000000034240</t>
  </si>
  <si>
    <t>201709201080937</t>
  </si>
  <si>
    <t>EFT,999A,20180000000000034241</t>
  </si>
  <si>
    <t>201709201080938</t>
  </si>
  <si>
    <t>EFT,999A,20180000000000034242</t>
  </si>
  <si>
    <t>201709201080939</t>
  </si>
  <si>
    <t>EFT,999A,20180000000000034243</t>
  </si>
  <si>
    <t>201709201080940</t>
  </si>
  <si>
    <t>EFT,999A,20180000000000034244</t>
  </si>
  <si>
    <t>201709201080941</t>
  </si>
  <si>
    <t>EFT,999A,20180000000000034245</t>
  </si>
  <si>
    <t>201709201080942</t>
  </si>
  <si>
    <t>EFT,999A,20180000000000034246</t>
  </si>
  <si>
    <t>201709201080943</t>
  </si>
  <si>
    <t>EFT,999A,20180000000000034247</t>
  </si>
  <si>
    <t>201709201080944</t>
  </si>
  <si>
    <t>EFT,999A,20180000000000034248</t>
  </si>
  <si>
    <t>201709201080945</t>
  </si>
  <si>
    <t>EFT,999A,20180000000000034249</t>
  </si>
  <si>
    <t>201709201080946</t>
  </si>
  <si>
    <t>EFT,999A,20180000000000034250</t>
  </si>
  <si>
    <t>201709201080947</t>
  </si>
  <si>
    <t>EFT,999A,20180000000000034251</t>
  </si>
  <si>
    <t>201709201080948</t>
  </si>
  <si>
    <t>EFT,999A,20180000000000034252</t>
  </si>
  <si>
    <t>201709201080949</t>
  </si>
  <si>
    <t>EFT,999A,20180000000000034253</t>
  </si>
  <si>
    <t>201709201080950</t>
  </si>
  <si>
    <t>EFT,999A,20180000000000034254</t>
  </si>
  <si>
    <t>201709201080951</t>
  </si>
  <si>
    <t>EFT,999A,20180000000000034255</t>
  </si>
  <si>
    <t>201709201080952</t>
  </si>
  <si>
    <t>EFT,999A,20180000000000034256</t>
  </si>
  <si>
    <t>201709201080953</t>
  </si>
  <si>
    <t>EFT,999A,20180000000000034257</t>
  </si>
  <si>
    <t>201709201080954</t>
  </si>
  <si>
    <t>EFT,999A,20180000000000034258</t>
  </si>
  <si>
    <t>201709201080955</t>
  </si>
  <si>
    <t>EFT,999A,20180000000000034259</t>
  </si>
  <si>
    <t>201709201080956</t>
  </si>
  <si>
    <t>EFT,999A,20180000000000034260</t>
  </si>
  <si>
    <t>201709201080957</t>
  </si>
  <si>
    <t>EFT,999A,20180000000000034261</t>
  </si>
  <si>
    <t>201709201080958</t>
  </si>
  <si>
    <t>EFT,999A,20180000000000034262</t>
  </si>
  <si>
    <t>201709201080959</t>
  </si>
  <si>
    <t>EFT,999A,20180000000000034263</t>
  </si>
  <si>
    <t>201709201080960</t>
  </si>
  <si>
    <t>EFT,999A,20180000000000034264</t>
  </si>
  <si>
    <t>201709201080961</t>
  </si>
  <si>
    <t>EFT,999A,20180000000000034265</t>
  </si>
  <si>
    <t>201709201080962</t>
  </si>
  <si>
    <t>EFT,999A,20180000000000034266</t>
  </si>
  <si>
    <t>201709201080963</t>
  </si>
  <si>
    <t>EFT,999A,20180000000000034267</t>
  </si>
  <si>
    <t>201709201080964</t>
  </si>
  <si>
    <t>EFT,999A,20180000000000034268</t>
  </si>
  <si>
    <t>201709201080965</t>
  </si>
  <si>
    <t>EFT,999A,20180000000000034269</t>
  </si>
  <si>
    <t>201709201080966</t>
  </si>
  <si>
    <t>EFT,999A,20180000000000034270</t>
  </si>
  <si>
    <t>201709201080967</t>
  </si>
  <si>
    <t>EFT,999A,20180000000000034271</t>
  </si>
  <si>
    <t>201709201080968</t>
  </si>
  <si>
    <t>EFT,999A,20180000000000034272</t>
  </si>
  <si>
    <t>201709201080969</t>
  </si>
  <si>
    <t>EFT,999A,20180000000000034273</t>
  </si>
  <si>
    <t>201709201080970</t>
  </si>
  <si>
    <t>EFT,999A,20180000000000034274</t>
  </si>
  <si>
    <t>201709201080971</t>
  </si>
  <si>
    <t>EFT,999A,20180000000000034275</t>
  </si>
  <si>
    <t>201709201080972</t>
  </si>
  <si>
    <t>EFT,999A,20180000000000034276</t>
  </si>
  <si>
    <t>201709201080973</t>
  </si>
  <si>
    <t>EFT,999A,20180000000000034277</t>
  </si>
  <si>
    <t>201709201080974</t>
  </si>
  <si>
    <t>EFT,999A,20180000000000034278</t>
  </si>
  <si>
    <t>201709201080975</t>
  </si>
  <si>
    <t>EFT,999A,20180000000000034279</t>
  </si>
  <si>
    <t>201709201080976</t>
  </si>
  <si>
    <t>EFT,999A,20180000000000034280</t>
  </si>
  <si>
    <t>201709201080977</t>
  </si>
  <si>
    <t>EFT,999A,20180000000000034281</t>
  </si>
  <si>
    <t>201709201080978</t>
  </si>
  <si>
    <t>EFT,999A,20180000000000034282</t>
  </si>
  <si>
    <t>201709201080979</t>
  </si>
  <si>
    <t>EFT,999A,20180000000000034283</t>
  </si>
  <si>
    <t>201709201080980</t>
  </si>
  <si>
    <t>EFT,999A,20180000000000034284</t>
  </si>
  <si>
    <t>201709201080981</t>
  </si>
  <si>
    <t>EFT,999A,20180000000000034285</t>
  </si>
  <si>
    <t>201709201080982</t>
  </si>
  <si>
    <t>EFT,999A,20180000000000034286</t>
  </si>
  <si>
    <t>201709201080983</t>
  </si>
  <si>
    <t>EFT,999A,20180000000000034287</t>
  </si>
  <si>
    <t>201709201080984</t>
  </si>
  <si>
    <t>EFT,999A,20180000000000034288</t>
  </si>
  <si>
    <t>201709201080985</t>
  </si>
  <si>
    <t>EFT,999A,20180000000000034289</t>
  </si>
  <si>
    <t>201709201080986</t>
  </si>
  <si>
    <t>EFT,999A,20180000000000034290</t>
  </si>
  <si>
    <t>201709201080987</t>
  </si>
  <si>
    <t>EFT,999A,20180000000000034291</t>
  </si>
  <si>
    <t>201709201080988</t>
  </si>
  <si>
    <t>EFT,999A,20180000000000034292</t>
  </si>
  <si>
    <t>201709201080989</t>
  </si>
  <si>
    <t>EFT,999A,20180000000000034293</t>
  </si>
  <si>
    <t>201709201080990</t>
  </si>
  <si>
    <t>EFT,999A,20180000000000034294</t>
  </si>
  <si>
    <t>201709201080991</t>
  </si>
  <si>
    <t>EFT,999A,20180000000000034295</t>
  </si>
  <si>
    <t>201709201080992</t>
  </si>
  <si>
    <t>EFT,999A,20180000000000034296</t>
  </si>
  <si>
    <t>201709201080993</t>
  </si>
  <si>
    <t>EFT,999A,20180000000000034297</t>
  </si>
  <si>
    <t>201709201080994</t>
  </si>
  <si>
    <t>EFT,999A,20180000000000034298</t>
  </si>
  <si>
    <t>201709201080995</t>
  </si>
  <si>
    <t>EFT,999A,20180000000000034299</t>
  </si>
  <si>
    <t>201709201080996</t>
  </si>
  <si>
    <t>EFT,999A,20180000000000034300</t>
  </si>
  <si>
    <t>201709201080997</t>
  </si>
  <si>
    <t>EFT,999A,20180000000000034301</t>
  </si>
  <si>
    <t>201709201080998</t>
  </si>
  <si>
    <t>EFT,999A,20180000000000034302</t>
  </si>
  <si>
    <t>201709201080999</t>
  </si>
  <si>
    <t>EFT,999A,20180000000000034303</t>
  </si>
  <si>
    <t>201709201081000</t>
  </si>
  <si>
    <t>EFT,999A,20180000000000034304</t>
  </si>
  <si>
    <t>201709201081001</t>
  </si>
  <si>
    <t>EFT,999A,20180000000000034305</t>
  </si>
  <si>
    <t>201709201081002</t>
  </si>
  <si>
    <t>EFT,999A,20180000000000034306</t>
  </si>
  <si>
    <t>201709201081003</t>
  </si>
  <si>
    <t>EFT,999A,20180000000000034307</t>
  </si>
  <si>
    <t>201709201081004</t>
  </si>
  <si>
    <t>EFT,999A,20180000000000034308</t>
  </si>
  <si>
    <t>201709201081005</t>
  </si>
  <si>
    <t>EFT,999A,20180000000000034309</t>
  </si>
  <si>
    <t>201709201081006</t>
  </si>
  <si>
    <t>EFT,999A,20180000000000034310</t>
  </si>
  <si>
    <t>201709201081007</t>
  </si>
  <si>
    <t>EFT,999A,20180000000000034311</t>
  </si>
  <si>
    <t>201709201081008</t>
  </si>
  <si>
    <t>EFT,999A,20180000000000034312</t>
  </si>
  <si>
    <t>201709201081009</t>
  </si>
  <si>
    <t>EFT,999A,20180000000000034313</t>
  </si>
  <si>
    <t>201709201081010</t>
  </si>
  <si>
    <t>EFT,999A,20180000000000034314</t>
  </si>
  <si>
    <t>201709201081011</t>
  </si>
  <si>
    <t>EFT,999A,20180000000000034315</t>
  </si>
  <si>
    <t>201709201081012</t>
  </si>
  <si>
    <t>EFT,999A,20180000000000034316</t>
  </si>
  <si>
    <t>201709201081013</t>
  </si>
  <si>
    <t>EFT,999A,20180000000000034317</t>
  </si>
  <si>
    <t>201709201081014</t>
  </si>
  <si>
    <t>EFT,999A,20180000000000034318</t>
  </si>
  <si>
    <t>201709201081015</t>
  </si>
  <si>
    <t>EFT,999A,20180000000000034319</t>
  </si>
  <si>
    <t>201709201081016</t>
  </si>
  <si>
    <t>EFT,999A,20180000000000034320</t>
  </si>
  <si>
    <t>201709201081017</t>
  </si>
  <si>
    <t>EFT,999A,20180000000000034321</t>
  </si>
  <si>
    <t>201709201081018</t>
  </si>
  <si>
    <t>EFT,999A,20180000000000034322</t>
  </si>
  <si>
    <t>201709201081019</t>
  </si>
  <si>
    <t>EFT,999A,20180000000000034323</t>
  </si>
  <si>
    <t>201709201081020</t>
  </si>
  <si>
    <t>EFT,999A,20180000000000034324</t>
  </si>
  <si>
    <t>201709201081021</t>
  </si>
  <si>
    <t>EFT,999A,20180000000000034325</t>
  </si>
  <si>
    <t>201709201081022</t>
  </si>
  <si>
    <t>EFT,999A,20180000000000034326</t>
  </si>
  <si>
    <t>201709201081023</t>
  </si>
  <si>
    <t>EFT,999A,20180000000000034327</t>
  </si>
  <si>
    <t>201709201081024</t>
  </si>
  <si>
    <t>EFT,999A,20180000000000034328</t>
  </si>
  <si>
    <t>201709201081025</t>
  </si>
  <si>
    <t>EFT,999A,20180000000000034329</t>
  </si>
  <si>
    <t>201709201081026</t>
  </si>
  <si>
    <t>EFT,999A,20180000000000034330</t>
  </si>
  <si>
    <t>201709201081027</t>
  </si>
  <si>
    <t>EFT,999A,20180000000000034331</t>
  </si>
  <si>
    <t>201709201081028</t>
  </si>
  <si>
    <t>EFT,999A,20180000000000034332</t>
  </si>
  <si>
    <t>201709201081029</t>
  </si>
  <si>
    <t>EFT,999A,20180000000000034333</t>
  </si>
  <si>
    <t>201709201081030</t>
  </si>
  <si>
    <t>EFT,999A,20180000000000034334</t>
  </si>
  <si>
    <t>201709201081031</t>
  </si>
  <si>
    <t>EFT,999A,20180000000000034335</t>
  </si>
  <si>
    <t>201709201081032</t>
  </si>
  <si>
    <t>EFT,999A,20180000000000034336</t>
  </si>
  <si>
    <t>201709201081033</t>
  </si>
  <si>
    <t>EFT,999A,20180000000000034337</t>
  </si>
  <si>
    <t>201709201081034</t>
  </si>
  <si>
    <t>EFT,999A,20180000000000034338</t>
  </si>
  <si>
    <t>201709201081035</t>
  </si>
  <si>
    <t>EFT,999A,20180000000000034339</t>
  </si>
  <si>
    <t>201709201081036</t>
  </si>
  <si>
    <t>EFT,999A,20180000000000034340</t>
  </si>
  <si>
    <t>201709201081037</t>
  </si>
  <si>
    <t>EFT,999A,20180000000000034341</t>
  </si>
  <si>
    <t>201709201081038</t>
  </si>
  <si>
    <t>ITA,DACA,20180000000000001586</t>
  </si>
  <si>
    <t>EFT,999A,20180000000000045308</t>
  </si>
  <si>
    <t>3110 State Share Early Pays October '17</t>
  </si>
  <si>
    <t>201710121091995</t>
  </si>
  <si>
    <t>EFT,999A,20180000000000045309</t>
  </si>
  <si>
    <t>201710121091996</t>
  </si>
  <si>
    <t>EFT,999A,20180000000000045310</t>
  </si>
  <si>
    <t>201710121091997</t>
  </si>
  <si>
    <t>EFT,999A,20180000000000045311</t>
  </si>
  <si>
    <t>201710121091998</t>
  </si>
  <si>
    <t>EFT,999A,20180000000000045312</t>
  </si>
  <si>
    <t>201710121091999</t>
  </si>
  <si>
    <t>EFT,999A,20180000000000045313</t>
  </si>
  <si>
    <t>201710121092000</t>
  </si>
  <si>
    <t>EFT,999A,20180000000000045314</t>
  </si>
  <si>
    <t>201710121092001</t>
  </si>
  <si>
    <t>EFT,999A,20180000000000045315</t>
  </si>
  <si>
    <t>201710121092002</t>
  </si>
  <si>
    <t>EFT,999A,20180000000000045316</t>
  </si>
  <si>
    <t>201710121092003</t>
  </si>
  <si>
    <t>EFT,999A,20180000000000045317</t>
  </si>
  <si>
    <t>201710121092004</t>
  </si>
  <si>
    <t>EFT,999A,20180000000000049602</t>
  </si>
  <si>
    <t>3110 State Share October 2017</t>
  </si>
  <si>
    <t>201710201096289</t>
  </si>
  <si>
    <t>EFT,999A,20180000000000049603</t>
  </si>
  <si>
    <t>201710201096290</t>
  </si>
  <si>
    <t>EFT,999A,20180000000000049604</t>
  </si>
  <si>
    <t>201710201096291</t>
  </si>
  <si>
    <t>EFT,999A,20180000000000049605</t>
  </si>
  <si>
    <t>201710201096292</t>
  </si>
  <si>
    <t>EFT,999A,20180000000000049606</t>
  </si>
  <si>
    <t>201710201096293</t>
  </si>
  <si>
    <t>EFT,999A,20180000000000049607</t>
  </si>
  <si>
    <t>201710201096294</t>
  </si>
  <si>
    <t>EFT,999A,20180000000000049608</t>
  </si>
  <si>
    <t>201710201096295</t>
  </si>
  <si>
    <t>EFT,999A,20180000000000049609</t>
  </si>
  <si>
    <t>201710201096296</t>
  </si>
  <si>
    <t>EFT,999A,20180000000000049610</t>
  </si>
  <si>
    <t>201710201096297</t>
  </si>
  <si>
    <t>EFT,999A,20180000000000049611</t>
  </si>
  <si>
    <t>201710201096298</t>
  </si>
  <si>
    <t>EFT,999A,20180000000000049612</t>
  </si>
  <si>
    <t>201710201096299</t>
  </si>
  <si>
    <t>EFT,999A,20180000000000049613</t>
  </si>
  <si>
    <t>201710201096300</t>
  </si>
  <si>
    <t>EFT,999A,20180000000000049614</t>
  </si>
  <si>
    <t>201710201096301</t>
  </si>
  <si>
    <t>EFT,999A,20180000000000049615</t>
  </si>
  <si>
    <t>201710201096302</t>
  </si>
  <si>
    <t>EFT,999A,20180000000000049616</t>
  </si>
  <si>
    <t>201710201096303</t>
  </si>
  <si>
    <t>EFT,999A,20180000000000049617</t>
  </si>
  <si>
    <t>201710201096304</t>
  </si>
  <si>
    <t>EFT,999A,20180000000000049618</t>
  </si>
  <si>
    <t>201710201096305</t>
  </si>
  <si>
    <t>EFT,999A,20180000000000049619</t>
  </si>
  <si>
    <t>201710201096306</t>
  </si>
  <si>
    <t>EFT,999A,20180000000000049620</t>
  </si>
  <si>
    <t>201710201096307</t>
  </si>
  <si>
    <t>EFT,999A,20180000000000049621</t>
  </si>
  <si>
    <t>201710201096308</t>
  </si>
  <si>
    <t>EFT,999A,20180000000000049622</t>
  </si>
  <si>
    <t>201710201096309</t>
  </si>
  <si>
    <t>EFT,999A,20180000000000049623</t>
  </si>
  <si>
    <t>201710201096310</t>
  </si>
  <si>
    <t>EFT,999A,20180000000000049624</t>
  </si>
  <si>
    <t>201710201096311</t>
  </si>
  <si>
    <t>EFT,999A,20180000000000049625</t>
  </si>
  <si>
    <t>201710201096312</t>
  </si>
  <si>
    <t>EFT,999A,20180000000000049626</t>
  </si>
  <si>
    <t>201710201096313</t>
  </si>
  <si>
    <t>EFT,999A,20180000000000049627</t>
  </si>
  <si>
    <t>201710201096314</t>
  </si>
  <si>
    <t>EFT,999A,20180000000000049628</t>
  </si>
  <si>
    <t>201710201096315</t>
  </si>
  <si>
    <t>EFT,999A,20180000000000049629</t>
  </si>
  <si>
    <t>201710201096316</t>
  </si>
  <si>
    <t>EFT,999A,20180000000000049630</t>
  </si>
  <si>
    <t>201710201096317</t>
  </si>
  <si>
    <t>EFT,999A,20180000000000049631</t>
  </si>
  <si>
    <t>201710201096318</t>
  </si>
  <si>
    <t>EFT,999A,20180000000000049632</t>
  </si>
  <si>
    <t>201710201096319</t>
  </si>
  <si>
    <t>EFT,999A,20180000000000049633</t>
  </si>
  <si>
    <t>201710201096320</t>
  </si>
  <si>
    <t>EFT,999A,20180000000000049634</t>
  </si>
  <si>
    <t>201710201096321</t>
  </si>
  <si>
    <t>EFT,999A,20180000000000049635</t>
  </si>
  <si>
    <t>201710201096322</t>
  </si>
  <si>
    <t>EFT,999A,20180000000000049636</t>
  </si>
  <si>
    <t>201710201096323</t>
  </si>
  <si>
    <t>EFT,999A,20180000000000049637</t>
  </si>
  <si>
    <t>201710201096324</t>
  </si>
  <si>
    <t>EFT,999A,20180000000000049638</t>
  </si>
  <si>
    <t>201710201096325</t>
  </si>
  <si>
    <t>EFT,999A,20180000000000049639</t>
  </si>
  <si>
    <t>201710201096326</t>
  </si>
  <si>
    <t>EFT,999A,20180000000000049640</t>
  </si>
  <si>
    <t>201710201096327</t>
  </si>
  <si>
    <t>EFT,999A,20180000000000049641</t>
  </si>
  <si>
    <t>201710201096328</t>
  </si>
  <si>
    <t>EFT,999A,20180000000000049642</t>
  </si>
  <si>
    <t>201710201096329</t>
  </si>
  <si>
    <t>EFT,999A,20180000000000049643</t>
  </si>
  <si>
    <t>201710201096330</t>
  </si>
  <si>
    <t>EFT,999A,20180000000000049644</t>
  </si>
  <si>
    <t>201710201096331</t>
  </si>
  <si>
    <t>EFT,999A,20180000000000049645</t>
  </si>
  <si>
    <t>201710201096332</t>
  </si>
  <si>
    <t>EFT,999A,20180000000000049646</t>
  </si>
  <si>
    <t>201710201096333</t>
  </si>
  <si>
    <t>EFT,999A,20180000000000049647</t>
  </si>
  <si>
    <t>201710201096334</t>
  </si>
  <si>
    <t>EFT,999A,20180000000000049648</t>
  </si>
  <si>
    <t>201710201096335</t>
  </si>
  <si>
    <t>EFT,999A,20180000000000049649</t>
  </si>
  <si>
    <t>201710201096336</t>
  </si>
  <si>
    <t>EFT,999A,20180000000000049650</t>
  </si>
  <si>
    <t>201710201096337</t>
  </si>
  <si>
    <t>EFT,999A,20180000000000049651</t>
  </si>
  <si>
    <t>201710201096338</t>
  </si>
  <si>
    <t>EFT,999A,20180000000000049652</t>
  </si>
  <si>
    <t>201710201096339</t>
  </si>
  <si>
    <t>EFT,999A,20180000000000049653</t>
  </si>
  <si>
    <t>201710201096340</t>
  </si>
  <si>
    <t>EFT,999A,20180000000000049654</t>
  </si>
  <si>
    <t>201710201096341</t>
  </si>
  <si>
    <t>EFT,999A,20180000000000049655</t>
  </si>
  <si>
    <t>201710201096342</t>
  </si>
  <si>
    <t>EFT,999A,20180000000000049656</t>
  </si>
  <si>
    <t>201710201096343</t>
  </si>
  <si>
    <t>EFT,999A,20180000000000049657</t>
  </si>
  <si>
    <t>201710201096344</t>
  </si>
  <si>
    <t>EFT,999A,20180000000000049658</t>
  </si>
  <si>
    <t>201710201096345</t>
  </si>
  <si>
    <t>EFT,999A,20180000000000049659</t>
  </si>
  <si>
    <t>201710201096346</t>
  </si>
  <si>
    <t>EFT,999A,20180000000000049660</t>
  </si>
  <si>
    <t>201710201096347</t>
  </si>
  <si>
    <t>EFT,999A,20180000000000049661</t>
  </si>
  <si>
    <t>201710201096348</t>
  </si>
  <si>
    <t>EFT,999A,20180000000000049662</t>
  </si>
  <si>
    <t>201710201096349</t>
  </si>
  <si>
    <t>EFT,999A,20180000000000049663</t>
  </si>
  <si>
    <t>201710201096350</t>
  </si>
  <si>
    <t>EFT,999A,20180000000000049664</t>
  </si>
  <si>
    <t>201710201096351</t>
  </si>
  <si>
    <t>EFT,999A,20180000000000049665</t>
  </si>
  <si>
    <t>201710201096352</t>
  </si>
  <si>
    <t>EFT,999A,20180000000000049666</t>
  </si>
  <si>
    <t>201710201096353</t>
  </si>
  <si>
    <t>EFT,999A,20180000000000049667</t>
  </si>
  <si>
    <t>201710201096354</t>
  </si>
  <si>
    <t>EFT,999A,20180000000000049668</t>
  </si>
  <si>
    <t>201710201096355</t>
  </si>
  <si>
    <t>EFT,999A,20180000000000049669</t>
  </si>
  <si>
    <t>201710201096356</t>
  </si>
  <si>
    <t>EFT,999A,20180000000000049670</t>
  </si>
  <si>
    <t>201710201096357</t>
  </si>
  <si>
    <t>EFT,999A,20180000000000049671</t>
  </si>
  <si>
    <t>201710201096358</t>
  </si>
  <si>
    <t>EFT,999A,20180000000000049672</t>
  </si>
  <si>
    <t>201710201096359</t>
  </si>
  <si>
    <t>EFT,999A,20180000000000049673</t>
  </si>
  <si>
    <t>201710201096360</t>
  </si>
  <si>
    <t>EFT,999A,20180000000000049674</t>
  </si>
  <si>
    <t>201710201096361</t>
  </si>
  <si>
    <t>EFT,999A,20180000000000049675</t>
  </si>
  <si>
    <t>201710201096362</t>
  </si>
  <si>
    <t>EFT,999A,20180000000000049676</t>
  </si>
  <si>
    <t>201710201096363</t>
  </si>
  <si>
    <t>EFT,999A,20180000000000049677</t>
  </si>
  <si>
    <t>201710201096364</t>
  </si>
  <si>
    <t>EFT,999A,20180000000000049678</t>
  </si>
  <si>
    <t>201710201096365</t>
  </si>
  <si>
    <t>EFT,999A,20180000000000049679</t>
  </si>
  <si>
    <t>201710201096366</t>
  </si>
  <si>
    <t>EFT,999A,20180000000000049680</t>
  </si>
  <si>
    <t>201710201096367</t>
  </si>
  <si>
    <t>EFT,999A,20180000000000049681</t>
  </si>
  <si>
    <t>201710201096368</t>
  </si>
  <si>
    <t>EFT,999A,20180000000000049682</t>
  </si>
  <si>
    <t>201710201096369</t>
  </si>
  <si>
    <t>EFT,999A,20180000000000049683</t>
  </si>
  <si>
    <t>201710201096370</t>
  </si>
  <si>
    <t>EFT,999A,20180000000000049684</t>
  </si>
  <si>
    <t>201710201096371</t>
  </si>
  <si>
    <t>EFT,999A,20180000000000049685</t>
  </si>
  <si>
    <t>201710201096372</t>
  </si>
  <si>
    <t>EFT,999A,20180000000000049686</t>
  </si>
  <si>
    <t>201710201096373</t>
  </si>
  <si>
    <t>EFT,999A,20180000000000049687</t>
  </si>
  <si>
    <t>201710201096374</t>
  </si>
  <si>
    <t>EFT,999A,20180000000000049688</t>
  </si>
  <si>
    <t>201710201096375</t>
  </si>
  <si>
    <t>EFT,999A,20180000000000049689</t>
  </si>
  <si>
    <t>201710201096376</t>
  </si>
  <si>
    <t>EFT,999A,20180000000000049690</t>
  </si>
  <si>
    <t>201710201096377</t>
  </si>
  <si>
    <t>EFT,999A,20180000000000049691</t>
  </si>
  <si>
    <t>201710201096378</t>
  </si>
  <si>
    <t>EFT,999A,20180000000000049692</t>
  </si>
  <si>
    <t>201710201096379</t>
  </si>
  <si>
    <t>EFT,999A,20180000000000049693</t>
  </si>
  <si>
    <t>201710201096380</t>
  </si>
  <si>
    <t>EFT,999A,20180000000000049694</t>
  </si>
  <si>
    <t>201710201096381</t>
  </si>
  <si>
    <t>EFT,999A,20180000000000049695</t>
  </si>
  <si>
    <t>201710201096382</t>
  </si>
  <si>
    <t>EFT,999A,20180000000000049696</t>
  </si>
  <si>
    <t>201710201096383</t>
  </si>
  <si>
    <t>EFT,999A,20180000000000049697</t>
  </si>
  <si>
    <t>201710201096384</t>
  </si>
  <si>
    <t>EFT,999A,20180000000000049698</t>
  </si>
  <si>
    <t>201710201096385</t>
  </si>
  <si>
    <t>EFT,999A,20180000000000049699</t>
  </si>
  <si>
    <t>201710201096386</t>
  </si>
  <si>
    <t>EFT,999A,20180000000000049700</t>
  </si>
  <si>
    <t>201710201096387</t>
  </si>
  <si>
    <t>EFT,999A,20180000000000049701</t>
  </si>
  <si>
    <t>201710201096388</t>
  </si>
  <si>
    <t>EFT,999A,20180000000000049702</t>
  </si>
  <si>
    <t>201710201096389</t>
  </si>
  <si>
    <t>EFT,999A,20180000000000049703</t>
  </si>
  <si>
    <t>201710201096390</t>
  </si>
  <si>
    <t>EFT,999A,20180000000000049704</t>
  </si>
  <si>
    <t>201710201096391</t>
  </si>
  <si>
    <t>EFT,999A,20180000000000049705</t>
  </si>
  <si>
    <t>201710201096392</t>
  </si>
  <si>
    <t>EFT,999A,20180000000000049706</t>
  </si>
  <si>
    <t>201710201096393</t>
  </si>
  <si>
    <t>EFT,999A,20180000000000049707</t>
  </si>
  <si>
    <t>201710201096394</t>
  </si>
  <si>
    <t>EFT,999A,20180000000000049708</t>
  </si>
  <si>
    <t>201710201096395</t>
  </si>
  <si>
    <t>EFT,999A,20180000000000049709</t>
  </si>
  <si>
    <t>201710201096396</t>
  </si>
  <si>
    <t>EFT,999A,20180000000000049710</t>
  </si>
  <si>
    <t>201710201096397</t>
  </si>
  <si>
    <t>EFT,999A,20180000000000049711</t>
  </si>
  <si>
    <t>201710201096398</t>
  </si>
  <si>
    <t>EFT,999A,20180000000000049712</t>
  </si>
  <si>
    <t>201710201096399</t>
  </si>
  <si>
    <t>EFT,999A,20180000000000049713</t>
  </si>
  <si>
    <t>201710201096400</t>
  </si>
  <si>
    <t>EFT,999A,20180000000000049714</t>
  </si>
  <si>
    <t>201710201096401</t>
  </si>
  <si>
    <t>EFT,999A,20180000000000049715</t>
  </si>
  <si>
    <t>201710201096402</t>
  </si>
  <si>
    <t>EFT,999A,20180000000000049716</t>
  </si>
  <si>
    <t>201710201096403</t>
  </si>
  <si>
    <t>EFT,999A,20180000000000049717</t>
  </si>
  <si>
    <t>201710201096404</t>
  </si>
  <si>
    <t>EFT,999A,20180000000000049718</t>
  </si>
  <si>
    <t>201710201096405</t>
  </si>
  <si>
    <t>EFT,999A,20180000000000049719</t>
  </si>
  <si>
    <t>201710201096406</t>
  </si>
  <si>
    <t>EFT,999A,20180000000000049720</t>
  </si>
  <si>
    <t>201710201096407</t>
  </si>
  <si>
    <t>EFT,999A,20180000000000049721</t>
  </si>
  <si>
    <t>201710201096408</t>
  </si>
  <si>
    <t>EFT,999A,20180000000000049722</t>
  </si>
  <si>
    <t>201710201096409</t>
  </si>
  <si>
    <t>EFT,999A,20180000000000049723</t>
  </si>
  <si>
    <t>201710201096410</t>
  </si>
  <si>
    <t>EFT,999A,20180000000000049724</t>
  </si>
  <si>
    <t>201710201096411</t>
  </si>
  <si>
    <t>EFT,999A,20180000000000049725</t>
  </si>
  <si>
    <t>201710201096412</t>
  </si>
  <si>
    <t>EFT,999A,20180000000000049726</t>
  </si>
  <si>
    <t>201710201096413</t>
  </si>
  <si>
    <t>EFT,999A,20180000000000049727</t>
  </si>
  <si>
    <t>201710201096414</t>
  </si>
  <si>
    <t>EFT,999A,20180000000000049728</t>
  </si>
  <si>
    <t>201710201096415</t>
  </si>
  <si>
    <t>EFT,999A,20180000000000049729</t>
  </si>
  <si>
    <t>201710201096416</t>
  </si>
  <si>
    <t>EFT,999A,20180000000000049730</t>
  </si>
  <si>
    <t>201710201096417</t>
  </si>
  <si>
    <t>EFT,999A,20180000000000049731</t>
  </si>
  <si>
    <t>201710201096418</t>
  </si>
  <si>
    <t>EFT,999A,20180000000000049732</t>
  </si>
  <si>
    <t>201710201096419</t>
  </si>
  <si>
    <t>EFT,999A,20180000000000049733</t>
  </si>
  <si>
    <t>201710201096420</t>
  </si>
  <si>
    <t>EFT,999A,20180000000000049734</t>
  </si>
  <si>
    <t>201710201096421</t>
  </si>
  <si>
    <t>EFT,999A,20180000000000049735</t>
  </si>
  <si>
    <t>201710201096422</t>
  </si>
  <si>
    <t>EFT,999A,20180000000000049736</t>
  </si>
  <si>
    <t>201710201096423</t>
  </si>
  <si>
    <t>EFT,999A,20180000000000049737</t>
  </si>
  <si>
    <t>201710201096424</t>
  </si>
  <si>
    <t>EFT,999A,20180000000000049738</t>
  </si>
  <si>
    <t>201710201096425</t>
  </si>
  <si>
    <t>EFT,999A,20180000000000049739</t>
  </si>
  <si>
    <t>201710201096426</t>
  </si>
  <si>
    <t>EFT,999A,20180000000000049740</t>
  </si>
  <si>
    <t>201710201096427</t>
  </si>
  <si>
    <t>EFT,999A,20180000000000049741</t>
  </si>
  <si>
    <t>201710201096428</t>
  </si>
  <si>
    <t>EFT,999A,20180000000000049742</t>
  </si>
  <si>
    <t>201710201096429</t>
  </si>
  <si>
    <t>EFT,999A,20180000000000049743</t>
  </si>
  <si>
    <t>201710201096430</t>
  </si>
  <si>
    <t>EFT,999A,20180000000000049744</t>
  </si>
  <si>
    <t>201710201096431</t>
  </si>
  <si>
    <t>EFT,999A,20180000000000049745</t>
  </si>
  <si>
    <t>201710201096432</t>
  </si>
  <si>
    <t>EFT,999A,20180000000000049746</t>
  </si>
  <si>
    <t>201710201096433</t>
  </si>
  <si>
    <t>EFT,999A,20180000000000049747</t>
  </si>
  <si>
    <t>201710201096434</t>
  </si>
  <si>
    <t>EFT,999A,20180000000000049748</t>
  </si>
  <si>
    <t>201710201096435</t>
  </si>
  <si>
    <t>EFT,999A,20180000000000049749</t>
  </si>
  <si>
    <t>201710201096436</t>
  </si>
  <si>
    <t>EFT,999A,20180000000000049750</t>
  </si>
  <si>
    <t>201710201096437</t>
  </si>
  <si>
    <t>EFT,999A,20180000000000049751</t>
  </si>
  <si>
    <t>201710201096438</t>
  </si>
  <si>
    <t>EFT,999A,20180000000000049752</t>
  </si>
  <si>
    <t>201710201096439</t>
  </si>
  <si>
    <t>EFT,999A,20180000000000049753</t>
  </si>
  <si>
    <t>201710201096440</t>
  </si>
  <si>
    <t>EFT,999A,20180000000000049754</t>
  </si>
  <si>
    <t>201710201096441</t>
  </si>
  <si>
    <t>EFT,999A,20180000000000049755</t>
  </si>
  <si>
    <t>201710201096442</t>
  </si>
  <si>
    <t>EFT,999A,20180000000000049756</t>
  </si>
  <si>
    <t>201710201096443</t>
  </si>
  <si>
    <t>EFT,999A,20180000000000049757</t>
  </si>
  <si>
    <t>201710201096444</t>
  </si>
  <si>
    <t>EFT,999A,20180000000000049758</t>
  </si>
  <si>
    <t>201710201096445</t>
  </si>
  <si>
    <t>EFT,999A,20180000000000049759</t>
  </si>
  <si>
    <t>201710201096446</t>
  </si>
  <si>
    <t>EFT,999A,20180000000000049760</t>
  </si>
  <si>
    <t>201710201096447</t>
  </si>
  <si>
    <t>EFT,999A,20180000000000049761</t>
  </si>
  <si>
    <t>201710201096448</t>
  </si>
  <si>
    <t>EFT,999A,20180000000000049762</t>
  </si>
  <si>
    <t>201710201096449</t>
  </si>
  <si>
    <t>EFT,999A,20180000000000049763</t>
  </si>
  <si>
    <t>201710201096450</t>
  </si>
  <si>
    <t>EFT,999A,20180000000000049764</t>
  </si>
  <si>
    <t>201710201096451</t>
  </si>
  <si>
    <t>EFT,999A,20180000000000049765</t>
  </si>
  <si>
    <t>201710201096452</t>
  </si>
  <si>
    <t>EFT,999A,20180000000000049766</t>
  </si>
  <si>
    <t>201710201096453</t>
  </si>
  <si>
    <t>EFT,999A,20180000000000049767</t>
  </si>
  <si>
    <t>201710201096454</t>
  </si>
  <si>
    <t>EFT,999A,20180000000000049768</t>
  </si>
  <si>
    <t>201710201096455</t>
  </si>
  <si>
    <t>EFT,999A,20180000000000049769</t>
  </si>
  <si>
    <t>201710201096456</t>
  </si>
  <si>
    <t>ITA,DACA,20180000000000002103</t>
  </si>
  <si>
    <t>EFT,999A,20180000000000060451</t>
  </si>
  <si>
    <t>3110 State Share Early Pays November '17</t>
  </si>
  <si>
    <t>201711151107138</t>
  </si>
  <si>
    <t>EFT,999A,20180000000000060452</t>
  </si>
  <si>
    <t>201711151107139</t>
  </si>
  <si>
    <t>EFT,999A,20180000000000060453</t>
  </si>
  <si>
    <t>201711151107140</t>
  </si>
  <si>
    <t>EFT,999A,20180000000000060454</t>
  </si>
  <si>
    <t>201711151107141</t>
  </si>
  <si>
    <t>EFT,999A,20180000000000060455</t>
  </si>
  <si>
    <t>201711151107142</t>
  </si>
  <si>
    <t>EFT,999A,20180000000000060456</t>
  </si>
  <si>
    <t>201711151107143</t>
  </si>
  <si>
    <t>EFT,999A,20180000000000060457</t>
  </si>
  <si>
    <t>201711151107144</t>
  </si>
  <si>
    <t>EFT,999A,20180000000000060458</t>
  </si>
  <si>
    <t>201711151107145</t>
  </si>
  <si>
    <t>EFT,999A,20180000000000060459</t>
  </si>
  <si>
    <t>201711151107146</t>
  </si>
  <si>
    <t>EFT,999A,20180000000000060460</t>
  </si>
  <si>
    <t>201711151107147</t>
  </si>
  <si>
    <t>EFT,999A,20180000000000063280</t>
  </si>
  <si>
    <t>3110 State Share November 2017</t>
  </si>
  <si>
    <t>201711201109967</t>
  </si>
  <si>
    <t>EFT,999A,20180000000000063281</t>
  </si>
  <si>
    <t>201711201109968</t>
  </si>
  <si>
    <t>EFT,999A,20180000000000063282</t>
  </si>
  <si>
    <t>201711201109969</t>
  </si>
  <si>
    <t>EFT,999A,20180000000000063283</t>
  </si>
  <si>
    <t>201711201109970</t>
  </si>
  <si>
    <t>EFT,999A,20180000000000063284</t>
  </si>
  <si>
    <t>201711201109971</t>
  </si>
  <si>
    <t>EFT,999A,20180000000000063285</t>
  </si>
  <si>
    <t>201711201109972</t>
  </si>
  <si>
    <t>EFT,999A,20180000000000063286</t>
  </si>
  <si>
    <t>201711201109973</t>
  </si>
  <si>
    <t>EFT,999A,20180000000000063287</t>
  </si>
  <si>
    <t>201711201109974</t>
  </si>
  <si>
    <t>EFT,999A,20180000000000063288</t>
  </si>
  <si>
    <t>201711201109975</t>
  </si>
  <si>
    <t>EFT,999A,20180000000000063289</t>
  </si>
  <si>
    <t>201711201109976</t>
  </si>
  <si>
    <t>EFT,999A,20180000000000063290</t>
  </si>
  <si>
    <t>201711201109977</t>
  </si>
  <si>
    <t>EFT,999A,20180000000000063291</t>
  </si>
  <si>
    <t>201711201109978</t>
  </si>
  <si>
    <t>EFT,999A,20180000000000063292</t>
  </si>
  <si>
    <t>201711201109979</t>
  </si>
  <si>
    <t>EFT,999A,20180000000000063293</t>
  </si>
  <si>
    <t>201711201109980</t>
  </si>
  <si>
    <t>EFT,999A,20180000000000063294</t>
  </si>
  <si>
    <t>201711201109981</t>
  </si>
  <si>
    <t>EFT,999A,20180000000000063295</t>
  </si>
  <si>
    <t>201711201109982</t>
  </si>
  <si>
    <t>EFT,999A,20180000000000063296</t>
  </si>
  <si>
    <t>201711201109983</t>
  </si>
  <si>
    <t>EFT,999A,20180000000000063297</t>
  </si>
  <si>
    <t>201711201109984</t>
  </si>
  <si>
    <t>EFT,999A,20180000000000063298</t>
  </si>
  <si>
    <t>201711201109985</t>
  </si>
  <si>
    <t>EFT,999A,20180000000000063299</t>
  </si>
  <si>
    <t>201711201109986</t>
  </si>
  <si>
    <t>EFT,999A,20180000000000063300</t>
  </si>
  <si>
    <t>201711201109987</t>
  </si>
  <si>
    <t>EFT,999A,20180000000000063301</t>
  </si>
  <si>
    <t>201711201109988</t>
  </si>
  <si>
    <t>EFT,999A,20180000000000063302</t>
  </si>
  <si>
    <t>201711201109989</t>
  </si>
  <si>
    <t>EFT,999A,20180000000000063303</t>
  </si>
  <si>
    <t>201711201109990</t>
  </si>
  <si>
    <t>EFT,999A,20180000000000063304</t>
  </si>
  <si>
    <t>201711201109991</t>
  </si>
  <si>
    <t>EFT,999A,20180000000000063305</t>
  </si>
  <si>
    <t>201711201109992</t>
  </si>
  <si>
    <t>EFT,999A,20180000000000063306</t>
  </si>
  <si>
    <t>201711201109993</t>
  </si>
  <si>
    <t>EFT,999A,20180000000000063307</t>
  </si>
  <si>
    <t>201711201109994</t>
  </si>
  <si>
    <t>EFT,999A,20180000000000063308</t>
  </si>
  <si>
    <t>201711201109995</t>
  </si>
  <si>
    <t>EFT,999A,20180000000000063309</t>
  </si>
  <si>
    <t>201711201109996</t>
  </si>
  <si>
    <t>EFT,999A,20180000000000063310</t>
  </si>
  <si>
    <t>201711201109997</t>
  </si>
  <si>
    <t>EFT,999A,20180000000000063311</t>
  </si>
  <si>
    <t>201711201109998</t>
  </si>
  <si>
    <t>EFT,999A,20180000000000063312</t>
  </si>
  <si>
    <t>201711201109999</t>
  </si>
  <si>
    <t>EFT,999A,20180000000000063313</t>
  </si>
  <si>
    <t>201711201110000</t>
  </si>
  <si>
    <t>EFT,999A,20180000000000063314</t>
  </si>
  <si>
    <t>201711201110001</t>
  </si>
  <si>
    <t>EFT,999A,20180000000000063315</t>
  </si>
  <si>
    <t>201711201110002</t>
  </si>
  <si>
    <t>EFT,999A,20180000000000063316</t>
  </si>
  <si>
    <t>201711201110003</t>
  </si>
  <si>
    <t>EFT,999A,20180000000000063317</t>
  </si>
  <si>
    <t>201711201110004</t>
  </si>
  <si>
    <t>EFT,999A,20180000000000063318</t>
  </si>
  <si>
    <t>201711201110005</t>
  </si>
  <si>
    <t>EFT,999A,20180000000000063319</t>
  </si>
  <si>
    <t>201711201110006</t>
  </si>
  <si>
    <t>EFT,999A,20180000000000063320</t>
  </si>
  <si>
    <t>201711201110007</t>
  </si>
  <si>
    <t>EFT,999A,20180000000000063321</t>
  </si>
  <si>
    <t>201711201110008</t>
  </si>
  <si>
    <t>EFT,999A,20180000000000063322</t>
  </si>
  <si>
    <t>201711201110009</t>
  </si>
  <si>
    <t>EFT,999A,20180000000000063323</t>
  </si>
  <si>
    <t>201711201110010</t>
  </si>
  <si>
    <t>EFT,999A,20180000000000063324</t>
  </si>
  <si>
    <t>201711201110011</t>
  </si>
  <si>
    <t>EFT,999A,20180000000000063325</t>
  </si>
  <si>
    <t>201711201110012</t>
  </si>
  <si>
    <t>EFT,999A,20180000000000063326</t>
  </si>
  <si>
    <t>201711201110013</t>
  </si>
  <si>
    <t>EFT,999A,20180000000000063327</t>
  </si>
  <si>
    <t>201711201110014</t>
  </si>
  <si>
    <t>EFT,999A,20180000000000063328</t>
  </si>
  <si>
    <t>201711201110015</t>
  </si>
  <si>
    <t>EFT,999A,20180000000000063329</t>
  </si>
  <si>
    <t>201711201110016</t>
  </si>
  <si>
    <t>EFT,999A,20180000000000063330</t>
  </si>
  <si>
    <t>201711201110017</t>
  </si>
  <si>
    <t>EFT,999A,20180000000000063331</t>
  </si>
  <si>
    <t>201711201110018</t>
  </si>
  <si>
    <t>EFT,999A,20180000000000063332</t>
  </si>
  <si>
    <t>201711201110019</t>
  </si>
  <si>
    <t>EFT,999A,20180000000000063333</t>
  </si>
  <si>
    <t>201711201110020</t>
  </si>
  <si>
    <t>EFT,999A,20180000000000063334</t>
  </si>
  <si>
    <t>201711201110021</t>
  </si>
  <si>
    <t>EFT,999A,20180000000000063335</t>
  </si>
  <si>
    <t>201711201110022</t>
  </si>
  <si>
    <t>EFT,999A,20180000000000063336</t>
  </si>
  <si>
    <t>201711201110023</t>
  </si>
  <si>
    <t>EFT,999A,20180000000000063337</t>
  </si>
  <si>
    <t>201711201110024</t>
  </si>
  <si>
    <t>EFT,999A,20180000000000063338</t>
  </si>
  <si>
    <t>201711201110025</t>
  </si>
  <si>
    <t>EFT,999A,20180000000000063339</t>
  </si>
  <si>
    <t>201711201110026</t>
  </si>
  <si>
    <t>EFT,999A,20180000000000063340</t>
  </si>
  <si>
    <t>201711201110027</t>
  </si>
  <si>
    <t>EFT,999A,20180000000000063341</t>
  </si>
  <si>
    <t>201711201110028</t>
  </si>
  <si>
    <t>EFT,999A,20180000000000063342</t>
  </si>
  <si>
    <t>201711201110029</t>
  </si>
  <si>
    <t>EFT,999A,20180000000000063343</t>
  </si>
  <si>
    <t>201711201110030</t>
  </si>
  <si>
    <t>EFT,999A,20180000000000063344</t>
  </si>
  <si>
    <t>201711201110031</t>
  </si>
  <si>
    <t>EFT,999A,20180000000000063345</t>
  </si>
  <si>
    <t>201711201110032</t>
  </si>
  <si>
    <t>EFT,999A,20180000000000063346</t>
  </si>
  <si>
    <t>201711201110033</t>
  </si>
  <si>
    <t>EFT,999A,20180000000000063347</t>
  </si>
  <si>
    <t>201711201110034</t>
  </si>
  <si>
    <t>EFT,999A,20180000000000063348</t>
  </si>
  <si>
    <t>201711201110035</t>
  </si>
  <si>
    <t>EFT,999A,20180000000000063349</t>
  </si>
  <si>
    <t>201711201110036</t>
  </si>
  <si>
    <t>EFT,999A,20180000000000063350</t>
  </si>
  <si>
    <t>201711201110037</t>
  </si>
  <si>
    <t>EFT,999A,20180000000000063351</t>
  </si>
  <si>
    <t>201711201110038</t>
  </si>
  <si>
    <t>EFT,999A,20180000000000063352</t>
  </si>
  <si>
    <t>201711201110039</t>
  </si>
  <si>
    <t>EFT,999A,20180000000000063353</t>
  </si>
  <si>
    <t>201711201110040</t>
  </si>
  <si>
    <t>EFT,999A,20180000000000063354</t>
  </si>
  <si>
    <t>201711201110041</t>
  </si>
  <si>
    <t>EFT,999A,20180000000000063355</t>
  </si>
  <si>
    <t>201711201110042</t>
  </si>
  <si>
    <t>EFT,999A,20180000000000063356</t>
  </si>
  <si>
    <t>201711201110043</t>
  </si>
  <si>
    <t>EFT,999A,20180000000000063357</t>
  </si>
  <si>
    <t>201711201110044</t>
  </si>
  <si>
    <t>EFT,999A,20180000000000063358</t>
  </si>
  <si>
    <t>201711201110045</t>
  </si>
  <si>
    <t>EFT,999A,20180000000000063359</t>
  </si>
  <si>
    <t>201711201110046</t>
  </si>
  <si>
    <t>EFT,999A,20180000000000063360</t>
  </si>
  <si>
    <t>201711201110047</t>
  </si>
  <si>
    <t>EFT,999A,20180000000000063361</t>
  </si>
  <si>
    <t>201711201110048</t>
  </si>
  <si>
    <t>EFT,999A,20180000000000063362</t>
  </si>
  <si>
    <t>201711201110049</t>
  </si>
  <si>
    <t>EFT,999A,20180000000000063363</t>
  </si>
  <si>
    <t>201711201110050</t>
  </si>
  <si>
    <t>EFT,999A,20180000000000063364</t>
  </si>
  <si>
    <t>201711201110051</t>
  </si>
  <si>
    <t>EFT,999A,20180000000000063365</t>
  </si>
  <si>
    <t>201711201110052</t>
  </si>
  <si>
    <t>EFT,999A,20180000000000063366</t>
  </si>
  <si>
    <t>201711201110053</t>
  </si>
  <si>
    <t>EFT,999A,20180000000000063367</t>
  </si>
  <si>
    <t>201711201110054</t>
  </si>
  <si>
    <t>EFT,999A,20180000000000063368</t>
  </si>
  <si>
    <t>201711201110055</t>
  </si>
  <si>
    <t>EFT,999A,20180000000000063369</t>
  </si>
  <si>
    <t>201711201110056</t>
  </si>
  <si>
    <t>EFT,999A,20180000000000063370</t>
  </si>
  <si>
    <t>201711201110057</t>
  </si>
  <si>
    <t>EFT,999A,20180000000000063371</t>
  </si>
  <si>
    <t>201711201110058</t>
  </si>
  <si>
    <t>EFT,999A,20180000000000063372</t>
  </si>
  <si>
    <t>201711201110059</t>
  </si>
  <si>
    <t>EFT,999A,20180000000000063373</t>
  </si>
  <si>
    <t>201711201110060</t>
  </si>
  <si>
    <t>EFT,999A,20180000000000063374</t>
  </si>
  <si>
    <t>201711201110061</t>
  </si>
  <si>
    <t>EFT,999A,20180000000000063375</t>
  </si>
  <si>
    <t>201711201110062</t>
  </si>
  <si>
    <t>EFT,999A,20180000000000063376</t>
  </si>
  <si>
    <t>201711201110063</t>
  </si>
  <si>
    <t>EFT,999A,20180000000000063377</t>
  </si>
  <si>
    <t>201711201110064</t>
  </si>
  <si>
    <t>EFT,999A,20180000000000063378</t>
  </si>
  <si>
    <t>201711201110065</t>
  </si>
  <si>
    <t>EFT,999A,20180000000000063379</t>
  </si>
  <si>
    <t>201711201110066</t>
  </si>
  <si>
    <t>EFT,999A,20180000000000063380</t>
  </si>
  <si>
    <t>201711201110067</t>
  </si>
  <si>
    <t>EFT,999A,20180000000000063381</t>
  </si>
  <si>
    <t>201711201110068</t>
  </si>
  <si>
    <t>EFT,999A,20180000000000063382</t>
  </si>
  <si>
    <t>201711201110069</t>
  </si>
  <si>
    <t>EFT,999A,20180000000000063383</t>
  </si>
  <si>
    <t>201711201110070</t>
  </si>
  <si>
    <t>EFT,999A,20180000000000063384</t>
  </si>
  <si>
    <t>201711201110071</t>
  </si>
  <si>
    <t>EFT,999A,20180000000000063385</t>
  </si>
  <si>
    <t>201711201110072</t>
  </si>
  <si>
    <t>EFT,999A,20180000000000063386</t>
  </si>
  <si>
    <t>201711201110073</t>
  </si>
  <si>
    <t>EFT,999A,20180000000000063387</t>
  </si>
  <si>
    <t>201711201110074</t>
  </si>
  <si>
    <t>EFT,999A,20180000000000063388</t>
  </si>
  <si>
    <t>201711201110075</t>
  </si>
  <si>
    <t>EFT,999A,20180000000000063389</t>
  </si>
  <si>
    <t>201711201110076</t>
  </si>
  <si>
    <t>EFT,999A,20180000000000063390</t>
  </si>
  <si>
    <t>201711201110077</t>
  </si>
  <si>
    <t>EFT,999A,20180000000000063391</t>
  </si>
  <si>
    <t>201711201110078</t>
  </si>
  <si>
    <t>EFT,999A,20180000000000063392</t>
  </si>
  <si>
    <t>201711201110079</t>
  </si>
  <si>
    <t>EFT,999A,20180000000000063393</t>
  </si>
  <si>
    <t>201711201110080</t>
  </si>
  <si>
    <t>EFT,999A,20180000000000063394</t>
  </si>
  <si>
    <t>201711201110081</t>
  </si>
  <si>
    <t>EFT,999A,20180000000000063395</t>
  </si>
  <si>
    <t>201711201110082</t>
  </si>
  <si>
    <t>EFT,999A,20180000000000063396</t>
  </si>
  <si>
    <t>201711201110083</t>
  </si>
  <si>
    <t>EFT,999A,20180000000000063397</t>
  </si>
  <si>
    <t>201711201110084</t>
  </si>
  <si>
    <t>EFT,999A,20180000000000063398</t>
  </si>
  <si>
    <t>201711201110085</t>
  </si>
  <si>
    <t>EFT,999A,20180000000000063399</t>
  </si>
  <si>
    <t>201711201110086</t>
  </si>
  <si>
    <t>EFT,999A,20180000000000063400</t>
  </si>
  <si>
    <t>201711201110087</t>
  </si>
  <si>
    <t>EFT,999A,20180000000000063401</t>
  </si>
  <si>
    <t>201711201110088</t>
  </si>
  <si>
    <t>EFT,999A,20180000000000063402</t>
  </si>
  <si>
    <t>201711201110089</t>
  </si>
  <si>
    <t>EFT,999A,20180000000000063403</t>
  </si>
  <si>
    <t>201711201110090</t>
  </si>
  <si>
    <t>EFT,999A,20180000000000063404</t>
  </si>
  <si>
    <t>201711201110091</t>
  </si>
  <si>
    <t>EFT,999A,20180000000000063405</t>
  </si>
  <si>
    <t>201711201110092</t>
  </si>
  <si>
    <t>EFT,999A,20180000000000063406</t>
  </si>
  <si>
    <t>201711201110093</t>
  </si>
  <si>
    <t>EFT,999A,20180000000000063407</t>
  </si>
  <si>
    <t>201711201110094</t>
  </si>
  <si>
    <t>EFT,999A,20180000000000063408</t>
  </si>
  <si>
    <t>201711201110095</t>
  </si>
  <si>
    <t>EFT,999A,20180000000000063409</t>
  </si>
  <si>
    <t>201711201110096</t>
  </si>
  <si>
    <t>EFT,999A,20180000000000063410</t>
  </si>
  <si>
    <t>201711201110097</t>
  </si>
  <si>
    <t>EFT,999A,20180000000000063411</t>
  </si>
  <si>
    <t>201711201110098</t>
  </si>
  <si>
    <t>EFT,999A,20180000000000063412</t>
  </si>
  <si>
    <t>201711201110099</t>
  </si>
  <si>
    <t>EFT,999A,20180000000000063413</t>
  </si>
  <si>
    <t>201711201110100</t>
  </si>
  <si>
    <t>EFT,999A,20180000000000063414</t>
  </si>
  <si>
    <t>201711201110101</t>
  </si>
  <si>
    <t>EFT,999A,20180000000000063415</t>
  </si>
  <si>
    <t>201711201110102</t>
  </si>
  <si>
    <t>EFT,999A,20180000000000063416</t>
  </si>
  <si>
    <t>201711201110103</t>
  </si>
  <si>
    <t>EFT,999A,20180000000000063417</t>
  </si>
  <si>
    <t>201711201110104</t>
  </si>
  <si>
    <t>EFT,999A,20180000000000063418</t>
  </si>
  <si>
    <t>201711201110105</t>
  </si>
  <si>
    <t>EFT,999A,20180000000000063419</t>
  </si>
  <si>
    <t>201711201110106</t>
  </si>
  <si>
    <t>EFT,999A,20180000000000063420</t>
  </si>
  <si>
    <t>201711201110107</t>
  </si>
  <si>
    <t>EFT,999A,20180000000000063421</t>
  </si>
  <si>
    <t>201711201110108</t>
  </si>
  <si>
    <t>EFT,999A,20180000000000063422</t>
  </si>
  <si>
    <t>201711201110109</t>
  </si>
  <si>
    <t>EFT,999A,20180000000000063423</t>
  </si>
  <si>
    <t>201711201110110</t>
  </si>
  <si>
    <t>EFT,999A,20180000000000063424</t>
  </si>
  <si>
    <t>201711201110111</t>
  </si>
  <si>
    <t>EFT,999A,20180000000000063425</t>
  </si>
  <si>
    <t>201711201110112</t>
  </si>
  <si>
    <t>EFT,999A,20180000000000063426</t>
  </si>
  <si>
    <t>201711201110113</t>
  </si>
  <si>
    <t>EFT,999A,20180000000000063427</t>
  </si>
  <si>
    <t>201711201110114</t>
  </si>
  <si>
    <t>EFT,999A,20180000000000063428</t>
  </si>
  <si>
    <t>201711201110115</t>
  </si>
  <si>
    <t>EFT,999A,20180000000000063429</t>
  </si>
  <si>
    <t>201711201110116</t>
  </si>
  <si>
    <t>EFT,999A,20180000000000063430</t>
  </si>
  <si>
    <t>201711201110117</t>
  </si>
  <si>
    <t>EFT,999A,20180000000000063431</t>
  </si>
  <si>
    <t>201711201110118</t>
  </si>
  <si>
    <t>EFT,999A,20180000000000063432</t>
  </si>
  <si>
    <t>201711201110119</t>
  </si>
  <si>
    <t>EFT,999A,20180000000000063433</t>
  </si>
  <si>
    <t>201711201110120</t>
  </si>
  <si>
    <t>EFT,999A,20180000000000063434</t>
  </si>
  <si>
    <t>201711201110121</t>
  </si>
  <si>
    <t>EFT,999A,20180000000000063435</t>
  </si>
  <si>
    <t>201711201110122</t>
  </si>
  <si>
    <t>EFT,999A,20180000000000063436</t>
  </si>
  <si>
    <t>201711201110123</t>
  </si>
  <si>
    <t>EFT,999A,20180000000000063437</t>
  </si>
  <si>
    <t>201711201110124</t>
  </si>
  <si>
    <t>EFT,999A,20180000000000063438</t>
  </si>
  <si>
    <t>201711201110125</t>
  </si>
  <si>
    <t>EFT,999A,20180000000000063439</t>
  </si>
  <si>
    <t>201711201110126</t>
  </si>
  <si>
    <t>EFT,999A,20180000000000063440</t>
  </si>
  <si>
    <t>201711201110127</t>
  </si>
  <si>
    <t>EFT,999A,20180000000000063441</t>
  </si>
  <si>
    <t>201711201110128</t>
  </si>
  <si>
    <t>EFT,999A,20180000000000063442</t>
  </si>
  <si>
    <t>201711201110129</t>
  </si>
  <si>
    <t>EFT,999A,20180000000000063443</t>
  </si>
  <si>
    <t>201711201110130</t>
  </si>
  <si>
    <t>EFT,999A,20180000000000063444</t>
  </si>
  <si>
    <t>201711201110131</t>
  </si>
  <si>
    <t>EFT,999A,20180000000000063445</t>
  </si>
  <si>
    <t>201711201110132</t>
  </si>
  <si>
    <t>EFT,999A,20180000000000063446</t>
  </si>
  <si>
    <t>201711201110133</t>
  </si>
  <si>
    <t>EFT,999A,20180000000000063447</t>
  </si>
  <si>
    <t>201711201110134</t>
  </si>
  <si>
    <t>ITA,DACA,20180000000000002676</t>
  </si>
  <si>
    <t>EFT,999A,20180000000000073905</t>
  </si>
  <si>
    <t>3110 State Share Early Pays December '17</t>
  </si>
  <si>
    <t>201712121120591</t>
  </si>
  <si>
    <t>EFT,999A,20180000000000073906</t>
  </si>
  <si>
    <t>EAGLE COUNTY RE50J SD</t>
  </si>
  <si>
    <t>201712121120592</t>
  </si>
  <si>
    <t>EFT,999A,20180000000000073907</t>
  </si>
  <si>
    <t>201712121120593</t>
  </si>
  <si>
    <t>EFT,999A,20180000000000073908</t>
  </si>
  <si>
    <t>201712121120594</t>
  </si>
  <si>
    <t>EFT,999A,20180000000000073909</t>
  </si>
  <si>
    <t>201712121120595</t>
  </si>
  <si>
    <t>EFT,999A,20180000000000073910</t>
  </si>
  <si>
    <t>201712121120596</t>
  </si>
  <si>
    <t>EFT,999A,20180000000000073911</t>
  </si>
  <si>
    <t>201712121120597</t>
  </si>
  <si>
    <t>EFT,999A,20180000000000073912</t>
  </si>
  <si>
    <t>201712121120598</t>
  </si>
  <si>
    <t>EFT,999A,20180000000000077270</t>
  </si>
  <si>
    <t>3110 State Share December 2017</t>
  </si>
  <si>
    <t>201712191123956</t>
  </si>
  <si>
    <t>EFT,999A,20180000000000077271</t>
  </si>
  <si>
    <t>201712191123957</t>
  </si>
  <si>
    <t>EFT,999A,20180000000000077272</t>
  </si>
  <si>
    <t>201712191123958</t>
  </si>
  <si>
    <t>EFT,999A,20180000000000077273</t>
  </si>
  <si>
    <t>201712191123959</t>
  </si>
  <si>
    <t>EFT,999A,20180000000000077274</t>
  </si>
  <si>
    <t>201712191123960</t>
  </si>
  <si>
    <t>EFT,999A,20180000000000077275</t>
  </si>
  <si>
    <t>201712191123961</t>
  </si>
  <si>
    <t>EFT,999A,20180000000000077276</t>
  </si>
  <si>
    <t>201712191123962</t>
  </si>
  <si>
    <t>EFT,999A,20180000000000077277</t>
  </si>
  <si>
    <t>201712191123963</t>
  </si>
  <si>
    <t>EFT,999A,20180000000000077278</t>
  </si>
  <si>
    <t>201712191123964</t>
  </si>
  <si>
    <t>EFT,999A,20180000000000077279</t>
  </si>
  <si>
    <t>201712191123965</t>
  </si>
  <si>
    <t>EFT,999A,20180000000000077280</t>
  </si>
  <si>
    <t>201712191123966</t>
  </si>
  <si>
    <t>EFT,999A,20180000000000077281</t>
  </si>
  <si>
    <t>201712191123967</t>
  </si>
  <si>
    <t>EFT,999A,20180000000000077282</t>
  </si>
  <si>
    <t>201712191123968</t>
  </si>
  <si>
    <t>EFT,999A,20180000000000077283</t>
  </si>
  <si>
    <t>201712191123969</t>
  </si>
  <si>
    <t>EFT,999A,20180000000000077284</t>
  </si>
  <si>
    <t>201712191123970</t>
  </si>
  <si>
    <t>EFT,999A,20180000000000077285</t>
  </si>
  <si>
    <t>201712191123971</t>
  </si>
  <si>
    <t>EFT,999A,20180000000000077286</t>
  </si>
  <si>
    <t>201712191123972</t>
  </si>
  <si>
    <t>EFT,999A,20180000000000077287</t>
  </si>
  <si>
    <t>201712191123973</t>
  </si>
  <si>
    <t>EFT,999A,20180000000000077288</t>
  </si>
  <si>
    <t>201712191123974</t>
  </si>
  <si>
    <t>EFT,999A,20180000000000077289</t>
  </si>
  <si>
    <t>201712191123975</t>
  </si>
  <si>
    <t>EFT,999A,20180000000000077290</t>
  </si>
  <si>
    <t>201712191123976</t>
  </si>
  <si>
    <t>EFT,999A,20180000000000077291</t>
  </si>
  <si>
    <t>201712191123977</t>
  </si>
  <si>
    <t>EFT,999A,20180000000000077292</t>
  </si>
  <si>
    <t>201712191123978</t>
  </si>
  <si>
    <t>EFT,999A,20180000000000077293</t>
  </si>
  <si>
    <t>201712191123979</t>
  </si>
  <si>
    <t>EFT,999A,20180000000000077294</t>
  </si>
  <si>
    <t>201712191123980</t>
  </si>
  <si>
    <t>EFT,999A,20180000000000077295</t>
  </si>
  <si>
    <t>201712191123981</t>
  </si>
  <si>
    <t>EFT,999A,20180000000000077296</t>
  </si>
  <si>
    <t>201712191123982</t>
  </si>
  <si>
    <t>EFT,999A,20180000000000077297</t>
  </si>
  <si>
    <t>201712191123983</t>
  </si>
  <si>
    <t>EFT,999A,20180000000000077298</t>
  </si>
  <si>
    <t>201712191123984</t>
  </si>
  <si>
    <t>EFT,999A,20180000000000077299</t>
  </si>
  <si>
    <t>201712191123985</t>
  </si>
  <si>
    <t>EFT,999A,20180000000000077300</t>
  </si>
  <si>
    <t>201712191123986</t>
  </si>
  <si>
    <t>EFT,999A,20180000000000077301</t>
  </si>
  <si>
    <t>201712191123987</t>
  </si>
  <si>
    <t>EFT,999A,20180000000000077302</t>
  </si>
  <si>
    <t>201712191123988</t>
  </si>
  <si>
    <t>EFT,999A,20180000000000077303</t>
  </si>
  <si>
    <t>201712191123989</t>
  </si>
  <si>
    <t>EFT,999A,20180000000000077304</t>
  </si>
  <si>
    <t>201712191123990</t>
  </si>
  <si>
    <t>EFT,999A,20180000000000077305</t>
  </si>
  <si>
    <t>201712191123991</t>
  </si>
  <si>
    <t>EFT,999A,20180000000000077306</t>
  </si>
  <si>
    <t>201712191123992</t>
  </si>
  <si>
    <t>EFT,999A,20180000000000077307</t>
  </si>
  <si>
    <t>201712191123993</t>
  </si>
  <si>
    <t>EFT,999A,20180000000000077308</t>
  </si>
  <si>
    <t>201712191123994</t>
  </si>
  <si>
    <t>EFT,999A,20180000000000077309</t>
  </si>
  <si>
    <t>201712191123995</t>
  </si>
  <si>
    <t>EFT,999A,20180000000000077310</t>
  </si>
  <si>
    <t>201712191123996</t>
  </si>
  <si>
    <t>EFT,999A,20180000000000077311</t>
  </si>
  <si>
    <t>201712191123997</t>
  </si>
  <si>
    <t>EFT,999A,20180000000000077312</t>
  </si>
  <si>
    <t>201712191123998</t>
  </si>
  <si>
    <t>EFT,999A,20180000000000077313</t>
  </si>
  <si>
    <t>201712191123999</t>
  </si>
  <si>
    <t>EFT,999A,20180000000000077314</t>
  </si>
  <si>
    <t>201712191124000</t>
  </si>
  <si>
    <t>EFT,999A,20180000000000077315</t>
  </si>
  <si>
    <t>201712191124001</t>
  </si>
  <si>
    <t>EFT,999A,20180000000000077316</t>
  </si>
  <si>
    <t>201712191124002</t>
  </si>
  <si>
    <t>EFT,999A,20180000000000077317</t>
  </si>
  <si>
    <t>201712191124003</t>
  </si>
  <si>
    <t>EFT,999A,20180000000000077318</t>
  </si>
  <si>
    <t>201712191124004</t>
  </si>
  <si>
    <t>EFT,999A,20180000000000077319</t>
  </si>
  <si>
    <t>201712191124005</t>
  </si>
  <si>
    <t>EFT,999A,20180000000000077320</t>
  </si>
  <si>
    <t>201712191124006</t>
  </si>
  <si>
    <t>EFT,999A,20180000000000077321</t>
  </si>
  <si>
    <t>201712191124007</t>
  </si>
  <si>
    <t>EFT,999A,20180000000000077322</t>
  </si>
  <si>
    <t>201712191124008</t>
  </si>
  <si>
    <t>EFT,999A,20180000000000077323</t>
  </si>
  <si>
    <t>201712191124009</t>
  </si>
  <si>
    <t>EFT,999A,20180000000000077324</t>
  </si>
  <si>
    <t>201712191124010</t>
  </si>
  <si>
    <t>EFT,999A,20180000000000077325</t>
  </si>
  <si>
    <t>201712191124011</t>
  </si>
  <si>
    <t>EFT,999A,20180000000000077326</t>
  </si>
  <si>
    <t>201712191124012</t>
  </si>
  <si>
    <t>EFT,999A,20180000000000077327</t>
  </si>
  <si>
    <t>201712191124013</t>
  </si>
  <si>
    <t>EFT,999A,20180000000000077328</t>
  </si>
  <si>
    <t>201712191124014</t>
  </si>
  <si>
    <t>EFT,999A,20180000000000077329</t>
  </si>
  <si>
    <t>201712191124015</t>
  </si>
  <si>
    <t>EFT,999A,20180000000000077330</t>
  </si>
  <si>
    <t>201712191124016</t>
  </si>
  <si>
    <t>EFT,999A,20180000000000077331</t>
  </si>
  <si>
    <t>201712191124017</t>
  </si>
  <si>
    <t>EFT,999A,20180000000000077332</t>
  </si>
  <si>
    <t>201712191124018</t>
  </si>
  <si>
    <t>EFT,999A,20180000000000077333</t>
  </si>
  <si>
    <t>201712191124019</t>
  </si>
  <si>
    <t>EFT,999A,20180000000000077334</t>
  </si>
  <si>
    <t>201712191124020</t>
  </si>
  <si>
    <t>EFT,999A,20180000000000077335</t>
  </si>
  <si>
    <t>201712191124021</t>
  </si>
  <si>
    <t>EFT,999A,20180000000000077336</t>
  </si>
  <si>
    <t>201712191124022</t>
  </si>
  <si>
    <t>EFT,999A,20180000000000077337</t>
  </si>
  <si>
    <t>201712191124023</t>
  </si>
  <si>
    <t>EFT,999A,20180000000000077338</t>
  </si>
  <si>
    <t>201712191124024</t>
  </si>
  <si>
    <t>EFT,999A,20180000000000077339</t>
  </si>
  <si>
    <t>201712191124025</t>
  </si>
  <si>
    <t>EFT,999A,20180000000000077340</t>
  </si>
  <si>
    <t>201712191124026</t>
  </si>
  <si>
    <t>EFT,999A,20180000000000077341</t>
  </si>
  <si>
    <t>201712191124027</t>
  </si>
  <si>
    <t>EFT,999A,20180000000000077342</t>
  </si>
  <si>
    <t>201712191124028</t>
  </si>
  <si>
    <t>EFT,999A,20180000000000077343</t>
  </si>
  <si>
    <t>201712191124029</t>
  </si>
  <si>
    <t>EFT,999A,20180000000000077344</t>
  </si>
  <si>
    <t>201712191124030</t>
  </si>
  <si>
    <t>EFT,999A,20180000000000077345</t>
  </si>
  <si>
    <t>201712191124031</t>
  </si>
  <si>
    <t>EFT,999A,20180000000000077346</t>
  </si>
  <si>
    <t>201712191124032</t>
  </si>
  <si>
    <t>EFT,999A,20180000000000077347</t>
  </si>
  <si>
    <t>201712191124033</t>
  </si>
  <si>
    <t>EFT,999A,20180000000000077348</t>
  </si>
  <si>
    <t>201712191124034</t>
  </si>
  <si>
    <t>EFT,999A,20180000000000077349</t>
  </si>
  <si>
    <t>201712191124035</t>
  </si>
  <si>
    <t>EFT,999A,20180000000000077350</t>
  </si>
  <si>
    <t>201712191124036</t>
  </si>
  <si>
    <t>EFT,999A,20180000000000077351</t>
  </si>
  <si>
    <t>201712191124037</t>
  </si>
  <si>
    <t>EFT,999A,20180000000000077352</t>
  </si>
  <si>
    <t>201712191124038</t>
  </si>
  <si>
    <t>EFT,999A,20180000000000077353</t>
  </si>
  <si>
    <t>201712191124039</t>
  </si>
  <si>
    <t>EFT,999A,20180000000000077354</t>
  </si>
  <si>
    <t>201712191124040</t>
  </si>
  <si>
    <t>EFT,999A,20180000000000077355</t>
  </si>
  <si>
    <t>201712191124041</t>
  </si>
  <si>
    <t>EFT,999A,20180000000000077356</t>
  </si>
  <si>
    <t>201712191124042</t>
  </si>
  <si>
    <t>EFT,999A,20180000000000077357</t>
  </si>
  <si>
    <t>201712191124043</t>
  </si>
  <si>
    <t>EFT,999A,20180000000000077358</t>
  </si>
  <si>
    <t>201712191124044</t>
  </si>
  <si>
    <t>EFT,999A,20180000000000077359</t>
  </si>
  <si>
    <t>201712191124045</t>
  </si>
  <si>
    <t>EFT,999A,20180000000000077360</t>
  </si>
  <si>
    <t>201712191124046</t>
  </si>
  <si>
    <t>EFT,999A,20180000000000077361</t>
  </si>
  <si>
    <t>201712191124047</t>
  </si>
  <si>
    <t>EFT,999A,20180000000000077362</t>
  </si>
  <si>
    <t>201712191124048</t>
  </si>
  <si>
    <t>EFT,999A,20180000000000077363</t>
  </si>
  <si>
    <t>201712191124049</t>
  </si>
  <si>
    <t>EFT,999A,20180000000000077364</t>
  </si>
  <si>
    <t>201712191124050</t>
  </si>
  <si>
    <t>EFT,999A,20180000000000077365</t>
  </si>
  <si>
    <t>201712191124051</t>
  </si>
  <si>
    <t>EFT,999A,20180000000000077366</t>
  </si>
  <si>
    <t>201712191124052</t>
  </si>
  <si>
    <t>EFT,999A,20180000000000077367</t>
  </si>
  <si>
    <t>201712191124053</t>
  </si>
  <si>
    <t>EFT,999A,20180000000000077368</t>
  </si>
  <si>
    <t>201712191124054</t>
  </si>
  <si>
    <t>EFT,999A,20180000000000077369</t>
  </si>
  <si>
    <t>201712191124055</t>
  </si>
  <si>
    <t>EFT,999A,20180000000000077370</t>
  </si>
  <si>
    <t>201712191124056</t>
  </si>
  <si>
    <t>EFT,999A,20180000000000077371</t>
  </si>
  <si>
    <t>201712191124057</t>
  </si>
  <si>
    <t>EFT,999A,20180000000000077372</t>
  </si>
  <si>
    <t>201712191124058</t>
  </si>
  <si>
    <t>EFT,999A,20180000000000077373</t>
  </si>
  <si>
    <t>201712191124059</t>
  </si>
  <si>
    <t>EFT,999A,20180000000000077374</t>
  </si>
  <si>
    <t>201712191124060</t>
  </si>
  <si>
    <t>EFT,999A,20180000000000077375</t>
  </si>
  <si>
    <t>201712191124061</t>
  </si>
  <si>
    <t>EFT,999A,20180000000000077376</t>
  </si>
  <si>
    <t>201712191124062</t>
  </si>
  <si>
    <t>EFT,999A,20180000000000077377</t>
  </si>
  <si>
    <t>201712191124063</t>
  </si>
  <si>
    <t>EFT,999A,20180000000000077378</t>
  </si>
  <si>
    <t>201712191124064</t>
  </si>
  <si>
    <t>EFT,999A,20180000000000077379</t>
  </si>
  <si>
    <t>201712191124065</t>
  </si>
  <si>
    <t>EFT,999A,20180000000000077380</t>
  </si>
  <si>
    <t>201712191124066</t>
  </si>
  <si>
    <t>EFT,999A,20180000000000077381</t>
  </si>
  <si>
    <t>201712191124067</t>
  </si>
  <si>
    <t>EFT,999A,20180000000000077382</t>
  </si>
  <si>
    <t>201712191124068</t>
  </si>
  <si>
    <t>EFT,999A,20180000000000077383</t>
  </si>
  <si>
    <t>201712191124069</t>
  </si>
  <si>
    <t>EFT,999A,20180000000000077384</t>
  </si>
  <si>
    <t>201712191124070</t>
  </si>
  <si>
    <t>EFT,999A,20180000000000077385</t>
  </si>
  <si>
    <t>201712191124071</t>
  </si>
  <si>
    <t>EFT,999A,20180000000000077386</t>
  </si>
  <si>
    <t>201712191124072</t>
  </si>
  <si>
    <t>EFT,999A,20180000000000077387</t>
  </si>
  <si>
    <t>201712191124073</t>
  </si>
  <si>
    <t>EFT,999A,20180000000000077388</t>
  </si>
  <si>
    <t>201712191124074</t>
  </si>
  <si>
    <t>EFT,999A,20180000000000077389</t>
  </si>
  <si>
    <t>201712191124075</t>
  </si>
  <si>
    <t>EFT,999A,20180000000000077390</t>
  </si>
  <si>
    <t>201712191124076</t>
  </si>
  <si>
    <t>EFT,999A,20180000000000077391</t>
  </si>
  <si>
    <t>201712191124077</t>
  </si>
  <si>
    <t>EFT,999A,20180000000000077392</t>
  </si>
  <si>
    <t>201712191124078</t>
  </si>
  <si>
    <t>EFT,999A,20180000000000077393</t>
  </si>
  <si>
    <t>201712191124079</t>
  </si>
  <si>
    <t>EFT,999A,20180000000000077394</t>
  </si>
  <si>
    <t>201712191124080</t>
  </si>
  <si>
    <t>EFT,999A,20180000000000077395</t>
  </si>
  <si>
    <t>201712191124081</t>
  </si>
  <si>
    <t>EFT,999A,20180000000000077396</t>
  </si>
  <si>
    <t>201712191124082</t>
  </si>
  <si>
    <t>EFT,999A,20180000000000077397</t>
  </si>
  <si>
    <t>201712191124083</t>
  </si>
  <si>
    <t>EFT,999A,20180000000000077398</t>
  </si>
  <si>
    <t>201712191124084</t>
  </si>
  <si>
    <t>EFT,999A,20180000000000077399</t>
  </si>
  <si>
    <t>201712191124085</t>
  </si>
  <si>
    <t>EFT,999A,20180000000000077400</t>
  </si>
  <si>
    <t>201712191124086</t>
  </si>
  <si>
    <t>EFT,999A,20180000000000077401</t>
  </si>
  <si>
    <t>201712191124087</t>
  </si>
  <si>
    <t>EFT,999A,20180000000000077402</t>
  </si>
  <si>
    <t>201712191124088</t>
  </si>
  <si>
    <t>EFT,999A,20180000000000077403</t>
  </si>
  <si>
    <t>201712191124089</t>
  </si>
  <si>
    <t>EFT,999A,20180000000000077404</t>
  </si>
  <si>
    <t>201712191124090</t>
  </si>
  <si>
    <t>EFT,999A,20180000000000077405</t>
  </si>
  <si>
    <t>201712191124091</t>
  </si>
  <si>
    <t>EFT,999A,20180000000000077406</t>
  </si>
  <si>
    <t>201712191124092</t>
  </si>
  <si>
    <t>EFT,999A,20180000000000077407</t>
  </si>
  <si>
    <t>201712191124093</t>
  </si>
  <si>
    <t>EFT,999A,20180000000000077408</t>
  </si>
  <si>
    <t>201712191124094</t>
  </si>
  <si>
    <t>EFT,999A,20180000000000077409</t>
  </si>
  <si>
    <t>201712191124095</t>
  </si>
  <si>
    <t>EFT,999A,20180000000000077410</t>
  </si>
  <si>
    <t>201712191124096</t>
  </si>
  <si>
    <t>EFT,999A,20180000000000077411</t>
  </si>
  <si>
    <t>201712191124097</t>
  </si>
  <si>
    <t>EFT,999A,20180000000000077412</t>
  </si>
  <si>
    <t>201712191124098</t>
  </si>
  <si>
    <t>EFT,999A,20180000000000077413</t>
  </si>
  <si>
    <t>201712191124099</t>
  </si>
  <si>
    <t>EFT,999A,20180000000000077414</t>
  </si>
  <si>
    <t>201712191124100</t>
  </si>
  <si>
    <t>EFT,999A,20180000000000077415</t>
  </si>
  <si>
    <t>201712191124101</t>
  </si>
  <si>
    <t>EFT,999A,20180000000000077416</t>
  </si>
  <si>
    <t>201712191124102</t>
  </si>
  <si>
    <t>EFT,999A,20180000000000077417</t>
  </si>
  <si>
    <t>201712191124103</t>
  </si>
  <si>
    <t>EFT,999A,20180000000000077418</t>
  </si>
  <si>
    <t>201712191124104</t>
  </si>
  <si>
    <t>EFT,999A,20180000000000077419</t>
  </si>
  <si>
    <t>201712191124105</t>
  </si>
  <si>
    <t>EFT,999A,20180000000000077420</t>
  </si>
  <si>
    <t>201712191124106</t>
  </si>
  <si>
    <t>EFT,999A,20180000000000077421</t>
  </si>
  <si>
    <t>201712191124107</t>
  </si>
  <si>
    <t>EFT,999A,20180000000000077422</t>
  </si>
  <si>
    <t>201712191124108</t>
  </si>
  <si>
    <t>EFT,999A,20180000000000077423</t>
  </si>
  <si>
    <t>201712191124109</t>
  </si>
  <si>
    <t>EFT,999A,20180000000000077424</t>
  </si>
  <si>
    <t>201712191124110</t>
  </si>
  <si>
    <t>EFT,999A,20180000000000077425</t>
  </si>
  <si>
    <t>201712191124111</t>
  </si>
  <si>
    <t>EFT,999A,20180000000000077426</t>
  </si>
  <si>
    <t>201712191124112</t>
  </si>
  <si>
    <t>EFT,999A,20180000000000077427</t>
  </si>
  <si>
    <t>201712191124113</t>
  </si>
  <si>
    <t>EFT,999A,20180000000000077428</t>
  </si>
  <si>
    <t>201712191124114</t>
  </si>
  <si>
    <t>EFT,999A,20180000000000077429</t>
  </si>
  <si>
    <t>201712191124115</t>
  </si>
  <si>
    <t>EFT,999A,20180000000000077430</t>
  </si>
  <si>
    <t>201712191124116</t>
  </si>
  <si>
    <t>EFT,999A,20180000000000077431</t>
  </si>
  <si>
    <t>201712191124117</t>
  </si>
  <si>
    <t>EFT,999A,20180000000000077432</t>
  </si>
  <si>
    <t>201712191124118</t>
  </si>
  <si>
    <t>EFT,999A,20180000000000077433</t>
  </si>
  <si>
    <t>201712191124119</t>
  </si>
  <si>
    <t>EFT,999A,20180000000000077434</t>
  </si>
  <si>
    <t>201712191124120</t>
  </si>
  <si>
    <t>EFT,999A,20180000000000077435</t>
  </si>
  <si>
    <t>201712191124121</t>
  </si>
  <si>
    <t>EFT,999A,20180000000000078321</t>
  </si>
  <si>
    <t>3110 State Share Dec'17 Adjustment</t>
  </si>
  <si>
    <t>201712201125007</t>
  </si>
  <si>
    <t>ITA,DACA,20180000000000003173</t>
  </si>
  <si>
    <t>EFT,999A,20180000000000087333</t>
  </si>
  <si>
    <t>3110 State Share Early Pays January '18</t>
  </si>
  <si>
    <t>201801111134007</t>
  </si>
  <si>
    <t>EFT,999A,20180000000000087334</t>
  </si>
  <si>
    <t>201801111134008</t>
  </si>
  <si>
    <t>EFT,999A,20180000000000087335</t>
  </si>
  <si>
    <t>201801111134009</t>
  </si>
  <si>
    <t>EFT,999A,20180000000000087336</t>
  </si>
  <si>
    <t>201801111134010</t>
  </si>
  <si>
    <t>EFT,999A,20180000000000087337</t>
  </si>
  <si>
    <t>201801111134011</t>
  </si>
  <si>
    <t>EFT,999A,20180000000000087338</t>
  </si>
  <si>
    <t>201801111134012</t>
  </si>
  <si>
    <t>EFT,999A,20180000000000087339</t>
  </si>
  <si>
    <t>201801111134013</t>
  </si>
  <si>
    <t>EFT,999A,20180000000000087340</t>
  </si>
  <si>
    <t>201801111134014</t>
  </si>
  <si>
    <t>EFT,999A,20180000000000087341</t>
  </si>
  <si>
    <t>201801111134015</t>
  </si>
  <si>
    <t>EFT,999A,20180000000000087342</t>
  </si>
  <si>
    <t>201801111134016</t>
  </si>
  <si>
    <t>EFT,999A,20180000000000091459</t>
  </si>
  <si>
    <t>3110 State Share January 2018</t>
  </si>
  <si>
    <t>201801221138112</t>
  </si>
  <si>
    <t>EFT,999A,20180000000000091460</t>
  </si>
  <si>
    <t>201801221138113</t>
  </si>
  <si>
    <t>EFT,999A,20180000000000091461</t>
  </si>
  <si>
    <t>201801221138114</t>
  </si>
  <si>
    <t>EFT,999A,20180000000000091462</t>
  </si>
  <si>
    <t>201801221138115</t>
  </si>
  <si>
    <t>EFT,999A,20180000000000091463</t>
  </si>
  <si>
    <t>201801221138116</t>
  </si>
  <si>
    <t>EFT,999A,20180000000000091464</t>
  </si>
  <si>
    <t>201801221138117</t>
  </si>
  <si>
    <t>EFT,999A,20180000000000091465</t>
  </si>
  <si>
    <t>201801221138118</t>
  </si>
  <si>
    <t>EFT,999A,20180000000000091466</t>
  </si>
  <si>
    <t>201801221138119</t>
  </si>
  <si>
    <t>EFT,999A,20180000000000091467</t>
  </si>
  <si>
    <t>201801221138120</t>
  </si>
  <si>
    <t>EFT,999A,20180000000000091468</t>
  </si>
  <si>
    <t>201801221138121</t>
  </si>
  <si>
    <t>EFT,999A,20180000000000091469</t>
  </si>
  <si>
    <t>201801221138122</t>
  </si>
  <si>
    <t>EFT,999A,20180000000000091470</t>
  </si>
  <si>
    <t>201801221138123</t>
  </si>
  <si>
    <t>EFT,999A,20180000000000091471</t>
  </si>
  <si>
    <t>201801221138124</t>
  </si>
  <si>
    <t>EFT,999A,20180000000000091472</t>
  </si>
  <si>
    <t>201801221138125</t>
  </si>
  <si>
    <t>EFT,999A,20180000000000091473</t>
  </si>
  <si>
    <t>201801221138126</t>
  </si>
  <si>
    <t>EFT,999A,20180000000000091474</t>
  </si>
  <si>
    <t>201801221138127</t>
  </si>
  <si>
    <t>EFT,999A,20180000000000091475</t>
  </si>
  <si>
    <t>201801221138128</t>
  </si>
  <si>
    <t>EFT,999A,20180000000000091476</t>
  </si>
  <si>
    <t>201801221138129</t>
  </si>
  <si>
    <t>EFT,999A,20180000000000091477</t>
  </si>
  <si>
    <t>201801221138130</t>
  </si>
  <si>
    <t>EFT,999A,20180000000000091478</t>
  </si>
  <si>
    <t>201801221138131</t>
  </si>
  <si>
    <t>EFT,999A,20180000000000091479</t>
  </si>
  <si>
    <t>201801221138132</t>
  </si>
  <si>
    <t>EFT,999A,20180000000000091480</t>
  </si>
  <si>
    <t>201801221138133</t>
  </si>
  <si>
    <t>EFT,999A,20180000000000091481</t>
  </si>
  <si>
    <t>201801221138134</t>
  </si>
  <si>
    <t>EFT,999A,20180000000000091482</t>
  </si>
  <si>
    <t>201801221138135</t>
  </si>
  <si>
    <t>EFT,999A,20180000000000091483</t>
  </si>
  <si>
    <t>201801221138136</t>
  </si>
  <si>
    <t>EFT,999A,20180000000000091484</t>
  </si>
  <si>
    <t>201801221138137</t>
  </si>
  <si>
    <t>EFT,999A,20180000000000091485</t>
  </si>
  <si>
    <t>201801221138138</t>
  </si>
  <si>
    <t>EFT,999A,20180000000000091486</t>
  </si>
  <si>
    <t>201801221138139</t>
  </si>
  <si>
    <t>EFT,999A,20180000000000091487</t>
  </si>
  <si>
    <t>201801221138140</t>
  </si>
  <si>
    <t>EFT,999A,20180000000000091488</t>
  </si>
  <si>
    <t>201801221138141</t>
  </si>
  <si>
    <t>EFT,999A,20180000000000091489</t>
  </si>
  <si>
    <t>201801221138142</t>
  </si>
  <si>
    <t>EFT,999A,20180000000000091490</t>
  </si>
  <si>
    <t>201801221138143</t>
  </si>
  <si>
    <t>EFT,999A,20180000000000091491</t>
  </si>
  <si>
    <t>201801221138144</t>
  </si>
  <si>
    <t>EFT,999A,20180000000000091492</t>
  </si>
  <si>
    <t>201801221138145</t>
  </si>
  <si>
    <t>EFT,999A,20180000000000091493</t>
  </si>
  <si>
    <t>201801221138146</t>
  </si>
  <si>
    <t>EFT,999A,20180000000000091494</t>
  </si>
  <si>
    <t>201801221138147</t>
  </si>
  <si>
    <t>EFT,999A,20180000000000091495</t>
  </si>
  <si>
    <t>201801221138148</t>
  </si>
  <si>
    <t>EFT,999A,20180000000000091496</t>
  </si>
  <si>
    <t>201801221138149</t>
  </si>
  <si>
    <t>EFT,999A,20180000000000091497</t>
  </si>
  <si>
    <t>201801221138150</t>
  </si>
  <si>
    <t>EFT,999A,20180000000000091498</t>
  </si>
  <si>
    <t>201801221138151</t>
  </si>
  <si>
    <t>EFT,999A,20180000000000091499</t>
  </si>
  <si>
    <t>201801221138152</t>
  </si>
  <si>
    <t>EFT,999A,20180000000000091500</t>
  </si>
  <si>
    <t>201801221138153</t>
  </si>
  <si>
    <t>EFT,999A,20180000000000091501</t>
  </si>
  <si>
    <t>201801221138154</t>
  </si>
  <si>
    <t>EFT,999A,20180000000000091502</t>
  </si>
  <si>
    <t>201801221138155</t>
  </si>
  <si>
    <t>EFT,999A,20180000000000091503</t>
  </si>
  <si>
    <t>201801221138156</t>
  </si>
  <si>
    <t>EFT,999A,20180000000000091504</t>
  </si>
  <si>
    <t>201801221138157</t>
  </si>
  <si>
    <t>EFT,999A,20180000000000091505</t>
  </si>
  <si>
    <t>201801221138158</t>
  </si>
  <si>
    <t>EFT,999A,20180000000000091506</t>
  </si>
  <si>
    <t>201801221138159</t>
  </si>
  <si>
    <t>EFT,999A,20180000000000091507</t>
  </si>
  <si>
    <t>201801221138160</t>
  </si>
  <si>
    <t>EFT,999A,20180000000000091508</t>
  </si>
  <si>
    <t>201801221138161</t>
  </si>
  <si>
    <t>EFT,999A,20180000000000091509</t>
  </si>
  <si>
    <t>201801221138162</t>
  </si>
  <si>
    <t>EFT,999A,20180000000000091510</t>
  </si>
  <si>
    <t>201801221138163</t>
  </si>
  <si>
    <t>EFT,999A,20180000000000091511</t>
  </si>
  <si>
    <t>201801221138164</t>
  </si>
  <si>
    <t>EFT,999A,20180000000000091512</t>
  </si>
  <si>
    <t>201801221138165</t>
  </si>
  <si>
    <t>EFT,999A,20180000000000091513</t>
  </si>
  <si>
    <t>201801221138166</t>
  </si>
  <si>
    <t>EFT,999A,20180000000000091514</t>
  </si>
  <si>
    <t>201801221138167</t>
  </si>
  <si>
    <t>EFT,999A,20180000000000091515</t>
  </si>
  <si>
    <t>201801221138168</t>
  </si>
  <si>
    <t>EFT,999A,20180000000000091516</t>
  </si>
  <si>
    <t>201801221138169</t>
  </si>
  <si>
    <t>EFT,999A,20180000000000091517</t>
  </si>
  <si>
    <t>201801221138170</t>
  </si>
  <si>
    <t>EFT,999A,20180000000000091518</t>
  </si>
  <si>
    <t>201801221138171</t>
  </si>
  <si>
    <t>EFT,999A,20180000000000091519</t>
  </si>
  <si>
    <t>201801221138172</t>
  </si>
  <si>
    <t>EFT,999A,20180000000000091520</t>
  </si>
  <si>
    <t>201801221138173</t>
  </si>
  <si>
    <t>EFT,999A,20180000000000091521</t>
  </si>
  <si>
    <t>201801221138174</t>
  </si>
  <si>
    <t>EFT,999A,20180000000000091522</t>
  </si>
  <si>
    <t>201801221138175</t>
  </si>
  <si>
    <t>EFT,999A,20180000000000091523</t>
  </si>
  <si>
    <t>201801221138176</t>
  </si>
  <si>
    <t>EFT,999A,20180000000000091524</t>
  </si>
  <si>
    <t>201801221138177</t>
  </si>
  <si>
    <t>EFT,999A,20180000000000091525</t>
  </si>
  <si>
    <t>201801221138178</t>
  </si>
  <si>
    <t>EFT,999A,20180000000000091526</t>
  </si>
  <si>
    <t>201801221138179</t>
  </si>
  <si>
    <t>EFT,999A,20180000000000091527</t>
  </si>
  <si>
    <t>201801221138180</t>
  </si>
  <si>
    <t>EFT,999A,20180000000000091528</t>
  </si>
  <si>
    <t>201801221138181</t>
  </si>
  <si>
    <t>EFT,999A,20180000000000091529</t>
  </si>
  <si>
    <t>201801221138182</t>
  </si>
  <si>
    <t>EFT,999A,20180000000000091530</t>
  </si>
  <si>
    <t>201801221138183</t>
  </si>
  <si>
    <t>EFT,999A,20180000000000091531</t>
  </si>
  <si>
    <t>201801221138184</t>
  </si>
  <si>
    <t>EFT,999A,20180000000000091532</t>
  </si>
  <si>
    <t>201801221138185</t>
  </si>
  <si>
    <t>EFT,999A,20180000000000091533</t>
  </si>
  <si>
    <t>201801221138186</t>
  </si>
  <si>
    <t>EFT,999A,20180000000000091534</t>
  </si>
  <si>
    <t>201801221138187</t>
  </si>
  <si>
    <t>EFT,999A,20180000000000091535</t>
  </si>
  <si>
    <t>201801221138188</t>
  </si>
  <si>
    <t>EFT,999A,20180000000000091536</t>
  </si>
  <si>
    <t>201801221138189</t>
  </si>
  <si>
    <t>EFT,999A,20180000000000091537</t>
  </si>
  <si>
    <t>201801221138190</t>
  </si>
  <si>
    <t>EFT,999A,20180000000000091538</t>
  </si>
  <si>
    <t>201801221138191</t>
  </si>
  <si>
    <t>EFT,999A,20180000000000091539</t>
  </si>
  <si>
    <t>201801221138192</t>
  </si>
  <si>
    <t>EFT,999A,20180000000000091540</t>
  </si>
  <si>
    <t>201801221138193</t>
  </si>
  <si>
    <t>EFT,999A,20180000000000091541</t>
  </si>
  <si>
    <t>201801221138194</t>
  </si>
  <si>
    <t>EFT,999A,20180000000000091542</t>
  </si>
  <si>
    <t>201801221138195</t>
  </si>
  <si>
    <t>EFT,999A,20180000000000091543</t>
  </si>
  <si>
    <t>201801221138196</t>
  </si>
  <si>
    <t>EFT,999A,20180000000000091544</t>
  </si>
  <si>
    <t>201801221138197</t>
  </si>
  <si>
    <t>EFT,999A,20180000000000091545</t>
  </si>
  <si>
    <t>201801221138198</t>
  </si>
  <si>
    <t>EFT,999A,20180000000000091546</t>
  </si>
  <si>
    <t>201801221138199</t>
  </si>
  <si>
    <t>EFT,999A,20180000000000091547</t>
  </si>
  <si>
    <t>201801221138200</t>
  </si>
  <si>
    <t>EFT,999A,20180000000000091548</t>
  </si>
  <si>
    <t>201801221138201</t>
  </si>
  <si>
    <t>EFT,999A,20180000000000091549</t>
  </si>
  <si>
    <t>201801221138202</t>
  </si>
  <si>
    <t>EFT,999A,20180000000000091550</t>
  </si>
  <si>
    <t>201801221138203</t>
  </si>
  <si>
    <t>EFT,999A,20180000000000091551</t>
  </si>
  <si>
    <t>201801221138204</t>
  </si>
  <si>
    <t>EFT,999A,20180000000000091552</t>
  </si>
  <si>
    <t>201801221138205</t>
  </si>
  <si>
    <t>EFT,999A,20180000000000091553</t>
  </si>
  <si>
    <t>201801221138206</t>
  </si>
  <si>
    <t>EFT,999A,20180000000000091554</t>
  </si>
  <si>
    <t>201801221138207</t>
  </si>
  <si>
    <t>EFT,999A,20180000000000091555</t>
  </si>
  <si>
    <t>201801221138208</t>
  </si>
  <si>
    <t>EFT,999A,20180000000000091556</t>
  </si>
  <si>
    <t>201801221138209</t>
  </si>
  <si>
    <t>EFT,999A,20180000000000091557</t>
  </si>
  <si>
    <t>201801221138210</t>
  </si>
  <si>
    <t>EFT,999A,20180000000000091558</t>
  </si>
  <si>
    <t>201801221138211</t>
  </si>
  <si>
    <t>EFT,999A,20180000000000091559</t>
  </si>
  <si>
    <t>201801221138212</t>
  </si>
  <si>
    <t>EFT,999A,20180000000000091560</t>
  </si>
  <si>
    <t>201801221138213</t>
  </si>
  <si>
    <t>EFT,999A,20180000000000091561</t>
  </si>
  <si>
    <t>201801221138214</t>
  </si>
  <si>
    <t>EFT,999A,20180000000000091562</t>
  </si>
  <si>
    <t>201801221138215</t>
  </si>
  <si>
    <t>EFT,999A,20180000000000091563</t>
  </si>
  <si>
    <t>201801221138216</t>
  </si>
  <si>
    <t>EFT,999A,20180000000000091564</t>
  </si>
  <si>
    <t>201801221138217</t>
  </si>
  <si>
    <t>EFT,999A,20180000000000091565</t>
  </si>
  <si>
    <t>201801221138218</t>
  </si>
  <si>
    <t>EFT,999A,20180000000000091566</t>
  </si>
  <si>
    <t>201801221138219</t>
  </si>
  <si>
    <t>EFT,999A,20180000000000091567</t>
  </si>
  <si>
    <t>201801221138220</t>
  </si>
  <si>
    <t>EFT,999A,20180000000000091568</t>
  </si>
  <si>
    <t>201801221138221</t>
  </si>
  <si>
    <t>EFT,999A,20180000000000091569</t>
  </si>
  <si>
    <t>201801221138222</t>
  </si>
  <si>
    <t>EFT,999A,20180000000000091570</t>
  </si>
  <si>
    <t>201801221138223</t>
  </si>
  <si>
    <t>EFT,999A,20180000000000091571</t>
  </si>
  <si>
    <t>201801221138224</t>
  </si>
  <si>
    <t>EFT,999A,20180000000000091572</t>
  </si>
  <si>
    <t>201801221138225</t>
  </si>
  <si>
    <t>EFT,999A,20180000000000091573</t>
  </si>
  <si>
    <t>201801221138226</t>
  </si>
  <si>
    <t>EFT,999A,20180000000000091574</t>
  </si>
  <si>
    <t>201801221138227</t>
  </si>
  <si>
    <t>EFT,999A,20180000000000091575</t>
  </si>
  <si>
    <t>201801221138228</t>
  </si>
  <si>
    <t>EFT,999A,20180000000000091576</t>
  </si>
  <si>
    <t>201801221138229</t>
  </si>
  <si>
    <t>EFT,999A,20180000000000091577</t>
  </si>
  <si>
    <t>201801221138230</t>
  </si>
  <si>
    <t>EFT,999A,20180000000000091578</t>
  </si>
  <si>
    <t>201801221138231</t>
  </si>
  <si>
    <t>EFT,999A,20180000000000091579</t>
  </si>
  <si>
    <t>201801221138232</t>
  </si>
  <si>
    <t>EFT,999A,20180000000000091580</t>
  </si>
  <si>
    <t>201801221138233</t>
  </si>
  <si>
    <t>EFT,999A,20180000000000091581</t>
  </si>
  <si>
    <t>201801221138234</t>
  </si>
  <si>
    <t>EFT,999A,20180000000000091582</t>
  </si>
  <si>
    <t>201801221138235</t>
  </si>
  <si>
    <t>EFT,999A,20180000000000091583</t>
  </si>
  <si>
    <t>201801221138236</t>
  </si>
  <si>
    <t>EFT,999A,20180000000000091584</t>
  </si>
  <si>
    <t>201801221138237</t>
  </si>
  <si>
    <t>EFT,999A,20180000000000091585</t>
  </si>
  <si>
    <t>201801221138238</t>
  </si>
  <si>
    <t>EFT,999A,20180000000000091586</t>
  </si>
  <si>
    <t>201801221138239</t>
  </si>
  <si>
    <t>EFT,999A,20180000000000091587</t>
  </si>
  <si>
    <t>201801221138240</t>
  </si>
  <si>
    <t>EFT,999A,20180000000000091588</t>
  </si>
  <si>
    <t>201801221138241</t>
  </si>
  <si>
    <t>EFT,999A,20180000000000091589</t>
  </si>
  <si>
    <t>201801221138242</t>
  </si>
  <si>
    <t>EFT,999A,20180000000000091590</t>
  </si>
  <si>
    <t>201801221138243</t>
  </si>
  <si>
    <t>EFT,999A,20180000000000091591</t>
  </si>
  <si>
    <t>201801221138244</t>
  </si>
  <si>
    <t>EFT,999A,20180000000000091592</t>
  </si>
  <si>
    <t>201801221138245</t>
  </si>
  <si>
    <t>EFT,999A,20180000000000091593</t>
  </si>
  <si>
    <t>201801221138246</t>
  </si>
  <si>
    <t>EFT,999A,20180000000000091594</t>
  </si>
  <si>
    <t>201801221138247</t>
  </si>
  <si>
    <t>EFT,999A,20180000000000091595</t>
  </si>
  <si>
    <t>201801221138248</t>
  </si>
  <si>
    <t>EFT,999A,20180000000000091596</t>
  </si>
  <si>
    <t>201801221138249</t>
  </si>
  <si>
    <t>EFT,999A,20180000000000091597</t>
  </si>
  <si>
    <t>201801221138250</t>
  </si>
  <si>
    <t>EFT,999A,20180000000000091598</t>
  </si>
  <si>
    <t>201801221138251</t>
  </si>
  <si>
    <t>EFT,999A,20180000000000091599</t>
  </si>
  <si>
    <t>201801221138252</t>
  </si>
  <si>
    <t>EFT,999A,20180000000000091600</t>
  </si>
  <si>
    <t>201801221138253</t>
  </si>
  <si>
    <t>EFT,999A,20180000000000091601</t>
  </si>
  <si>
    <t>201801221138254</t>
  </si>
  <si>
    <t>EFT,999A,20180000000000091602</t>
  </si>
  <si>
    <t>201801221138255</t>
  </si>
  <si>
    <t>EFT,999A,20180000000000091603</t>
  </si>
  <si>
    <t>201801221138256</t>
  </si>
  <si>
    <t>EFT,999A,20180000000000091604</t>
  </si>
  <si>
    <t>201801221138257</t>
  </si>
  <si>
    <t>EFT,999A,20180000000000091605</t>
  </si>
  <si>
    <t>201801221138258</t>
  </si>
  <si>
    <t>EFT,999A,20180000000000091606</t>
  </si>
  <si>
    <t>201801221138259</t>
  </si>
  <si>
    <t>EFT,999A,20180000000000091607</t>
  </si>
  <si>
    <t>201801221138260</t>
  </si>
  <si>
    <t>EFT,999A,20180000000000091608</t>
  </si>
  <si>
    <t>201801221138261</t>
  </si>
  <si>
    <t>EFT,999A,20180000000000091609</t>
  </si>
  <si>
    <t>201801221138262</t>
  </si>
  <si>
    <t>EFT,999A,20180000000000091610</t>
  </si>
  <si>
    <t>201801221138263</t>
  </si>
  <si>
    <t>EFT,999A,20180000000000091611</t>
  </si>
  <si>
    <t>201801221138264</t>
  </si>
  <si>
    <t>EFT,999A,20180000000000091612</t>
  </si>
  <si>
    <t>201801221138265</t>
  </si>
  <si>
    <t>EFT,999A,20180000000000091613</t>
  </si>
  <si>
    <t>201801221138266</t>
  </si>
  <si>
    <t>EFT,999A,20180000000000091614</t>
  </si>
  <si>
    <t>201801221138267</t>
  </si>
  <si>
    <t>EFT,999A,20180000000000091615</t>
  </si>
  <si>
    <t>201801221138268</t>
  </si>
  <si>
    <t>EFT,999A,20180000000000091616</t>
  </si>
  <si>
    <t>201801221138269</t>
  </si>
  <si>
    <t>EFT,999A,20180000000000091617</t>
  </si>
  <si>
    <t>201801221138270</t>
  </si>
  <si>
    <t>EFT,999A,20180000000000091618</t>
  </si>
  <si>
    <t>201801221138271</t>
  </si>
  <si>
    <t>EFT,999A,20180000000000091619</t>
  </si>
  <si>
    <t>201801221138272</t>
  </si>
  <si>
    <t>EFT,999A,20180000000000091620</t>
  </si>
  <si>
    <t>201801221138273</t>
  </si>
  <si>
    <t>EFT,999A,20180000000000091621</t>
  </si>
  <si>
    <t>201801221138274</t>
  </si>
  <si>
    <t>EFT,999A,20180000000000091622</t>
  </si>
  <si>
    <t>201801221138275</t>
  </si>
  <si>
    <t>EFT,999A,20180000000000091623</t>
  </si>
  <si>
    <t>201801221138276</t>
  </si>
  <si>
    <t>EFT,999A,20180000000000091624</t>
  </si>
  <si>
    <t>201801221138277</t>
  </si>
  <si>
    <t>ITA,DACA,20180000000000003733</t>
  </si>
  <si>
    <t>EFT,999A,20180000000000102377</t>
  </si>
  <si>
    <t>3110 State Share Early Pays February  '18</t>
  </si>
  <si>
    <t>201802131149030</t>
  </si>
  <si>
    <t>EFT,999A,20180000000000102378</t>
  </si>
  <si>
    <t>201802131149031</t>
  </si>
  <si>
    <t>EFT,999A,20180000000000102379</t>
  </si>
  <si>
    <t>201802131149032</t>
  </si>
  <si>
    <t>EFT,999A,20180000000000102380</t>
  </si>
  <si>
    <t>201802131149033</t>
  </si>
  <si>
    <t>EFT,999A,20180000000000102381</t>
  </si>
  <si>
    <t>201802131149034</t>
  </si>
  <si>
    <t>EFT,999A,20180000000000102382</t>
  </si>
  <si>
    <t>201802131149035</t>
  </si>
  <si>
    <t>EFT,999A,20180000000000102383</t>
  </si>
  <si>
    <t>201802131149036</t>
  </si>
  <si>
    <t>EFT,999A,20180000000000102384</t>
  </si>
  <si>
    <t>201802131149037</t>
  </si>
  <si>
    <t>EFT,999A,20180000000000102385</t>
  </si>
  <si>
    <t>201802131149038</t>
  </si>
  <si>
    <t>EFT,999A,20180000000000102386</t>
  </si>
  <si>
    <t>201802131149039</t>
  </si>
  <si>
    <t>EFT,999A,20180000000000105206</t>
  </si>
  <si>
    <t>3110 State Share February 2018</t>
  </si>
  <si>
    <t>201802201151859</t>
  </si>
  <si>
    <t>EFT,999A,20180000000000105207</t>
  </si>
  <si>
    <t>201802201151860</t>
  </si>
  <si>
    <t>EFT,999A,20180000000000105208</t>
  </si>
  <si>
    <t>201802201151861</t>
  </si>
  <si>
    <t>EFT,999A,20180000000000105209</t>
  </si>
  <si>
    <t>201802201151862</t>
  </si>
  <si>
    <t>EFT,999A,20180000000000105210</t>
  </si>
  <si>
    <t>201802201151863</t>
  </si>
  <si>
    <t>EFT,999A,20180000000000105211</t>
  </si>
  <si>
    <t>201802201151864</t>
  </si>
  <si>
    <t>EFT,999A,20180000000000105212</t>
  </si>
  <si>
    <t>201802201151865</t>
  </si>
  <si>
    <t>EFT,999A,20180000000000105213</t>
  </si>
  <si>
    <t>201802201151866</t>
  </si>
  <si>
    <t>EFT,999A,20180000000000105214</t>
  </si>
  <si>
    <t>201802201151867</t>
  </si>
  <si>
    <t>EFT,999A,20180000000000105215</t>
  </si>
  <si>
    <t>201802201151868</t>
  </si>
  <si>
    <t>EFT,999A,20180000000000105216</t>
  </si>
  <si>
    <t>201802201151869</t>
  </si>
  <si>
    <t>EFT,999A,20180000000000105217</t>
  </si>
  <si>
    <t>201802201151870</t>
  </si>
  <si>
    <t>EFT,999A,20180000000000105218</t>
  </si>
  <si>
    <t>201802201151871</t>
  </si>
  <si>
    <t>EFT,999A,20180000000000105219</t>
  </si>
  <si>
    <t>201802201151872</t>
  </si>
  <si>
    <t>EFT,999A,20180000000000105220</t>
  </si>
  <si>
    <t>201802201151873</t>
  </si>
  <si>
    <t>EFT,999A,20180000000000105221</t>
  </si>
  <si>
    <t>201802201151874</t>
  </si>
  <si>
    <t>EFT,999A,20180000000000105222</t>
  </si>
  <si>
    <t>201802201151875</t>
  </si>
  <si>
    <t>EFT,999A,20180000000000105223</t>
  </si>
  <si>
    <t>201802201151876</t>
  </si>
  <si>
    <t>EFT,999A,20180000000000105224</t>
  </si>
  <si>
    <t>201802201151877</t>
  </si>
  <si>
    <t>EFT,999A,20180000000000105225</t>
  </si>
  <si>
    <t>201802201151878</t>
  </si>
  <si>
    <t>EFT,999A,20180000000000105226</t>
  </si>
  <si>
    <t>201802201151879</t>
  </si>
  <si>
    <t>EFT,999A,20180000000000105227</t>
  </si>
  <si>
    <t>201802201151880</t>
  </si>
  <si>
    <t>EFT,999A,20180000000000105228</t>
  </si>
  <si>
    <t>201802201151881</t>
  </si>
  <si>
    <t>EFT,999A,20180000000000105229</t>
  </si>
  <si>
    <t>201802201151882</t>
  </si>
  <si>
    <t>EFT,999A,20180000000000105230</t>
  </si>
  <si>
    <t>201802201151883</t>
  </si>
  <si>
    <t>EFT,999A,20180000000000105231</t>
  </si>
  <si>
    <t>201802201151884</t>
  </si>
  <si>
    <t>EFT,999A,20180000000000105232</t>
  </si>
  <si>
    <t>201802201151885</t>
  </si>
  <si>
    <t>EFT,999A,20180000000000105233</t>
  </si>
  <si>
    <t>201802201151886</t>
  </si>
  <si>
    <t>EFT,999A,20180000000000105234</t>
  </si>
  <si>
    <t>201802201151887</t>
  </si>
  <si>
    <t>EFT,999A,20180000000000105235</t>
  </si>
  <si>
    <t>201802201151888</t>
  </si>
  <si>
    <t>EFT,999A,20180000000000105236</t>
  </si>
  <si>
    <t>201802201151889</t>
  </si>
  <si>
    <t>EFT,999A,20180000000000105237</t>
  </si>
  <si>
    <t>201802201151890</t>
  </si>
  <si>
    <t>EFT,999A,20180000000000105238</t>
  </si>
  <si>
    <t>201802201151891</t>
  </si>
  <si>
    <t>EFT,999A,20180000000000105239</t>
  </si>
  <si>
    <t>201802201151892</t>
  </si>
  <si>
    <t>EFT,999A,20180000000000105240</t>
  </si>
  <si>
    <t>201802201151893</t>
  </si>
  <si>
    <t>EFT,999A,20180000000000105241</t>
  </si>
  <si>
    <t>201802201151894</t>
  </si>
  <si>
    <t>EFT,999A,20180000000000105242</t>
  </si>
  <si>
    <t>201802201151895</t>
  </si>
  <si>
    <t>EFT,999A,20180000000000105243</t>
  </si>
  <si>
    <t>201802201151896</t>
  </si>
  <si>
    <t>EFT,999A,20180000000000105244</t>
  </si>
  <si>
    <t>201802201151897</t>
  </si>
  <si>
    <t>EFT,999A,20180000000000105245</t>
  </si>
  <si>
    <t>201802201151898</t>
  </si>
  <si>
    <t>EFT,999A,20180000000000105246</t>
  </si>
  <si>
    <t>201802201151899</t>
  </si>
  <si>
    <t>EFT,999A,20180000000000105247</t>
  </si>
  <si>
    <t>201802201151900</t>
  </si>
  <si>
    <t>EFT,999A,20180000000000105248</t>
  </si>
  <si>
    <t>201802201151901</t>
  </si>
  <si>
    <t>EFT,999A,20180000000000105249</t>
  </si>
  <si>
    <t>201802201151902</t>
  </si>
  <si>
    <t>EFT,999A,20180000000000105250</t>
  </si>
  <si>
    <t>201802201151903</t>
  </si>
  <si>
    <t>EFT,999A,20180000000000105251</t>
  </si>
  <si>
    <t>201802201151904</t>
  </si>
  <si>
    <t>EFT,999A,20180000000000105252</t>
  </si>
  <si>
    <t>201802201151905</t>
  </si>
  <si>
    <t>EFT,999A,20180000000000105253</t>
  </si>
  <si>
    <t>201802201151906</t>
  </si>
  <si>
    <t>EFT,999A,20180000000000105254</t>
  </si>
  <si>
    <t>201802201151907</t>
  </si>
  <si>
    <t>EFT,999A,20180000000000105255</t>
  </si>
  <si>
    <t>201802201151908</t>
  </si>
  <si>
    <t>EFT,999A,20180000000000105256</t>
  </si>
  <si>
    <t>201802201151909</t>
  </si>
  <si>
    <t>EFT,999A,20180000000000105257</t>
  </si>
  <si>
    <t>201802201151910</t>
  </si>
  <si>
    <t>EFT,999A,20180000000000105258</t>
  </si>
  <si>
    <t>201802201151911</t>
  </si>
  <si>
    <t>EFT,999A,20180000000000105259</t>
  </si>
  <si>
    <t>201802201151912</t>
  </si>
  <si>
    <t>EFT,999A,20180000000000105260</t>
  </si>
  <si>
    <t>201802201151913</t>
  </si>
  <si>
    <t>EFT,999A,20180000000000105261</t>
  </si>
  <si>
    <t>201802201151914</t>
  </si>
  <si>
    <t>EFT,999A,20180000000000105262</t>
  </si>
  <si>
    <t>201802201151915</t>
  </si>
  <si>
    <t>EFT,999A,20180000000000105263</t>
  </si>
  <si>
    <t>201802201151916</t>
  </si>
  <si>
    <t>EFT,999A,20180000000000105264</t>
  </si>
  <si>
    <t>201802201151917</t>
  </si>
  <si>
    <t>EFT,999A,20180000000000105265</t>
  </si>
  <si>
    <t>201802201151918</t>
  </si>
  <si>
    <t>EFT,999A,20180000000000105266</t>
  </si>
  <si>
    <t>201802201151919</t>
  </si>
  <si>
    <t>EFT,999A,20180000000000105267</t>
  </si>
  <si>
    <t>201802201151920</t>
  </si>
  <si>
    <t>EFT,999A,20180000000000105268</t>
  </si>
  <si>
    <t>201802201151921</t>
  </si>
  <si>
    <t>EFT,999A,20180000000000105269</t>
  </si>
  <si>
    <t>201802201151922</t>
  </si>
  <si>
    <t>EFT,999A,20180000000000105270</t>
  </si>
  <si>
    <t>201802201151923</t>
  </si>
  <si>
    <t>EFT,999A,20180000000000105271</t>
  </si>
  <si>
    <t>201802201151924</t>
  </si>
  <si>
    <t>EFT,999A,20180000000000105272</t>
  </si>
  <si>
    <t>201802201151925</t>
  </si>
  <si>
    <t>EFT,999A,20180000000000105273</t>
  </si>
  <si>
    <t>201802201151926</t>
  </si>
  <si>
    <t>EFT,999A,20180000000000105274</t>
  </si>
  <si>
    <t>201802201151927</t>
  </si>
  <si>
    <t>EFT,999A,20180000000000105275</t>
  </si>
  <si>
    <t>201802201151928</t>
  </si>
  <si>
    <t>EFT,999A,20180000000000105276</t>
  </si>
  <si>
    <t>201802201151929</t>
  </si>
  <si>
    <t>EFT,999A,20180000000000105277</t>
  </si>
  <si>
    <t>201802201151930</t>
  </si>
  <si>
    <t>EFT,999A,20180000000000105278</t>
  </si>
  <si>
    <t>201802201151931</t>
  </si>
  <si>
    <t>EFT,999A,20180000000000105279</t>
  </si>
  <si>
    <t>201802201151932</t>
  </si>
  <si>
    <t>EFT,999A,20180000000000105280</t>
  </si>
  <si>
    <t>201802201151933</t>
  </si>
  <si>
    <t>EFT,999A,20180000000000105281</t>
  </si>
  <si>
    <t>201802201151934</t>
  </si>
  <si>
    <t>EFT,999A,20180000000000105282</t>
  </si>
  <si>
    <t>201802201151935</t>
  </si>
  <si>
    <t>EFT,999A,20180000000000105283</t>
  </si>
  <si>
    <t>201802201151936</t>
  </si>
  <si>
    <t>EFT,999A,20180000000000105284</t>
  </si>
  <si>
    <t>201802201151937</t>
  </si>
  <si>
    <t>EFT,999A,20180000000000105285</t>
  </si>
  <si>
    <t>201802201151938</t>
  </si>
  <si>
    <t>EFT,999A,20180000000000105286</t>
  </si>
  <si>
    <t>201802201151939</t>
  </si>
  <si>
    <t>EFT,999A,20180000000000105287</t>
  </si>
  <si>
    <t>201802201151940</t>
  </si>
  <si>
    <t>EFT,999A,20180000000000105288</t>
  </si>
  <si>
    <t>201802201151941</t>
  </si>
  <si>
    <t>EFT,999A,20180000000000105289</t>
  </si>
  <si>
    <t>201802201151942</t>
  </si>
  <si>
    <t>EFT,999A,20180000000000105290</t>
  </si>
  <si>
    <t>201802201151943</t>
  </si>
  <si>
    <t>EFT,999A,20180000000000105291</t>
  </si>
  <si>
    <t>201802201151944</t>
  </si>
  <si>
    <t>EFT,999A,20180000000000105292</t>
  </si>
  <si>
    <t>201802201151945</t>
  </si>
  <si>
    <t>EFT,999A,20180000000000105293</t>
  </si>
  <si>
    <t>201802201151946</t>
  </si>
  <si>
    <t>EFT,999A,20180000000000105294</t>
  </si>
  <si>
    <t>201802201151947</t>
  </si>
  <si>
    <t>EFT,999A,20180000000000105295</t>
  </si>
  <si>
    <t>201802201151948</t>
  </si>
  <si>
    <t>EFT,999A,20180000000000105296</t>
  </si>
  <si>
    <t>201802201151949</t>
  </si>
  <si>
    <t>EFT,999A,20180000000000105297</t>
  </si>
  <si>
    <t>201802201151950</t>
  </si>
  <si>
    <t>EFT,999A,20180000000000105298</t>
  </si>
  <si>
    <t>201802201151951</t>
  </si>
  <si>
    <t>EFT,999A,20180000000000105299</t>
  </si>
  <si>
    <t>201802201151952</t>
  </si>
  <si>
    <t>EFT,999A,20180000000000105300</t>
  </si>
  <si>
    <t>201802201151953</t>
  </si>
  <si>
    <t>EFT,999A,20180000000000105301</t>
  </si>
  <si>
    <t>201802201151954</t>
  </si>
  <si>
    <t>EFT,999A,20180000000000105302</t>
  </si>
  <si>
    <t>201802201151955</t>
  </si>
  <si>
    <t>EFT,999A,20180000000000105303</t>
  </si>
  <si>
    <t>201802201151956</t>
  </si>
  <si>
    <t>EFT,999A,20180000000000105304</t>
  </si>
  <si>
    <t>201802201151957</t>
  </si>
  <si>
    <t>EFT,999A,20180000000000105305</t>
  </si>
  <si>
    <t>201802201151958</t>
  </si>
  <si>
    <t>EFT,999A,20180000000000105306</t>
  </si>
  <si>
    <t>201802201151959</t>
  </si>
  <si>
    <t>EFT,999A,20180000000000105307</t>
  </si>
  <si>
    <t>201802201151960</t>
  </si>
  <si>
    <t>EFT,999A,20180000000000105308</t>
  </si>
  <si>
    <t>201802201151961</t>
  </si>
  <si>
    <t>EFT,999A,20180000000000105309</t>
  </si>
  <si>
    <t>201802201151962</t>
  </si>
  <si>
    <t>EFT,999A,20180000000000105310</t>
  </si>
  <si>
    <t>201802201151963</t>
  </si>
  <si>
    <t>EFT,999A,20180000000000105311</t>
  </si>
  <si>
    <t>201802201151964</t>
  </si>
  <si>
    <t>EFT,999A,20180000000000105312</t>
  </si>
  <si>
    <t>201802201151965</t>
  </si>
  <si>
    <t>EFT,999A,20180000000000105313</t>
  </si>
  <si>
    <t>201802201151966</t>
  </si>
  <si>
    <t>EFT,999A,20180000000000105314</t>
  </si>
  <si>
    <t>201802201151967</t>
  </si>
  <si>
    <t>EFT,999A,20180000000000105315</t>
  </si>
  <si>
    <t>201802201151968</t>
  </si>
  <si>
    <t>EFT,999A,20180000000000105316</t>
  </si>
  <si>
    <t>201802201151969</t>
  </si>
  <si>
    <t>EFT,999A,20180000000000105317</t>
  </si>
  <si>
    <t>201802201151970</t>
  </si>
  <si>
    <t>EFT,999A,20180000000000105318</t>
  </si>
  <si>
    <t>201802201151971</t>
  </si>
  <si>
    <t>EFT,999A,20180000000000105319</t>
  </si>
  <si>
    <t>201802201151972</t>
  </si>
  <si>
    <t>EFT,999A,20180000000000105320</t>
  </si>
  <si>
    <t>201802201151973</t>
  </si>
  <si>
    <t>EFT,999A,20180000000000105321</t>
  </si>
  <si>
    <t>201802201151974</t>
  </si>
  <si>
    <t>EFT,999A,20180000000000105322</t>
  </si>
  <si>
    <t>201802201151975</t>
  </si>
  <si>
    <t>EFT,999A,20180000000000105323</t>
  </si>
  <si>
    <t>201802201151976</t>
  </si>
  <si>
    <t>EFT,999A,20180000000000105324</t>
  </si>
  <si>
    <t>201802201151977</t>
  </si>
  <si>
    <t>EFT,999A,20180000000000105325</t>
  </si>
  <si>
    <t>201802201151978</t>
  </si>
  <si>
    <t>EFT,999A,20180000000000105326</t>
  </si>
  <si>
    <t>201802201151979</t>
  </si>
  <si>
    <t>EFT,999A,20180000000000105327</t>
  </si>
  <si>
    <t>201802201151980</t>
  </si>
  <si>
    <t>EFT,999A,20180000000000105328</t>
  </si>
  <si>
    <t>201802201151981</t>
  </si>
  <si>
    <t>EFT,999A,20180000000000105329</t>
  </si>
  <si>
    <t>201802201151982</t>
  </si>
  <si>
    <t>EFT,999A,20180000000000105330</t>
  </si>
  <si>
    <t>201802201151983</t>
  </si>
  <si>
    <t>EFT,999A,20180000000000105331</t>
  </si>
  <si>
    <t>201802201151984</t>
  </si>
  <si>
    <t>EFT,999A,20180000000000105332</t>
  </si>
  <si>
    <t>201802201151985</t>
  </si>
  <si>
    <t>EFT,999A,20180000000000105333</t>
  </si>
  <si>
    <t>201802201151986</t>
  </si>
  <si>
    <t>EFT,999A,20180000000000105334</t>
  </si>
  <si>
    <t>201802201151987</t>
  </si>
  <si>
    <t>EFT,999A,20180000000000105335</t>
  </si>
  <si>
    <t>201802201151988</t>
  </si>
  <si>
    <t>EFT,999A,20180000000000105336</t>
  </si>
  <si>
    <t>201802201151989</t>
  </si>
  <si>
    <t>EFT,999A,20180000000000105337</t>
  </si>
  <si>
    <t>201802201151990</t>
  </si>
  <si>
    <t>EFT,999A,20180000000000105338</t>
  </si>
  <si>
    <t>201802201151991</t>
  </si>
  <si>
    <t>EFT,999A,20180000000000105339</t>
  </si>
  <si>
    <t>201802201151992</t>
  </si>
  <si>
    <t>EFT,999A,20180000000000105340</t>
  </si>
  <si>
    <t>201802201151993</t>
  </si>
  <si>
    <t>EFT,999A,20180000000000105341</t>
  </si>
  <si>
    <t>201802201151994</t>
  </si>
  <si>
    <t>EFT,999A,20180000000000105342</t>
  </si>
  <si>
    <t>201802201151995</t>
  </si>
  <si>
    <t>EFT,999A,20180000000000105343</t>
  </si>
  <si>
    <t>201802201151996</t>
  </si>
  <si>
    <t>EFT,999A,20180000000000105344</t>
  </si>
  <si>
    <t>201802201151997</t>
  </si>
  <si>
    <t>EFT,999A,20180000000000105345</t>
  </si>
  <si>
    <t>201802201151998</t>
  </si>
  <si>
    <t>EFT,999A,20180000000000105346</t>
  </si>
  <si>
    <t>201802201151999</t>
  </si>
  <si>
    <t>EFT,999A,20180000000000105347</t>
  </si>
  <si>
    <t>201802201152000</t>
  </si>
  <si>
    <t>EFT,999A,20180000000000105348</t>
  </si>
  <si>
    <t>201802201152001</t>
  </si>
  <si>
    <t>EFT,999A,20180000000000105349</t>
  </si>
  <si>
    <t>201802201152002</t>
  </si>
  <si>
    <t>EFT,999A,20180000000000105350</t>
  </si>
  <si>
    <t>201802201152003</t>
  </si>
  <si>
    <t>EFT,999A,20180000000000105351</t>
  </si>
  <si>
    <t>201802201152004</t>
  </si>
  <si>
    <t>EFT,999A,20180000000000105352</t>
  </si>
  <si>
    <t>201802201152005</t>
  </si>
  <si>
    <t>EFT,999A,20180000000000105353</t>
  </si>
  <si>
    <t>201802201152006</t>
  </si>
  <si>
    <t>EFT,999A,20180000000000105354</t>
  </si>
  <si>
    <t>201802201152007</t>
  </si>
  <si>
    <t>EFT,999A,20180000000000105355</t>
  </si>
  <si>
    <t>201802201152008</t>
  </si>
  <si>
    <t>EFT,999A,20180000000000105356</t>
  </si>
  <si>
    <t>201802201152009</t>
  </si>
  <si>
    <t>EFT,999A,20180000000000105357</t>
  </si>
  <si>
    <t>201802201152010</t>
  </si>
  <si>
    <t>EFT,999A,20180000000000105358</t>
  </si>
  <si>
    <t>201802201152011</t>
  </si>
  <si>
    <t>EFT,999A,20180000000000105359</t>
  </si>
  <si>
    <t>201802201152012</t>
  </si>
  <si>
    <t>EFT,999A,20180000000000105360</t>
  </si>
  <si>
    <t>201802201152013</t>
  </si>
  <si>
    <t>EFT,999A,20180000000000105361</t>
  </si>
  <si>
    <t>201802201152014</t>
  </si>
  <si>
    <t>EFT,999A,20180000000000105362</t>
  </si>
  <si>
    <t>201802201152015</t>
  </si>
  <si>
    <t>EFT,999A,20180000000000105363</t>
  </si>
  <si>
    <t>201802201152016</t>
  </si>
  <si>
    <t>EFT,999A,20180000000000105364</t>
  </si>
  <si>
    <t>201802201152017</t>
  </si>
  <si>
    <t>EFT,999A,20180000000000105365</t>
  </si>
  <si>
    <t>201802201152018</t>
  </si>
  <si>
    <t>EFT,999A,20180000000000105366</t>
  </si>
  <si>
    <t>201802201152019</t>
  </si>
  <si>
    <t>EFT,999A,20180000000000105367</t>
  </si>
  <si>
    <t>201802201152020</t>
  </si>
  <si>
    <t>EFT,999A,20180000000000105368</t>
  </si>
  <si>
    <t>201802201152021</t>
  </si>
  <si>
    <t>EFT,999A,20180000000000105369</t>
  </si>
  <si>
    <t>201802201152022</t>
  </si>
  <si>
    <t>EFT,999A,20180000000000105370</t>
  </si>
  <si>
    <t>201802201152023</t>
  </si>
  <si>
    <t>EFT,999A,20180000000000105371</t>
  </si>
  <si>
    <t>201802201152024</t>
  </si>
  <si>
    <t>ITA,DACA,20180000000000004205</t>
  </si>
  <si>
    <t>EFT,999A,20180000000000116536</t>
  </si>
  <si>
    <t>3110 State Share Early Pays March '18</t>
  </si>
  <si>
    <t>201803131163165</t>
  </si>
  <si>
    <t>EFT,999A,20180000000000116537</t>
  </si>
  <si>
    <t>201803131163166</t>
  </si>
  <si>
    <t>EFT,999A,20180000000000116538</t>
  </si>
  <si>
    <t>DOUGLAS COUNTY SCHOOL DISTRICT RE1</t>
  </si>
  <si>
    <t>201803131163167</t>
  </si>
  <si>
    <t>EFT,999A,20180000000000116539</t>
  </si>
  <si>
    <t>201803131163168</t>
  </si>
  <si>
    <t>EFT,999A,20180000000000116540</t>
  </si>
  <si>
    <t>201803131163169</t>
  </si>
  <si>
    <t>EFT,999A,20180000000000116541</t>
  </si>
  <si>
    <t>201803131163170</t>
  </si>
  <si>
    <t>EFT,999A,20180000000000116542</t>
  </si>
  <si>
    <t>201803131163171</t>
  </si>
  <si>
    <t>EFT,999A,20180000000000116543</t>
  </si>
  <si>
    <t>201803131163172</t>
  </si>
  <si>
    <t>EFT,999A,20180000000000116544</t>
  </si>
  <si>
    <t>201803131163173</t>
  </si>
  <si>
    <t>EFT,999A,20180000000000116545</t>
  </si>
  <si>
    <t>201803131163174</t>
  </si>
  <si>
    <t>EFT,999A,20180000000000120235</t>
  </si>
  <si>
    <t>3110 State Share March 2018</t>
  </si>
  <si>
    <t>201803201166859</t>
  </si>
  <si>
    <t>EFT,999A,20180000000000120236</t>
  </si>
  <si>
    <t>GARFIELD COUNTY SCHOOL DIST # 16</t>
  </si>
  <si>
    <t>201803201166860</t>
  </si>
  <si>
    <t>EFT,999A,20180000000000120237</t>
  </si>
  <si>
    <t>ARAPAHOE COUNTY SCHOOL DISTRICT #2</t>
  </si>
  <si>
    <t>201803201166861</t>
  </si>
  <si>
    <t>EFT,999A,20180000000000120238</t>
  </si>
  <si>
    <t>201803201166862</t>
  </si>
  <si>
    <t>EFT,999A,20180000000000120239</t>
  </si>
  <si>
    <t>201803201166863</t>
  </si>
  <si>
    <t>EFT,999A,20180000000000120240</t>
  </si>
  <si>
    <t>201803201166864</t>
  </si>
  <si>
    <t>EFT,999A,20180000000000120241</t>
  </si>
  <si>
    <t>201803201166865</t>
  </si>
  <si>
    <t>EFT,999A,20180000000000120242</t>
  </si>
  <si>
    <t>201803201166866</t>
  </si>
  <si>
    <t>EFT,999A,20180000000000120243</t>
  </si>
  <si>
    <t>201803201166867</t>
  </si>
  <si>
    <t>EFT,999A,20180000000000120244</t>
  </si>
  <si>
    <t>SCHOOL DISTRCT RE-1 JULESBURG</t>
  </si>
  <si>
    <t>201803201166868</t>
  </si>
  <si>
    <t>EFT,999A,20180000000000120245</t>
  </si>
  <si>
    <t>201803201166869</t>
  </si>
  <si>
    <t>EFT,999A,20180000000000120246</t>
  </si>
  <si>
    <t>201803201166870</t>
  </si>
  <si>
    <t>EFT,999A,20180000000000120247</t>
  </si>
  <si>
    <t>201803201166871</t>
  </si>
  <si>
    <t>EFT,999A,20180000000000120248</t>
  </si>
  <si>
    <t>201803201166872</t>
  </si>
  <si>
    <t>EFT,999A,20180000000000120249</t>
  </si>
  <si>
    <t>201803201166873</t>
  </si>
  <si>
    <t>EFT,999A,20180000000000120250</t>
  </si>
  <si>
    <t>201803201166874</t>
  </si>
  <si>
    <t>EFT,999A,20180000000000120251</t>
  </si>
  <si>
    <t>201803201166875</t>
  </si>
  <si>
    <t>EFT,999A,20180000000000120252</t>
  </si>
  <si>
    <t>201803201166876</t>
  </si>
  <si>
    <t>EFT,999A,20180000000000120253</t>
  </si>
  <si>
    <t>201803201166877</t>
  </si>
  <si>
    <t>EFT,999A,20180000000000120254</t>
  </si>
  <si>
    <t>201803201166878</t>
  </si>
  <si>
    <t>EFT,999A,20180000000000120255</t>
  </si>
  <si>
    <t>201803201166879</t>
  </si>
  <si>
    <t>EFT,999A,20180000000000120256</t>
  </si>
  <si>
    <t>201803201166880</t>
  </si>
  <si>
    <t>EFT,999A,20180000000000120257</t>
  </si>
  <si>
    <t>201803201166881</t>
  </si>
  <si>
    <t>EFT,999A,20180000000000120258</t>
  </si>
  <si>
    <t>201803201166882</t>
  </si>
  <si>
    <t>EFT,999A,20180000000000120259</t>
  </si>
  <si>
    <t>201803201166883</t>
  </si>
  <si>
    <t>EFT,999A,20180000000000120260</t>
  </si>
  <si>
    <t>201803201166884</t>
  </si>
  <si>
    <t>EFT,999A,20180000000000120261</t>
  </si>
  <si>
    <t>201803201166885</t>
  </si>
  <si>
    <t>EFT,999A,20180000000000120262</t>
  </si>
  <si>
    <t>201803201166886</t>
  </si>
  <si>
    <t>EFT,999A,20180000000000120263</t>
  </si>
  <si>
    <t>201803201166887</t>
  </si>
  <si>
    <t>EFT,999A,20180000000000120264</t>
  </si>
  <si>
    <t>201803201166888</t>
  </si>
  <si>
    <t>EFT,999A,20180000000000120265</t>
  </si>
  <si>
    <t>201803201166889</t>
  </si>
  <si>
    <t>EFT,999A,20180000000000120266</t>
  </si>
  <si>
    <t>201803201166890</t>
  </si>
  <si>
    <t>EFT,999A,20180000000000120267</t>
  </si>
  <si>
    <t>201803201166891</t>
  </si>
  <si>
    <t>EFT,999A,20180000000000120268</t>
  </si>
  <si>
    <t>201803201166892</t>
  </si>
  <si>
    <t>EFT,999A,20180000000000120269</t>
  </si>
  <si>
    <t>201803201166893</t>
  </si>
  <si>
    <t>EFT,999A,20180000000000120270</t>
  </si>
  <si>
    <t>201803201166894</t>
  </si>
  <si>
    <t>EFT,999A,20180000000000120271</t>
  </si>
  <si>
    <t>201803201166895</t>
  </si>
  <si>
    <t>EFT,999A,20180000000000120272</t>
  </si>
  <si>
    <t>201803201166896</t>
  </si>
  <si>
    <t>EFT,999A,20180000000000120273</t>
  </si>
  <si>
    <t>201803201166897</t>
  </si>
  <si>
    <t>EFT,999A,20180000000000120274</t>
  </si>
  <si>
    <t>COUNTY OF EL PASO SCHOOL DIST 20</t>
  </si>
  <si>
    <t>201803201166898</t>
  </si>
  <si>
    <t>EFT,999A,20180000000000120275</t>
  </si>
  <si>
    <t>201803201166899</t>
  </si>
  <si>
    <t>EFT,999A,20180000000000120276</t>
  </si>
  <si>
    <t>201803201166900</t>
  </si>
  <si>
    <t>EFT,999A,20180000000000120277</t>
  </si>
  <si>
    <t>201803201166901</t>
  </si>
  <si>
    <t>EFT,999A,20180000000000120278</t>
  </si>
  <si>
    <t>201803201166902</t>
  </si>
  <si>
    <t>EFT,999A,20180000000000120279</t>
  </si>
  <si>
    <t>201803201166903</t>
  </si>
  <si>
    <t>EFT,999A,20180000000000120280</t>
  </si>
  <si>
    <t>201803201166904</t>
  </si>
  <si>
    <t>EFT,999A,20180000000000120281</t>
  </si>
  <si>
    <t>201803201166905</t>
  </si>
  <si>
    <t>EFT,999A,20180000000000120282</t>
  </si>
  <si>
    <t>201803201166906</t>
  </si>
  <si>
    <t>EFT,999A,20180000000000120283</t>
  </si>
  <si>
    <t>201803201166907</t>
  </si>
  <si>
    <t>EFT,999A,20180000000000120284</t>
  </si>
  <si>
    <t>201803201166908</t>
  </si>
  <si>
    <t>EFT,999A,20180000000000120285</t>
  </si>
  <si>
    <t>201803201166909</t>
  </si>
  <si>
    <t>EFT,999A,20180000000000120286</t>
  </si>
  <si>
    <t>201803201166910</t>
  </si>
  <si>
    <t>EFT,999A,20180000000000120287</t>
  </si>
  <si>
    <t>201803201166911</t>
  </si>
  <si>
    <t>EFT,999A,20180000000000120288</t>
  </si>
  <si>
    <t>201803201166912</t>
  </si>
  <si>
    <t>EFT,999A,20180000000000120289</t>
  </si>
  <si>
    <t>201803201166913</t>
  </si>
  <si>
    <t>EFT,999A,20180000000000120290</t>
  </si>
  <si>
    <t>201803201166914</t>
  </si>
  <si>
    <t>EFT,999A,20180000000000120291</t>
  </si>
  <si>
    <t>201803201166915</t>
  </si>
  <si>
    <t>EFT,999A,20180000000000120292</t>
  </si>
  <si>
    <t>201803201166916</t>
  </si>
  <si>
    <t>EFT,999A,20180000000000120293</t>
  </si>
  <si>
    <t>201803201166917</t>
  </si>
  <si>
    <t>EFT,999A,20180000000000120294</t>
  </si>
  <si>
    <t>201803201166918</t>
  </si>
  <si>
    <t>EFT,999A,20180000000000120295</t>
  </si>
  <si>
    <t>201803201166919</t>
  </si>
  <si>
    <t>EFT,999A,20180000000000120296</t>
  </si>
  <si>
    <t>201803201166920</t>
  </si>
  <si>
    <t>EFT,999A,20180000000000120297</t>
  </si>
  <si>
    <t>201803201166921</t>
  </si>
  <si>
    <t>EFT,999A,20180000000000120298</t>
  </si>
  <si>
    <t>201803201166922</t>
  </si>
  <si>
    <t>EFT,999A,20180000000000120299</t>
  </si>
  <si>
    <t>201803201166923</t>
  </si>
  <si>
    <t>EFT,999A,20180000000000120300</t>
  </si>
  <si>
    <t>201803201166924</t>
  </si>
  <si>
    <t>EFT,999A,20180000000000120301</t>
  </si>
  <si>
    <t>201803201166925</t>
  </si>
  <si>
    <t>EFT,999A,20180000000000120302</t>
  </si>
  <si>
    <t>201803201166926</t>
  </si>
  <si>
    <t>EFT,999A,20180000000000120303</t>
  </si>
  <si>
    <t>JEFFERSON COUNTY SD R1</t>
  </si>
  <si>
    <t>201803201166927</t>
  </si>
  <si>
    <t>EFT,999A,20180000000000120304</t>
  </si>
  <si>
    <t>201803201166928</t>
  </si>
  <si>
    <t>EFT,999A,20180000000000120305</t>
  </si>
  <si>
    <t>201803201166929</t>
  </si>
  <si>
    <t>EFT,999A,20180000000000120306</t>
  </si>
  <si>
    <t>201803201166930</t>
  </si>
  <si>
    <t>EFT,999A,20180000000000120307</t>
  </si>
  <si>
    <t>201803201166931</t>
  </si>
  <si>
    <t>EFT,999A,20180000000000120308</t>
  </si>
  <si>
    <t>201803201166932</t>
  </si>
  <si>
    <t>EFT,999A,20180000000000120309</t>
  </si>
  <si>
    <t>201803201166933</t>
  </si>
  <si>
    <t>EFT,999A,20180000000000120310</t>
  </si>
  <si>
    <t>201803201166934</t>
  </si>
  <si>
    <t>EFT,999A,20180000000000120311</t>
  </si>
  <si>
    <t>BUENA VISTA SCHOOL DISTRICT R31</t>
  </si>
  <si>
    <t>201803201166935</t>
  </si>
  <si>
    <t>EFT,999A,20180000000000120312</t>
  </si>
  <si>
    <t>201803201166936</t>
  </si>
  <si>
    <t>EFT,999A,20180000000000120313</t>
  </si>
  <si>
    <t>201803201166937</t>
  </si>
  <si>
    <t>EFT,999A,20180000000000120314</t>
  </si>
  <si>
    <t>201803201166938</t>
  </si>
  <si>
    <t>EFT,999A,20180000000000120315</t>
  </si>
  <si>
    <t>201803201166939</t>
  </si>
  <si>
    <t>EFT,999A,20180000000000120316</t>
  </si>
  <si>
    <t>201803201166940</t>
  </si>
  <si>
    <t>EFT,999A,20180000000000120317</t>
  </si>
  <si>
    <t>201803201166941</t>
  </si>
  <si>
    <t>EFT,999A,20180000000000120318</t>
  </si>
  <si>
    <t>201803201166942</t>
  </si>
  <si>
    <t>EFT,999A,20180000000000120319</t>
  </si>
  <si>
    <t>201803201166943</t>
  </si>
  <si>
    <t>EFT,999A,20180000000000120320</t>
  </si>
  <si>
    <t>201803201166944</t>
  </si>
  <si>
    <t>EFT,999A,20180000000000120321</t>
  </si>
  <si>
    <t>201803201166945</t>
  </si>
  <si>
    <t>EFT,999A,20180000000000120322</t>
  </si>
  <si>
    <t>201803201166946</t>
  </si>
  <si>
    <t>EFT,999A,20180000000000120323</t>
  </si>
  <si>
    <t>201803201166947</t>
  </si>
  <si>
    <t>EFT,999A,20180000000000120324</t>
  </si>
  <si>
    <t>201803201166948</t>
  </si>
  <si>
    <t>EFT,999A,20180000000000120325</t>
  </si>
  <si>
    <t>201803201166949</t>
  </si>
  <si>
    <t>EFT,999A,20180000000000120326</t>
  </si>
  <si>
    <t>201803201166950</t>
  </si>
  <si>
    <t>EFT,999A,20180000000000120327</t>
  </si>
  <si>
    <t>201803201166951</t>
  </si>
  <si>
    <t>EFT,999A,20180000000000120328</t>
  </si>
  <si>
    <t>201803201166952</t>
  </si>
  <si>
    <t>EFT,999A,20180000000000120329</t>
  </si>
  <si>
    <t>201803201166953</t>
  </si>
  <si>
    <t>EFT,999A,20180000000000120330</t>
  </si>
  <si>
    <t>201803201166954</t>
  </si>
  <si>
    <t>EFT,999A,20180000000000120331</t>
  </si>
  <si>
    <t>201803201166955</t>
  </si>
  <si>
    <t>EFT,999A,20180000000000120332</t>
  </si>
  <si>
    <t>201803201166956</t>
  </si>
  <si>
    <t>EFT,999A,20180000000000120333</t>
  </si>
  <si>
    <t>201803201166957</t>
  </si>
  <si>
    <t>EFT,999A,20180000000000120334</t>
  </si>
  <si>
    <t>201803201166958</t>
  </si>
  <si>
    <t>EFT,999A,20180000000000120335</t>
  </si>
  <si>
    <t>201803201166959</t>
  </si>
  <si>
    <t>EFT,999A,20180000000000120336</t>
  </si>
  <si>
    <t>201803201166960</t>
  </si>
  <si>
    <t>EFT,999A,20180000000000120337</t>
  </si>
  <si>
    <t>201803201166961</t>
  </si>
  <si>
    <t>EFT,999A,20180000000000120338</t>
  </si>
  <si>
    <t>201803201166962</t>
  </si>
  <si>
    <t>EFT,999A,20180000000000120339</t>
  </si>
  <si>
    <t>201803201166963</t>
  </si>
  <si>
    <t>EFT,999A,20180000000000120340</t>
  </si>
  <si>
    <t>201803201166964</t>
  </si>
  <si>
    <t>EFT,999A,20180000000000120341</t>
  </si>
  <si>
    <t>201803201166965</t>
  </si>
  <si>
    <t>EFT,999A,20180000000000120342</t>
  </si>
  <si>
    <t>201803201166966</t>
  </si>
  <si>
    <t>EFT,999A,20180000000000120343</t>
  </si>
  <si>
    <t>WELD COUNTY SCHOOL DISTRICT RE 4</t>
  </si>
  <si>
    <t>201803201166967</t>
  </si>
  <si>
    <t>EFT,999A,20180000000000120344</t>
  </si>
  <si>
    <t>201803201166968</t>
  </si>
  <si>
    <t>EFT,999A,20180000000000120345</t>
  </si>
  <si>
    <t>201803201166969</t>
  </si>
  <si>
    <t>EFT,999A,20180000000000120346</t>
  </si>
  <si>
    <t>201803201166970</t>
  </si>
  <si>
    <t>EFT,999A,20180000000000120347</t>
  </si>
  <si>
    <t>201803201166971</t>
  </si>
  <si>
    <t>EFT,999A,20180000000000120348</t>
  </si>
  <si>
    <t>201803201166972</t>
  </si>
  <si>
    <t>EFT,999A,20180000000000120349</t>
  </si>
  <si>
    <t>201803201166973</t>
  </si>
  <si>
    <t>EFT,999A,20180000000000120350</t>
  </si>
  <si>
    <t>201803201166974</t>
  </si>
  <si>
    <t>EFT,999A,20180000000000120351</t>
  </si>
  <si>
    <t>201803201166975</t>
  </si>
  <si>
    <t>EFT,999A,20180000000000120352</t>
  </si>
  <si>
    <t>201803201166976</t>
  </si>
  <si>
    <t>EFT,999A,20180000000000120353</t>
  </si>
  <si>
    <t>ADAMS ARAPAHOE DIST 28J</t>
  </si>
  <si>
    <t>201803201166977</t>
  </si>
  <si>
    <t>EFT,999A,20180000000000120354</t>
  </si>
  <si>
    <t>201803201166978</t>
  </si>
  <si>
    <t>EFT,999A,20180000000000120355</t>
  </si>
  <si>
    <t>201803201166979</t>
  </si>
  <si>
    <t>EFT,999A,20180000000000120356</t>
  </si>
  <si>
    <t>201803201166980</t>
  </si>
  <si>
    <t>EFT,999A,20180000000000120357</t>
  </si>
  <si>
    <t>201803201166981</t>
  </si>
  <si>
    <t>EFT,999A,20180000000000120358</t>
  </si>
  <si>
    <t>201803201166982</t>
  </si>
  <si>
    <t>EFT,999A,20180000000000120359</t>
  </si>
  <si>
    <t>201803201166983</t>
  </si>
  <si>
    <t>EFT,999A,20180000000000120360</t>
  </si>
  <si>
    <t>201803201166984</t>
  </si>
  <si>
    <t>EFT,999A,20180000000000120361</t>
  </si>
  <si>
    <t>201803201166985</t>
  </si>
  <si>
    <t>EFT,999A,20180000000000120362</t>
  </si>
  <si>
    <t>201803201166986</t>
  </si>
  <si>
    <t>EFT,999A,20180000000000120363</t>
  </si>
  <si>
    <t>201803201166987</t>
  </si>
  <si>
    <t>EFT,999A,20180000000000120364</t>
  </si>
  <si>
    <t>201803201166988</t>
  </si>
  <si>
    <t>EFT,999A,20180000000000120365</t>
  </si>
  <si>
    <t>201803201166989</t>
  </si>
  <si>
    <t>EFT,999A,20180000000000120366</t>
  </si>
  <si>
    <t>201803201166990</t>
  </si>
  <si>
    <t>EFT,999A,20180000000000120367</t>
  </si>
  <si>
    <t>201803201166991</t>
  </si>
  <si>
    <t>EFT,999A,20180000000000120368</t>
  </si>
  <si>
    <t>201803201166992</t>
  </si>
  <si>
    <t>EFT,999A,20180000000000120369</t>
  </si>
  <si>
    <t>201803201166993</t>
  </si>
  <si>
    <t>EFT,999A,20180000000000120370</t>
  </si>
  <si>
    <t>201803201166994</t>
  </si>
  <si>
    <t>EFT,999A,20180000000000120371</t>
  </si>
  <si>
    <t>201803201166995</t>
  </si>
  <si>
    <t>EFT,999A,20180000000000120372</t>
  </si>
  <si>
    <t>201803201166996</t>
  </si>
  <si>
    <t>EFT,999A,20180000000000120373</t>
  </si>
  <si>
    <t>201803201166997</t>
  </si>
  <si>
    <t>EFT,999A,20180000000000120374</t>
  </si>
  <si>
    <t>201803201166998</t>
  </si>
  <si>
    <t>EFT,999A,20180000000000120375</t>
  </si>
  <si>
    <t>201803201166999</t>
  </si>
  <si>
    <t>EFT,999A,20180000000000120376</t>
  </si>
  <si>
    <t>201803201167000</t>
  </si>
  <si>
    <t>EFT,999A,20180000000000120377</t>
  </si>
  <si>
    <t>201803201167001</t>
  </si>
  <si>
    <t>EFT,999A,20180000000000120378</t>
  </si>
  <si>
    <t>201803201167002</t>
  </si>
  <si>
    <t>EFT,999A,20180000000000120379</t>
  </si>
  <si>
    <t>201803201167003</t>
  </si>
  <si>
    <t>EFT,999A,20180000000000120380</t>
  </si>
  <si>
    <t>201803201167004</t>
  </si>
  <si>
    <t>EFT,999A,20180000000000120381</t>
  </si>
  <si>
    <t>201803201167005</t>
  </si>
  <si>
    <t>EFT,999A,20180000000000120382</t>
  </si>
  <si>
    <t>201803201167006</t>
  </si>
  <si>
    <t>EFT,999A,20180000000000120383</t>
  </si>
  <si>
    <t>201803201167007</t>
  </si>
  <si>
    <t>EFT,999A,20180000000000120384</t>
  </si>
  <si>
    <t>201803201167008</t>
  </si>
  <si>
    <t>EFT,999A,20180000000000120385</t>
  </si>
  <si>
    <t>201803201167009</t>
  </si>
  <si>
    <t>EFT,999A,20180000000000120386</t>
  </si>
  <si>
    <t>201803201167010</t>
  </si>
  <si>
    <t>EFT,999A,20180000000000120387</t>
  </si>
  <si>
    <t>201803201167011</t>
  </si>
  <si>
    <t>EFT,999A,20180000000000120388</t>
  </si>
  <si>
    <t>201803201167012</t>
  </si>
  <si>
    <t>EFT,999A,20180000000000120389</t>
  </si>
  <si>
    <t>201803201167013</t>
  </si>
  <si>
    <t>EFT,999A,20180000000000120390</t>
  </si>
  <si>
    <t>201803201167014</t>
  </si>
  <si>
    <t>EFT,999A,20180000000000120391</t>
  </si>
  <si>
    <t>201803201167015</t>
  </si>
  <si>
    <t>EFT,999A,20180000000000120392</t>
  </si>
  <si>
    <t>201803201167016</t>
  </si>
  <si>
    <t>EFT,999A,20180000000000120393</t>
  </si>
  <si>
    <t>201803201167017</t>
  </si>
  <si>
    <t>EFT,999A,20180000000000120394</t>
  </si>
  <si>
    <t>201803201167018</t>
  </si>
  <si>
    <t>EFT,999A,20180000000000120395</t>
  </si>
  <si>
    <t>201803201167019</t>
  </si>
  <si>
    <t>EFT,999A,20180000000000120396</t>
  </si>
  <si>
    <t>201803201167020</t>
  </si>
  <si>
    <t>EFT,999A,20180000000000120397</t>
  </si>
  <si>
    <t>201803201167021</t>
  </si>
  <si>
    <t>EFT,999A,20180000000000120398</t>
  </si>
  <si>
    <t>201803201167022</t>
  </si>
  <si>
    <t>EFT,999A,20180000000000120399</t>
  </si>
  <si>
    <t>201803201167023</t>
  </si>
  <si>
    <t>EFT,999A,20180000000000120400</t>
  </si>
  <si>
    <t>201803201167024</t>
  </si>
  <si>
    <t>ITA,DACA,20180000000000004590</t>
  </si>
  <si>
    <t>EFT,999A,20180000000000132575</t>
  </si>
  <si>
    <t>3110 State Share Early Pays April '18</t>
  </si>
  <si>
    <t>201804121179180</t>
  </si>
  <si>
    <t>EFT,999A,20180000000000132576</t>
  </si>
  <si>
    <t>201804121179181</t>
  </si>
  <si>
    <t>EFT,999A,20180000000000132577</t>
  </si>
  <si>
    <t>201804121179182</t>
  </si>
  <si>
    <t>EFT,999A,20180000000000132578</t>
  </si>
  <si>
    <t>201804121179183</t>
  </si>
  <si>
    <t>EFT,999A,20180000000000132579</t>
  </si>
  <si>
    <t>201804121179184</t>
  </si>
  <si>
    <t>EFT,999A,20180000000000132580</t>
  </si>
  <si>
    <t>201804121179185</t>
  </si>
  <si>
    <t>EFT,999A,20180000000000132581</t>
  </si>
  <si>
    <t>201804121179186</t>
  </si>
  <si>
    <t>EFT,999A,20180000000000132582</t>
  </si>
  <si>
    <t>201804121179187</t>
  </si>
  <si>
    <t>EFT,999A,20180000000000132583</t>
  </si>
  <si>
    <t>201804121179188</t>
  </si>
  <si>
    <t>EFT,999A,20180000000000132584</t>
  </si>
  <si>
    <t>201804121179189</t>
  </si>
  <si>
    <t>EFT,999A,20180000000000136732</t>
  </si>
  <si>
    <t>3110 State Share April 2018</t>
  </si>
  <si>
    <t>201804201183331</t>
  </si>
  <si>
    <t>EFT,999A,20180000000000136733</t>
  </si>
  <si>
    <t>201804201183332</t>
  </si>
  <si>
    <t>EFT,999A,20180000000000136734</t>
  </si>
  <si>
    <t>201804201183333</t>
  </si>
  <si>
    <t>EFT,999A,20180000000000136735</t>
  </si>
  <si>
    <t>201804201183334</t>
  </si>
  <si>
    <t>EFT,999A,20180000000000136736</t>
  </si>
  <si>
    <t>201804201183335</t>
  </si>
  <si>
    <t>EFT,999A,20180000000000136737</t>
  </si>
  <si>
    <t>201804201183336</t>
  </si>
  <si>
    <t>EFT,999A,20180000000000136738</t>
  </si>
  <si>
    <t>201804201183337</t>
  </si>
  <si>
    <t>EFT,999A,20180000000000136739</t>
  </si>
  <si>
    <t>201804201183338</t>
  </si>
  <si>
    <t>EFT,999A,20180000000000136740</t>
  </si>
  <si>
    <t>201804201183339</t>
  </si>
  <si>
    <t>EFT,999A,20180000000000136741</t>
  </si>
  <si>
    <t>201804201183340</t>
  </si>
  <si>
    <t>EFT,999A,20180000000000136742</t>
  </si>
  <si>
    <t>201804201183341</t>
  </si>
  <si>
    <t>EFT,999A,20180000000000136743</t>
  </si>
  <si>
    <t>201804201183342</t>
  </si>
  <si>
    <t>EFT,999A,20180000000000136744</t>
  </si>
  <si>
    <t>201804201183343</t>
  </si>
  <si>
    <t>EFT,999A,20180000000000136745</t>
  </si>
  <si>
    <t>201804201183344</t>
  </si>
  <si>
    <t>EFT,999A,20180000000000136746</t>
  </si>
  <si>
    <t>201804201183345</t>
  </si>
  <si>
    <t>EFT,999A,20180000000000136747</t>
  </si>
  <si>
    <t>201804201183346</t>
  </si>
  <si>
    <t>EFT,999A,20180000000000136748</t>
  </si>
  <si>
    <t>201804201183347</t>
  </si>
  <si>
    <t>EFT,999A,20180000000000136749</t>
  </si>
  <si>
    <t>201804201183348</t>
  </si>
  <si>
    <t>EFT,999A,20180000000000136750</t>
  </si>
  <si>
    <t>201804201183349</t>
  </si>
  <si>
    <t>EFT,999A,20180000000000136751</t>
  </si>
  <si>
    <t>201804201183350</t>
  </si>
  <si>
    <t>EFT,999A,20180000000000136752</t>
  </si>
  <si>
    <t>201804201183351</t>
  </si>
  <si>
    <t>EFT,999A,20180000000000136753</t>
  </si>
  <si>
    <t>201804201183352</t>
  </si>
  <si>
    <t>EFT,999A,20180000000000136754</t>
  </si>
  <si>
    <t>201804201183353</t>
  </si>
  <si>
    <t>EFT,999A,20180000000000136755</t>
  </si>
  <si>
    <t>201804201183354</t>
  </si>
  <si>
    <t>EFT,999A,20180000000000136756</t>
  </si>
  <si>
    <t>201804201183355</t>
  </si>
  <si>
    <t>EFT,999A,20180000000000136757</t>
  </si>
  <si>
    <t>201804201183356</t>
  </si>
  <si>
    <t>EFT,999A,20180000000000136758</t>
  </si>
  <si>
    <t>201804201183357</t>
  </si>
  <si>
    <t>EFT,999A,20180000000000136759</t>
  </si>
  <si>
    <t>201804201183358</t>
  </si>
  <si>
    <t>EFT,999A,20180000000000136760</t>
  </si>
  <si>
    <t>201804201183359</t>
  </si>
  <si>
    <t>EFT,999A,20180000000000136761</t>
  </si>
  <si>
    <t>201804201183360</t>
  </si>
  <si>
    <t>EFT,999A,20180000000000136762</t>
  </si>
  <si>
    <t>201804201183361</t>
  </si>
  <si>
    <t>EFT,999A,20180000000000136763</t>
  </si>
  <si>
    <t>201804201183362</t>
  </si>
  <si>
    <t>EFT,999A,20180000000000136764</t>
  </si>
  <si>
    <t>201804201183363</t>
  </si>
  <si>
    <t>EFT,999A,20180000000000136765</t>
  </si>
  <si>
    <t>201804201183364</t>
  </si>
  <si>
    <t>EFT,999A,20180000000000136766</t>
  </si>
  <si>
    <t>201804201183365</t>
  </si>
  <si>
    <t>EFT,999A,20180000000000136767</t>
  </si>
  <si>
    <t>201804201183366</t>
  </si>
  <si>
    <t>EFT,999A,20180000000000136768</t>
  </si>
  <si>
    <t>201804201183367</t>
  </si>
  <si>
    <t>EFT,999A,20180000000000136769</t>
  </si>
  <si>
    <t>201804201183368</t>
  </si>
  <si>
    <t>EFT,999A,20180000000000136770</t>
  </si>
  <si>
    <t>201804201183369</t>
  </si>
  <si>
    <t>EFT,999A,20180000000000136771</t>
  </si>
  <si>
    <t>201804201183370</t>
  </si>
  <si>
    <t>EFT,999A,20180000000000136772</t>
  </si>
  <si>
    <t>201804201183371</t>
  </si>
  <si>
    <t>EFT,999A,20180000000000136773</t>
  </si>
  <si>
    <t>201804201183372</t>
  </si>
  <si>
    <t>EFT,999A,20180000000000136774</t>
  </si>
  <si>
    <t>201804201183373</t>
  </si>
  <si>
    <t>EFT,999A,20180000000000136775</t>
  </si>
  <si>
    <t>201804201183374</t>
  </si>
  <si>
    <t>EFT,999A,20180000000000136776</t>
  </si>
  <si>
    <t>201804201183375</t>
  </si>
  <si>
    <t>EFT,999A,20180000000000136777</t>
  </si>
  <si>
    <t>201804201183376</t>
  </si>
  <si>
    <t>EFT,999A,20180000000000136778</t>
  </si>
  <si>
    <t>201804201183377</t>
  </si>
  <si>
    <t>EFT,999A,20180000000000136779</t>
  </si>
  <si>
    <t>201804201183378</t>
  </si>
  <si>
    <t>EFT,999A,20180000000000136780</t>
  </si>
  <si>
    <t>201804201183379</t>
  </si>
  <si>
    <t>EFT,999A,20180000000000136781</t>
  </si>
  <si>
    <t>201804201183380</t>
  </si>
  <si>
    <t>EFT,999A,20180000000000136782</t>
  </si>
  <si>
    <t>201804201183381</t>
  </si>
  <si>
    <t>EFT,999A,20180000000000136783</t>
  </si>
  <si>
    <t>201804201183382</t>
  </si>
  <si>
    <t>EFT,999A,20180000000000136784</t>
  </si>
  <si>
    <t>201804201183383</t>
  </si>
  <si>
    <t>EFT,999A,20180000000000136785</t>
  </si>
  <si>
    <t>201804201183384</t>
  </si>
  <si>
    <t>EFT,999A,20180000000000136786</t>
  </si>
  <si>
    <t>201804201183385</t>
  </si>
  <si>
    <t>EFT,999A,20180000000000136787</t>
  </si>
  <si>
    <t>201804201183386</t>
  </si>
  <si>
    <t>EFT,999A,20180000000000136788</t>
  </si>
  <si>
    <t>201804201183387</t>
  </si>
  <si>
    <t>EFT,999A,20180000000000136789</t>
  </si>
  <si>
    <t>201804201183388</t>
  </si>
  <si>
    <t>EFT,999A,20180000000000136790</t>
  </si>
  <si>
    <t>201804201183389</t>
  </si>
  <si>
    <t>EFT,999A,20180000000000136791</t>
  </si>
  <si>
    <t>201804201183390</t>
  </si>
  <si>
    <t>EFT,999A,20180000000000136792</t>
  </si>
  <si>
    <t>201804201183391</t>
  </si>
  <si>
    <t>EFT,999A,20180000000000136793</t>
  </si>
  <si>
    <t>201804201183392</t>
  </si>
  <si>
    <t>EFT,999A,20180000000000136794</t>
  </si>
  <si>
    <t>201804201183393</t>
  </si>
  <si>
    <t>EFT,999A,20180000000000136795</t>
  </si>
  <si>
    <t>201804201183394</t>
  </si>
  <si>
    <t>EFT,999A,20180000000000136796</t>
  </si>
  <si>
    <t>201804201183395</t>
  </si>
  <si>
    <t>EFT,999A,20180000000000136797</t>
  </si>
  <si>
    <t>201804201183396</t>
  </si>
  <si>
    <t>EFT,999A,20180000000000136798</t>
  </si>
  <si>
    <t>201804201183397</t>
  </si>
  <si>
    <t>EFT,999A,20180000000000136799</t>
  </si>
  <si>
    <t>201804201183398</t>
  </si>
  <si>
    <t>EFT,999A,20180000000000136800</t>
  </si>
  <si>
    <t>201804201183399</t>
  </si>
  <si>
    <t>EFT,999A,20180000000000136801</t>
  </si>
  <si>
    <t>201804201183400</t>
  </si>
  <si>
    <t>EFT,999A,20180000000000136802</t>
  </si>
  <si>
    <t>201804201183401</t>
  </si>
  <si>
    <t>EFT,999A,20180000000000136803</t>
  </si>
  <si>
    <t>201804201183402</t>
  </si>
  <si>
    <t>EFT,999A,20180000000000136804</t>
  </si>
  <si>
    <t>201804201183403</t>
  </si>
  <si>
    <t>EFT,999A,20180000000000136805</t>
  </si>
  <si>
    <t>201804201183404</t>
  </si>
  <si>
    <t>EFT,999A,20180000000000136806</t>
  </si>
  <si>
    <t>201804201183405</t>
  </si>
  <si>
    <t>EFT,999A,20180000000000136807</t>
  </si>
  <si>
    <t>201804201183406</t>
  </si>
  <si>
    <t>EFT,999A,20180000000000136808</t>
  </si>
  <si>
    <t>201804201183407</t>
  </si>
  <si>
    <t>EFT,999A,20180000000000136809</t>
  </si>
  <si>
    <t>201804201183408</t>
  </si>
  <si>
    <t>EFT,999A,20180000000000136810</t>
  </si>
  <si>
    <t>201804201183409</t>
  </si>
  <si>
    <t>EFT,999A,20180000000000136811</t>
  </si>
  <si>
    <t>201804201183410</t>
  </si>
  <si>
    <t>EFT,999A,20180000000000136812</t>
  </si>
  <si>
    <t>201804201183411</t>
  </si>
  <si>
    <t>EFT,999A,20180000000000136813</t>
  </si>
  <si>
    <t>201804201183412</t>
  </si>
  <si>
    <t>EFT,999A,20180000000000136814</t>
  </si>
  <si>
    <t>201804201183413</t>
  </si>
  <si>
    <t>EFT,999A,20180000000000136815</t>
  </si>
  <si>
    <t>201804201183414</t>
  </si>
  <si>
    <t>EFT,999A,20180000000000136816</t>
  </si>
  <si>
    <t>201804201183415</t>
  </si>
  <si>
    <t>EFT,999A,20180000000000136817</t>
  </si>
  <si>
    <t>201804201183416</t>
  </si>
  <si>
    <t>EFT,999A,20180000000000136818</t>
  </si>
  <si>
    <t>201804201183417</t>
  </si>
  <si>
    <t>EFT,999A,20180000000000136819</t>
  </si>
  <si>
    <t>201804201183418</t>
  </si>
  <si>
    <t>EFT,999A,20180000000000136820</t>
  </si>
  <si>
    <t>201804201183419</t>
  </si>
  <si>
    <t>EFT,999A,20180000000000136821</t>
  </si>
  <si>
    <t>201804201183420</t>
  </si>
  <si>
    <t>EFT,999A,20180000000000136822</t>
  </si>
  <si>
    <t>201804201183421</t>
  </si>
  <si>
    <t>EFT,999A,20180000000000136823</t>
  </si>
  <si>
    <t>201804201183422</t>
  </si>
  <si>
    <t>EFT,999A,20180000000000136824</t>
  </si>
  <si>
    <t>201804201183423</t>
  </si>
  <si>
    <t>EFT,999A,20180000000000136825</t>
  </si>
  <si>
    <t>201804201183424</t>
  </si>
  <si>
    <t>EFT,999A,20180000000000136826</t>
  </si>
  <si>
    <t>201804201183425</t>
  </si>
  <si>
    <t>EFT,999A,20180000000000136827</t>
  </si>
  <si>
    <t>201804201183426</t>
  </si>
  <si>
    <t>EFT,999A,20180000000000136828</t>
  </si>
  <si>
    <t>201804201183427</t>
  </si>
  <si>
    <t>EFT,999A,20180000000000136829</t>
  </si>
  <si>
    <t>201804201183428</t>
  </si>
  <si>
    <t>EFT,999A,20180000000000136830</t>
  </si>
  <si>
    <t>201804201183429</t>
  </si>
  <si>
    <t>EFT,999A,20180000000000136831</t>
  </si>
  <si>
    <t>201804201183430</t>
  </si>
  <si>
    <t>EFT,999A,20180000000000136832</t>
  </si>
  <si>
    <t>201804201183431</t>
  </si>
  <si>
    <t>EFT,999A,20180000000000136833</t>
  </si>
  <si>
    <t>201804201183432</t>
  </si>
  <si>
    <t>EFT,999A,20180000000000136834</t>
  </si>
  <si>
    <t>201804201183433</t>
  </si>
  <si>
    <t>EFT,999A,20180000000000136835</t>
  </si>
  <si>
    <t>201804201183434</t>
  </si>
  <si>
    <t>EFT,999A,20180000000000136836</t>
  </si>
  <si>
    <t>201804201183435</t>
  </si>
  <si>
    <t>EFT,999A,20180000000000136837</t>
  </si>
  <si>
    <t>201804201183436</t>
  </si>
  <si>
    <t>EFT,999A,20180000000000136838</t>
  </si>
  <si>
    <t>201804201183437</t>
  </si>
  <si>
    <t>EFT,999A,20180000000000136839</t>
  </si>
  <si>
    <t>201804201183438</t>
  </si>
  <si>
    <t>EFT,999A,20180000000000136840</t>
  </si>
  <si>
    <t>201804201183439</t>
  </si>
  <si>
    <t>EFT,999A,20180000000000136841</t>
  </si>
  <si>
    <t>201804201183440</t>
  </si>
  <si>
    <t>EFT,999A,20180000000000136842</t>
  </si>
  <si>
    <t>201804201183441</t>
  </si>
  <si>
    <t>EFT,999A,20180000000000136843</t>
  </si>
  <si>
    <t>201804201183442</t>
  </si>
  <si>
    <t>EFT,999A,20180000000000136844</t>
  </si>
  <si>
    <t>201804201183443</t>
  </si>
  <si>
    <t>EFT,999A,20180000000000136845</t>
  </si>
  <si>
    <t>201804201183444</t>
  </si>
  <si>
    <t>EFT,999A,20180000000000136846</t>
  </si>
  <si>
    <t>201804201183445</t>
  </si>
  <si>
    <t>EFT,999A,20180000000000136847</t>
  </si>
  <si>
    <t>201804201183446</t>
  </si>
  <si>
    <t>EFT,999A,20180000000000136848</t>
  </si>
  <si>
    <t>201804201183447</t>
  </si>
  <si>
    <t>EFT,999A,20180000000000136849</t>
  </si>
  <si>
    <t>201804201183448</t>
  </si>
  <si>
    <t>EFT,999A,20180000000000136850</t>
  </si>
  <si>
    <t>201804201183449</t>
  </si>
  <si>
    <t>EFT,999A,20180000000000136851</t>
  </si>
  <si>
    <t>201804201183450</t>
  </si>
  <si>
    <t>EFT,999A,20180000000000136852</t>
  </si>
  <si>
    <t>201804201183451</t>
  </si>
  <si>
    <t>EFT,999A,20180000000000136853</t>
  </si>
  <si>
    <t>201804201183452</t>
  </si>
  <si>
    <t>EFT,999A,20180000000000136854</t>
  </si>
  <si>
    <t>201804201183453</t>
  </si>
  <si>
    <t>EFT,999A,20180000000000136855</t>
  </si>
  <si>
    <t>201804201183454</t>
  </si>
  <si>
    <t>EFT,999A,20180000000000136856</t>
  </si>
  <si>
    <t>201804201183455</t>
  </si>
  <si>
    <t>EFT,999A,20180000000000136857</t>
  </si>
  <si>
    <t>201804201183456</t>
  </si>
  <si>
    <t>EFT,999A,20180000000000136858</t>
  </si>
  <si>
    <t>201804201183457</t>
  </si>
  <si>
    <t>EFT,999A,20180000000000136859</t>
  </si>
  <si>
    <t>201804201183458</t>
  </si>
  <si>
    <t>EFT,999A,20180000000000136860</t>
  </si>
  <si>
    <t>201804201183459</t>
  </si>
  <si>
    <t>EFT,999A,20180000000000136861</t>
  </si>
  <si>
    <t>201804201183460</t>
  </si>
  <si>
    <t>EFT,999A,20180000000000136862</t>
  </si>
  <si>
    <t>201804201183461</t>
  </si>
  <si>
    <t>EFT,999A,20180000000000136863</t>
  </si>
  <si>
    <t>201804201183462</t>
  </si>
  <si>
    <t>EFT,999A,20180000000000136864</t>
  </si>
  <si>
    <t>201804201183463</t>
  </si>
  <si>
    <t>EFT,999A,20180000000000136865</t>
  </si>
  <si>
    <t>201804201183464</t>
  </si>
  <si>
    <t>EFT,999A,20180000000000136866</t>
  </si>
  <si>
    <t>201804201183465</t>
  </si>
  <si>
    <t>EFT,999A,20180000000000136867</t>
  </si>
  <si>
    <t>201804201183466</t>
  </si>
  <si>
    <t>EFT,999A,20180000000000136868</t>
  </si>
  <si>
    <t>201804201183467</t>
  </si>
  <si>
    <t>EFT,999A,20180000000000136869</t>
  </si>
  <si>
    <t>201804201183468</t>
  </si>
  <si>
    <t>EFT,999A,20180000000000136870</t>
  </si>
  <si>
    <t>201804201183469</t>
  </si>
  <si>
    <t>EFT,999A,20180000000000136871</t>
  </si>
  <si>
    <t>201804201183470</t>
  </si>
  <si>
    <t>EFT,999A,20180000000000136872</t>
  </si>
  <si>
    <t>201804201183471</t>
  </si>
  <si>
    <t>EFT,999A,20180000000000136873</t>
  </si>
  <si>
    <t>201804201183472</t>
  </si>
  <si>
    <t>EFT,999A,20180000000000136874</t>
  </si>
  <si>
    <t>201804201183473</t>
  </si>
  <si>
    <t>EFT,999A,20180000000000136875</t>
  </si>
  <si>
    <t>201804201183474</t>
  </si>
  <si>
    <t>EFT,999A,20180000000000136876</t>
  </si>
  <si>
    <t>201804201183475</t>
  </si>
  <si>
    <t>EFT,999A,20180000000000136877</t>
  </si>
  <si>
    <t>201804201183476</t>
  </si>
  <si>
    <t>EFT,999A,20180000000000136878</t>
  </si>
  <si>
    <t>201804201183477</t>
  </si>
  <si>
    <t>EFT,999A,20180000000000136879</t>
  </si>
  <si>
    <t>201804201183478</t>
  </si>
  <si>
    <t>EFT,999A,20180000000000136880</t>
  </si>
  <si>
    <t>201804201183479</t>
  </si>
  <si>
    <t>EFT,999A,20180000000000136881</t>
  </si>
  <si>
    <t>201804201183480</t>
  </si>
  <si>
    <t>EFT,999A,20180000000000136882</t>
  </si>
  <si>
    <t>201804201183481</t>
  </si>
  <si>
    <t>EFT,999A,20180000000000136883</t>
  </si>
  <si>
    <t>201804201183482</t>
  </si>
  <si>
    <t>EFT,999A,20180000000000136884</t>
  </si>
  <si>
    <t>201804201183483</t>
  </si>
  <si>
    <t>EFT,999A,20180000000000136885</t>
  </si>
  <si>
    <t>201804201183484</t>
  </si>
  <si>
    <t>EFT,999A,20180000000000136886</t>
  </si>
  <si>
    <t>201804201183485</t>
  </si>
  <si>
    <t>EFT,999A,20180000000000136887</t>
  </si>
  <si>
    <t>201804201183486</t>
  </si>
  <si>
    <t>EFT,999A,20180000000000136888</t>
  </si>
  <si>
    <t>201804201183487</t>
  </si>
  <si>
    <t>EFT,999A,20180000000000136889</t>
  </si>
  <si>
    <t>201804201183488</t>
  </si>
  <si>
    <t>EFT,999A,20180000000000136890</t>
  </si>
  <si>
    <t>201804201183489</t>
  </si>
  <si>
    <t>EFT,999A,20180000000000136891</t>
  </si>
  <si>
    <t>201804201183490</t>
  </si>
  <si>
    <t>EFT,999A,20180000000000136892</t>
  </si>
  <si>
    <t>201804201183491</t>
  </si>
  <si>
    <t>EFT,999A,20180000000000136893</t>
  </si>
  <si>
    <t>201804201183492</t>
  </si>
  <si>
    <t>EFT,999A,20180000000000136894</t>
  </si>
  <si>
    <t>201804201183493</t>
  </si>
  <si>
    <t>EFT,999A,20180000000000136895</t>
  </si>
  <si>
    <t>201804201183494</t>
  </si>
  <si>
    <t>EFT,999A,20180000000000136896</t>
  </si>
  <si>
    <t>201804201183495</t>
  </si>
  <si>
    <t>EFT,999A,20180000000000136897</t>
  </si>
  <si>
    <t>201804201183496</t>
  </si>
  <si>
    <t>ITA,DACA,20180000000000005226</t>
  </si>
  <si>
    <t>EFT,999A,20180000000000149254</t>
  </si>
  <si>
    <t>3110 State Share Early Pays May '18</t>
  </si>
  <si>
    <t>201805141195831</t>
  </si>
  <si>
    <t>EFT,999A,20180000000000149255</t>
  </si>
  <si>
    <t>201805141195832</t>
  </si>
  <si>
    <t>EFT,999A,20180000000000149256</t>
  </si>
  <si>
    <t>201805141195833</t>
  </si>
  <si>
    <t>EFT,999A,20180000000000149257</t>
  </si>
  <si>
    <t>201805141195834</t>
  </si>
  <si>
    <t>EFT,999A,20180000000000149258</t>
  </si>
  <si>
    <t>201805141195835</t>
  </si>
  <si>
    <t>EFT,999A,20180000000000149259</t>
  </si>
  <si>
    <t>201805141195836</t>
  </si>
  <si>
    <t>EFT,999A,20180000000000149260</t>
  </si>
  <si>
    <t>201805141195837</t>
  </si>
  <si>
    <t>EFT,999A,20180000000000149261</t>
  </si>
  <si>
    <t>201805141195838</t>
  </si>
  <si>
    <t>EFT,999A,20180000000000149262</t>
  </si>
  <si>
    <t>201805141195839</t>
  </si>
  <si>
    <t>EFT,999A,20180000000000149263</t>
  </si>
  <si>
    <t>201805141195840</t>
  </si>
  <si>
    <t>EFT,999A,20180000000000152897</t>
  </si>
  <si>
    <t>3110 State Share May 2018</t>
  </si>
  <si>
    <t>201805221199463</t>
  </si>
  <si>
    <t>EFT,999A,20180000000000152898</t>
  </si>
  <si>
    <t>201805221199464</t>
  </si>
  <si>
    <t>EFT,999A,20180000000000152899</t>
  </si>
  <si>
    <t>201805221199465</t>
  </si>
  <si>
    <t>EFT,999A,20180000000000152900</t>
  </si>
  <si>
    <t>201805221199466</t>
  </si>
  <si>
    <t>EFT,999A,20180000000000152901</t>
  </si>
  <si>
    <t>201805221199467</t>
  </si>
  <si>
    <t>EFT,999A,20180000000000152902</t>
  </si>
  <si>
    <t>201805221199468</t>
  </si>
  <si>
    <t>EFT,999A,20180000000000152903</t>
  </si>
  <si>
    <t>201805221199469</t>
  </si>
  <si>
    <t>EFT,999A,20180000000000152904</t>
  </si>
  <si>
    <t>201805221199470</t>
  </si>
  <si>
    <t>EFT,999A,20180000000000152905</t>
  </si>
  <si>
    <t>201805221199471</t>
  </si>
  <si>
    <t>EFT,999A,20180000000000152906</t>
  </si>
  <si>
    <t>201805221199472</t>
  </si>
  <si>
    <t>EFT,999A,20180000000000152907</t>
  </si>
  <si>
    <t>201805221199473</t>
  </si>
  <si>
    <t>EFT,999A,20180000000000152908</t>
  </si>
  <si>
    <t>201805221199474</t>
  </si>
  <si>
    <t>EFT,999A,20180000000000152909</t>
  </si>
  <si>
    <t>201805221199475</t>
  </si>
  <si>
    <t>EFT,999A,20180000000000152910</t>
  </si>
  <si>
    <t>201805221199476</t>
  </si>
  <si>
    <t>EFT,999A,20180000000000152911</t>
  </si>
  <si>
    <t>201805221199477</t>
  </si>
  <si>
    <t>EFT,999A,20180000000000152912</t>
  </si>
  <si>
    <t>201805221199478</t>
  </si>
  <si>
    <t>EFT,999A,20180000000000152913</t>
  </si>
  <si>
    <t>201805221199479</t>
  </si>
  <si>
    <t>EFT,999A,20180000000000152914</t>
  </si>
  <si>
    <t>201805221199480</t>
  </si>
  <si>
    <t>EFT,999A,20180000000000152915</t>
  </si>
  <si>
    <t>201805221199481</t>
  </si>
  <si>
    <t>EFT,999A,20180000000000152916</t>
  </si>
  <si>
    <t>201805221199482</t>
  </si>
  <si>
    <t>EFT,999A,20180000000000152917</t>
  </si>
  <si>
    <t>201805221199483</t>
  </si>
  <si>
    <t>EFT,999A,20180000000000152918</t>
  </si>
  <si>
    <t>201805221199484</t>
  </si>
  <si>
    <t>EFT,999A,20180000000000152919</t>
  </si>
  <si>
    <t>201805221199485</t>
  </si>
  <si>
    <t>EFT,999A,20180000000000152920</t>
  </si>
  <si>
    <t>201805221199486</t>
  </si>
  <si>
    <t>EFT,999A,20180000000000152921</t>
  </si>
  <si>
    <t>201805221199487</t>
  </si>
  <si>
    <t>EFT,999A,20180000000000152922</t>
  </si>
  <si>
    <t>201805221199488</t>
  </si>
  <si>
    <t>EFT,999A,20180000000000152923</t>
  </si>
  <si>
    <t>201805221199489</t>
  </si>
  <si>
    <t>EFT,999A,20180000000000152924</t>
  </si>
  <si>
    <t>201805221199490</t>
  </si>
  <si>
    <t>EFT,999A,20180000000000152925</t>
  </si>
  <si>
    <t>201805221199491</t>
  </si>
  <si>
    <t>EFT,999A,20180000000000152926</t>
  </si>
  <si>
    <t>201805221199492</t>
  </si>
  <si>
    <t>EFT,999A,20180000000000152927</t>
  </si>
  <si>
    <t>201805221199493</t>
  </si>
  <si>
    <t>EFT,999A,20180000000000152928</t>
  </si>
  <si>
    <t>201805221199494</t>
  </si>
  <si>
    <t>EFT,999A,20180000000000152929</t>
  </si>
  <si>
    <t>201805221199495</t>
  </si>
  <si>
    <t>EFT,999A,20180000000000152930</t>
  </si>
  <si>
    <t>201805221199496</t>
  </si>
  <si>
    <t>EFT,999A,20180000000000152931</t>
  </si>
  <si>
    <t>201805221199497</t>
  </si>
  <si>
    <t>EFT,999A,20180000000000152932</t>
  </si>
  <si>
    <t>201805221199498</t>
  </si>
  <si>
    <t>EFT,999A,20180000000000152933</t>
  </si>
  <si>
    <t>201805221199499</t>
  </si>
  <si>
    <t>EFT,999A,20180000000000152934</t>
  </si>
  <si>
    <t>201805221199500</t>
  </si>
  <si>
    <t>EFT,999A,20180000000000152935</t>
  </si>
  <si>
    <t>201805221199501</t>
  </si>
  <si>
    <t>EFT,999A,20180000000000152936</t>
  </si>
  <si>
    <t>201805221199502</t>
  </si>
  <si>
    <t>EFT,999A,20180000000000152937</t>
  </si>
  <si>
    <t>201805221199503</t>
  </si>
  <si>
    <t>EFT,999A,20180000000000152938</t>
  </si>
  <si>
    <t>201805221199504</t>
  </si>
  <si>
    <t>EFT,999A,20180000000000152939</t>
  </si>
  <si>
    <t>201805221199505</t>
  </si>
  <si>
    <t>EFT,999A,20180000000000152940</t>
  </si>
  <si>
    <t>201805221199506</t>
  </si>
  <si>
    <t>EFT,999A,20180000000000152941</t>
  </si>
  <si>
    <t>201805221199507</t>
  </si>
  <si>
    <t>EFT,999A,20180000000000152942</t>
  </si>
  <si>
    <t>201805221199508</t>
  </si>
  <si>
    <t>EFT,999A,20180000000000152943</t>
  </si>
  <si>
    <t>201805221199509</t>
  </si>
  <si>
    <t>EFT,999A,20180000000000152944</t>
  </si>
  <si>
    <t>201805221199510</t>
  </si>
  <si>
    <t>EFT,999A,20180000000000152945</t>
  </si>
  <si>
    <t>201805221199511</t>
  </si>
  <si>
    <t>EFT,999A,20180000000000152946</t>
  </si>
  <si>
    <t>201805221199512</t>
  </si>
  <si>
    <t>EFT,999A,20180000000000152947</t>
  </si>
  <si>
    <t>201805221199513</t>
  </si>
  <si>
    <t>EFT,999A,20180000000000152948</t>
  </si>
  <si>
    <t>201805221199514</t>
  </si>
  <si>
    <t>EFT,999A,20180000000000152949</t>
  </si>
  <si>
    <t>201805221199515</t>
  </si>
  <si>
    <t>EFT,999A,20180000000000152950</t>
  </si>
  <si>
    <t>201805221199516</t>
  </si>
  <si>
    <t>EFT,999A,20180000000000152951</t>
  </si>
  <si>
    <t>201805221199517</t>
  </si>
  <si>
    <t>EFT,999A,20180000000000152952</t>
  </si>
  <si>
    <t>201805221199518</t>
  </si>
  <si>
    <t>EFT,999A,20180000000000152953</t>
  </si>
  <si>
    <t>201805221199519</t>
  </si>
  <si>
    <t>EFT,999A,20180000000000152954</t>
  </si>
  <si>
    <t>201805221199520</t>
  </si>
  <si>
    <t>EFT,999A,20180000000000152955</t>
  </si>
  <si>
    <t>201805221199521</t>
  </si>
  <si>
    <t>EFT,999A,20180000000000152956</t>
  </si>
  <si>
    <t>201805221199522</t>
  </si>
  <si>
    <t>EFT,999A,20180000000000152957</t>
  </si>
  <si>
    <t>201805221199523</t>
  </si>
  <si>
    <t>EFT,999A,20180000000000152958</t>
  </si>
  <si>
    <t>201805221199524</t>
  </si>
  <si>
    <t>EFT,999A,20180000000000152959</t>
  </si>
  <si>
    <t>201805221199525</t>
  </si>
  <si>
    <t>EFT,999A,20180000000000152960</t>
  </si>
  <si>
    <t>201805221199526</t>
  </si>
  <si>
    <t>EFT,999A,20180000000000152961</t>
  </si>
  <si>
    <t>201805221199527</t>
  </si>
  <si>
    <t>EFT,999A,20180000000000152962</t>
  </si>
  <si>
    <t>201805221199528</t>
  </si>
  <si>
    <t>EFT,999A,20180000000000152963</t>
  </si>
  <si>
    <t>201805221199529</t>
  </si>
  <si>
    <t>EFT,999A,20180000000000152964</t>
  </si>
  <si>
    <t>201805221199530</t>
  </si>
  <si>
    <t>EFT,999A,20180000000000152965</t>
  </si>
  <si>
    <t>201805221199531</t>
  </si>
  <si>
    <t>EFT,999A,20180000000000152966</t>
  </si>
  <si>
    <t>201805221199532</t>
  </si>
  <si>
    <t>EFT,999A,20180000000000152967</t>
  </si>
  <si>
    <t>201805221199533</t>
  </si>
  <si>
    <t>EFT,999A,20180000000000152968</t>
  </si>
  <si>
    <t>201805221199534</t>
  </si>
  <si>
    <t>EFT,999A,20180000000000152969</t>
  </si>
  <si>
    <t>201805221199535</t>
  </si>
  <si>
    <t>EFT,999A,20180000000000152970</t>
  </si>
  <si>
    <t>201805221199536</t>
  </si>
  <si>
    <t>EFT,999A,20180000000000152971</t>
  </si>
  <si>
    <t>201805221199537</t>
  </si>
  <si>
    <t>EFT,999A,20180000000000152972</t>
  </si>
  <si>
    <t>201805221199538</t>
  </si>
  <si>
    <t>EFT,999A,20180000000000152973</t>
  </si>
  <si>
    <t>201805221199539</t>
  </si>
  <si>
    <t>EFT,999A,20180000000000152974</t>
  </si>
  <si>
    <t>201805221199540</t>
  </si>
  <si>
    <t>EFT,999A,20180000000000152975</t>
  </si>
  <si>
    <t>201805221199541</t>
  </si>
  <si>
    <t>EFT,999A,20180000000000152976</t>
  </si>
  <si>
    <t>201805221199542</t>
  </si>
  <si>
    <t>EFT,999A,20180000000000152977</t>
  </si>
  <si>
    <t>201805221199543</t>
  </si>
  <si>
    <t>EFT,999A,20180000000000152978</t>
  </si>
  <si>
    <t>201805221199544</t>
  </si>
  <si>
    <t>EFT,999A,20180000000000152979</t>
  </si>
  <si>
    <t>201805221199545</t>
  </si>
  <si>
    <t>EFT,999A,20180000000000152980</t>
  </si>
  <si>
    <t>201805221199546</t>
  </si>
  <si>
    <t>EFT,999A,20180000000000152981</t>
  </si>
  <si>
    <t>201805221199547</t>
  </si>
  <si>
    <t>EFT,999A,20180000000000152982</t>
  </si>
  <si>
    <t>201805221199548</t>
  </si>
  <si>
    <t>EFT,999A,20180000000000152983</t>
  </si>
  <si>
    <t>201805221199549</t>
  </si>
  <si>
    <t>EFT,999A,20180000000000152984</t>
  </si>
  <si>
    <t>201805221199550</t>
  </si>
  <si>
    <t>EFT,999A,20180000000000152985</t>
  </si>
  <si>
    <t>201805221199551</t>
  </si>
  <si>
    <t>EFT,999A,20180000000000152986</t>
  </si>
  <si>
    <t>201805221199552</t>
  </si>
  <si>
    <t>EFT,999A,20180000000000152987</t>
  </si>
  <si>
    <t>201805221199553</t>
  </si>
  <si>
    <t>EFT,999A,20180000000000152988</t>
  </si>
  <si>
    <t>201805221199554</t>
  </si>
  <si>
    <t>EFT,999A,20180000000000152989</t>
  </si>
  <si>
    <t>201805221199555</t>
  </si>
  <si>
    <t>EFT,999A,20180000000000152990</t>
  </si>
  <si>
    <t>201805221199556</t>
  </si>
  <si>
    <t>EFT,999A,20180000000000152991</t>
  </si>
  <si>
    <t>201805221199557</t>
  </si>
  <si>
    <t>EFT,999A,20180000000000152992</t>
  </si>
  <si>
    <t>201805221199558</t>
  </si>
  <si>
    <t>EFT,999A,20180000000000152993</t>
  </si>
  <si>
    <t>201805221199559</t>
  </si>
  <si>
    <t>EFT,999A,20180000000000152994</t>
  </si>
  <si>
    <t>201805221199560</t>
  </si>
  <si>
    <t>EFT,999A,20180000000000152995</t>
  </si>
  <si>
    <t>201805221199561</t>
  </si>
  <si>
    <t>EFT,999A,20180000000000152996</t>
  </si>
  <si>
    <t>201805221199562</t>
  </si>
  <si>
    <t>EFT,999A,20180000000000152997</t>
  </si>
  <si>
    <t>201805221199563</t>
  </si>
  <si>
    <t>EFT,999A,20180000000000152998</t>
  </si>
  <si>
    <t>201805221199564</t>
  </si>
  <si>
    <t>EFT,999A,20180000000000152999</t>
  </si>
  <si>
    <t>201805221199565</t>
  </si>
  <si>
    <t>EFT,999A,20180000000000153000</t>
  </si>
  <si>
    <t>201805221199566</t>
  </si>
  <si>
    <t>EFT,999A,20180000000000153001</t>
  </si>
  <si>
    <t>201805221199567</t>
  </si>
  <si>
    <t>EFT,999A,20180000000000153002</t>
  </si>
  <si>
    <t>201805221199568</t>
  </si>
  <si>
    <t>EFT,999A,20180000000000153003</t>
  </si>
  <si>
    <t>201805221199569</t>
  </si>
  <si>
    <t>EFT,999A,20180000000000153004</t>
  </si>
  <si>
    <t>201805221199570</t>
  </si>
  <si>
    <t>EFT,999A,20180000000000153005</t>
  </si>
  <si>
    <t>201805221199571</t>
  </si>
  <si>
    <t>EFT,999A,20180000000000153006</t>
  </si>
  <si>
    <t>201805221199572</t>
  </si>
  <si>
    <t>EFT,999A,20180000000000153007</t>
  </si>
  <si>
    <t>201805221199573</t>
  </si>
  <si>
    <t>EFT,999A,20180000000000153008</t>
  </si>
  <si>
    <t>201805221199574</t>
  </si>
  <si>
    <t>EFT,999A,20180000000000153009</t>
  </si>
  <si>
    <t>201805221199575</t>
  </si>
  <si>
    <t>EFT,999A,20180000000000153010</t>
  </si>
  <si>
    <t>201805221199576</t>
  </si>
  <si>
    <t>EFT,999A,20180000000000153011</t>
  </si>
  <si>
    <t>201805221199577</t>
  </si>
  <si>
    <t>EFT,999A,20180000000000153012</t>
  </si>
  <si>
    <t>201805221199578</t>
  </si>
  <si>
    <t>EFT,999A,20180000000000153013</t>
  </si>
  <si>
    <t>WELD COUNTY SD RE-5J</t>
  </si>
  <si>
    <t>201805221199579</t>
  </si>
  <si>
    <t>EFT,999A,20180000000000153014</t>
  </si>
  <si>
    <t>201805221199580</t>
  </si>
  <si>
    <t>EFT,999A,20180000000000153015</t>
  </si>
  <si>
    <t>201805221199581</t>
  </si>
  <si>
    <t>EFT,999A,20180000000000153016</t>
  </si>
  <si>
    <t>201805221199582</t>
  </si>
  <si>
    <t>EFT,999A,20180000000000153017</t>
  </si>
  <si>
    <t>201805221199583</t>
  </si>
  <si>
    <t>EFT,999A,20180000000000153018</t>
  </si>
  <si>
    <t>201805221199584</t>
  </si>
  <si>
    <t>EFT,999A,20180000000000153019</t>
  </si>
  <si>
    <t>201805221199585</t>
  </si>
  <si>
    <t>EFT,999A,20180000000000153020</t>
  </si>
  <si>
    <t>201805221199586</t>
  </si>
  <si>
    <t>EFT,999A,20180000000000153021</t>
  </si>
  <si>
    <t>REVERE SCHOOL DISTRICT</t>
  </si>
  <si>
    <t>201805221199587</t>
  </si>
  <si>
    <t>EFT,999A,20180000000000153022</t>
  </si>
  <si>
    <t>201805221199588</t>
  </si>
  <si>
    <t>EFT,999A,20180000000000153023</t>
  </si>
  <si>
    <t>201805221199589</t>
  </si>
  <si>
    <t>EFT,999A,20180000000000153024</t>
  </si>
  <si>
    <t>201805221199590</t>
  </si>
  <si>
    <t>EFT,999A,20180000000000153025</t>
  </si>
  <si>
    <t>201805221199591</t>
  </si>
  <si>
    <t>EFT,999A,20180000000000153026</t>
  </si>
  <si>
    <t>201805221199592</t>
  </si>
  <si>
    <t>EFT,999A,20180000000000153027</t>
  </si>
  <si>
    <t>201805221199593</t>
  </si>
  <si>
    <t>EFT,999A,20180000000000153028</t>
  </si>
  <si>
    <t>201805221199594</t>
  </si>
  <si>
    <t>EFT,999A,20180000000000153029</t>
  </si>
  <si>
    <t>201805221199595</t>
  </si>
  <si>
    <t>EFT,999A,20180000000000153030</t>
  </si>
  <si>
    <t>201805221199596</t>
  </si>
  <si>
    <t>EFT,999A,20180000000000153031</t>
  </si>
  <si>
    <t>201805221199597</t>
  </si>
  <si>
    <t>EFT,999A,20180000000000153032</t>
  </si>
  <si>
    <t>201805221199598</t>
  </si>
  <si>
    <t>EFT,999A,20180000000000153033</t>
  </si>
  <si>
    <t>201805221199599</t>
  </si>
  <si>
    <t>EFT,999A,20180000000000153034</t>
  </si>
  <si>
    <t>201805221199600</t>
  </si>
  <si>
    <t>EFT,999A,20180000000000153035</t>
  </si>
  <si>
    <t>201805221199601</t>
  </si>
  <si>
    <t>EFT,999A,20180000000000153036</t>
  </si>
  <si>
    <t>201805221199602</t>
  </si>
  <si>
    <t>EFT,999A,20180000000000153037</t>
  </si>
  <si>
    <t>201805221199603</t>
  </si>
  <si>
    <t>EFT,999A,20180000000000153038</t>
  </si>
  <si>
    <t>201805221199604</t>
  </si>
  <si>
    <t>EFT,999A,20180000000000153039</t>
  </si>
  <si>
    <t>201805221199605</t>
  </si>
  <si>
    <t>EFT,999A,20180000000000153040</t>
  </si>
  <si>
    <t>201805221199606</t>
  </si>
  <si>
    <t>EFT,999A,20180000000000153041</t>
  </si>
  <si>
    <t>201805221199607</t>
  </si>
  <si>
    <t>EFT,999A,20180000000000153042</t>
  </si>
  <si>
    <t>201805221199608</t>
  </si>
  <si>
    <t>EFT,999A,20180000000000153043</t>
  </si>
  <si>
    <t>201805221199609</t>
  </si>
  <si>
    <t>EFT,999A,20180000000000153044</t>
  </si>
  <si>
    <t>201805221199610</t>
  </si>
  <si>
    <t>EFT,999A,20180000000000153045</t>
  </si>
  <si>
    <t>201805221199611</t>
  </si>
  <si>
    <t>EFT,999A,20180000000000153046</t>
  </si>
  <si>
    <t>201805221199612</t>
  </si>
  <si>
    <t>EFT,999A,20180000000000153047</t>
  </si>
  <si>
    <t>201805221199613</t>
  </si>
  <si>
    <t>EFT,999A,20180000000000153048</t>
  </si>
  <si>
    <t>201805221199614</t>
  </si>
  <si>
    <t>EFT,999A,20180000000000153049</t>
  </si>
  <si>
    <t>201805221199615</t>
  </si>
  <si>
    <t>EFT,999A,20180000000000153050</t>
  </si>
  <si>
    <t>201805221199616</t>
  </si>
  <si>
    <t>EFT,999A,20180000000000153051</t>
  </si>
  <si>
    <t>201805221199617</t>
  </si>
  <si>
    <t>EFT,999A,20180000000000153052</t>
  </si>
  <si>
    <t>201805221199618</t>
  </si>
  <si>
    <t>EFT,999A,20180000000000153053</t>
  </si>
  <si>
    <t>201805221199619</t>
  </si>
  <si>
    <t>EFT,999A,20180000000000153054</t>
  </si>
  <si>
    <t>201805221199620</t>
  </si>
  <si>
    <t>EFT,999A,20180000000000153055</t>
  </si>
  <si>
    <t>201805221199621</t>
  </si>
  <si>
    <t>EFT,999A,20180000000000153056</t>
  </si>
  <si>
    <t>201805221199622</t>
  </si>
  <si>
    <t>EFT,999A,20180000000000153057</t>
  </si>
  <si>
    <t>201805221199623</t>
  </si>
  <si>
    <t>EFT,999A,20180000000000153058</t>
  </si>
  <si>
    <t>201805221199624</t>
  </si>
  <si>
    <t>EFT,999A,20180000000000153059</t>
  </si>
  <si>
    <t>201805221199625</t>
  </si>
  <si>
    <t>EFT,999A,20180000000000153060</t>
  </si>
  <si>
    <t>201805221199626</t>
  </si>
  <si>
    <t>EFT,999A,20180000000000153061</t>
  </si>
  <si>
    <t>201805221199627</t>
  </si>
  <si>
    <t>EFT,999A,20180000000000153062</t>
  </si>
  <si>
    <t>201805221199628</t>
  </si>
  <si>
    <t>ITA,DACA,20180000000000005745</t>
  </si>
  <si>
    <t>Select District Code =&gt;</t>
  </si>
  <si>
    <t>Difference (State Share less Total Gross Payment)</t>
  </si>
  <si>
    <t>Charter Intercept</t>
  </si>
  <si>
    <t>ADAMS 12 FIVE STAR SCHOOLS</t>
  </si>
  <si>
    <t>ADAMS COUNTY 14</t>
  </si>
  <si>
    <t>SCHOOL DISTRICT 27J</t>
  </si>
  <si>
    <t>ALAMOSA RE-11J</t>
  </si>
  <si>
    <t>SANGRE DE CRISTO RE-22J</t>
  </si>
  <si>
    <t>ADAMS-ARAPAHOE 28J</t>
  </si>
  <si>
    <t>ARCHULETA COUNTY 50 JT</t>
  </si>
  <si>
    <t>MC CLAVE RE-2</t>
  </si>
  <si>
    <t>ST VRAIN VALLEY RE 1J</t>
  </si>
  <si>
    <t>BOULDER VALLEY RE 2</t>
  </si>
  <si>
    <t>SALIDA R-32</t>
  </si>
  <si>
    <t>CHEYENNE COUNTY RE-5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</si>
  <si>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</si>
  <si>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</si>
  <si>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</si>
  <si>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</si>
  <si>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</si>
  <si>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</si>
  <si>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</si>
  <si>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PEYTON 23 JT</t>
  </si>
  <si>
    <t>EDISON 54 JT</t>
  </si>
  <si>
    <t>MIAMI/YODER 60 JT</t>
  </si>
  <si>
    <t>COTOPAXI RE-3</t>
  </si>
  <si>
    <t>GARFIELD RE-2</t>
  </si>
  <si>
    <t>GARFIELD 16</t>
  </si>
  <si>
    <t>GILPIN COUNTY RE-1</t>
  </si>
  <si>
    <t>WEST GRAND 1-JT</t>
  </si>
  <si>
    <t>GUNNISON WATERSHED RE1J</t>
  </si>
  <si>
    <t>HINSDALE COUNTY RE 1</t>
  </si>
  <si>
    <t xml:space="preserve">NORTH PARK R-1 </t>
  </si>
  <si>
    <t>JEFFERSON COUNTY R-1</t>
  </si>
  <si>
    <t>ARRIBA-FLAGLER C-20</t>
  </si>
  <si>
    <t>HI-PLAINS R-23</t>
  </si>
  <si>
    <t>BURLINGTON RE-6J</t>
  </si>
  <si>
    <t>LAKE COUNTY R-1</t>
  </si>
  <si>
    <t>DURANGO 9-R</t>
  </si>
  <si>
    <t>BAYFIELD 10 JT-R</t>
  </si>
  <si>
    <t>IGNACIO 11 JT</t>
  </si>
  <si>
    <t>THOMPSON R2-J</t>
  </si>
  <si>
    <t>ESTES PARK R-3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</si>
  <si>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</si>
  <si>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</si>
  <si>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</si>
  <si>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</si>
  <si>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</si>
  <si>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</si>
  <si>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</si>
  <si>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</si>
  <si>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</si>
  <si>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</si>
  <si>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</si>
  <si>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</si>
  <si>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MONTROSE COUNTY RE-1J</t>
  </si>
  <si>
    <t>BRUSH RE-2(J)</t>
  </si>
  <si>
    <t>FORT MORGAN RE-3</t>
  </si>
  <si>
    <t>WELDON VALLEY RE-20(J)</t>
  </si>
  <si>
    <t>WIGGINS RE-50(J)</t>
  </si>
  <si>
    <t>PARK COUNTY RE-2</t>
  </si>
  <si>
    <t>WILEY RE-13 JT</t>
  </si>
  <si>
    <t>PUEBLO COUNTY 70</t>
  </si>
  <si>
    <t>MEEKER RE1</t>
  </si>
  <si>
    <t>SOUTH ROUTT RE 3</t>
  </si>
  <si>
    <t>MOUNTAIN VALLEY RE 1</t>
  </si>
  <si>
    <t>CENTER 26 JT</t>
  </si>
  <si>
    <t>NORWOOD R-2J</t>
  </si>
  <si>
    <t>CRIPPLE CREEK-VICTOR RE-1</t>
  </si>
  <si>
    <t>WELD COUNTY RE-1</t>
  </si>
  <si>
    <t>WELD COUNTY SCHOOL DISTRICT RE-3J</t>
  </si>
  <si>
    <t>JOHNSTOWN-MILLIKEN RE-5J</t>
  </si>
  <si>
    <t>PLATTE VALLEY RE-7</t>
  </si>
  <si>
    <t>WELD COUNTY S/D RE-8</t>
  </si>
  <si>
    <t>AULT-HIGHLAND RE-9</t>
  </si>
  <si>
    <t>BRIGGSDALE RE-10</t>
  </si>
  <si>
    <t>PRAIRIE RE-11</t>
  </si>
  <si>
    <t>Total Paid</t>
  </si>
  <si>
    <t>Diff (AB - AH)</t>
  </si>
  <si>
    <t>Net Adjusments</t>
  </si>
  <si>
    <t>Net Pay</t>
  </si>
  <si>
    <t>EFT,999A,20180000000000169594</t>
  </si>
  <si>
    <t>3110 State Share June 2018</t>
  </si>
  <si>
    <t>201806201216103</t>
  </si>
  <si>
    <t>EFT,999A,20180000000000169664</t>
  </si>
  <si>
    <t>201806201216173</t>
  </si>
  <si>
    <t>EFT,999A,20180000000000169690</t>
  </si>
  <si>
    <t>201806201216199</t>
  </si>
  <si>
    <t>EFT,999A,20180000000000169595</t>
  </si>
  <si>
    <t>201806201216104</t>
  </si>
  <si>
    <t>EFT,999A,20180000000000169597</t>
  </si>
  <si>
    <t>201806201216106</t>
  </si>
  <si>
    <t>EFT,999A,20180000000000169661</t>
  </si>
  <si>
    <t>201806201216170</t>
  </si>
  <si>
    <t>EFT,999A,20180000000000169621</t>
  </si>
  <si>
    <t>201806201216130</t>
  </si>
  <si>
    <t>EFT,999A,20180000000000169659</t>
  </si>
  <si>
    <t>201806201216168</t>
  </si>
  <si>
    <t>EFT,999A,20180000000000169651</t>
  </si>
  <si>
    <t>201806201216160</t>
  </si>
  <si>
    <t>EFT,999A,20180000000000169599</t>
  </si>
  <si>
    <t>201806201216108</t>
  </si>
  <si>
    <t>EFT,999A,20180000000000164469</t>
  </si>
  <si>
    <t>3110 State Share Early Pays June '18</t>
  </si>
  <si>
    <t>201806121210990</t>
  </si>
  <si>
    <t>EFT,999A,20180000000000169573</t>
  </si>
  <si>
    <t>201806201216082</t>
  </si>
  <si>
    <t>EFT,999A,20180000000000169699</t>
  </si>
  <si>
    <t>201806201216208</t>
  </si>
  <si>
    <t>EFT,999A,20180000000000169693</t>
  </si>
  <si>
    <t>201806201216202</t>
  </si>
  <si>
    <t>EFT,999A,20180000000000169730</t>
  </si>
  <si>
    <t>201806201216239</t>
  </si>
  <si>
    <t>EFT,999A,20180000000000169588</t>
  </si>
  <si>
    <t>201806201216097</t>
  </si>
  <si>
    <t>EFT,999A,20180000000000169644</t>
  </si>
  <si>
    <t>201806201216153</t>
  </si>
  <si>
    <t>EFT,999A,20180000000000169672</t>
  </si>
  <si>
    <t>201806201216181</t>
  </si>
  <si>
    <t>EFT,999A,20180000000000169677</t>
  </si>
  <si>
    <t>201806201216186</t>
  </si>
  <si>
    <t>EFT,999A,20180000000000169596</t>
  </si>
  <si>
    <t>201806201216105</t>
  </si>
  <si>
    <t>EFT,999A,20180000000000169695</t>
  </si>
  <si>
    <t>201806201216204</t>
  </si>
  <si>
    <t>EFT,999A,20180000000000169704</t>
  </si>
  <si>
    <t>201806201216213</t>
  </si>
  <si>
    <t>EFT,999A,20180000000000169719</t>
  </si>
  <si>
    <t>201806201216228</t>
  </si>
  <si>
    <t>EFT,999A,20180000000000169689</t>
  </si>
  <si>
    <t>201806201216198</t>
  </si>
  <si>
    <t>EFT,999A,20180000000000169622</t>
  </si>
  <si>
    <t>201806201216131</t>
  </si>
  <si>
    <t>EFT,999A,20180000000000169647</t>
  </si>
  <si>
    <t>201806201216156</t>
  </si>
  <si>
    <t>EFT,999A,20180000000000169731</t>
  </si>
  <si>
    <t>201806201216240</t>
  </si>
  <si>
    <t>EFT,999A,20180000000000169633</t>
  </si>
  <si>
    <t>201806201216142</t>
  </si>
  <si>
    <t>EFT,999A,20180000000000164468</t>
  </si>
  <si>
    <t>201806121210989</t>
  </si>
  <si>
    <t>EFT,999A,20180000000000169666</t>
  </si>
  <si>
    <t>201806201216175</t>
  </si>
  <si>
    <t>EFT,999A,20180000000000169691</t>
  </si>
  <si>
    <t>201806201216200</t>
  </si>
  <si>
    <t>EFT,999A,20180000000000169608</t>
  </si>
  <si>
    <t>201806201216117</t>
  </si>
  <si>
    <t>EFT,999A,20180000000000169668</t>
  </si>
  <si>
    <t>201806201216177</t>
  </si>
  <si>
    <t>EFT,999A,20180000000000169607</t>
  </si>
  <si>
    <t>201806201216116</t>
  </si>
  <si>
    <t>EFT,999A,20180000000000169700</t>
  </si>
  <si>
    <t>201806201216209</t>
  </si>
  <si>
    <t>EFT,999A,20180000000000169577</t>
  </si>
  <si>
    <t>201806201216086</t>
  </si>
  <si>
    <t>EFT,999A,20180000000000169600</t>
  </si>
  <si>
    <t>201806201216109</t>
  </si>
  <si>
    <t>EFT,999A,20180000000000169610</t>
  </si>
  <si>
    <t>201806201216119</t>
  </si>
  <si>
    <t>EFT,999A,20180000000000169662</t>
  </si>
  <si>
    <t>201806201216171</t>
  </si>
  <si>
    <t>EFT,999A,20180000000000169648</t>
  </si>
  <si>
    <t>201806201216157</t>
  </si>
  <si>
    <t>EFT,999A,20180000000000169709</t>
  </si>
  <si>
    <t>201806201216218</t>
  </si>
  <si>
    <t>EFT,999A,20180000000000169628</t>
  </si>
  <si>
    <t>201806201216137</t>
  </si>
  <si>
    <t>EFT,999A,20180000000000169587</t>
  </si>
  <si>
    <t>201806201216096</t>
  </si>
  <si>
    <t>EFT,999A,20180000000000169576</t>
  </si>
  <si>
    <t>201806201216085</t>
  </si>
  <si>
    <t>EFT,999A,20180000000000164476</t>
  </si>
  <si>
    <t>201806121210997</t>
  </si>
  <si>
    <t>EFT,999A,20180000000000169616</t>
  </si>
  <si>
    <t>201806201216125</t>
  </si>
  <si>
    <t>EFT,999A,20180000000000169640</t>
  </si>
  <si>
    <t>201806201216149</t>
  </si>
  <si>
    <t>EFT,999A,20180000000000169603</t>
  </si>
  <si>
    <t>201806201216112</t>
  </si>
  <si>
    <t>EFT,999A,20180000000000169681</t>
  </si>
  <si>
    <t>201806201216190</t>
  </si>
  <si>
    <t>EFT,999A,20180000000000169584</t>
  </si>
  <si>
    <t>201806201216093</t>
  </si>
  <si>
    <t>EFT,999A,20180000000000169649</t>
  </si>
  <si>
    <t>State Share Early Pay Correction June '18</t>
  </si>
  <si>
    <t>201806201216158</t>
  </si>
  <si>
    <t>EFT,999A,20180000000000164470</t>
  </si>
  <si>
    <t>201806121210991</t>
  </si>
  <si>
    <t>EFT,999A,20180000000000169665</t>
  </si>
  <si>
    <t>201806201216174</t>
  </si>
  <si>
    <t>EFT,999A,20180000000000164472</t>
  </si>
  <si>
    <t>201806121210993</t>
  </si>
  <si>
    <t>EFT,999A,20180000000000169687</t>
  </si>
  <si>
    <t>201806201216196</t>
  </si>
  <si>
    <t>EFT,999A,20180000000000169579</t>
  </si>
  <si>
    <t>201806201216088</t>
  </si>
  <si>
    <t>EFT,999A,20180000000000169605</t>
  </si>
  <si>
    <t>201806201216114</t>
  </si>
  <si>
    <t>EFT,999A,20180000000000169612</t>
  </si>
  <si>
    <t>201806201216121</t>
  </si>
  <si>
    <t>EFT,999A,20180000000000169614</t>
  </si>
  <si>
    <t>201806201216123</t>
  </si>
  <si>
    <t>EFT,999A,20180000000000169609</t>
  </si>
  <si>
    <t>201806201216118</t>
  </si>
  <si>
    <t>EFT,999A,20180000000000169611</t>
  </si>
  <si>
    <t>201806201216120</t>
  </si>
  <si>
    <t>EFT,999A,20180000000000169613</t>
  </si>
  <si>
    <t>201806201216122</t>
  </si>
  <si>
    <t>EFT,999A,20180000000000169571</t>
  </si>
  <si>
    <t>201806201216080</t>
  </si>
  <si>
    <t>EFT,999A,20180000000000169606</t>
  </si>
  <si>
    <t>201806201216115</t>
  </si>
  <si>
    <t>EFT,999A,20180000000000169702</t>
  </si>
  <si>
    <t>201806201216211</t>
  </si>
  <si>
    <t>EFT,999A,20180000000000169720</t>
  </si>
  <si>
    <t>201806201216229</t>
  </si>
  <si>
    <t>EFT,999A,20180000000000169645</t>
  </si>
  <si>
    <t>201806201216154</t>
  </si>
  <si>
    <t>EFT,999A,20180000000000169701</t>
  </si>
  <si>
    <t>201806201216210</t>
  </si>
  <si>
    <t>EFT,999A,20180000000000169604</t>
  </si>
  <si>
    <t>201806201216113</t>
  </si>
  <si>
    <t>EFT,999A,20180000000000169643</t>
  </si>
  <si>
    <t>201806201216152</t>
  </si>
  <si>
    <t>EFT,999A,20180000000000169721</t>
  </si>
  <si>
    <t>201806201216230</t>
  </si>
  <si>
    <t>EFT,999A,20180000000000169615</t>
  </si>
  <si>
    <t>201806201216124</t>
  </si>
  <si>
    <t>EFT,999A,20180000000000169682</t>
  </si>
  <si>
    <t>201806201216191</t>
  </si>
  <si>
    <t>EFT,999A,20180000000000169703</t>
  </si>
  <si>
    <t>201806201216212</t>
  </si>
  <si>
    <t>EFT,999A,20180000000000169572</t>
  </si>
  <si>
    <t>201806201216081</t>
  </si>
  <si>
    <t>EFT,999A,20180000000000169582</t>
  </si>
  <si>
    <t>201806201216091</t>
  </si>
  <si>
    <t>EFT,999A,20180000000000169722</t>
  </si>
  <si>
    <t>201806201216231</t>
  </si>
  <si>
    <t>EFT,999A,20180000000000169728</t>
  </si>
  <si>
    <t>201806201216237</t>
  </si>
  <si>
    <t>EFT,999A,20180000000000169729</t>
  </si>
  <si>
    <t>201806201216238</t>
  </si>
  <si>
    <t>EFT,999A,20180000000000169676</t>
  </si>
  <si>
    <t>201806201216185</t>
  </si>
  <si>
    <t>EFT,999A,20180000000000169667</t>
  </si>
  <si>
    <t>201806201216176</t>
  </si>
  <si>
    <t>EFT,999A,20180000000000164471</t>
  </si>
  <si>
    <t>201806121210992</t>
  </si>
  <si>
    <t>EFT,999A,20180000000000169618</t>
  </si>
  <si>
    <t>201806201216127</t>
  </si>
  <si>
    <t>EFT,999A,20180000000000169589</t>
  </si>
  <si>
    <t>201806201216098</t>
  </si>
  <si>
    <t>EFT,999A,20180000000000169727</t>
  </si>
  <si>
    <t>201806201216236</t>
  </si>
  <si>
    <t>EFT,999A,20180000000000169669</t>
  </si>
  <si>
    <t>201806201216178</t>
  </si>
  <si>
    <t>EFT,999A,20180000000000169683</t>
  </si>
  <si>
    <t>201806201216192</t>
  </si>
  <si>
    <t>EFT,999A,20180000000000169654</t>
  </si>
  <si>
    <t>201806201216163</t>
  </si>
  <si>
    <t>EFT,999A,20180000000000169698</t>
  </si>
  <si>
    <t>201806201216207</t>
  </si>
  <si>
    <t>EFT,999A,20180000000000169706</t>
  </si>
  <si>
    <t>201806201216215</t>
  </si>
  <si>
    <t>EFT,999A,20180000000000169639</t>
  </si>
  <si>
    <t>201806201216148</t>
  </si>
  <si>
    <t>EFT,999A,20180000000000169707</t>
  </si>
  <si>
    <t>201806201216216</t>
  </si>
  <si>
    <t>EFT,999A,20180000000000169734</t>
  </si>
  <si>
    <t>201806201216243</t>
  </si>
  <si>
    <t>EFT,999A,20180000000000169735</t>
  </si>
  <si>
    <t>201806201216244</t>
  </si>
  <si>
    <t>EFT,999A,20180000000000169705</t>
  </si>
  <si>
    <t>201806201216214</t>
  </si>
  <si>
    <t>EFT,999A,20180000000000169660</t>
  </si>
  <si>
    <t>201806201216169</t>
  </si>
  <si>
    <t>EFT,999A,20180000000000169619</t>
  </si>
  <si>
    <t>201806201216128</t>
  </si>
  <si>
    <t>EFT,999A,20180000000000169655</t>
  </si>
  <si>
    <t>201806201216164</t>
  </si>
  <si>
    <t>EFT,999A,20180000000000169652</t>
  </si>
  <si>
    <t>201806201216161</t>
  </si>
  <si>
    <t>EFT,999A,20180000000000169620</t>
  </si>
  <si>
    <t>201806201216129</t>
  </si>
  <si>
    <t>EFT,999A,20180000000000169717</t>
  </si>
  <si>
    <t>201806201216226</t>
  </si>
  <si>
    <t>EFT,999A,20180000000000169590</t>
  </si>
  <si>
    <t>201806201216099</t>
  </si>
  <si>
    <t>EFT,999A,20180000000000169725</t>
  </si>
  <si>
    <t>201806201216234</t>
  </si>
  <si>
    <t>EFT,999A,20180000000000169736</t>
  </si>
  <si>
    <t>201806201216245</t>
  </si>
  <si>
    <t>EFT,999A,20180000000000169733</t>
  </si>
  <si>
    <t>201806201216242</t>
  </si>
  <si>
    <t>EFT,999A,20180000000000169674</t>
  </si>
  <si>
    <t>201806201216183</t>
  </si>
  <si>
    <t>EFT,999A,20180000000000169708</t>
  </si>
  <si>
    <t>201806201216217</t>
  </si>
  <si>
    <t>EFT,999A,20180000000000169723</t>
  </si>
  <si>
    <t>201806201216232</t>
  </si>
  <si>
    <t>EFT,999A,20180000000000169623</t>
  </si>
  <si>
    <t>201806201216132</t>
  </si>
  <si>
    <t>EFT,999A,20180000000000169593</t>
  </si>
  <si>
    <t>201806201216102</t>
  </si>
  <si>
    <t>EFT,999A,20180000000000169737</t>
  </si>
  <si>
    <t>201806201216246</t>
  </si>
  <si>
    <t>EFT,999A,20180000000000169642</t>
  </si>
  <si>
    <t>201806201216151</t>
  </si>
  <si>
    <t>EFT,999A,20180000000000169657</t>
  </si>
  <si>
    <t>201806201216166</t>
  </si>
  <si>
    <t>EFT,999A,20180000000000169581</t>
  </si>
  <si>
    <t>201806201216090</t>
  </si>
  <si>
    <t>EFT,999A,20180000000000169575</t>
  </si>
  <si>
    <t>201806201216084</t>
  </si>
  <si>
    <t>EFT,999A,20180000000000169684</t>
  </si>
  <si>
    <t>201806201216193</t>
  </si>
  <si>
    <t>EFT,999A,20180000000000169586</t>
  </si>
  <si>
    <t>201806201216095</t>
  </si>
  <si>
    <t>EFT,999A,20180000000000169713</t>
  </si>
  <si>
    <t>201806201216222</t>
  </si>
  <si>
    <t>EFT,999A,20180000000000169692</t>
  </si>
  <si>
    <t>201806201216201</t>
  </si>
  <si>
    <t>EFT,999A,20180000000000169670</t>
  </si>
  <si>
    <t>201806201216179</t>
  </si>
  <si>
    <t>EFT,999A,20180000000000169711</t>
  </si>
  <si>
    <t>201806201216220</t>
  </si>
  <si>
    <t>EFT,999A,20180000000000169685</t>
  </si>
  <si>
    <t>201806201216194</t>
  </si>
  <si>
    <t>EFT,999A,20180000000000169624</t>
  </si>
  <si>
    <t>201806201216133</t>
  </si>
  <si>
    <t>EFT,999A,20180000000000169724</t>
  </si>
  <si>
    <t>201806201216233</t>
  </si>
  <si>
    <t>EFT,999A,20180000000000169712</t>
  </si>
  <si>
    <t>201806201216221</t>
  </si>
  <si>
    <t>EFT,999A,20180000000000169626</t>
  </si>
  <si>
    <t>201806201216135</t>
  </si>
  <si>
    <t>EFT,999A,20180000000000169625</t>
  </si>
  <si>
    <t>201806201216134</t>
  </si>
  <si>
    <t>EFT,999A,20180000000000169718</t>
  </si>
  <si>
    <t>201806201216227</t>
  </si>
  <si>
    <t>EFT,999A,20180000000000169678</t>
  </si>
  <si>
    <t>201806201216187</t>
  </si>
  <si>
    <t>EFT,999A,20180000000000169583</t>
  </si>
  <si>
    <t>201806201216092</t>
  </si>
  <si>
    <t>EFT,999A,20180000000000169694</t>
  </si>
  <si>
    <t>201806201216203</t>
  </si>
  <si>
    <t>EFT,999A,20180000000000169653</t>
  </si>
  <si>
    <t>201806201216162</t>
  </si>
  <si>
    <t>EFT,999A,20180000000000169641</t>
  </si>
  <si>
    <t>201806201216150</t>
  </si>
  <si>
    <t>EFT,999A,20180000000000169629</t>
  </si>
  <si>
    <t>201806201216138</t>
  </si>
  <si>
    <t>EFT,999A,20180000000000169696</t>
  </si>
  <si>
    <t>201806201216205</t>
  </si>
  <si>
    <t>EFT,999A,20180000000000169650</t>
  </si>
  <si>
    <t>201806201216159</t>
  </si>
  <si>
    <t>EFT,999A,20180000000000169631</t>
  </si>
  <si>
    <t>201806201216140</t>
  </si>
  <si>
    <t>EFT,999A,20180000000000169632</t>
  </si>
  <si>
    <t>201806201216141</t>
  </si>
  <si>
    <t>EFT,999A,20180000000000169658</t>
  </si>
  <si>
    <t>201806201216167</t>
  </si>
  <si>
    <t>EFT,999A,20180000000000169675</t>
  </si>
  <si>
    <t>201806201216184</t>
  </si>
  <si>
    <t>EFT,999A,20180000000000169663</t>
  </si>
  <si>
    <t>201806201216172</t>
  </si>
  <si>
    <t>EFT,999A,20180000000000169714</t>
  </si>
  <si>
    <t>201806201216223</t>
  </si>
  <si>
    <t>EFT,999A,20180000000000169601</t>
  </si>
  <si>
    <t>201806201216110</t>
  </si>
  <si>
    <t>EFT,999A,20180000000000169715</t>
  </si>
  <si>
    <t>201806201216224</t>
  </si>
  <si>
    <t>EFT,999A,20180000000000169732</t>
  </si>
  <si>
    <t>201806201216241</t>
  </si>
  <si>
    <t>EFT,999A,20180000000000169656</t>
  </si>
  <si>
    <t>201806201216165</t>
  </si>
  <si>
    <t>EFT,999A,20180000000000169630</t>
  </si>
  <si>
    <t>201806201216139</t>
  </si>
  <si>
    <t>EFT,999A,20180000000000169580</t>
  </si>
  <si>
    <t>201806201216089</t>
  </si>
  <si>
    <t>EFT,999A,20180000000000164475</t>
  </si>
  <si>
    <t>201806121210996</t>
  </si>
  <si>
    <t>EFT,999A,20180000000000169602</t>
  </si>
  <si>
    <t>201806201216111</t>
  </si>
  <si>
    <t>EFT,999A,20180000000000164473</t>
  </si>
  <si>
    <t>201806121210994</t>
  </si>
  <si>
    <t>EFT,999A,20180000000000169686</t>
  </si>
  <si>
    <t>201806201216195</t>
  </si>
  <si>
    <t>EFT,999A,20180000000000169646</t>
  </si>
  <si>
    <t>201806201216155</t>
  </si>
  <si>
    <t>EFT,999A,20180000000000169634</t>
  </si>
  <si>
    <t>201806201216143</t>
  </si>
  <si>
    <t>EFT,999A,20180000000000169673</t>
  </si>
  <si>
    <t>201806201216182</t>
  </si>
  <si>
    <t>EFT,999A,20180000000000169585</t>
  </si>
  <si>
    <t>201806201216094</t>
  </si>
  <si>
    <t>EFT,999A,20180000000000169679</t>
  </si>
  <si>
    <t>201806201216188</t>
  </si>
  <si>
    <t>EFT,999A,20180000000000169726</t>
  </si>
  <si>
    <t>201806201216235</t>
  </si>
  <si>
    <t>EFT,999A,20180000000000169635</t>
  </si>
  <si>
    <t>201806201216144</t>
  </si>
  <si>
    <t>EFT,999A,20180000000000169636</t>
  </si>
  <si>
    <t>201806201216145</t>
  </si>
  <si>
    <t>EFT,999A,20180000000000169680</t>
  </si>
  <si>
    <t>201806201216189</t>
  </si>
  <si>
    <t>EFT,999A,20180000000000164474</t>
  </si>
  <si>
    <t>201806121210995</t>
  </si>
  <si>
    <t>EFT,999A,20180000000000169671</t>
  </si>
  <si>
    <t>201806201216180</t>
  </si>
  <si>
    <t>EFT,999A,20180000000000169697</t>
  </si>
  <si>
    <t>201806201216206</t>
  </si>
  <si>
    <t>EFT,999A,20180000000000164477</t>
  </si>
  <si>
    <t>201806121210998</t>
  </si>
  <si>
    <t>EFT,999A,20180000000000169578</t>
  </si>
  <si>
    <t>201806201216087</t>
  </si>
  <si>
    <t>EFT,999A,20180000000000169716</t>
  </si>
  <si>
    <t>201806201216225</t>
  </si>
  <si>
    <t>EFT,999A,20180000000000169688</t>
  </si>
  <si>
    <t>201806201216197</t>
  </si>
  <si>
    <t>EFT,999A,20180000000000169637</t>
  </si>
  <si>
    <t>201806201216146</t>
  </si>
  <si>
    <t>EFT,999A,20180000000000169710</t>
  </si>
  <si>
    <t>201806201216219</t>
  </si>
  <si>
    <t>EFT,999A,20180000000000169617</t>
  </si>
  <si>
    <t>201806201216126</t>
  </si>
  <si>
    <t>EFT,999A,20180000000000169598</t>
  </si>
  <si>
    <t>201806201216107</t>
  </si>
  <si>
    <t>EFT,999A,20180000000000169638</t>
  </si>
  <si>
    <t>201806201216147</t>
  </si>
  <si>
    <t>EFT,999A,20180000000000169627</t>
  </si>
  <si>
    <t>201806201216136</t>
  </si>
  <si>
    <t>EFT,999A,20180000000000169574</t>
  </si>
  <si>
    <t>201806201216083</t>
  </si>
  <si>
    <t>EFT,999A,20180000000000169592</t>
  </si>
  <si>
    <t>201806201216101</t>
  </si>
  <si>
    <t>EFT,999A,20180000000000169591</t>
  </si>
  <si>
    <t>201806201216100</t>
  </si>
  <si>
    <t>ITA,DACA,20180000000000006355</t>
  </si>
  <si>
    <t>ITA,DACA,20180000000000006357</t>
  </si>
  <si>
    <t>Grand Total</t>
  </si>
  <si>
    <t>Sum of Jrnl Posting Amt</t>
  </si>
  <si>
    <t>Total</t>
  </si>
  <si>
    <t>CORE Payments</t>
  </si>
  <si>
    <t>Total Adjustments</t>
  </si>
  <si>
    <t>Audit Adjustments</t>
  </si>
  <si>
    <t>Net Expenditures Excluding Audit Adjustments</t>
  </si>
  <si>
    <t>Gross State Share</t>
  </si>
  <si>
    <t>Calculated</t>
  </si>
  <si>
    <t>Paid</t>
  </si>
  <si>
    <t>Calculated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</si>
</sst>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0.00"/>
    <numFmt numFmtId="166" formatCode="\$#,##0.00;&quot;($&quot;#,##0.00\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9"/>
      <color indexed="8"/>
      <name val="Arial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6"/>
      <color rgb="FF000000"/>
      <name val="Arial"/>
      <family val="2"/>
    </font>
    <font>
      <sz val="9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indexed="64"/>
      </top>
      <bottom style="medium">
        <color indexed="64"/>
      </bottom>
      <diagonal/>
    </border>
    <border>
      <left style="thin">
        <color rgb="FFABABAB"/>
      </left>
      <right style="thin">
        <color rgb="FFABABAB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/>
  </cellStyleXfs>
  <cellXfs count="76">
    <xf numFmtId="0" fontId="0" fillId="0" borderId="0" xfId="0"/>
    <xf numFmtId="0" fontId="0" fillId="0" borderId="0" xfId="0" applyAlignment="1">
      <alignment horizontal="center" wrapText="1"/>
    </xf>
    <xf numFmtId="164" fontId="1" fillId="0" borderId="0" xfId="0" applyNumberFormat="1" applyFont="1" applyAlignment="1" applyProtection="1">
      <alignment horizontal="left"/>
    </xf>
    <xf numFmtId="43" fontId="4" fillId="0" borderId="0" xfId="1" applyFont="1"/>
    <xf numFmtId="43" fontId="0" fillId="0" borderId="0" xfId="0" applyNumberFormat="1"/>
    <xf numFmtId="43" fontId="4" fillId="0" borderId="0" xfId="1" applyFont="1" applyFill="1"/>
    <xf numFmtId="0" fontId="0" fillId="0" borderId="0" xfId="0" applyAlignment="1">
      <alignment horizontal="center"/>
    </xf>
    <xf numFmtId="0" fontId="7" fillId="0" borderId="0" xfId="0" applyFont="1"/>
    <xf numFmtId="0" fontId="2" fillId="0" borderId="0" xfId="0" applyFont="1" applyFill="1" applyBorder="1"/>
    <xf numFmtId="39" fontId="2" fillId="0" borderId="0" xfId="0" applyNumberFormat="1" applyFont="1" applyFill="1" applyBorder="1"/>
    <xf numFmtId="39" fontId="1" fillId="0" borderId="0" xfId="0" applyNumberFormat="1" applyFont="1" applyFill="1" applyBorder="1"/>
    <xf numFmtId="0" fontId="1" fillId="3" borderId="0" xfId="0" applyFont="1" applyFill="1" applyBorder="1" applyAlignment="1">
      <alignment wrapText="1"/>
    </xf>
    <xf numFmtId="0" fontId="2" fillId="3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4" borderId="0" xfId="0" applyFont="1" applyFill="1" applyBorder="1" applyAlignment="1">
      <alignment wrapText="1"/>
    </xf>
    <xf numFmtId="0" fontId="2" fillId="4" borderId="0" xfId="0" applyFont="1" applyFill="1" applyBorder="1" applyAlignment="1">
      <alignment horizontal="center" wrapText="1"/>
    </xf>
    <xf numFmtId="0" fontId="1" fillId="5" borderId="0" xfId="0" applyFont="1" applyFill="1" applyBorder="1" applyAlignment="1">
      <alignment wrapText="1"/>
    </xf>
    <xf numFmtId="0" fontId="2" fillId="5" borderId="0" xfId="0" applyFont="1" applyFill="1" applyBorder="1" applyAlignment="1">
      <alignment horizontal="center" wrapText="1"/>
    </xf>
    <xf numFmtId="0" fontId="1" fillId="6" borderId="0" xfId="0" applyFont="1" applyFill="1" applyBorder="1" applyAlignment="1">
      <alignment wrapText="1"/>
    </xf>
    <xf numFmtId="0" fontId="2" fillId="6" borderId="0" xfId="0" applyFont="1" applyFill="1" applyBorder="1" applyAlignment="1">
      <alignment horizontal="center" wrapText="1"/>
    </xf>
    <xf numFmtId="0" fontId="1" fillId="7" borderId="0" xfId="0" applyFont="1" applyFill="1" applyBorder="1" applyAlignment="1">
      <alignment wrapText="1"/>
    </xf>
    <xf numFmtId="0" fontId="2" fillId="7" borderId="0" xfId="0" applyFont="1" applyFill="1" applyBorder="1" applyAlignment="1">
      <alignment horizontal="center" wrapText="1"/>
    </xf>
    <xf numFmtId="0" fontId="1" fillId="8" borderId="0" xfId="0" applyFont="1" applyFill="1" applyBorder="1" applyAlignment="1">
      <alignment wrapText="1"/>
    </xf>
    <xf numFmtId="0" fontId="2" fillId="8" borderId="0" xfId="0" applyFont="1" applyFill="1" applyBorder="1" applyAlignment="1">
      <alignment horizontal="center" wrapText="1"/>
    </xf>
    <xf numFmtId="0" fontId="1" fillId="9" borderId="0" xfId="0" applyFont="1" applyFill="1" applyBorder="1" applyAlignment="1">
      <alignment wrapText="1"/>
    </xf>
    <xf numFmtId="0" fontId="2" fillId="9" borderId="0" xfId="0" applyFont="1" applyFill="1" applyBorder="1" applyAlignment="1">
      <alignment horizontal="center" wrapText="1"/>
    </xf>
    <xf numFmtId="0" fontId="1" fillId="10" borderId="0" xfId="0" applyFont="1" applyFill="1" applyBorder="1" applyAlignment="1">
      <alignment wrapText="1"/>
    </xf>
    <xf numFmtId="0" fontId="2" fillId="10" borderId="0" xfId="0" applyFont="1" applyFill="1" applyBorder="1" applyAlignment="1">
      <alignment horizontal="center" wrapText="1"/>
    </xf>
    <xf numFmtId="0" fontId="1" fillId="11" borderId="0" xfId="0" applyFont="1" applyFill="1" applyBorder="1" applyAlignment="1">
      <alignment wrapText="1"/>
    </xf>
    <xf numFmtId="0" fontId="2" fillId="11" borderId="0" xfId="0" applyFont="1" applyFill="1" applyBorder="1" applyAlignment="1">
      <alignment horizontal="center" wrapText="1"/>
    </xf>
    <xf numFmtId="0" fontId="1" fillId="12" borderId="0" xfId="0" applyFont="1" applyFill="1" applyBorder="1" applyAlignment="1">
      <alignment wrapText="1"/>
    </xf>
    <xf numFmtId="0" fontId="2" fillId="12" borderId="0" xfId="0" applyFont="1" applyFill="1" applyBorder="1" applyAlignment="1">
      <alignment horizontal="center" wrapText="1"/>
    </xf>
    <xf numFmtId="0" fontId="1" fillId="13" borderId="0" xfId="0" applyFont="1" applyFill="1" applyBorder="1" applyAlignment="1">
      <alignment wrapText="1"/>
    </xf>
    <xf numFmtId="0" fontId="2" fillId="13" borderId="0" xfId="0" applyFont="1" applyFill="1" applyBorder="1" applyAlignment="1">
      <alignment horizontal="center" wrapText="1"/>
    </xf>
    <xf numFmtId="0" fontId="1" fillId="14" borderId="0" xfId="0" applyFont="1" applyFill="1" applyBorder="1" applyAlignment="1">
      <alignment wrapText="1"/>
    </xf>
    <xf numFmtId="0" fontId="2" fillId="14" borderId="0" xfId="0" applyFont="1" applyFill="1" applyBorder="1" applyAlignment="1">
      <alignment horizontal="center" wrapText="1"/>
    </xf>
    <xf numFmtId="0" fontId="1" fillId="0" borderId="0" xfId="0" applyFont="1" applyFill="1" applyBorder="1"/>
    <xf numFmtId="165" fontId="2" fillId="0" borderId="0" xfId="0" applyNumberFormat="1" applyFont="1" applyFill="1" applyBorder="1"/>
    <xf numFmtId="0" fontId="6" fillId="0" borderId="0" xfId="0" applyFont="1"/>
    <xf numFmtId="43" fontId="6" fillId="0" borderId="0" xfId="0" applyNumberFormat="1" applyFont="1" applyBorder="1"/>
    <xf numFmtId="0" fontId="8" fillId="15" borderId="0" xfId="2" applyFont="1" applyFill="1" applyAlignment="1">
      <alignment horizontal="left"/>
    </xf>
    <xf numFmtId="49" fontId="9" fillId="15" borderId="0" xfId="2" applyNumberFormat="1" applyFont="1" applyFill="1" applyAlignment="1">
      <alignment horizontal="left"/>
    </xf>
    <xf numFmtId="1" fontId="9" fillId="15" borderId="0" xfId="2" applyNumberFormat="1" applyFont="1" applyFill="1" applyAlignment="1">
      <alignment horizontal="left"/>
    </xf>
    <xf numFmtId="166" fontId="9" fillId="15" borderId="0" xfId="2" applyNumberFormat="1" applyFont="1" applyFill="1" applyAlignment="1">
      <alignment horizontal="right"/>
    </xf>
    <xf numFmtId="0" fontId="5" fillId="0" borderId="0" xfId="2"/>
    <xf numFmtId="49" fontId="9" fillId="15" borderId="0" xfId="2" applyNumberFormat="1" applyFont="1" applyFill="1" applyBorder="1" applyAlignment="1">
      <alignment horizontal="left"/>
    </xf>
    <xf numFmtId="49" fontId="9" fillId="15" borderId="0" xfId="2" quotePrefix="1" applyNumberFormat="1" applyFont="1" applyFill="1" applyAlignment="1">
      <alignment horizontal="left"/>
    </xf>
    <xf numFmtId="0" fontId="0" fillId="0" borderId="1" xfId="0" applyFont="1" applyBorder="1" applyAlignment="1">
      <alignment horizontal="center"/>
    </xf>
    <xf numFmtId="0" fontId="7" fillId="0" borderId="0" xfId="0" quotePrefix="1" applyFont="1" applyFill="1"/>
    <xf numFmtId="0" fontId="0" fillId="0" borderId="0" xfId="0" applyAlignment="1"/>
    <xf numFmtId="0" fontId="6" fillId="0" borderId="0" xfId="0" applyFont="1" applyAlignment="1"/>
    <xf numFmtId="43" fontId="4" fillId="0" borderId="0" xfId="1" applyFont="1" applyProtection="1">
      <protection hidden="1"/>
    </xf>
    <xf numFmtId="43" fontId="4" fillId="0" borderId="1" xfId="1" applyFont="1" applyBorder="1" applyProtection="1">
      <protection hidden="1"/>
    </xf>
    <xf numFmtId="43" fontId="6" fillId="0" borderId="0" xfId="0" applyNumberFormat="1" applyFont="1" applyProtection="1">
      <protection hidden="1"/>
    </xf>
    <xf numFmtId="0" fontId="0" fillId="0" borderId="0" xfId="0" applyProtection="1">
      <protection hidden="1"/>
    </xf>
    <xf numFmtId="43" fontId="6" fillId="0" borderId="0" xfId="1" applyFont="1" applyProtection="1">
      <protection hidden="1"/>
    </xf>
    <xf numFmtId="0" fontId="7" fillId="16" borderId="0" xfId="0" quotePrefix="1" applyFont="1" applyFill="1" applyAlignment="1" applyProtection="1">
      <alignment horizontal="center"/>
      <protection locked="0"/>
    </xf>
    <xf numFmtId="39" fontId="0" fillId="0" borderId="0" xfId="0" applyNumberFormat="1"/>
    <xf numFmtId="43" fontId="4" fillId="0" borderId="0" xfId="1" applyFont="1"/>
    <xf numFmtId="0" fontId="8" fillId="15" borderId="0" xfId="2" applyFont="1" applyFill="1" applyBorder="1" applyAlignment="1">
      <alignment horizontal="left"/>
    </xf>
    <xf numFmtId="49" fontId="3" fillId="2" borderId="2" xfId="2" applyNumberFormat="1" applyFont="1" applyFill="1" applyBorder="1" applyAlignment="1">
      <alignment horizontal="right"/>
    </xf>
    <xf numFmtId="0" fontId="0" fillId="0" borderId="4" xfId="0" applyBorder="1"/>
    <xf numFmtId="0" fontId="0" fillId="0" borderId="4" xfId="0" pivotButton="1" applyBorder="1"/>
    <xf numFmtId="0" fontId="0" fillId="0" borderId="5" xfId="0" applyBorder="1"/>
    <xf numFmtId="0" fontId="0" fillId="0" borderId="6" xfId="0" applyBorder="1"/>
    <xf numFmtId="44" fontId="0" fillId="0" borderId="6" xfId="0" applyNumberFormat="1" applyBorder="1"/>
    <xf numFmtId="44" fontId="0" fillId="0" borderId="7" xfId="0" applyNumberFormat="1" applyBorder="1"/>
    <xf numFmtId="43" fontId="0" fillId="0" borderId="0" xfId="0" applyNumberFormat="1" applyFill="1"/>
    <xf numFmtId="0" fontId="0" fillId="0" borderId="8" xfId="0" applyBorder="1"/>
    <xf numFmtId="44" fontId="0" fillId="0" borderId="9" xfId="0" applyNumberFormat="1" applyBorder="1"/>
    <xf numFmtId="43" fontId="0" fillId="0" borderId="3" xfId="0" applyNumberFormat="1" applyBorder="1"/>
    <xf numFmtId="0" fontId="0" fillId="0" borderId="3" xfId="0" applyBorder="1"/>
    <xf numFmtId="43" fontId="4" fillId="0" borderId="0" xfId="1" applyFont="1"/>
    <xf numFmtId="43" fontId="0" fillId="0" borderId="0" xfId="0" applyNumberFormat="1" applyProtection="1"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3">
    <cellStyle name="Comma" xfId="1" builtinId="3"/>
    <cellStyle name="Normal" xfId="0" builtinId="0"/>
    <cellStyle name="Normal 2" xfId="2"/>
  </cellStyles>
  <dxfs count="2">
    <dxf>
      <border>
        <top style="thin">
          <color indexed="64"/>
        </top>
        <bottom style="medium">
          <color indexed="64"/>
        </bottom>
      </border>
    </dxf>
    <dxf>
      <border>
        <top style="thin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im Kahle" refreshedDate="43284.34274039352" createdVersion="5" refreshedVersion="5" recordCount="2135">
  <cacheSource type="worksheet">
    <worksheetSource ref="A1:I2136" sheet="Accounting Record"/>
  </cacheSource>
  <cacheFields count="9">
    <cacheField name="District Code" numFmtId="49">
      <sharedItems count="179">
        <s v="0010"/>
        <s v="0020"/>
        <s v="0030"/>
        <s v="0040"/>
        <s v="0050"/>
        <s v="0060"/>
        <s v="0070"/>
        <s v="0100"/>
        <s v="0110"/>
        <s v="0120"/>
        <s v="0123"/>
        <s v="0130"/>
        <s v="0140"/>
        <s v="0170"/>
        <s v="0180"/>
        <s v="0190"/>
        <s v="0220"/>
        <s v="0230"/>
        <s v="0240"/>
        <s v="0250"/>
        <s v="0260"/>
        <s v="0270"/>
        <s v="0290"/>
        <s v="0310"/>
        <s v="0470"/>
        <s v="0480"/>
        <s v="0490"/>
        <s v="0500"/>
        <s v="0510"/>
        <s v="0520"/>
        <s v="0540"/>
        <s v="0550"/>
        <s v="0560"/>
        <s v="0580"/>
        <s v="0640"/>
        <s v="0740"/>
        <s v="0770"/>
        <s v="0860"/>
        <s v="0870"/>
        <s v="0880"/>
        <s v="0890"/>
        <s v="0900"/>
        <s v="0910"/>
        <s v="0920"/>
        <s v="0930"/>
        <s v="0940"/>
        <s v="0950"/>
        <s v="0960"/>
        <s v="0970"/>
        <s v="0980"/>
        <s v="0990"/>
        <s v="1000"/>
        <s v="1010"/>
        <s v="1020"/>
        <s v="1030"/>
        <s v="1040"/>
        <s v="1050"/>
        <s v="1060"/>
        <s v="1070"/>
        <s v="1080"/>
        <s v="1110"/>
        <s v="1120"/>
        <s v="1130"/>
        <s v="1140"/>
        <s v="1150"/>
        <s v="1160"/>
        <s v="1180"/>
        <s v="1195"/>
        <s v="1220"/>
        <s v="1330"/>
        <s v="1340"/>
        <s v="1350"/>
        <s v="1360"/>
        <s v="1380"/>
        <s v="1390"/>
        <s v="1400"/>
        <s v="1410"/>
        <s v="1420"/>
        <s v="1430"/>
        <s v="1440"/>
        <s v="1450"/>
        <s v="1460"/>
        <s v="1480"/>
        <s v="1490"/>
        <s v="1500"/>
        <s v="1510"/>
        <s v="1520"/>
        <s v="1530"/>
        <s v="1540"/>
        <s v="1550"/>
        <s v="1560"/>
        <s v="1570"/>
        <s v="1580"/>
        <s v="1590"/>
        <s v="1600"/>
        <s v="1620"/>
        <s v="1750"/>
        <s v="1760"/>
        <s v="1780"/>
        <s v="1790"/>
        <s v="1810"/>
        <s v="1828"/>
        <s v="1850"/>
        <s v="1860"/>
        <s v="1870"/>
        <s v="1980"/>
        <s v="1990"/>
        <s v="2000"/>
        <s v="2010"/>
        <s v="2020"/>
        <s v="2035"/>
        <s v="2055"/>
        <s v="2070"/>
        <s v="2180"/>
        <s v="2190"/>
        <s v="2395"/>
        <s v="2405"/>
        <s v="2505"/>
        <s v="2515"/>
        <s v="2520"/>
        <s v="2530"/>
        <s v="2535"/>
        <s v="2540"/>
        <s v="2560"/>
        <s v="2570"/>
        <s v="2580"/>
        <s v="2590"/>
        <s v="2600"/>
        <s v="2610"/>
        <s v="2620"/>
        <s v="2630"/>
        <s v="2640"/>
        <s v="2650"/>
        <s v="2660"/>
        <s v="2670"/>
        <s v="2680"/>
        <s v="2690"/>
        <s v="2700"/>
        <s v="2710"/>
        <s v="2720"/>
        <s v="2730"/>
        <s v="2740"/>
        <s v="2750"/>
        <s v="2760"/>
        <s v="2770"/>
        <s v="2780"/>
        <s v="2790"/>
        <s v="2800"/>
        <s v="2810"/>
        <s v="2820"/>
        <s v="2830"/>
        <s v="2840"/>
        <s v="2862"/>
        <s v="2865"/>
        <s v="3000"/>
        <s v="3010"/>
        <s v="3020"/>
        <s v="3030"/>
        <s v="3040"/>
        <s v="3050"/>
        <s v="3060"/>
        <s v="3070"/>
        <s v="3080"/>
        <s v="3085"/>
        <s v="3090"/>
        <s v="3100"/>
        <s v="3110"/>
        <s v="3120"/>
        <s v="3130"/>
        <s v="3140"/>
        <s v="3145"/>
        <s v="3146"/>
        <s v="3147"/>
        <s v="3148"/>
        <s v="3200"/>
        <s v="3210"/>
        <s v="3220"/>
        <s v="3230"/>
        <s v="8001"/>
      </sharedItems>
    </cacheField>
    <cacheField name="Period" numFmtId="1">
      <sharedItems containsSemiMixedTypes="0" containsString="0" containsNumber="1" containsInteger="1" minValue="1" maxValue="12"/>
    </cacheField>
    <cacheField name="Debit Amount" numFmtId="166">
      <sharedItems containsSemiMixedTypes="0" containsString="0" containsNumber="1" minValue="1055.71" maxValue="32368659.420000002"/>
    </cacheField>
    <cacheField name="Credit Amount" numFmtId="166">
      <sharedItems containsSemiMixedTypes="0" containsString="0" containsNumber="1" containsInteger="1" minValue="0" maxValue="0"/>
    </cacheField>
    <cacheField name="Jrnl Posting Amt" numFmtId="166">
      <sharedItems containsSemiMixedTypes="0" containsString="0" containsNumber="1" minValue="1055.71" maxValue="32368659.420000002"/>
    </cacheField>
    <cacheField name="Jrnl Doc (Code,Dept,ID)" numFmtId="49">
      <sharedItems/>
    </cacheField>
    <cacheField name="Jrnl Vendor Legal Name" numFmtId="49">
      <sharedItems containsBlank="1"/>
    </cacheField>
    <cacheField name="DISB Actg Line Check Description" numFmtId="49">
      <sharedItems containsBlank="1"/>
    </cacheField>
    <cacheField name="Jrnl Check No" numFmtId="49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35">
  <r>
    <x v="0"/>
    <n v="1"/>
    <n v="3859174.45"/>
    <n v="0"/>
    <n v="3859174.45"/>
    <s v="EFT,999A,20180000000000008541"/>
    <s v="MAPLETON 1 0010"/>
    <s v="3110 State Share July 2017"/>
    <s v="201707201055337"/>
  </r>
  <r>
    <x v="0"/>
    <n v="2"/>
    <n v="3980429.97"/>
    <n v="0"/>
    <n v="3980429.97"/>
    <s v="EFT,999A,20180000000000021235"/>
    <s v="MAPLETON 1 0010"/>
    <s v="3110 State Share August 2017"/>
    <s v="201708221067972"/>
  </r>
  <r>
    <x v="0"/>
    <n v="3"/>
    <n v="3919802.21"/>
    <n v="0"/>
    <n v="3919802.21"/>
    <s v="EFT,999A,20180000000000034191"/>
    <s v="MAPLETON 1 0010"/>
    <s v="3110 State Share September 2017"/>
    <s v="201709201080888"/>
  </r>
  <r>
    <x v="0"/>
    <n v="4"/>
    <n v="3919802.21"/>
    <n v="0"/>
    <n v="3919802.21"/>
    <s v="EFT,999A,20180000000000049620"/>
    <s v="MAPLETON 1 0010"/>
    <s v="3110 State Share October 2017"/>
    <s v="201710201096307"/>
  </r>
  <r>
    <x v="0"/>
    <n v="5"/>
    <n v="3919802.21"/>
    <n v="0"/>
    <n v="3919802.21"/>
    <s v="EFT,999A,20180000000000063298"/>
    <s v="MAPLETON 1 0010"/>
    <s v="3110 State Share November 2017"/>
    <s v="201711201109985"/>
  </r>
  <r>
    <x v="0"/>
    <n v="6"/>
    <n v="3359007.6"/>
    <n v="0"/>
    <n v="3359007.6"/>
    <s v="EFT,999A,20180000000000077288"/>
    <s v="MAPLETON 1 0010"/>
    <s v="3110 State Share December 2017"/>
    <s v="201712191123974"/>
  </r>
  <r>
    <x v="0"/>
    <n v="7"/>
    <n v="3801438.06"/>
    <n v="0"/>
    <n v="3801438.06"/>
    <s v="EFT,999A,20180000000000091477"/>
    <s v="MAPLETON 1 0010"/>
    <s v="3110 State Share January 2018"/>
    <s v="201801221138130"/>
  </r>
  <r>
    <x v="0"/>
    <n v="8"/>
    <n v="3826335"/>
    <n v="0"/>
    <n v="3826335"/>
    <s v="EFT,999A,20180000000000105224"/>
    <s v="MAPLETON 1 0010"/>
    <s v="3110 State Share February 2018"/>
    <s v="201802201151877"/>
  </r>
  <r>
    <x v="0"/>
    <n v="9"/>
    <n v="3826335"/>
    <n v="0"/>
    <n v="3826335"/>
    <s v="EFT,999A,20180000000000120257"/>
    <s v="MAPLETON 1 0010"/>
    <s v="3110 State Share March 2018"/>
    <s v="201803201166881"/>
  </r>
  <r>
    <x v="0"/>
    <n v="10"/>
    <n v="3845424.26"/>
    <n v="0"/>
    <n v="3845424.26"/>
    <s v="EFT,999A,20180000000000136754"/>
    <s v="MAPLETON 1 0010"/>
    <s v="3110 State Share April 2018"/>
    <s v="201804201183353"/>
  </r>
  <r>
    <x v="0"/>
    <n v="11"/>
    <n v="3844080.57"/>
    <n v="0"/>
    <n v="3844080.57"/>
    <s v="EFT,999A,20180000000000152919"/>
    <s v="MAPLETON 1 0010"/>
    <s v="3110 State Share May 2018"/>
    <s v="201805221199485"/>
  </r>
  <r>
    <x v="0"/>
    <n v="12"/>
    <n v="3845364.32"/>
    <n v="0"/>
    <n v="3845364.32"/>
    <s v="EFT,999A,20180000000000169593"/>
    <s v="MAPLETON 1 0010"/>
    <s v="3110 State Share June 2018"/>
    <s v="201806201216102"/>
  </r>
  <r>
    <x v="1"/>
    <n v="1"/>
    <n v="16605713.92"/>
    <n v="0"/>
    <n v="16605713.92"/>
    <s v="EFT,999A,20180000000000008632"/>
    <s v="ADAMS 12 FIVE STAR 0020"/>
    <s v="3110 State Share July 2017"/>
    <s v="201707201055428"/>
  </r>
  <r>
    <x v="1"/>
    <n v="2"/>
    <n v="17688208.75"/>
    <n v="0"/>
    <n v="17688208.75"/>
    <s v="EFT,999A,20180000000000021325"/>
    <s v="ADAMS 12 FIVE STAR 0020"/>
    <s v="3110 State Share August 2017"/>
    <s v="201708221068062"/>
  </r>
  <r>
    <x v="1"/>
    <n v="3"/>
    <n v="17091211.390000001"/>
    <n v="0"/>
    <n v="17091211.390000001"/>
    <s v="EFT,999A,20180000000000034281"/>
    <s v="ADAMS 12 FIVE STAR 0020"/>
    <s v="3110 State Share September 2017"/>
    <s v="201709201080978"/>
  </r>
  <r>
    <x v="1"/>
    <n v="4"/>
    <n v="17091211.379999999"/>
    <n v="0"/>
    <n v="17091211.379999999"/>
    <s v="EFT,999A,20180000000000049709"/>
    <s v="ADAMS 12 FIVE STAR 0020"/>
    <s v="3110 State Share October 2017"/>
    <s v="201710201096396"/>
  </r>
  <r>
    <x v="1"/>
    <n v="5"/>
    <n v="17091211.350000001"/>
    <n v="0"/>
    <n v="17091211.350000001"/>
    <s v="EFT,999A,20180000000000063299"/>
    <s v="ADAMS 12 FIVE STAR 0020"/>
    <s v="3110 State Share November 2017"/>
    <s v="201711201109986"/>
  </r>
  <r>
    <x v="1"/>
    <n v="6"/>
    <n v="14214970.98"/>
    <n v="0"/>
    <n v="14214970.98"/>
    <s v="EFT,999A,20180000000000077289"/>
    <s v="ADAMS 12 FIVE STAR 0020"/>
    <s v="3110 State Share December 2017"/>
    <s v="201712191123975"/>
  </r>
  <r>
    <x v="1"/>
    <n v="7"/>
    <n v="16468766.710000001"/>
    <n v="0"/>
    <n v="16468766.710000001"/>
    <s v="EFT,999A,20180000000000091478"/>
    <s v="ADAMS 12 FIVE STAR 0020"/>
    <s v="3110 State Share January 2018"/>
    <s v="201801221138131"/>
  </r>
  <r>
    <x v="1"/>
    <n v="8"/>
    <n v="16603499.91"/>
    <n v="0"/>
    <n v="16603499.91"/>
    <s v="EFT,999A,20180000000000105225"/>
    <s v="ADAMS 12 FIVE STAR 0020"/>
    <s v="3110 State Share February 2018"/>
    <s v="201802201151878"/>
  </r>
  <r>
    <x v="1"/>
    <n v="9"/>
    <n v="16583879.08"/>
    <n v="0"/>
    <n v="16583879.08"/>
    <s v="EFT,999A,20180000000000120258"/>
    <s v="ADAMS 12 FIVE STAR 0020"/>
    <s v="3110 State Share March 2018"/>
    <s v="201803201166882"/>
  </r>
  <r>
    <x v="1"/>
    <n v="10"/>
    <n v="16666009.300000001"/>
    <n v="0"/>
    <n v="16666009.300000001"/>
    <s v="EFT,999A,20180000000000136755"/>
    <s v="ADAMS 12 FIVE STAR 0020"/>
    <s v="3110 State Share April 2018"/>
    <s v="201804201183354"/>
  </r>
  <r>
    <x v="1"/>
    <n v="11"/>
    <n v="16660228.35"/>
    <n v="0"/>
    <n v="16660228.35"/>
    <s v="EFT,999A,20180000000000152920"/>
    <s v="ADAMS 12 FIVE STAR 0020"/>
    <s v="3110 State Share May 2018"/>
    <s v="201805221199486"/>
  </r>
  <r>
    <x v="1"/>
    <n v="12"/>
    <n v="16665762.15"/>
    <n v="0"/>
    <n v="16665762.15"/>
    <s v="EFT,999A,20180000000000169594"/>
    <s v="ADAMS 12 FIVE STAR SCHOOLS"/>
    <s v="3110 State Share June 2018"/>
    <s v="201806201216103"/>
  </r>
  <r>
    <x v="2"/>
    <n v="1"/>
    <n v="3202079.9"/>
    <n v="0"/>
    <n v="3202079.9"/>
    <s v="EFT,999A,20180000000000008542"/>
    <s v="ADAMS COUNTY 14 0030"/>
    <s v="3110 State Share July 2017"/>
    <s v="201707201055338"/>
  </r>
  <r>
    <x v="2"/>
    <n v="2"/>
    <n v="3401327.21"/>
    <n v="0"/>
    <n v="3401327.21"/>
    <s v="EFT,999A,20180000000000021236"/>
    <s v="ADAMS COUNTY 14 0030"/>
    <s v="3110 State Share August 2017"/>
    <s v="201708221067973"/>
  </r>
  <r>
    <x v="2"/>
    <n v="3"/>
    <n v="3301703.58"/>
    <n v="0"/>
    <n v="3301703.58"/>
    <s v="EFT,999A,20180000000000034192"/>
    <s v="ADAMS COUNTY 14 0030"/>
    <s v="3110 State Share September 2017"/>
    <s v="201709201080889"/>
  </r>
  <r>
    <x v="2"/>
    <n v="4"/>
    <n v="3301703.58"/>
    <n v="0"/>
    <n v="3301703.58"/>
    <s v="EFT,999A,20180000000000049621"/>
    <s v="ADAMS COUNTY 14 0030"/>
    <s v="3110 State Share October 2017"/>
    <s v="201710201096308"/>
  </r>
  <r>
    <x v="2"/>
    <n v="5"/>
    <n v="3301703.58"/>
    <n v="0"/>
    <n v="3301703.58"/>
    <s v="EFT,999A,20180000000000063300"/>
    <s v="ADAMS COUNTY 14 0030"/>
    <s v="3110 State Share November 2017"/>
    <s v="201711201109987"/>
  </r>
  <r>
    <x v="2"/>
    <n v="6"/>
    <n v="2247734.4500000002"/>
    <n v="0"/>
    <n v="2247734.4500000002"/>
    <s v="EFT,999A,20180000000000077290"/>
    <s v="ADAMS COUNTY 14 0030"/>
    <s v="3110 State Share December 2017"/>
    <s v="201712191123976"/>
  </r>
  <r>
    <x v="2"/>
    <n v="7"/>
    <n v="3163899.19"/>
    <n v="0"/>
    <n v="3163899.19"/>
    <s v="EFT,999A,20180000000000091479"/>
    <s v="ADAMS COUNTY 14 0030"/>
    <s v="3110 State Share January 2018"/>
    <s v="201801221138132"/>
  </r>
  <r>
    <x v="2"/>
    <n v="8"/>
    <n v="3136201.76"/>
    <n v="0"/>
    <n v="3136201.76"/>
    <s v="EFT,999A,20180000000000105226"/>
    <s v="ADAMS COUNTY 14 0030"/>
    <s v="3110 State Share February 2018"/>
    <s v="201802201151879"/>
  </r>
  <r>
    <x v="2"/>
    <n v="9"/>
    <n v="3136201.77"/>
    <n v="0"/>
    <n v="3136201.77"/>
    <s v="EFT,999A,20180000000000120259"/>
    <s v="ADAMS COUNTY 14 0030"/>
    <s v="3110 State Share March 2018"/>
    <s v="201803201166883"/>
  </r>
  <r>
    <x v="2"/>
    <n v="10"/>
    <n v="3153110.4"/>
    <n v="0"/>
    <n v="3153110.4"/>
    <s v="EFT,999A,20180000000000136756"/>
    <s v="ADAMS COUNTY 14 0030"/>
    <s v="3110 State Share April 2018"/>
    <s v="201804201183355"/>
  </r>
  <r>
    <x v="2"/>
    <n v="11"/>
    <n v="3151920.2"/>
    <n v="0"/>
    <n v="3151920.2"/>
    <s v="EFT,999A,20180000000000152921"/>
    <s v="ADAMS COUNTY 14 0030"/>
    <s v="3110 State Share May 2018"/>
    <s v="201805221199487"/>
  </r>
  <r>
    <x v="2"/>
    <n v="12"/>
    <n v="3153058.88"/>
    <n v="0"/>
    <n v="3153058.88"/>
    <s v="EFT,999A,20180000000000169595"/>
    <s v="ADAMS COUNTY 14 0030"/>
    <s v="3110 State Share June 2018"/>
    <s v="201806201216104"/>
  </r>
  <r>
    <x v="3"/>
    <n v="1"/>
    <n v="7560351.8600000003"/>
    <n v="0"/>
    <n v="7560351.8600000003"/>
    <s v="EFT,999A,20180000000000008588"/>
    <s v="ADAMS COUNTY SCHOOL DISTRICT 27J"/>
    <s v="3110 State Share July 2017"/>
    <s v="201707201055384"/>
  </r>
  <r>
    <x v="3"/>
    <n v="2"/>
    <n v="7903045.0499999998"/>
    <n v="0"/>
    <n v="7903045.0499999998"/>
    <s v="EFT,999A,20180000000000021282"/>
    <s v="ADAMS COUNTY SCHOOL DISTRICT 27J"/>
    <s v="3110 State Share August 2017"/>
    <s v="201708221068019"/>
  </r>
  <r>
    <x v="3"/>
    <n v="3"/>
    <n v="7732073.6799999997"/>
    <n v="0"/>
    <n v="7732073.6799999997"/>
    <s v="EFT,999A,20180000000000034238"/>
    <s v="ADAMS COUNTY SCHOOL DISTRICT 27J"/>
    <s v="3110 State Share September 2017"/>
    <s v="201709201080935"/>
  </r>
  <r>
    <x v="3"/>
    <n v="4"/>
    <n v="7732073.7199999997"/>
    <n v="0"/>
    <n v="7732073.7199999997"/>
    <s v="EFT,999A,20180000000000049667"/>
    <s v="ADAMS COUNTY SCHOOL DISTRICT 27J"/>
    <s v="3110 State Share October 2017"/>
    <s v="201710201096354"/>
  </r>
  <r>
    <x v="3"/>
    <n v="5"/>
    <n v="7731729.9500000002"/>
    <n v="0"/>
    <n v="7731729.9500000002"/>
    <s v="EFT,999A,20180000000000063347"/>
    <s v="ADAMS COUNTY SCHOOL DISTRICT 27J"/>
    <s v="3110 State Share November 2017"/>
    <s v="201711201110034"/>
  </r>
  <r>
    <x v="3"/>
    <n v="6"/>
    <n v="6540211.8200000003"/>
    <n v="0"/>
    <n v="6540211.8200000003"/>
    <s v="EFT,999A,20180000000000077337"/>
    <s v="ADAMS COUNTY SCHOOL DISTRICT 27J"/>
    <s v="3110 State Share December 2017"/>
    <s v="201712191124023"/>
  </r>
  <r>
    <x v="3"/>
    <n v="7"/>
    <n v="7455201.6900000004"/>
    <n v="0"/>
    <n v="7455201.6900000004"/>
    <s v="EFT,999A,20180000000000091529"/>
    <s v="ADAMS COUNTY SCHOOL DISTRICT 27J"/>
    <s v="3110 State Share January 2018"/>
    <s v="201801221138182"/>
  </r>
  <r>
    <x v="3"/>
    <n v="8"/>
    <n v="7528982.6799999997"/>
    <n v="0"/>
    <n v="7528982.6799999997"/>
    <s v="EFT,999A,20180000000000105276"/>
    <s v="ADAMS COUNTY SCHOOL DISTRICT 27J"/>
    <s v="3110 State Share February 2018"/>
    <s v="201802201151929"/>
  </r>
  <r>
    <x v="3"/>
    <n v="9"/>
    <n v="7528952.25"/>
    <n v="0"/>
    <n v="7528952.25"/>
    <s v="EFT,999A,20180000000000120324"/>
    <s v="ADAMS COUNTY SCHOOL DISTRICT 27J"/>
    <s v="3110 State Share March 2018"/>
    <s v="201803201166948"/>
  </r>
  <r>
    <x v="3"/>
    <n v="10"/>
    <n v="7566393.2599999998"/>
    <n v="0"/>
    <n v="7566393.2599999998"/>
    <s v="EFT,999A,20180000000000136821"/>
    <s v="ADAMS COUNTY SCHOOL DISTRICT 27J"/>
    <s v="3110 State Share April 2018"/>
    <s v="201804201183420"/>
  </r>
  <r>
    <x v="3"/>
    <n v="11"/>
    <n v="7563757.75"/>
    <n v="0"/>
    <n v="7563757.75"/>
    <s v="EFT,999A,20180000000000152986"/>
    <s v="ADAMS COUNTY SCHOOL DISTRICT 27J"/>
    <s v="3110 State Share May 2018"/>
    <s v="201805221199552"/>
  </r>
  <r>
    <x v="3"/>
    <n v="12"/>
    <n v="7566296.9100000001"/>
    <n v="0"/>
    <n v="7566296.9100000001"/>
    <s v="EFT,999A,20180000000000169661"/>
    <s v="ADAMS COUNTY SCHOOL DISTRICT 27J"/>
    <s v="3110 State Share June 2018"/>
    <s v="201806201216170"/>
  </r>
  <r>
    <x v="4"/>
    <n v="1"/>
    <n v="372756.59"/>
    <n v="0"/>
    <n v="372756.59"/>
    <s v="EFT,999A,20180000000000008633"/>
    <s v="BENNETT 29J - 0050"/>
    <s v="3110 State Share July 2017"/>
    <s v="201707201055429"/>
  </r>
  <r>
    <x v="4"/>
    <n v="2"/>
    <n v="390995.09"/>
    <n v="0"/>
    <n v="390995.09"/>
    <s v="EFT,999A,20180000000000021326"/>
    <s v="BENNETT 29J - 0050"/>
    <s v="3110 State Share August 2017"/>
    <s v="201708221068063"/>
  </r>
  <r>
    <x v="4"/>
    <n v="3"/>
    <n v="381875.84"/>
    <n v="0"/>
    <n v="381875.84"/>
    <s v="EFT,999A,20180000000000034282"/>
    <s v="BENNETT 29J - 0050"/>
    <s v="3110 State Share September 2017"/>
    <s v="201709201080979"/>
  </r>
  <r>
    <x v="4"/>
    <n v="4"/>
    <n v="381875.84"/>
    <n v="0"/>
    <n v="381875.84"/>
    <s v="EFT,999A,20180000000000049710"/>
    <s v="BENNETT 29J - 0050"/>
    <s v="3110 State Share October 2017"/>
    <s v="201710201096397"/>
  </r>
  <r>
    <x v="4"/>
    <n v="5"/>
    <n v="381875.84"/>
    <n v="0"/>
    <n v="381875.84"/>
    <s v="EFT,999A,20180000000000063388"/>
    <s v="BENNETT 29J - 0050"/>
    <s v="3110 State Share November 2017"/>
    <s v="201711201110075"/>
  </r>
  <r>
    <x v="4"/>
    <n v="6"/>
    <n v="403616.77"/>
    <n v="0"/>
    <n v="403616.77"/>
    <s v="EFT,999A,20180000000000077376"/>
    <s v="BENNETT 29J - 0050"/>
    <s v="3110 State Share December 2017"/>
    <s v="201712191124062"/>
  </r>
  <r>
    <x v="4"/>
    <n v="7"/>
    <n v="382284.18"/>
    <n v="0"/>
    <n v="382284.18"/>
    <s v="EFT,999A,20180000000000091572"/>
    <s v="BENNETT 29J - 0050"/>
    <s v="3110 State Share January 2018"/>
    <s v="201801221138225"/>
  </r>
  <r>
    <x v="4"/>
    <n v="8"/>
    <n v="385499.14"/>
    <n v="0"/>
    <n v="385499.14"/>
    <s v="EFT,999A,20180000000000105319"/>
    <s v="BENNETT 29J - 0050"/>
    <s v="3110 State Share February 2018"/>
    <s v="201802201151972"/>
  </r>
  <r>
    <x v="4"/>
    <n v="9"/>
    <n v="385499.14"/>
    <n v="0"/>
    <n v="385499.14"/>
    <s v="EFT,999A,20180000000000120260"/>
    <s v="BENNETT 29J - 0050"/>
    <s v="3110 State Share March 2018"/>
    <s v="201803201166884"/>
  </r>
  <r>
    <x v="4"/>
    <n v="10"/>
    <n v="387964.15999999997"/>
    <n v="0"/>
    <n v="387964.15999999997"/>
    <s v="EFT,999A,20180000000000136757"/>
    <s v="BENNETT 29J - 0050"/>
    <s v="3110 State Share April 2018"/>
    <s v="201804201183356"/>
  </r>
  <r>
    <x v="4"/>
    <n v="11"/>
    <n v="387790.65"/>
    <n v="0"/>
    <n v="387790.65"/>
    <s v="EFT,999A,20180000000000152922"/>
    <s v="BENNETT 29J - 0050"/>
    <s v="3110 State Share May 2018"/>
    <s v="201805221199488"/>
  </r>
  <r>
    <x v="4"/>
    <n v="12"/>
    <n v="387956.41"/>
    <n v="0"/>
    <n v="387956.41"/>
    <s v="EFT,999A,20180000000000169596"/>
    <s v="BENNETT 29J - 0050"/>
    <s v="3110 State Share June 2018"/>
    <s v="201806201216105"/>
  </r>
  <r>
    <x v="5"/>
    <n v="1"/>
    <n v="360857.17"/>
    <n v="0"/>
    <n v="360857.17"/>
    <s v="EFT,999A,20180000000000008634"/>
    <s v="ADAMS COUNTY 31J"/>
    <s v="3110 State Share July 2017"/>
    <s v="201707201055430"/>
  </r>
  <r>
    <x v="5"/>
    <n v="2"/>
    <n v="393132.95"/>
    <n v="0"/>
    <n v="393132.95"/>
    <s v="EFT,999A,20180000000000021327"/>
    <s v="ADAMS COUNTY 31J"/>
    <s v="3110 State Share August 2017"/>
    <s v="201708221068064"/>
  </r>
  <r>
    <x v="5"/>
    <n v="3"/>
    <n v="376995.06"/>
    <n v="0"/>
    <n v="376995.06"/>
    <s v="EFT,999A,20180000000000034283"/>
    <s v="ADAMS COUNTY 31J"/>
    <s v="3110 State Share September 2017"/>
    <s v="201709201080980"/>
  </r>
  <r>
    <x v="5"/>
    <n v="4"/>
    <n v="376995.06"/>
    <n v="0"/>
    <n v="376995.06"/>
    <s v="EFT,999A,20180000000000049711"/>
    <s v="ADAMS COUNTY 31J"/>
    <s v="3110 State Share October 2017"/>
    <s v="201710201096398"/>
  </r>
  <r>
    <x v="5"/>
    <n v="5"/>
    <n v="376995.06"/>
    <n v="0"/>
    <n v="376995.06"/>
    <s v="EFT,999A,20180000000000063389"/>
    <s v="ADAMS COUNTY 31J"/>
    <s v="3110 State Share November 2017"/>
    <s v="201711201110076"/>
  </r>
  <r>
    <x v="5"/>
    <n v="6"/>
    <n v="449940.08"/>
    <n v="0"/>
    <n v="449940.08"/>
    <s v="EFT,999A,20180000000000077377"/>
    <s v="ADAMS COUNTY 31J"/>
    <s v="3110 State Share December 2017"/>
    <s v="201712191124063"/>
  </r>
  <r>
    <x v="5"/>
    <n v="7"/>
    <n v="386229.27"/>
    <n v="0"/>
    <n v="386229.27"/>
    <s v="EFT,999A,20180000000000091573"/>
    <s v="ADAMS COUNTY 31J"/>
    <s v="3110 State Share January 2018"/>
    <s v="201801221138226"/>
  </r>
  <r>
    <x v="5"/>
    <n v="8"/>
    <n v="389152.4"/>
    <n v="0"/>
    <n v="389152.4"/>
    <s v="EFT,999A,20180000000000105320"/>
    <s v="ADAMS COUNTY 31J"/>
    <s v="3110 State Share February 2018"/>
    <s v="201802201151973"/>
  </r>
  <r>
    <x v="5"/>
    <n v="9"/>
    <n v="389152.39"/>
    <n v="0"/>
    <n v="389152.39"/>
    <s v="EFT,999A,20180000000000120261"/>
    <s v="ADAMS COUNTY 31J"/>
    <s v="3110 State Share March 2018"/>
    <s v="201803201166885"/>
  </r>
  <r>
    <x v="5"/>
    <n v="10"/>
    <n v="391393.64"/>
    <n v="0"/>
    <n v="391393.64"/>
    <s v="EFT,999A,20180000000000136758"/>
    <s v="ADAMS COUNTY 31J"/>
    <s v="3110 State Share April 2018"/>
    <s v="201804201183357"/>
  </r>
  <r>
    <x v="5"/>
    <n v="11"/>
    <n v="391235.88"/>
    <n v="0"/>
    <n v="391235.88"/>
    <s v="EFT,999A,20180000000000152923"/>
    <s v="ADAMS COUNTY 31J"/>
    <s v="3110 State Share May 2018"/>
    <s v="201805221199489"/>
  </r>
  <r>
    <x v="5"/>
    <n v="12"/>
    <n v="391386.61"/>
    <n v="0"/>
    <n v="391386.61"/>
    <s v="EFT,999A,20180000000000169597"/>
    <s v="ADAMS COUNTY 31J"/>
    <s v="3110 State Share June 2018"/>
    <s v="201806201216106"/>
  </r>
  <r>
    <x v="6"/>
    <n v="1"/>
    <n v="4625348.97"/>
    <n v="0"/>
    <n v="4625348.97"/>
    <s v="EFT,999A,20180000000000008543"/>
    <s v="Westminster Public Schools"/>
    <s v="3110 State Share July 2017"/>
    <s v="201707201055339"/>
  </r>
  <r>
    <x v="6"/>
    <n v="2"/>
    <n v="4888056.4800000004"/>
    <n v="0"/>
    <n v="4888056.4800000004"/>
    <s v="EFT,999A,20180000000000021237"/>
    <s v="Westminster Public Schools"/>
    <s v="3110 State Share August 2017"/>
    <s v="201708221067974"/>
  </r>
  <r>
    <x v="6"/>
    <n v="3"/>
    <n v="4756702.72"/>
    <n v="0"/>
    <n v="4756702.72"/>
    <s v="EFT,999A,20180000000000034193"/>
    <s v="Westminster Public Schools"/>
    <s v="3110 State Share September 2017"/>
    <s v="201709201080890"/>
  </r>
  <r>
    <x v="6"/>
    <n v="4"/>
    <n v="4756702.72"/>
    <n v="0"/>
    <n v="4756702.72"/>
    <s v="EFT,999A,20180000000000049622"/>
    <s v="Westminster Public Schools"/>
    <s v="3110 State Share October 2017"/>
    <s v="201710201096309"/>
  </r>
  <r>
    <x v="6"/>
    <n v="5"/>
    <n v="4756702.72"/>
    <n v="0"/>
    <n v="4756702.72"/>
    <s v="EFT,999A,20180000000000063301"/>
    <s v="Westminster Public Schools"/>
    <s v="3110 State Share November 2017"/>
    <s v="201711201109988"/>
  </r>
  <r>
    <x v="6"/>
    <n v="6"/>
    <n v="3668557.83"/>
    <n v="0"/>
    <n v="3668557.83"/>
    <s v="EFT,999A,20180000000000077291"/>
    <s v="Westminster Public Schools"/>
    <s v="3110 State Share December 2017"/>
    <s v="201712191123977"/>
  </r>
  <r>
    <x v="6"/>
    <n v="7"/>
    <n v="4826392.7"/>
    <n v="0"/>
    <n v="4826392.7"/>
    <s v="EFT,999A,20180000000000091480"/>
    <s v="Westminster Public Schools"/>
    <s v="3110 State Share January 2018"/>
    <s v="201801221138133"/>
  </r>
  <r>
    <x v="6"/>
    <n v="8"/>
    <n v="4615111.58"/>
    <n v="0"/>
    <n v="4615111.58"/>
    <s v="EFT,999A,20180000000000105227"/>
    <s v="Westminster Public Schools"/>
    <s v="3110 State Share February 2018"/>
    <s v="201802201151880"/>
  </r>
  <r>
    <x v="6"/>
    <n v="9"/>
    <n v="4615111.58"/>
    <n v="0"/>
    <n v="4615111.58"/>
    <s v="EFT,999A,20180000000000120262"/>
    <s v="Westminster Public Schools"/>
    <s v="3110 State Share March 2018"/>
    <s v="201803201166886"/>
  </r>
  <r>
    <x v="6"/>
    <n v="10"/>
    <n v="4637362.08"/>
    <n v="0"/>
    <n v="4637362.08"/>
    <s v="EFT,999A,20180000000000136759"/>
    <s v="Westminster Public Schools"/>
    <s v="3110 State Share April 2018"/>
    <s v="201804201183358"/>
  </r>
  <r>
    <x v="6"/>
    <n v="11"/>
    <n v="4635795.75"/>
    <n v="0"/>
    <n v="4635795.75"/>
    <s v="EFT,999A,20180000000000152924"/>
    <s v="Westminster Public Schools"/>
    <s v="3110 State Share May 2018"/>
    <s v="201805221199490"/>
  </r>
  <r>
    <x v="6"/>
    <n v="12"/>
    <n v="4620428.22"/>
    <n v="0"/>
    <n v="4620428.22"/>
    <s v="EFT,999A,20180000000000169598"/>
    <s v="Westminster Public Schools"/>
    <s v="3110 State Share June 2018"/>
    <s v="201806201216107"/>
  </r>
  <r>
    <x v="7"/>
    <n v="1"/>
    <n v="1122852.8"/>
    <n v="0"/>
    <n v="1122852.8"/>
    <s v="EFT,999A,20180000000000008580"/>
    <s v="ALAMOSA COUNTY SCHOOL DIST # 11J"/>
    <s v="3110 State Share July 2017"/>
    <s v="201707201055376"/>
  </r>
  <r>
    <x v="7"/>
    <n v="2"/>
    <n v="1125613.21"/>
    <n v="0"/>
    <n v="1125613.21"/>
    <s v="EFT,999A,20180000000000021274"/>
    <s v="ALAMOSA COUNTY SCHOOL DIST # 11J"/>
    <s v="3110 State Share August 2017"/>
    <s v="201708221068011"/>
  </r>
  <r>
    <x v="7"/>
    <n v="3"/>
    <n v="1124233.03"/>
    <n v="0"/>
    <n v="1124233.03"/>
    <s v="EFT,999A,20180000000000034230"/>
    <s v="ALAMOSA COUNTY SCHOOL DIST # 11J"/>
    <s v="3110 State Share September 2017"/>
    <s v="201709201080927"/>
  </r>
  <r>
    <x v="7"/>
    <n v="4"/>
    <n v="1124233.03"/>
    <n v="0"/>
    <n v="1124233.03"/>
    <s v="EFT,999A,20180000000000049659"/>
    <s v="ALAMOSA COUNTY SCHOOL DIST # 11J"/>
    <s v="3110 State Share October 2017"/>
    <s v="201710201096346"/>
  </r>
  <r>
    <x v="7"/>
    <n v="5"/>
    <n v="1124233.03"/>
    <n v="0"/>
    <n v="1124233.03"/>
    <s v="EFT,999A,20180000000000063339"/>
    <s v="ALAMOSA COUNTY SCHOOL DIST # 11J"/>
    <s v="3110 State Share November 2017"/>
    <s v="201711201110026"/>
  </r>
  <r>
    <x v="7"/>
    <n v="6"/>
    <n v="969681.85"/>
    <n v="0"/>
    <n v="969681.85"/>
    <s v="EFT,999A,20180000000000077329"/>
    <s v="ALAMOSA COUNTY SCHOOL DIST # 11J"/>
    <s v="3110 State Share December 2017"/>
    <s v="201712191124015"/>
  </r>
  <r>
    <x v="7"/>
    <n v="7"/>
    <n v="1091887.01"/>
    <n v="0"/>
    <n v="1091887.01"/>
    <s v="EFT,999A,20180000000000091519"/>
    <s v="ALAMOSA COUNTY SCHOOL DIST # 11J"/>
    <s v="3110 State Share January 2018"/>
    <s v="201801221138172"/>
  </r>
  <r>
    <x v="7"/>
    <n v="8"/>
    <n v="1098474.1200000001"/>
    <n v="0"/>
    <n v="1098474.1200000001"/>
    <s v="EFT,999A,20180000000000105266"/>
    <s v="ALAMOSA COUNTY SCHOOL DIST # 11J"/>
    <s v="3110 State Share February 2018"/>
    <s v="201802201151919"/>
  </r>
  <r>
    <x v="7"/>
    <n v="9"/>
    <n v="1098474.1200000001"/>
    <n v="0"/>
    <n v="1098474.1200000001"/>
    <s v="EFT,999A,20180000000000120314"/>
    <s v="ALAMOSA COUNTY SCHOOL DIST # 11J"/>
    <s v="3110 State Share March 2018"/>
    <s v="201803201166938"/>
  </r>
  <r>
    <x v="7"/>
    <n v="10"/>
    <n v="1103524.6599999999"/>
    <n v="0"/>
    <n v="1103524.6599999999"/>
    <s v="EFT,999A,20180000000000136811"/>
    <s v="ALAMOSA COUNTY SCHOOL DIST # 11J"/>
    <s v="3110 State Share April 2018"/>
    <s v="201804201183410"/>
  </r>
  <r>
    <x v="7"/>
    <n v="11"/>
    <n v="1103169.1499999999"/>
    <n v="0"/>
    <n v="1103169.1499999999"/>
    <s v="EFT,999A,20180000000000152976"/>
    <s v="ALAMOSA COUNTY SCHOOL DIST # 11J"/>
    <s v="3110 State Share May 2018"/>
    <s v="201805221199542"/>
  </r>
  <r>
    <x v="7"/>
    <n v="12"/>
    <n v="1103508.81"/>
    <n v="0"/>
    <n v="1103508.81"/>
    <s v="EFT,999A,20180000000000169651"/>
    <s v="ALAMOSA COUNTY SCHOOL DIST # 11J"/>
    <s v="3110 State Share June 2018"/>
    <s v="201806201216160"/>
  </r>
  <r>
    <x v="8"/>
    <n v="1"/>
    <n v="168385.96"/>
    <n v="0"/>
    <n v="168385.96"/>
    <s v="EFT,999A,20180000000000008584"/>
    <s v="SANGRE DE CRISTO RE22J 0110"/>
    <s v="3110 State Share July 2017"/>
    <s v="201707201055380"/>
  </r>
  <r>
    <x v="8"/>
    <n v="2"/>
    <n v="168405.23"/>
    <n v="0"/>
    <n v="168405.23"/>
    <s v="EFT,999A,20180000000000021278"/>
    <s v="SANGRE DE CRISTO RE22J 0110"/>
    <s v="3110 State Share August 2017"/>
    <s v="201708221068015"/>
  </r>
  <r>
    <x v="8"/>
    <n v="3"/>
    <n v="168395.59"/>
    <n v="0"/>
    <n v="168395.59"/>
    <s v="EFT,999A,20180000000000034234"/>
    <s v="SANGRE DE CRISTO RE22J 0110"/>
    <s v="3110 State Share September 2017"/>
    <s v="201709201080931"/>
  </r>
  <r>
    <x v="8"/>
    <n v="4"/>
    <n v="168395.59"/>
    <n v="0"/>
    <n v="168395.59"/>
    <s v="EFT,999A,20180000000000049663"/>
    <s v="SANGRE DE CRISTO RE22J 0110"/>
    <s v="3110 State Share October 2017"/>
    <s v="201710201096350"/>
  </r>
  <r>
    <x v="8"/>
    <n v="5"/>
    <n v="168395.59"/>
    <n v="0"/>
    <n v="168395.59"/>
    <s v="EFT,999A,20180000000000063343"/>
    <s v="SANGRE DE CRISTO RE22J 0110"/>
    <s v="3110 State Share November 2017"/>
    <s v="201711201110030"/>
  </r>
  <r>
    <x v="8"/>
    <n v="6"/>
    <n v="73834.02"/>
    <n v="0"/>
    <n v="73834.02"/>
    <s v="EFT,999A,20180000000000077333"/>
    <s v="SANGRE DE CRISTO RE22J 0110"/>
    <s v="3110 State Share December 2017"/>
    <s v="201712191124019"/>
  </r>
  <r>
    <x v="8"/>
    <n v="7"/>
    <n v="151474.96"/>
    <n v="0"/>
    <n v="151474.96"/>
    <s v="EFT,999A,20180000000000091524"/>
    <s v="SANGRE DE CRISTO RE22J 0110"/>
    <s v="3110 State Share January 2018"/>
    <s v="201801221138177"/>
  </r>
  <r>
    <x v="8"/>
    <n v="8"/>
    <n v="152635.26"/>
    <n v="0"/>
    <n v="152635.26"/>
    <s v="EFT,999A,20180000000000105271"/>
    <s v="SANGRE DE CRISTO RE22J 0110"/>
    <s v="3110 State Share February 2018"/>
    <s v="201802201151924"/>
  </r>
  <r>
    <x v="8"/>
    <n v="9"/>
    <n v="152635.26"/>
    <n v="0"/>
    <n v="152635.26"/>
    <s v="EFT,999A,20180000000000120319"/>
    <s v="SANGRE DE CRISTO RE22J 0110"/>
    <s v="3110 State Share March 2018"/>
    <s v="201803201166943"/>
  </r>
  <r>
    <x v="8"/>
    <n v="10"/>
    <n v="153524.91"/>
    <n v="0"/>
    <n v="153524.91"/>
    <s v="EFT,999A,20180000000000136816"/>
    <s v="SANGRE DE CRISTO RE22J 0110"/>
    <s v="3110 State Share April 2018"/>
    <s v="201804201183415"/>
  </r>
  <r>
    <x v="8"/>
    <n v="11"/>
    <n v="153462.29"/>
    <n v="0"/>
    <n v="153462.29"/>
    <s v="EFT,999A,20180000000000152981"/>
    <s v="SANGRE DE CRISTO RE22J 0110"/>
    <s v="3110 State Share May 2018"/>
    <s v="201805221199547"/>
  </r>
  <r>
    <x v="8"/>
    <n v="12"/>
    <n v="153522.12"/>
    <n v="0"/>
    <n v="153522.12"/>
    <s v="EFT,999A,20180000000000169656"/>
    <s v="SANGRE DE CRISTO RE22J 0110"/>
    <s v="3110 State Share June 2018"/>
    <s v="201806201216165"/>
  </r>
  <r>
    <x v="9"/>
    <n v="1"/>
    <n v="735491.86"/>
    <n v="0"/>
    <n v="735491.86"/>
    <s v="EFT,999A,20180000000000008635"/>
    <s v="ARAPAHOE COUNTY SCHOOL DISTRICT # 1"/>
    <s v="3110 State Share July 2017"/>
    <s v="201707201055431"/>
  </r>
  <r>
    <x v="9"/>
    <n v="2"/>
    <n v="844216.01"/>
    <n v="0"/>
    <n v="844216.01"/>
    <s v="EFT,999A,20180000000000021328"/>
    <s v="ARAPAHOE COUNTY SCHOOL DISTRICT # 1"/>
    <s v="3110 State Share August 2017"/>
    <s v="201708221068065"/>
  </r>
  <r>
    <x v="9"/>
    <n v="3"/>
    <n v="789853.92"/>
    <n v="0"/>
    <n v="789853.92"/>
    <s v="EFT,999A,20180000000000034284"/>
    <s v="ARAPAHOE COUNTY SCHOOL DISTRICT # 1"/>
    <s v="3110 State Share September 2017"/>
    <s v="201709201080981"/>
  </r>
  <r>
    <x v="9"/>
    <n v="4"/>
    <n v="789853.92"/>
    <n v="0"/>
    <n v="789853.92"/>
    <s v="EFT,999A,20180000000000049712"/>
    <s v="ARAPAHOE COUNTY SCHOOL DISTRICT # 1"/>
    <s v="3110 State Share October 2017"/>
    <s v="201710201096399"/>
  </r>
  <r>
    <x v="9"/>
    <n v="5"/>
    <n v="789853.92"/>
    <n v="0"/>
    <n v="789853.92"/>
    <s v="EFT,999A,20180000000000063390"/>
    <s v="ARAPAHOE COUNTY SCHOOL DISTRICT # 1"/>
    <s v="3110 State Share November 2017"/>
    <s v="201711201110077"/>
  </r>
  <r>
    <x v="9"/>
    <n v="6"/>
    <n v="128332.61"/>
    <n v="0"/>
    <n v="128332.61"/>
    <s v="EFT,999A,20180000000000077378"/>
    <s v="ARAPAHOE COUNTY SCHOOL DISTRICT # 1"/>
    <s v="3110 State Share December 2017"/>
    <s v="201712191124064"/>
  </r>
  <r>
    <x v="9"/>
    <n v="7"/>
    <n v="671641.99"/>
    <n v="0"/>
    <n v="671641.99"/>
    <s v="EFT,999A,20180000000000091574"/>
    <s v="ARAPAHOE COUNTY SCHOOL DISTRICT # 1"/>
    <s v="3110 State Share January 2018"/>
    <s v="201801221138227"/>
  </r>
  <r>
    <x v="9"/>
    <n v="8"/>
    <n v="679681.22"/>
    <n v="0"/>
    <n v="679681.22"/>
    <s v="EFT,999A,20180000000000105321"/>
    <s v="ARAPAHOE COUNTY SCHOOL DISTRICT # 1"/>
    <s v="3110 State Share February 2018"/>
    <s v="201802201151974"/>
  </r>
  <r>
    <x v="9"/>
    <n v="9"/>
    <n v="679681.22"/>
    <n v="0"/>
    <n v="679681.22"/>
    <s v="EFT,999A,20180000000000120263"/>
    <s v="ARAPAHOE COUNTY SCHOOL DISTRICT # 1"/>
    <s v="3110 State Share March 2018"/>
    <s v="201803201166887"/>
  </r>
  <r>
    <x v="9"/>
    <n v="10"/>
    <n v="685907.45"/>
    <n v="0"/>
    <n v="685907.45"/>
    <s v="EFT,999A,20180000000000136760"/>
    <s v="ARAPAHOE COUNTY SCHOOL DISTRICT # 1"/>
    <s v="3110 State Share April 2018"/>
    <s v="201804201183359"/>
  </r>
  <r>
    <x v="9"/>
    <n v="11"/>
    <n v="685469.19"/>
    <n v="0"/>
    <n v="685469.19"/>
    <s v="EFT,999A,20180000000000152925"/>
    <s v="ARAPAHOE COUNTY SCHOOL DISTRICT # 1"/>
    <s v="3110 State Share May 2018"/>
    <s v="201805221199491"/>
  </r>
  <r>
    <x v="9"/>
    <n v="12"/>
    <n v="685887.9"/>
    <n v="0"/>
    <n v="685887.9"/>
    <s v="EFT,999A,20180000000000169599"/>
    <s v="ARAPAHOE COUNTY SCHOOL DISTRICT # 1"/>
    <s v="3110 State Share June 2018"/>
    <s v="201806201216108"/>
  </r>
  <r>
    <x v="10"/>
    <n v="1"/>
    <n v="740074.92"/>
    <n v="0"/>
    <n v="740074.92"/>
    <s v="EFT,999A,20180000000000008624"/>
    <s v="SHERIDAN 2 0123"/>
    <s v="3110 State Share July 2017"/>
    <s v="201707201055420"/>
  </r>
  <r>
    <x v="10"/>
    <n v="2"/>
    <n v="1178558.08"/>
    <n v="0"/>
    <n v="1178558.08"/>
    <s v="EFT,999A,20180000000000021318"/>
    <s v="SHERIDAN 2 0123"/>
    <s v="3110 State Share August 2017"/>
    <s v="201708221068055"/>
  </r>
  <r>
    <x v="10"/>
    <n v="3"/>
    <n v="959316.5"/>
    <n v="0"/>
    <n v="959316.5"/>
    <s v="EFT,999A,20180000000000034274"/>
    <s v="SHERIDAN 2 0123"/>
    <s v="3110 State Share September 2017"/>
    <s v="201709201080971"/>
  </r>
  <r>
    <x v="10"/>
    <n v="4"/>
    <n v="959316.5"/>
    <n v="0"/>
    <n v="959316.5"/>
    <s v="EFT,999A,20180000000000049703"/>
    <s v="SHERIDAN 2 0123"/>
    <s v="3110 State Share October 2017"/>
    <s v="201710201096390"/>
  </r>
  <r>
    <x v="10"/>
    <n v="5"/>
    <n v="959316.5"/>
    <n v="0"/>
    <n v="959316.5"/>
    <s v="EFT,999A,20180000000000063382"/>
    <s v="SHERIDAN 2 0123"/>
    <s v="3110 State Share November 2017"/>
    <s v="201711201110069"/>
  </r>
  <r>
    <x v="10"/>
    <n v="6"/>
    <n v="390794.26"/>
    <n v="0"/>
    <n v="390794.26"/>
    <s v="EFT,999A,20180000000000077370"/>
    <s v="SHERIDAN 2 0123"/>
    <s v="3110 State Share December 2017"/>
    <s v="201712191124056"/>
  </r>
  <r>
    <x v="10"/>
    <n v="7"/>
    <n v="386128.79"/>
    <n v="0"/>
    <n v="386128.79"/>
    <s v="EFT,999A,20180000000000091566"/>
    <s v="SHERIDAN 2 0123"/>
    <s v="3110 State Share January 2018"/>
    <s v="201801221138219"/>
  </r>
  <r>
    <x v="10"/>
    <n v="8"/>
    <n v="171664.97"/>
    <n v="0"/>
    <n v="171664.97"/>
    <s v="EFT,999A,20180000000000105313"/>
    <s v="SHERIDAN 2 0123"/>
    <s v="3110 State Share February 2018"/>
    <s v="201802201151966"/>
  </r>
  <r>
    <x v="10"/>
    <n v="9"/>
    <n v="583869.52"/>
    <n v="0"/>
    <n v="583869.52"/>
    <s v="EFT,999A,20180000000000120237"/>
    <s v="ARAPAHOE COUNTY SCHOOL DISTRICT #2"/>
    <s v="3110 State Share March 2018"/>
    <s v="201803201166861"/>
  </r>
  <r>
    <x v="10"/>
    <n v="10"/>
    <n v="587446.47"/>
    <n v="0"/>
    <n v="587446.47"/>
    <s v="EFT,999A,20180000000000136734"/>
    <s v="ARAPAHOE COUNTY SCHOOL DISTRICT #2"/>
    <s v="3110 State Share April 2018"/>
    <s v="201804201183333"/>
  </r>
  <r>
    <x v="10"/>
    <n v="11"/>
    <n v="374579.18"/>
    <n v="0"/>
    <n v="374579.18"/>
    <s v="EFT,999A,20180000000000152899"/>
    <s v="ARAPAHOE COUNTY SCHOOL DISTRICT #2"/>
    <s v="3110 State Share May 2018"/>
    <s v="201805221199465"/>
  </r>
  <r>
    <x v="10"/>
    <n v="12"/>
    <n v="246877.66"/>
    <n v="0"/>
    <n v="246877.66"/>
    <s v="EFT,999A,20180000000000169573"/>
    <s v="ARAPAHOE COUNTY SCHOOL DISTRICT #2"/>
    <s v="3110 State Share June 2018"/>
    <s v="201806201216082"/>
  </r>
  <r>
    <x v="11"/>
    <n v="1"/>
    <n v="21994550.390000001"/>
    <n v="0"/>
    <n v="21994550.390000001"/>
    <s v="EFT,999A,20180000000000003713"/>
    <s v="CHERRY CREEK 5 - 0130"/>
    <s v="3110 State Share Early Pays July '17"/>
    <s v="201707121050528"/>
  </r>
  <r>
    <x v="11"/>
    <n v="2"/>
    <n v="21972192.84"/>
    <n v="0"/>
    <n v="21972192.84"/>
    <s v="EFT,999A,20180000000000018237"/>
    <s v="CHERRY CREEK 5 - 0130"/>
    <s v="3110 State Share Early Pays August '17"/>
    <s v="201708141064988"/>
  </r>
  <r>
    <x v="11"/>
    <n v="3"/>
    <n v="21983496.629999999"/>
    <n v="0"/>
    <n v="21983496.629999999"/>
    <s v="EFT,999A,20180000000000030319"/>
    <s v="CHERRY CREEK 5 - 0130"/>
    <s v="3110 State Share Early Pays September '17"/>
    <s v="201709121077021"/>
  </r>
  <r>
    <x v="11"/>
    <n v="4"/>
    <n v="21983496.629999999"/>
    <n v="0"/>
    <n v="21983496.629999999"/>
    <s v="EFT,999A,20180000000000045312"/>
    <s v="CHERRY CREEK 5 - 0130"/>
    <s v="3110 State Share Early Pays October '17"/>
    <s v="201710121091999"/>
  </r>
  <r>
    <x v="11"/>
    <n v="5"/>
    <n v="21983496.629999999"/>
    <n v="0"/>
    <n v="21983496.629999999"/>
    <s v="EFT,999A,20180000000000060455"/>
    <s v="CHERRY CREEK 5 - 0130"/>
    <s v="3110 State Share Early Pays November '17"/>
    <s v="201711151107142"/>
  </r>
  <r>
    <x v="11"/>
    <n v="6"/>
    <n v="24288503.449999999"/>
    <n v="0"/>
    <n v="24288503.449999999"/>
    <s v="EFT,999A,20180000000000073908"/>
    <s v="CHERRY CREEK 5 - 0130"/>
    <s v="3110 State Share Early Pays December '17"/>
    <s v="201712121120594"/>
  </r>
  <r>
    <x v="11"/>
    <n v="7"/>
    <n v="22213901.32"/>
    <n v="0"/>
    <n v="22213901.32"/>
    <s v="EFT,999A,20180000000000087338"/>
    <s v="CHERRY CREEK 5 - 0130"/>
    <s v="3110 State Share Early Pays January '18"/>
    <s v="201801111134012"/>
  </r>
  <r>
    <x v="11"/>
    <n v="8"/>
    <n v="22367869.800000001"/>
    <n v="0"/>
    <n v="22367869.800000001"/>
    <s v="EFT,999A,20180000000000102382"/>
    <s v="CHERRY CREEK 5 - 0130"/>
    <s v="3110 State Share Early Pays February  '18"/>
    <s v="201802131149035"/>
  </r>
  <r>
    <x v="11"/>
    <n v="9"/>
    <n v="22367962.129999999"/>
    <n v="0"/>
    <n v="22367962.129999999"/>
    <s v="EFT,999A,20180000000000116536"/>
    <s v="CHERRY CREEK 5 - 0130"/>
    <s v="3110 State Share Early Pays March '18"/>
    <s v="201803131163165"/>
  </r>
  <r>
    <x v="11"/>
    <n v="10"/>
    <n v="22487062.969999999"/>
    <n v="0"/>
    <n v="22487062.969999999"/>
    <s v="EFT,999A,20180000000000132575"/>
    <s v="CHERRY CREEK 5 - 0130"/>
    <s v="3110 State Share Early Pays April '18"/>
    <s v="201804121179180"/>
  </r>
  <r>
    <x v="11"/>
    <n v="11"/>
    <n v="22478679.510000002"/>
    <n v="0"/>
    <n v="22478679.510000002"/>
    <s v="EFT,999A,20180000000000149254"/>
    <s v="CHERRY CREEK 5 - 0130"/>
    <s v="3110 State Share Early Pays May '18"/>
    <s v="201805141195831"/>
  </r>
  <r>
    <x v="11"/>
    <n v="12"/>
    <n v="22486969.23"/>
    <n v="0"/>
    <n v="22486969.23"/>
    <s v="EFT,999A,20180000000000164468"/>
    <s v="CHERRY CREEK 5 - 0130"/>
    <s v="3110 State Share Early Pays June '18"/>
    <s v="201806121210989"/>
  </r>
  <r>
    <x v="12"/>
    <n v="1"/>
    <n v="5089844.74"/>
    <n v="0"/>
    <n v="5089844.74"/>
    <s v="EFT,999A,20180000000000003709"/>
    <s v="ARAPAHOE COUNTY SCHOOL DISTRICT # 6"/>
    <s v="3110 State Share Early Pays July '17"/>
    <s v="201707121050524"/>
  </r>
  <r>
    <x v="12"/>
    <n v="2"/>
    <n v="5631731.5"/>
    <n v="0"/>
    <n v="5631731.5"/>
    <s v="EFT,999A,20180000000000018233"/>
    <s v="ARAPAHOE COUNTY SCHOOL DISTRICT # 6"/>
    <s v="3110 State Share Early Pays August '17"/>
    <s v="201708141064984"/>
  </r>
  <r>
    <x v="12"/>
    <n v="3"/>
    <n v="5361038.12"/>
    <n v="0"/>
    <n v="5361038.12"/>
    <s v="EFT,999A,20180000000000030315"/>
    <s v="ARAPAHOE COUNTY SCHOOL DISTRICT # 6"/>
    <s v="3110 State Share Early Pays September '17"/>
    <s v="201709121077017"/>
  </r>
  <r>
    <x v="12"/>
    <n v="4"/>
    <n v="5361038.16"/>
    <n v="0"/>
    <n v="5361038.16"/>
    <s v="EFT,999A,20180000000000045308"/>
    <s v="ARAPAHOE COUNTY SCHOOL DISTRICT # 6"/>
    <s v="3110 State Share Early Pays October '17"/>
    <s v="201710121091995"/>
  </r>
  <r>
    <x v="12"/>
    <n v="5"/>
    <n v="5360725.62"/>
    <n v="0"/>
    <n v="5360725.62"/>
    <s v="EFT,999A,20180000000000060451"/>
    <s v="ARAPAHOE COUNTY SCHOOL DISTRICT # 6"/>
    <s v="3110 State Share Early Pays November '17"/>
    <s v="201711151107138"/>
  </r>
  <r>
    <x v="12"/>
    <n v="6"/>
    <n v="3709302.51"/>
    <n v="0"/>
    <n v="3709302.51"/>
    <s v="EFT,999A,20180000000000073905"/>
    <s v="ARAPAHOE COUNTY SCHOOL DISTRICT # 6"/>
    <s v="3110 State Share Early Pays December '17"/>
    <s v="201712121120591"/>
  </r>
  <r>
    <x v="12"/>
    <n v="7"/>
    <n v="5046013.8499999996"/>
    <n v="0"/>
    <n v="5046013.8499999996"/>
    <s v="EFT,999A,20180000000000087333"/>
    <s v="ARAPAHOE COUNTY SCHOOL DISTRICT # 6"/>
    <s v="3110 State Share Early Pays January '18"/>
    <s v="201801111134007"/>
  </r>
  <r>
    <x v="12"/>
    <n v="8"/>
    <n v="5087504.42"/>
    <n v="0"/>
    <n v="5087504.42"/>
    <s v="EFT,999A,20180000000000102377"/>
    <s v="ARAPAHOE COUNTY SCHOOL DISTRICT # 6"/>
    <s v="3110 State Share Early Pays February  '18"/>
    <s v="201802131149030"/>
  </r>
  <r>
    <x v="12"/>
    <n v="9"/>
    <n v="5087506.84"/>
    <n v="0"/>
    <n v="5087506.84"/>
    <s v="EFT,999A,20180000000000116537"/>
    <s v="ARAPAHOE COUNTY SCHOOL DISTRICT # 6"/>
    <s v="3110 State Share Early Pays March '18"/>
    <s v="201803131163166"/>
  </r>
  <r>
    <x v="12"/>
    <n v="10"/>
    <n v="5119601.49"/>
    <n v="0"/>
    <n v="5119601.49"/>
    <s v="EFT,999A,20180000000000132576"/>
    <s v="ARAPAHOE COUNTY SCHOOL DISTRICT # 6"/>
    <s v="3110 State Share Early Pays April '18"/>
    <s v="201804121179181"/>
  </r>
  <r>
    <x v="12"/>
    <n v="11"/>
    <n v="5117342.34"/>
    <n v="0"/>
    <n v="5117342.34"/>
    <s v="EFT,999A,20180000000000149255"/>
    <s v="ARAPAHOE COUNTY SCHOOL DISTRICT # 6"/>
    <s v="3110 State Share Early Pays May '18"/>
    <s v="201805141195832"/>
  </r>
  <r>
    <x v="12"/>
    <n v="12"/>
    <n v="5119576.2"/>
    <n v="0"/>
    <n v="5119576.2"/>
    <s v="EFT,999A,20180000000000164469"/>
    <s v="ARAPAHOE COUNTY SCHOOL DISTRICT # 6"/>
    <s v="3110 State Share Early Pays June '18"/>
    <s v="201806121210990"/>
  </r>
  <r>
    <x v="13"/>
    <n v="1"/>
    <n v="145340.99"/>
    <n v="0"/>
    <n v="145340.99"/>
    <s v="EFT,999A,20180000000000008636"/>
    <s v="ARAPAHOE COUNTY SD # 26J"/>
    <s v="3110 State Share July 2017"/>
    <s v="201707201055432"/>
  </r>
  <r>
    <x v="13"/>
    <n v="2"/>
    <n v="146356.10999999999"/>
    <n v="0"/>
    <n v="146356.10999999999"/>
    <s v="EFT,999A,20180000000000021329"/>
    <s v="ARAPAHOE COUNTY SD # 26J"/>
    <s v="3110 State Share August 2017"/>
    <s v="201708221068066"/>
  </r>
  <r>
    <x v="13"/>
    <n v="3"/>
    <n v="110848.55"/>
    <n v="0"/>
    <n v="110848.55"/>
    <s v="EFT,999A,20180000000000034285"/>
    <s v="ARAPAHOE COUNTY SD # 26J"/>
    <s v="3110 State Share September 2017"/>
    <s v="201709201080982"/>
  </r>
  <r>
    <x v="13"/>
    <n v="4"/>
    <n v="110848.55"/>
    <n v="0"/>
    <n v="110848.55"/>
    <s v="EFT,999A,20180000000000049713"/>
    <s v="ARAPAHOE COUNTY SD # 26J"/>
    <s v="3110 State Share October 2017"/>
    <s v="201710201096400"/>
  </r>
  <r>
    <x v="13"/>
    <n v="5"/>
    <n v="110848.55"/>
    <n v="0"/>
    <n v="110848.55"/>
    <s v="EFT,999A,20180000000000063391"/>
    <s v="ARAPAHOE COUNTY SD # 26J"/>
    <s v="3110 State Share November 2017"/>
    <s v="201711201110078"/>
  </r>
  <r>
    <x v="13"/>
    <n v="6"/>
    <n v="107340.17"/>
    <n v="0"/>
    <n v="107340.17"/>
    <s v="EFT,999A,20180000000000077379"/>
    <s v="ARAPAHOE COUNTY SD # 26J"/>
    <s v="3110 State Share December 2017"/>
    <s v="201712191124065"/>
  </r>
  <r>
    <x v="13"/>
    <n v="7"/>
    <n v="103468.86"/>
    <n v="0"/>
    <n v="103468.86"/>
    <s v="EFT,999A,20180000000000091575"/>
    <s v="ARAPAHOE COUNTY SD # 26J"/>
    <s v="3110 State Share January 2018"/>
    <s v="201801221138228"/>
  </r>
  <r>
    <x v="13"/>
    <n v="8"/>
    <n v="100930.43"/>
    <n v="0"/>
    <n v="100930.43"/>
    <s v="EFT,999A,20180000000000105322"/>
    <s v="ARAPAHOE COUNTY SD # 26J"/>
    <s v="3110 State Share February 2018"/>
    <s v="201802201151975"/>
  </r>
  <r>
    <x v="13"/>
    <n v="9"/>
    <n v="100930.43"/>
    <n v="0"/>
    <n v="100930.43"/>
    <s v="EFT,999A,20180000000000120362"/>
    <s v="ARAPAHOE COUNTY SD # 26J"/>
    <s v="3110 State Share March 2018"/>
    <s v="201803201166986"/>
  </r>
  <r>
    <x v="13"/>
    <n v="10"/>
    <n v="101667.69"/>
    <n v="0"/>
    <n v="101667.69"/>
    <s v="EFT,999A,20180000000000136859"/>
    <s v="ARAPAHOE COUNTY SD # 26J"/>
    <s v="3110 State Share April 2018"/>
    <s v="201804201183458"/>
  </r>
  <r>
    <x v="13"/>
    <n v="11"/>
    <n v="101615.79"/>
    <n v="0"/>
    <n v="101615.79"/>
    <s v="EFT,999A,20180000000000153024"/>
    <s v="ARAPAHOE COUNTY SD # 26J"/>
    <s v="3110 State Share May 2018"/>
    <s v="201805221199590"/>
  </r>
  <r>
    <x v="13"/>
    <n v="12"/>
    <n v="224165.37"/>
    <n v="0"/>
    <n v="224165.37"/>
    <s v="EFT,999A,20180000000000169699"/>
    <s v="ARAPAHOE COUNTY SD # 26J"/>
    <s v="3110 State Share June 2018"/>
    <s v="201806201216208"/>
  </r>
  <r>
    <x v="14"/>
    <n v="1"/>
    <n v="20000108.649999999"/>
    <n v="0"/>
    <n v="20000108.649999999"/>
    <s v="EFT,999A,20180000000000008637"/>
    <s v="ADAMS ARAPAHOE 28J 0180"/>
    <s v="3110 State Share July 2017"/>
    <s v="201707201055433"/>
  </r>
  <r>
    <x v="14"/>
    <n v="2"/>
    <n v="20914263.280000001"/>
    <n v="0"/>
    <n v="20914263.280000001"/>
    <s v="EFT,999A,20180000000000021330"/>
    <s v="ADAMS ARAPAHOE 28J 0180"/>
    <s v="3110 State Share August 2017"/>
    <s v="201708221068067"/>
  </r>
  <r>
    <x v="14"/>
    <n v="3"/>
    <n v="20457690.989999998"/>
    <n v="0"/>
    <n v="20457690.989999998"/>
    <s v="EFT,999A,20180000000000034286"/>
    <s v="ADAMS ARAPAHOE 28J 0180"/>
    <s v="3110 State Share September 2017"/>
    <s v="201709201080983"/>
  </r>
  <r>
    <x v="14"/>
    <n v="4"/>
    <n v="20457690.32"/>
    <n v="0"/>
    <n v="20457690.32"/>
    <s v="EFT,999A,20180000000000049714"/>
    <s v="ADAMS ARAPAHOE 28J 0180"/>
    <s v="3110 State Share October 2017"/>
    <s v="201710201096401"/>
  </r>
  <r>
    <x v="14"/>
    <n v="5"/>
    <n v="20457690.34"/>
    <n v="0"/>
    <n v="20457690.34"/>
    <s v="EFT,999A,20180000000000063392"/>
    <s v="ADAMS ARAPAHOE 28J 0180"/>
    <s v="3110 State Share November 2017"/>
    <s v="201711201110079"/>
  </r>
  <r>
    <x v="14"/>
    <n v="6"/>
    <n v="15907019.550000001"/>
    <n v="0"/>
    <n v="15907019.550000001"/>
    <s v="EFT,999A,20180000000000077380"/>
    <s v="ADAMS ARAPAHOE 28J 0180"/>
    <s v="3110 State Share December 2017"/>
    <s v="201712191124066"/>
  </r>
  <r>
    <x v="14"/>
    <n v="7"/>
    <n v="19569881.609999999"/>
    <n v="0"/>
    <n v="19569881.609999999"/>
    <s v="EFT,999A,20180000000000091576"/>
    <s v="ADAMS ARAPAHOE 28J 0180"/>
    <s v="3110 State Share January 2018"/>
    <s v="201801221138229"/>
  </r>
  <r>
    <x v="14"/>
    <n v="8"/>
    <n v="19697909.399999999"/>
    <n v="0"/>
    <n v="19697909.399999999"/>
    <s v="EFT,999A,20180000000000105323"/>
    <s v="ADAMS ARAPAHOE 28J 0180"/>
    <s v="3110 State Share February 2018"/>
    <s v="201802201151976"/>
  </r>
  <r>
    <x v="14"/>
    <n v="9"/>
    <n v="19697909.41"/>
    <n v="0"/>
    <n v="19697909.41"/>
    <s v="EFT,999A,20180000000000120353"/>
    <s v="ADAMS ARAPAHOE DIST 28J"/>
    <s v="3110 State Share March 2018"/>
    <s v="201803201166977"/>
  </r>
  <r>
    <x v="14"/>
    <n v="10"/>
    <n v="19774187.940000001"/>
    <n v="0"/>
    <n v="19774187.940000001"/>
    <s v="EFT,999A,20180000000000136850"/>
    <s v="ADAMS ARAPAHOE DIST 28J"/>
    <s v="3110 State Share April 2018"/>
    <s v="201804201183449"/>
  </r>
  <r>
    <x v="14"/>
    <n v="11"/>
    <n v="19766924.420000002"/>
    <n v="0"/>
    <n v="19766924.420000002"/>
    <s v="EFT,999A,20180000000000153015"/>
    <s v="ADAMS ARAPAHOE DIST 28J"/>
    <s v="3110 State Share May 2018"/>
    <s v="201805221199581"/>
  </r>
  <r>
    <x v="14"/>
    <n v="12"/>
    <n v="19771318.949999999"/>
    <n v="0"/>
    <n v="19771318.949999999"/>
    <s v="EFT,999A,20180000000000169690"/>
    <s v="ADAMS ARAPAHOE DIST 28J"/>
    <s v="3110 State Share June 2018"/>
    <s v="201806201216199"/>
  </r>
  <r>
    <x v="15"/>
    <n v="1"/>
    <n v="1699869.42"/>
    <n v="0"/>
    <n v="1699869.42"/>
    <s v="EFT,999A,20180000000000008679"/>
    <s v="ADAMS ARAPAHOE COUNTY SD 32J"/>
    <s v="3110 State Share July 2017"/>
    <s v="201707201055475"/>
  </r>
  <r>
    <x v="15"/>
    <n v="2"/>
    <n v="1704483.48"/>
    <n v="0"/>
    <n v="1704483.48"/>
    <s v="EFT,999A,20180000000000021371"/>
    <s v="ADAMS ARAPAHOE COUNTY SD 32J"/>
    <s v="3110 State Share August 2017"/>
    <s v="201708221068108"/>
  </r>
  <r>
    <x v="15"/>
    <n v="3"/>
    <n v="1702176.45"/>
    <n v="0"/>
    <n v="1702176.45"/>
    <s v="EFT,999A,20180000000000034327"/>
    <s v="ADAMS ARAPAHOE COUNTY SD 32J"/>
    <s v="3110 State Share September 2017"/>
    <s v="201709201081024"/>
  </r>
  <r>
    <x v="15"/>
    <n v="4"/>
    <n v="1702176.45"/>
    <n v="0"/>
    <n v="1702176.45"/>
    <s v="EFT,999A,20180000000000049755"/>
    <s v="ADAMS ARAPAHOE COUNTY SD 32J"/>
    <s v="3110 State Share October 2017"/>
    <s v="201710201096442"/>
  </r>
  <r>
    <x v="15"/>
    <n v="5"/>
    <n v="1702176.45"/>
    <n v="0"/>
    <n v="1702176.45"/>
    <s v="EFT,999A,20180000000000063433"/>
    <s v="ADAMS ARAPAHOE COUNTY SD 32J"/>
    <s v="3110 State Share November 2017"/>
    <s v="201711201110120"/>
  </r>
  <r>
    <x v="15"/>
    <n v="6"/>
    <n v="734965.35"/>
    <n v="0"/>
    <n v="734965.35"/>
    <s v="EFT,999A,20180000000000077421"/>
    <s v="ADAMS ARAPAHOE COUNTY SD 32J"/>
    <s v="3110 State Share December 2017"/>
    <s v="201712191124107"/>
  </r>
  <r>
    <x v="15"/>
    <n v="7"/>
    <n v="1533181.18"/>
    <n v="0"/>
    <n v="1533181.18"/>
    <s v="EFT,999A,20180000000000091532"/>
    <s v="ADAMS ARAPAHOE COUNTY SD 32J"/>
    <s v="3110 State Share January 2018"/>
    <s v="201801221138185"/>
  </r>
  <r>
    <x v="15"/>
    <n v="8"/>
    <n v="1540974.15"/>
    <n v="0"/>
    <n v="1540974.15"/>
    <s v="EFT,999A,20180000000000105279"/>
    <s v="ADAMS ARAPAHOE COUNTY SD 32J"/>
    <s v="3110 State Share February 2018"/>
    <s v="201802201151932"/>
  </r>
  <r>
    <x v="15"/>
    <n v="9"/>
    <n v="1540974.15"/>
    <n v="0"/>
    <n v="1540974.15"/>
    <s v="EFT,999A,20180000000000120327"/>
    <s v="ADAMS ARAPAHOE COUNTY SD 32J"/>
    <s v="3110 State Share March 2018"/>
    <s v="201803201166951"/>
  </r>
  <r>
    <x v="15"/>
    <n v="10"/>
    <n v="1546949.26"/>
    <n v="0"/>
    <n v="1546949.26"/>
    <s v="EFT,999A,20180000000000136824"/>
    <s v="ADAMS ARAPAHOE COUNTY SD 32J"/>
    <s v="3110 State Share April 2018"/>
    <s v="201804201183423"/>
  </r>
  <r>
    <x v="15"/>
    <n v="11"/>
    <n v="1546528.67"/>
    <n v="0"/>
    <n v="1546528.67"/>
    <s v="EFT,999A,20180000000000152989"/>
    <s v="ADAMS ARAPAHOE COUNTY SD 32J"/>
    <s v="3110 State Share May 2018"/>
    <s v="201805221199555"/>
  </r>
  <r>
    <x v="15"/>
    <n v="12"/>
    <n v="1546930.51"/>
    <n v="0"/>
    <n v="1546930.51"/>
    <s v="EFT,999A,20180000000000169664"/>
    <s v="ADAMS ARAPAHOE COUNTY SD 32J"/>
    <s v="3110 State Share June 2018"/>
    <s v="201806201216173"/>
  </r>
  <r>
    <x v="16"/>
    <n v="1"/>
    <n v="458008.28"/>
    <n v="0"/>
    <n v="458008.28"/>
    <s v="EFT,999A,20180000000000008619"/>
    <s v="ARCHULETA COUNTY 50 JT - 0220"/>
    <s v="3110 State Share July 2017"/>
    <s v="201707201055415"/>
  </r>
  <r>
    <x v="16"/>
    <n v="2"/>
    <n v="574039.07999999996"/>
    <n v="0"/>
    <n v="574039.07999999996"/>
    <s v="EFT,999A,20180000000000021313"/>
    <s v="ARCHULETA COUNTY 50 JT - 0220"/>
    <s v="3110 State Share August 2017"/>
    <s v="201708221068050"/>
  </r>
  <r>
    <x v="16"/>
    <n v="3"/>
    <n v="516023.68"/>
    <n v="0"/>
    <n v="516023.68"/>
    <s v="EFT,999A,20180000000000034269"/>
    <s v="ARCHULETA COUNTY 50 JT - 0220"/>
    <s v="3110 State Share September 2017"/>
    <s v="201709201080966"/>
  </r>
  <r>
    <x v="16"/>
    <n v="4"/>
    <n v="516023.68"/>
    <n v="0"/>
    <n v="516023.68"/>
    <s v="EFT,999A,20180000000000049698"/>
    <s v="ARCHULETA COUNTY 50 JT - 0220"/>
    <s v="3110 State Share October 2017"/>
    <s v="201710201096385"/>
  </r>
  <r>
    <x v="16"/>
    <n v="5"/>
    <n v="516023.68"/>
    <n v="0"/>
    <n v="516023.68"/>
    <s v="EFT,999A,20180000000000063377"/>
    <s v="ARCHULETA COUNTY 50 JT - 0220"/>
    <s v="3110 State Share November 2017"/>
    <s v="201711201110064"/>
  </r>
  <r>
    <x v="16"/>
    <n v="6"/>
    <n v="375473.46"/>
    <n v="0"/>
    <n v="375473.46"/>
    <s v="EFT,999A,20180000000000077366"/>
    <s v="ARCHULETA COUNTY 50 JT - 0220"/>
    <s v="3110 State Share December 2017"/>
    <s v="201712191124052"/>
  </r>
  <r>
    <x v="16"/>
    <n v="7"/>
    <n v="487769.84"/>
    <n v="0"/>
    <n v="487769.84"/>
    <s v="EFT,999A,20180000000000091562"/>
    <s v="ARCHULETA COUNTY 50 JT - 0220"/>
    <s v="3110 State Share January 2018"/>
    <s v="201801221138215"/>
  </r>
  <r>
    <x v="16"/>
    <n v="8"/>
    <n v="492598.37"/>
    <n v="0"/>
    <n v="492598.37"/>
    <s v="EFT,999A,20180000000000105309"/>
    <s v="ARCHULETA COUNTY 50 JT - 0220"/>
    <s v="3110 State Share February 2018"/>
    <s v="201802201151962"/>
  </r>
  <r>
    <x v="16"/>
    <n v="9"/>
    <n v="492598.36"/>
    <n v="0"/>
    <n v="492598.36"/>
    <s v="EFT,999A,20180000000000120356"/>
    <s v="ARCHULETA COUNTY 50 JT - 0220"/>
    <s v="3110 State Share March 2018"/>
    <s v="201803201166980"/>
  </r>
  <r>
    <x v="16"/>
    <n v="10"/>
    <n v="496300.54"/>
    <n v="0"/>
    <n v="496300.54"/>
    <s v="EFT,999A,20180000000000136853"/>
    <s v="ARCHULETA COUNTY 50 JT - 0220"/>
    <s v="3110 State Share April 2018"/>
    <s v="201804201183452"/>
  </r>
  <r>
    <x v="16"/>
    <n v="11"/>
    <n v="496039.96"/>
    <n v="0"/>
    <n v="496039.96"/>
    <s v="EFT,999A,20180000000000153018"/>
    <s v="ARCHULETA COUNTY 50 JT - 0220"/>
    <s v="3110 State Share May 2018"/>
    <s v="201805221199584"/>
  </r>
  <r>
    <x v="16"/>
    <n v="12"/>
    <n v="496288.92"/>
    <n v="0"/>
    <n v="496288.92"/>
    <s v="EFT,999A,20180000000000169693"/>
    <s v="ARCHULETA COUNTY 50 JT - 0220"/>
    <s v="3110 State Share June 2018"/>
    <s v="201806201216202"/>
  </r>
  <r>
    <x v="17"/>
    <n v="1"/>
    <n v="107074.28"/>
    <n v="0"/>
    <n v="107074.28"/>
    <s v="EFT,999A,20180000000000008597"/>
    <s v="BACA COUNTY SCHOOL DISTRICT # 1"/>
    <s v="3110 State Share July 2017"/>
    <s v="201707201055393"/>
  </r>
  <r>
    <x v="17"/>
    <n v="2"/>
    <n v="107131.98"/>
    <n v="0"/>
    <n v="107131.98"/>
    <s v="EFT,999A,20180000000000021291"/>
    <s v="BACA COUNTY SCHOOL DISTRICT # 1"/>
    <s v="3110 State Share August 2017"/>
    <s v="201708221068028"/>
  </r>
  <r>
    <x v="17"/>
    <n v="3"/>
    <n v="107103.13"/>
    <n v="0"/>
    <n v="107103.13"/>
    <s v="EFT,999A,20180000000000034247"/>
    <s v="BACA COUNTY SCHOOL DISTRICT # 1"/>
    <s v="3110 State Share September 2017"/>
    <s v="201709201080944"/>
  </r>
  <r>
    <x v="17"/>
    <n v="4"/>
    <n v="107103.13"/>
    <n v="0"/>
    <n v="107103.13"/>
    <s v="EFT,999A,20180000000000049676"/>
    <s v="BACA COUNTY SCHOOL DISTRICT # 1"/>
    <s v="3110 State Share October 2017"/>
    <s v="201710201096363"/>
  </r>
  <r>
    <x v="17"/>
    <n v="5"/>
    <n v="107103.13"/>
    <n v="0"/>
    <n v="107103.13"/>
    <s v="EFT,999A,20180000000000063356"/>
    <s v="BACA COUNTY SCHOOL DISTRICT # 1"/>
    <s v="3110 State Share November 2017"/>
    <s v="201711201110043"/>
  </r>
  <r>
    <x v="17"/>
    <n v="6"/>
    <n v="119832.17"/>
    <n v="0"/>
    <n v="119832.17"/>
    <s v="EFT,999A,20180000000000077346"/>
    <s v="BACA COUNTY SCHOOL DISTRICT # 1"/>
    <s v="3110 State Share December 2017"/>
    <s v="201712191124032"/>
  </r>
  <r>
    <x v="17"/>
    <n v="7"/>
    <n v="108487.8"/>
    <n v="0"/>
    <n v="108487.8"/>
    <s v="EFT,999A,20180000000000091540"/>
    <s v="BACA COUNTY SCHOOL DISTRICT # 1"/>
    <s v="3110 State Share January 2018"/>
    <s v="201801221138193"/>
  </r>
  <r>
    <x v="17"/>
    <n v="8"/>
    <n v="109224.59"/>
    <n v="0"/>
    <n v="109224.59"/>
    <s v="EFT,999A,20180000000000105287"/>
    <s v="BACA COUNTY SCHOOL DISTRICT # 1"/>
    <s v="3110 State Share February 2018"/>
    <s v="201802201151940"/>
  </r>
  <r>
    <x v="17"/>
    <n v="9"/>
    <n v="109224.6"/>
    <n v="0"/>
    <n v="109224.6"/>
    <s v="EFT,999A,20180000000000120335"/>
    <s v="BACA COUNTY SCHOOL DISTRICT # 1"/>
    <s v="3110 State Share March 2018"/>
    <s v="201803201166959"/>
  </r>
  <r>
    <x v="17"/>
    <n v="10"/>
    <n v="109789.52"/>
    <n v="0"/>
    <n v="109789.52"/>
    <s v="EFT,999A,20180000000000136832"/>
    <s v="BACA COUNTY SCHOOL DISTRICT # 1"/>
    <s v="3110 State Share April 2018"/>
    <s v="201804201183431"/>
  </r>
  <r>
    <x v="17"/>
    <n v="11"/>
    <n v="109749.75999999999"/>
    <n v="0"/>
    <n v="109749.75999999999"/>
    <s v="EFT,999A,20180000000000152997"/>
    <s v="BACA COUNTY SCHOOL DISTRICT # 1"/>
    <s v="3110 State Share May 2018"/>
    <s v="201805221199563"/>
  </r>
  <r>
    <x v="17"/>
    <n v="12"/>
    <n v="109787.74"/>
    <n v="0"/>
    <n v="109787.74"/>
    <s v="EFT,999A,20180000000000169672"/>
    <s v="BACA COUNTY SCHOOL DISTRICT # 1"/>
    <s v="3110 State Share June 2018"/>
    <s v="201806201216181"/>
  </r>
  <r>
    <x v="18"/>
    <n v="1"/>
    <n v="35978.949999999997"/>
    <n v="0"/>
    <n v="35978.949999999997"/>
    <s v="EFT,999A,20180000000000008601"/>
    <s v="BACA COUNTY SD 3"/>
    <s v="3110 State Share July 2017"/>
    <s v="201707201055397"/>
  </r>
  <r>
    <x v="18"/>
    <n v="2"/>
    <n v="35974.99"/>
    <n v="0"/>
    <n v="35974.99"/>
    <s v="EFT,999A,20180000000000021295"/>
    <s v="BACA COUNTY SD 3"/>
    <s v="3110 State Share August 2017"/>
    <s v="201708221068032"/>
  </r>
  <r>
    <x v="18"/>
    <n v="3"/>
    <n v="35976.97"/>
    <n v="0"/>
    <n v="35976.97"/>
    <s v="EFT,999A,20180000000000034251"/>
    <s v="BACA COUNTY SD 3"/>
    <s v="3110 State Share September 2017"/>
    <s v="201709201080948"/>
  </r>
  <r>
    <x v="18"/>
    <n v="4"/>
    <n v="35976.97"/>
    <n v="0"/>
    <n v="35976.97"/>
    <s v="EFT,999A,20180000000000049680"/>
    <s v="BACA COUNTY SD 3"/>
    <s v="3110 State Share October 2017"/>
    <s v="201710201096367"/>
  </r>
  <r>
    <x v="18"/>
    <n v="5"/>
    <n v="35976.97"/>
    <n v="0"/>
    <n v="35976.97"/>
    <s v="EFT,999A,20180000000000063360"/>
    <s v="BACA COUNTY SD 3"/>
    <s v="3110 State Share November 2017"/>
    <s v="201711201110047"/>
  </r>
  <r>
    <x v="18"/>
    <n v="6"/>
    <n v="38223.879999999997"/>
    <n v="0"/>
    <n v="38223.879999999997"/>
    <s v="EFT,999A,20180000000000077350"/>
    <s v="BACA COUNTY SD 3"/>
    <s v="3110 State Share December 2017"/>
    <s v="201712191124036"/>
  </r>
  <r>
    <x v="18"/>
    <n v="7"/>
    <n v="36048.43"/>
    <n v="0"/>
    <n v="36048.43"/>
    <s v="EFT,999A,20180000000000091545"/>
    <s v="BACA COUNTY SD 3"/>
    <s v="3110 State Share January 2018"/>
    <s v="201801221138198"/>
  </r>
  <r>
    <x v="18"/>
    <n v="8"/>
    <n v="36351.440000000002"/>
    <n v="0"/>
    <n v="36351.440000000002"/>
    <s v="EFT,999A,20180000000000105292"/>
    <s v="BACA COUNTY SD 3"/>
    <s v="3110 State Share February 2018"/>
    <s v="201802201151945"/>
  </r>
  <r>
    <x v="18"/>
    <n v="9"/>
    <n v="36351.440000000002"/>
    <n v="0"/>
    <n v="36351.440000000002"/>
    <s v="EFT,999A,20180000000000120340"/>
    <s v="BACA COUNTY SD 3"/>
    <s v="3110 State Share March 2018"/>
    <s v="201803201166964"/>
  </r>
  <r>
    <x v="18"/>
    <n v="10"/>
    <n v="36583.760000000002"/>
    <n v="0"/>
    <n v="36583.760000000002"/>
    <s v="EFT,999A,20180000000000136837"/>
    <s v="BACA COUNTY SD 3"/>
    <s v="3110 State Share April 2018"/>
    <s v="201804201183436"/>
  </r>
  <r>
    <x v="18"/>
    <n v="11"/>
    <n v="36567.410000000003"/>
    <n v="0"/>
    <n v="36567.410000000003"/>
    <s v="EFT,999A,20180000000000153002"/>
    <s v="BACA COUNTY SD 3"/>
    <s v="3110 State Share May 2018"/>
    <s v="201805221199568"/>
  </r>
  <r>
    <x v="18"/>
    <n v="12"/>
    <n v="36583.020000000004"/>
    <n v="0"/>
    <n v="36583.020000000004"/>
    <s v="EFT,999A,20180000000000169677"/>
    <s v="BACA COUNTY SD 3"/>
    <s v="3110 State Share June 2018"/>
    <s v="201806201216186"/>
  </r>
  <r>
    <x v="19"/>
    <n v="1"/>
    <n v="168249.34"/>
    <n v="0"/>
    <n v="168249.34"/>
    <s v="EFT,999A,20180000000000008613"/>
    <s v="County of Baca SD RE4"/>
    <s v="3110 State Share July 2017"/>
    <s v="201707201055409"/>
  </r>
  <r>
    <x v="19"/>
    <n v="2"/>
    <n v="168863.64"/>
    <n v="0"/>
    <n v="168863.64"/>
    <s v="EFT,999A,20180000000000021307"/>
    <s v="County of Baca SD RE4"/>
    <s v="3110 State Share August 2017"/>
    <s v="201708221068044"/>
  </r>
  <r>
    <x v="19"/>
    <n v="3"/>
    <n v="168556.49"/>
    <n v="0"/>
    <n v="168556.49"/>
    <s v="EFT,999A,20180000000000034263"/>
    <s v="County of Baca SD RE4"/>
    <s v="3110 State Share September 2017"/>
    <s v="201709201080960"/>
  </r>
  <r>
    <x v="19"/>
    <n v="4"/>
    <n v="168556.49"/>
    <n v="0"/>
    <n v="168556.49"/>
    <s v="EFT,999A,20180000000000049692"/>
    <s v="County of Baca SD RE4"/>
    <s v="3110 State Share October 2017"/>
    <s v="201710201096379"/>
  </r>
  <r>
    <x v="19"/>
    <n v="5"/>
    <n v="168556.49"/>
    <n v="0"/>
    <n v="168556.49"/>
    <s v="EFT,999A,20180000000000063302"/>
    <s v="County of Baca SD RE4"/>
    <s v="3110 State Share November 2017"/>
    <s v="201711201109989"/>
  </r>
  <r>
    <x v="19"/>
    <n v="6"/>
    <n v="237178.67"/>
    <n v="0"/>
    <n v="237178.67"/>
    <s v="EFT,999A,20180000000000077292"/>
    <s v="County of Baca SD RE4"/>
    <s v="3110 State Share December 2017"/>
    <s v="201712191123978"/>
  </r>
  <r>
    <x v="19"/>
    <n v="7"/>
    <n v="178840.1"/>
    <n v="0"/>
    <n v="178840.1"/>
    <s v="EFT,999A,20180000000000091481"/>
    <s v="County of Baca SD RE4"/>
    <s v="3110 State Share January 2018"/>
    <s v="201801221138134"/>
  </r>
  <r>
    <x v="19"/>
    <n v="8"/>
    <n v="179993.45"/>
    <n v="0"/>
    <n v="179993.45"/>
    <s v="EFT,999A,20180000000000105228"/>
    <s v="County of Baca SD RE4"/>
    <s v="3110 State Share February 2018"/>
    <s v="201802201151881"/>
  </r>
  <r>
    <x v="19"/>
    <n v="9"/>
    <n v="179993.45"/>
    <n v="0"/>
    <n v="179993.45"/>
    <s v="EFT,999A,20180000000000120264"/>
    <s v="County of Baca SD RE4"/>
    <s v="3110 State Share March 2018"/>
    <s v="201803201166888"/>
  </r>
  <r>
    <x v="19"/>
    <n v="10"/>
    <n v="180877.77"/>
    <n v="0"/>
    <n v="180877.77"/>
    <s v="EFT,999A,20180000000000136761"/>
    <s v="County of Baca SD RE4"/>
    <s v="3110 State Share April 2018"/>
    <s v="201804201183360"/>
  </r>
  <r>
    <x v="19"/>
    <n v="11"/>
    <n v="180815.51"/>
    <n v="0"/>
    <n v="180815.51"/>
    <s v="EFT,999A,20180000000000152926"/>
    <s v="County of Baca SD RE4"/>
    <s v="3110 State Share May 2018"/>
    <s v="201805221199492"/>
  </r>
  <r>
    <x v="19"/>
    <n v="12"/>
    <n v="180874.99"/>
    <n v="0"/>
    <n v="180874.99"/>
    <s v="EFT,999A,20180000000000169600"/>
    <s v="County of Baca SD RE4"/>
    <s v="3110 State Share June 2018"/>
    <s v="201806201216109"/>
  </r>
  <r>
    <x v="20"/>
    <n v="1"/>
    <n v="47934.47"/>
    <n v="0"/>
    <n v="47934.47"/>
    <s v="EFT,999A,20180000000000008603"/>
    <s v="VILAS RE5 0260"/>
    <s v="3110 State Share July 2017"/>
    <s v="201707201055399"/>
  </r>
  <r>
    <x v="20"/>
    <n v="2"/>
    <n v="47951.21"/>
    <n v="0"/>
    <n v="47951.21"/>
    <s v="EFT,999A,20180000000000021297"/>
    <s v="VILAS RE5 0260"/>
    <s v="3110 State Share August 2017"/>
    <s v="201708221068034"/>
  </r>
  <r>
    <x v="20"/>
    <n v="3"/>
    <n v="47942.84"/>
    <n v="0"/>
    <n v="47942.84"/>
    <s v="EFT,999A,20180000000000034253"/>
    <s v="VILAS RE5 0260"/>
    <s v="3110 State Share September 2017"/>
    <s v="201709201080950"/>
  </r>
  <r>
    <x v="20"/>
    <n v="4"/>
    <n v="47942.84"/>
    <n v="0"/>
    <n v="47942.84"/>
    <s v="EFT,999A,20180000000000049682"/>
    <s v="VILAS RE5 0260"/>
    <s v="3110 State Share October 2017"/>
    <s v="201710201096369"/>
  </r>
  <r>
    <x v="20"/>
    <n v="5"/>
    <n v="47942.84"/>
    <n v="0"/>
    <n v="47942.84"/>
    <s v="EFT,999A,20180000000000063362"/>
    <s v="VILAS RE5 0260"/>
    <s v="3110 State Share November 2017"/>
    <s v="201711201110049"/>
  </r>
  <r>
    <x v="20"/>
    <n v="6"/>
    <n v="55556.39"/>
    <n v="0"/>
    <n v="55556.39"/>
    <s v="EFT,999A,20180000000000077352"/>
    <s v="VILAS RE5 0260"/>
    <s v="3110 State Share December 2017"/>
    <s v="201712191124038"/>
  </r>
  <r>
    <x v="20"/>
    <n v="7"/>
    <n v="48905.39"/>
    <n v="0"/>
    <n v="48905.39"/>
    <s v="EFT,999A,20180000000000091547"/>
    <s v="VILAS RE5 0260"/>
    <s v="3110 State Share January 2018"/>
    <s v="201801221138200"/>
  </r>
  <r>
    <x v="20"/>
    <n v="8"/>
    <n v="49211.75"/>
    <n v="0"/>
    <n v="49211.75"/>
    <s v="EFT,999A,20180000000000105294"/>
    <s v="VILAS RE5 0260"/>
    <s v="3110 State Share February 2018"/>
    <s v="201802201151947"/>
  </r>
  <r>
    <x v="20"/>
    <n v="9"/>
    <n v="49211.74"/>
    <n v="0"/>
    <n v="49211.74"/>
    <s v="EFT,999A,20180000000000120342"/>
    <s v="VILAS RE5 0260"/>
    <s v="3110 State Share March 2018"/>
    <s v="201803201166966"/>
  </r>
  <r>
    <x v="20"/>
    <n v="10"/>
    <n v="49446.64"/>
    <n v="0"/>
    <n v="49446.64"/>
    <s v="EFT,999A,20180000000000136839"/>
    <s v="VILAS RE5 0260"/>
    <s v="3110 State Share April 2018"/>
    <s v="201804201183438"/>
  </r>
  <r>
    <x v="20"/>
    <n v="11"/>
    <n v="49430.11"/>
    <n v="0"/>
    <n v="49430.11"/>
    <s v="EFT,999A,20180000000000153004"/>
    <s v="VILAS RE5 0260"/>
    <s v="3110 State Share May 2018"/>
    <s v="201805221199570"/>
  </r>
  <r>
    <x v="20"/>
    <n v="12"/>
    <n v="49445.9"/>
    <n v="0"/>
    <n v="49445.9"/>
    <s v="EFT,999A,20180000000000169679"/>
    <s v="VILAS RE5 0260"/>
    <s v="3110 State Share June 2018"/>
    <s v="201806201216188"/>
  </r>
  <r>
    <x v="21"/>
    <n v="1"/>
    <n v="49793.41"/>
    <n v="0"/>
    <n v="49793.41"/>
    <s v="EFT,999A,20180000000000008686"/>
    <s v="CAMPO RE-6 - 0270"/>
    <s v="3110 State Share July 2017"/>
    <s v="201707201055482"/>
  </r>
  <r>
    <x v="21"/>
    <n v="2"/>
    <n v="49766.43"/>
    <n v="0"/>
    <n v="49766.43"/>
    <s v="EFT,999A,20180000000000021378"/>
    <s v="CAMPO RE-6 - 0270"/>
    <s v="3110 State Share August 2017"/>
    <s v="201708221068115"/>
  </r>
  <r>
    <x v="21"/>
    <n v="3"/>
    <n v="49779.92"/>
    <n v="0"/>
    <n v="49779.92"/>
    <s v="EFT,999A,20180000000000034334"/>
    <s v="CAMPO RE-6 - 0270"/>
    <s v="3110 State Share September 2017"/>
    <s v="201709201081031"/>
  </r>
  <r>
    <x v="21"/>
    <n v="4"/>
    <n v="49779.92"/>
    <n v="0"/>
    <n v="49779.92"/>
    <s v="EFT,999A,20180000000000049762"/>
    <s v="CAMPO RE-6 - 0270"/>
    <s v="3110 State Share October 2017"/>
    <s v="201710201096449"/>
  </r>
  <r>
    <x v="21"/>
    <n v="5"/>
    <n v="49779.92"/>
    <n v="0"/>
    <n v="49779.92"/>
    <s v="EFT,999A,20180000000000063440"/>
    <s v="CAMPO RE-6 - 0270"/>
    <s v="3110 State Share November 2017"/>
    <s v="201711201110127"/>
  </r>
  <r>
    <x v="21"/>
    <n v="6"/>
    <n v="49926.02"/>
    <n v="0"/>
    <n v="49926.02"/>
    <s v="EFT,999A,20180000000000077428"/>
    <s v="CAMPO RE-6 - 0270"/>
    <s v="3110 State Share December 2017"/>
    <s v="201712191124114"/>
  </r>
  <r>
    <x v="21"/>
    <n v="7"/>
    <n v="49509.82"/>
    <n v="0"/>
    <n v="49509.82"/>
    <s v="EFT,999A,20180000000000091618"/>
    <s v="CAMPO RE-6 - 0270"/>
    <s v="3110 State Share January 2018"/>
    <s v="201801221138271"/>
  </r>
  <r>
    <x v="21"/>
    <n v="8"/>
    <n v="49804.25"/>
    <n v="0"/>
    <n v="49804.25"/>
    <s v="EFT,999A,20180000000000105365"/>
    <s v="CAMPO RE-6 - 0270"/>
    <s v="3110 State Share February 2018"/>
    <s v="201802201152018"/>
  </r>
  <r>
    <x v="21"/>
    <n v="9"/>
    <n v="49804.25"/>
    <n v="0"/>
    <n v="49804.25"/>
    <s v="EFT,999A,20180000000000120394"/>
    <s v="CAMPO RE-6 - 0270"/>
    <s v="3110 State Share March 2018"/>
    <s v="201803201167018"/>
  </r>
  <r>
    <x v="21"/>
    <n v="10"/>
    <n v="50030.01"/>
    <n v="0"/>
    <n v="50030.01"/>
    <s v="EFT,999A,20180000000000136891"/>
    <s v="CAMPO RE-6 - 0270"/>
    <s v="3110 State Share April 2018"/>
    <s v="201804201183490"/>
  </r>
  <r>
    <x v="21"/>
    <n v="11"/>
    <n v="50014.11"/>
    <n v="0"/>
    <n v="50014.11"/>
    <s v="EFT,999A,20180000000000153056"/>
    <s v="CAMPO RE-6 - 0270"/>
    <s v="3110 State Share May 2018"/>
    <s v="201805221199622"/>
  </r>
  <r>
    <x v="21"/>
    <n v="12"/>
    <n v="50029.3"/>
    <n v="0"/>
    <n v="50029.3"/>
    <s v="EFT,999A,20180000000000169731"/>
    <s v="CAMPO RE-6 - 0270"/>
    <s v="3110 State Share June 2018"/>
    <s v="201806201216240"/>
  </r>
  <r>
    <x v="22"/>
    <n v="1"/>
    <n v="1916433.53"/>
    <n v="0"/>
    <n v="1916433.53"/>
    <s v="EFT,999A,20180000000000008623"/>
    <s v="BENT COUNTY SCHOOL DISTRICT #1"/>
    <s v="3110 State Share July 2017"/>
    <s v="201707201055419"/>
  </r>
  <r>
    <x v="22"/>
    <n v="2"/>
    <n v="626559.47"/>
    <n v="0"/>
    <n v="626559.47"/>
    <s v="EFT,999A,20180000000000021317"/>
    <s v="BENT COUNTY SCHOOL DISTRICT #1"/>
    <s v="3110 State Share August 2017"/>
    <s v="201708221068054"/>
  </r>
  <r>
    <x v="22"/>
    <n v="3"/>
    <n v="625998"/>
    <n v="0"/>
    <n v="625998"/>
    <s v="EFT,999A,20180000000000034273"/>
    <s v="BENT COUNTY SCHOOL DISTRICT #1"/>
    <s v="3110 State Share September 2017"/>
    <s v="201709201080970"/>
  </r>
  <r>
    <x v="22"/>
    <n v="4"/>
    <n v="625998"/>
    <n v="0"/>
    <n v="625998"/>
    <s v="EFT,999A,20180000000000049702"/>
    <s v="BENT COUNTY SCHOOL DISTRICT #1"/>
    <s v="3110 State Share October 2017"/>
    <s v="201710201096389"/>
  </r>
  <r>
    <x v="22"/>
    <n v="5"/>
    <n v="625998"/>
    <n v="0"/>
    <n v="625998"/>
    <s v="EFT,999A,20180000000000063381"/>
    <s v="BENT COUNTY SCHOOL DISTRICT #1"/>
    <s v="3110 State Share November 2017"/>
    <s v="201711201110068"/>
  </r>
  <r>
    <x v="22"/>
    <n v="6"/>
    <n v="1689298.01"/>
    <n v="0"/>
    <n v="1689298.01"/>
    <s v="EFT,999A,20180000000000077369"/>
    <s v="BENT COUNTY SCHOOL DISTRICT #1"/>
    <s v="3110 State Share December 2017"/>
    <s v="201712191124055"/>
  </r>
  <r>
    <x v="22"/>
    <n v="7"/>
    <n v="1228323.98"/>
    <n v="0"/>
    <n v="1228323.98"/>
    <s v="EFT,999A,20180000000000091565"/>
    <s v="BENT COUNTY SCHOOL DISTRICT #1"/>
    <s v="3110 State Share January 2018"/>
    <s v="201801221138218"/>
  </r>
  <r>
    <x v="22"/>
    <n v="8"/>
    <n v="760181.13"/>
    <n v="0"/>
    <n v="760181.13"/>
    <s v="EFT,999A,20180000000000105312"/>
    <s v="BENT COUNTY SCHOOL DISTRICT #1"/>
    <s v="3110 State Share February 2018"/>
    <s v="201802201151965"/>
  </r>
  <r>
    <x v="22"/>
    <n v="9"/>
    <n v="760181.13"/>
    <n v="0"/>
    <n v="760181.13"/>
    <s v="EFT,999A,20180000000000120358"/>
    <s v="BENT COUNTY SCHOOL DISTRICT #1"/>
    <s v="3110 State Share March 2018"/>
    <s v="201803201166982"/>
  </r>
  <r>
    <x v="22"/>
    <n v="10"/>
    <n v="764185.55"/>
    <n v="0"/>
    <n v="764185.55"/>
    <s v="EFT,999A,20180000000000136855"/>
    <s v="BENT COUNTY SCHOOL DISTRICT #1"/>
    <s v="3110 State Share April 2018"/>
    <s v="201804201183454"/>
  </r>
  <r>
    <x v="22"/>
    <n v="11"/>
    <n v="763903.68"/>
    <n v="0"/>
    <n v="763903.68"/>
    <s v="EFT,999A,20180000000000153020"/>
    <s v="BENT COUNTY SCHOOL DISTRICT #1"/>
    <s v="3110 State Share May 2018"/>
    <s v="201805221199586"/>
  </r>
  <r>
    <x v="22"/>
    <n v="12"/>
    <n v="1840003.82"/>
    <n v="0"/>
    <n v="1840003.82"/>
    <s v="EFT,999A,20180000000000169695"/>
    <s v="BENT COUNTY SCHOOL DISTRICT #1"/>
    <s v="3110 State Share June 2018"/>
    <s v="201806201216204"/>
  </r>
  <r>
    <x v="23"/>
    <n v="1"/>
    <n v="177518.47"/>
    <n v="0"/>
    <n v="177518.47"/>
    <s v="EFT,999A,20180000000000008694"/>
    <s v="MCCLAVE RE 2 0310"/>
    <s v="3110 State Share July 2017"/>
    <s v="201707201055490"/>
  </r>
  <r>
    <x v="23"/>
    <n v="2"/>
    <n v="177938.49"/>
    <n v="0"/>
    <n v="177938.49"/>
    <s v="EFT,999A,20180000000000021385"/>
    <s v="MCCLAVE RE 2 0310"/>
    <s v="3110 State Share August 2017"/>
    <s v="201708221068122"/>
  </r>
  <r>
    <x v="23"/>
    <n v="3"/>
    <n v="177728.48"/>
    <n v="0"/>
    <n v="177728.48"/>
    <s v="EFT,999A,20180000000000034341"/>
    <s v="MCCLAVE RE 2 0310"/>
    <s v="3110 State Share September 2017"/>
    <s v="201709201081038"/>
  </r>
  <r>
    <x v="23"/>
    <n v="4"/>
    <n v="177728.48"/>
    <n v="0"/>
    <n v="177728.48"/>
    <s v="EFT,999A,20180000000000049769"/>
    <s v="MCCLAVE RE 2 0310"/>
    <s v="3110 State Share October 2017"/>
    <s v="201710201096456"/>
  </r>
  <r>
    <x v="23"/>
    <n v="5"/>
    <n v="177728.48"/>
    <n v="0"/>
    <n v="177728.48"/>
    <s v="EFT,999A,20180000000000063447"/>
    <s v="MCCLAVE RE 2 0310"/>
    <s v="3110 State Share November 2017"/>
    <s v="201711201110134"/>
  </r>
  <r>
    <x v="23"/>
    <n v="6"/>
    <n v="173646.75"/>
    <n v="0"/>
    <n v="173646.75"/>
    <s v="EFT,999A,20180000000000077435"/>
    <s v="MCCLAVE RE 2 0310"/>
    <s v="3110 State Share December 2017"/>
    <s v="201712191124121"/>
  </r>
  <r>
    <x v="23"/>
    <n v="7"/>
    <n v="176044.62"/>
    <n v="0"/>
    <n v="176044.62"/>
    <s v="EFT,999A,20180000000000091624"/>
    <s v="MCCLAVE RE 2 0310"/>
    <s v="3110 State Share January 2018"/>
    <s v="201801221138277"/>
  </r>
  <r>
    <x v="23"/>
    <n v="8"/>
    <n v="177048.13"/>
    <n v="0"/>
    <n v="177048.13"/>
    <s v="EFT,999A,20180000000000105371"/>
    <s v="MCCLAVE RE 2 0310"/>
    <s v="3110 State Share February 2018"/>
    <s v="201802201152024"/>
  </r>
  <r>
    <x v="23"/>
    <n v="9"/>
    <n v="177048.13"/>
    <n v="0"/>
    <n v="177048.13"/>
    <s v="EFT,999A,20180000000000120400"/>
    <s v="MCCLAVE RE 2 0310"/>
    <s v="3110 State Share March 2018"/>
    <s v="201803201167024"/>
  </r>
  <r>
    <x v="23"/>
    <n v="10"/>
    <n v="177817.56"/>
    <n v="0"/>
    <n v="177817.56"/>
    <s v="EFT,999A,20180000000000136897"/>
    <s v="MCCLAVE RE 2 0310"/>
    <s v="3110 State Share April 2018"/>
    <s v="201804201183496"/>
  </r>
  <r>
    <x v="23"/>
    <n v="11"/>
    <n v="177763.4"/>
    <n v="0"/>
    <n v="177763.4"/>
    <s v="EFT,999A,20180000000000153062"/>
    <s v="MCCLAVE RE 2 0310"/>
    <s v="3110 State Share May 2018"/>
    <s v="201805221199628"/>
  </r>
  <r>
    <x v="23"/>
    <n v="12"/>
    <n v="177815.14"/>
    <n v="0"/>
    <n v="177815.14"/>
    <s v="EFT,999A,20180000000000169737"/>
    <s v="MCCLAVE RE 2 0310"/>
    <s v="3110 State Share June 2018"/>
    <s v="201806201216246"/>
  </r>
  <r>
    <x v="24"/>
    <n v="1"/>
    <n v="11945735.58"/>
    <n v="0"/>
    <n v="11945735.58"/>
    <s v="EFT,999A,20180000000000008610"/>
    <s v="ST VRAIN VALLEY RE 1J 0470"/>
    <s v="3110 State Share July 2017"/>
    <s v="201707201055406"/>
  </r>
  <r>
    <x v="24"/>
    <n v="2"/>
    <n v="12758047.5"/>
    <n v="0"/>
    <n v="12758047.5"/>
    <s v="EFT,999A,20180000000000021304"/>
    <s v="ST VRAIN VALLEY RE 1J 0470"/>
    <s v="3110 State Share August 2017"/>
    <s v="201708221068041"/>
  </r>
  <r>
    <x v="24"/>
    <n v="3"/>
    <n v="12352387.35"/>
    <n v="0"/>
    <n v="12352387.35"/>
    <s v="EFT,999A,20180000000000034260"/>
    <s v="ST VRAIN VALLEY RE 1J 0470"/>
    <s v="3110 State Share September 2017"/>
    <s v="201709201080957"/>
  </r>
  <r>
    <x v="24"/>
    <n v="4"/>
    <n v="12352387.300000001"/>
    <n v="0"/>
    <n v="12352387.300000001"/>
    <s v="EFT,999A,20180000000000049689"/>
    <s v="ST VRAIN VALLEY RE 1J 0470"/>
    <s v="3110 State Share October 2017"/>
    <s v="201710201096376"/>
  </r>
  <r>
    <x v="24"/>
    <n v="5"/>
    <n v="12351938.609999999"/>
    <n v="0"/>
    <n v="12351938.609999999"/>
    <s v="EFT,999A,20180000000000063369"/>
    <s v="ST VRAIN VALLEY RE 1J 0470"/>
    <s v="3110 State Share November 2017"/>
    <s v="201711201110056"/>
  </r>
  <r>
    <x v="24"/>
    <n v="6"/>
    <n v="6122667.8499999996"/>
    <n v="0"/>
    <n v="6122667.8499999996"/>
    <s v="EFT,999A,20180000000000077358"/>
    <s v="ST VRAIN VALLEY RE 1J 0470"/>
    <s v="3110 State Share December 2017"/>
    <s v="201712191124044"/>
  </r>
  <r>
    <x v="24"/>
    <n v="7"/>
    <n v="11238744.6"/>
    <n v="0"/>
    <n v="11238744.6"/>
    <s v="EFT,999A,20180000000000091553"/>
    <s v="ST VRAIN VALLEY RE 1J 0470"/>
    <s v="3110 State Share January 2018"/>
    <s v="201801221138206"/>
  </r>
  <r>
    <x v="24"/>
    <n v="8"/>
    <n v="11325621.859999999"/>
    <n v="0"/>
    <n v="11325621.859999999"/>
    <s v="EFT,999A,20180000000000105300"/>
    <s v="ST VRAIN VALLEY RE 1J 0470"/>
    <s v="3110 State Share February 2018"/>
    <s v="201802201151953"/>
  </r>
  <r>
    <x v="24"/>
    <n v="9"/>
    <n v="11325548.939999999"/>
    <n v="0"/>
    <n v="11325548.939999999"/>
    <s v="EFT,999A,20180000000000120349"/>
    <s v="ST VRAIN VALLEY RE 1J 0470"/>
    <s v="3110 State Share March 2018"/>
    <s v="201803201166973"/>
  </r>
  <r>
    <x v="24"/>
    <n v="10"/>
    <n v="11392160.43"/>
    <n v="0"/>
    <n v="11392160.43"/>
    <s v="EFT,999A,20180000000000136846"/>
    <s v="ST VRAIN VALLEY RE 1J 0470"/>
    <s v="3110 State Share April 2018"/>
    <s v="201804201183445"/>
  </r>
  <r>
    <x v="24"/>
    <n v="11"/>
    <n v="11387471.68"/>
    <n v="0"/>
    <n v="11387471.68"/>
    <s v="EFT,999A,20180000000000153011"/>
    <s v="ST VRAIN VALLEY RE 1J 0470"/>
    <s v="3110 State Share May 2018"/>
    <s v="201805221199577"/>
  </r>
  <r>
    <x v="24"/>
    <n v="12"/>
    <n v="11392274.609999999"/>
    <n v="0"/>
    <n v="11392274.609999999"/>
    <s v="EFT,999A,20180000000000169686"/>
    <s v="ST VRAIN VALLEY RE 1J 0470"/>
    <s v="3110 State Share June 2018"/>
    <s v="201806201216195"/>
  </r>
  <r>
    <x v="25"/>
    <n v="1"/>
    <n v="4945342.92"/>
    <n v="0"/>
    <n v="4945342.92"/>
    <s v="EFT,999A,20180000000000008612"/>
    <s v="BOULDER VALLEY RE2 - 0480"/>
    <s v="3110 State Share July 2017"/>
    <s v="201707201055408"/>
  </r>
  <r>
    <x v="25"/>
    <n v="2"/>
    <n v="6721058.7599999998"/>
    <n v="0"/>
    <n v="6721058.7599999998"/>
    <s v="EFT,999A,20180000000000021306"/>
    <s v="BOULDER VALLEY RE2 - 0480"/>
    <s v="3110 State Share August 2017"/>
    <s v="201708221068043"/>
  </r>
  <r>
    <x v="25"/>
    <n v="3"/>
    <n v="5833753.4400000004"/>
    <n v="0"/>
    <n v="5833753.4400000004"/>
    <s v="EFT,999A,20180000000000034262"/>
    <s v="BOULDER VALLEY RE2 - 0480"/>
    <s v="3110 State Share September 2017"/>
    <s v="201709201080959"/>
  </r>
  <r>
    <x v="25"/>
    <n v="4"/>
    <n v="5833723.3200000003"/>
    <n v="0"/>
    <n v="5833723.3200000003"/>
    <s v="EFT,999A,20180000000000049691"/>
    <s v="BOULDER VALLEY RE2 - 0480"/>
    <s v="3110 State Share October 2017"/>
    <s v="201710201096378"/>
  </r>
  <r>
    <x v="25"/>
    <n v="5"/>
    <n v="5833431.6600000001"/>
    <n v="0"/>
    <n v="5833431.6600000001"/>
    <s v="EFT,999A,20180000000000063371"/>
    <s v="BOULDER VALLEY RE2 - 0480"/>
    <s v="3110 State Share November 2017"/>
    <s v="201711201110058"/>
  </r>
  <r>
    <x v="25"/>
    <n v="6"/>
    <n v="2837226.74"/>
    <n v="0"/>
    <n v="2837226.74"/>
    <s v="EFT,999A,20180000000000077360"/>
    <s v="BOULDER VALLEY RE2 - 0480"/>
    <s v="3110 State Share December 2017"/>
    <s v="201712191124046"/>
  </r>
  <r>
    <x v="25"/>
    <n v="7"/>
    <n v="2749917.99"/>
    <n v="0"/>
    <n v="2749917.99"/>
    <s v="EFT,999A,20180000000000091556"/>
    <s v="BOULDER VALLEY RE2 - 0480"/>
    <s v="3110 State Share January 2018"/>
    <s v="201801221138209"/>
  </r>
  <r>
    <x v="25"/>
    <n v="8"/>
    <n v="1835270.47"/>
    <n v="0"/>
    <n v="1835270.47"/>
    <s v="EFT,999A,20180000000000105303"/>
    <s v="BOULDER VALLEY RE2 - 0480"/>
    <s v="3110 State Share February 2018"/>
    <s v="201802201151956"/>
  </r>
  <r>
    <x v="25"/>
    <n v="9"/>
    <n v="3087703.14"/>
    <n v="0"/>
    <n v="3087703.14"/>
    <s v="EFT,999A,20180000000000120352"/>
    <s v="BOULDER VALLEY RE2 - 0480"/>
    <s v="3110 State Share March 2018"/>
    <s v="201803201166976"/>
  </r>
  <r>
    <x v="25"/>
    <n v="10"/>
    <n v="3154641.6"/>
    <n v="0"/>
    <n v="3154641.6"/>
    <s v="EFT,999A,20180000000000136849"/>
    <s v="BOULDER VALLEY RE2 - 0480"/>
    <s v="3110 State Share April 2018"/>
    <s v="201804201183448"/>
  </r>
  <r>
    <x v="25"/>
    <n v="11"/>
    <n v="3149929.84"/>
    <n v="0"/>
    <n v="3149929.84"/>
    <s v="EFT,999A,20180000000000153014"/>
    <s v="BOULDER VALLEY RE2 - 0480"/>
    <s v="3110 State Share May 2018"/>
    <s v="201805221199580"/>
  </r>
  <r>
    <x v="25"/>
    <n v="12"/>
    <n v="3154456.77"/>
    <n v="0"/>
    <n v="3154456.77"/>
    <s v="EFT,999A,20180000000000169689"/>
    <s v="BOULDER VALLEY RE2 - 0480"/>
    <s v="3110 State Share June 2018"/>
    <s v="201806201216198"/>
  </r>
  <r>
    <x v="26"/>
    <n v="1"/>
    <n v="304629.28999999998"/>
    <n v="0"/>
    <n v="304629.28999999998"/>
    <s v="EFT,999A,20180000000000008621"/>
    <s v="BUENA VISTA R-31 - 0490"/>
    <s v="3110 State Share July 2017"/>
    <s v="201707201055417"/>
  </r>
  <r>
    <x v="26"/>
    <n v="2"/>
    <n v="339107.07"/>
    <n v="0"/>
    <n v="339107.07"/>
    <s v="EFT,999A,20180000000000021315"/>
    <s v="BUENA VISTA R-31 - 0490"/>
    <s v="3110 State Share August 2017"/>
    <s v="201708221068052"/>
  </r>
  <r>
    <x v="26"/>
    <n v="3"/>
    <n v="321868.18"/>
    <n v="0"/>
    <n v="321868.18"/>
    <s v="EFT,999A,20180000000000034271"/>
    <s v="BUENA VISTA R-31 - 0490"/>
    <s v="3110 State Share September 2017"/>
    <s v="201709201080968"/>
  </r>
  <r>
    <x v="26"/>
    <n v="4"/>
    <n v="321868.18"/>
    <n v="0"/>
    <n v="321868.18"/>
    <s v="EFT,999A,20180000000000049700"/>
    <s v="BUENA VISTA R-31 - 0490"/>
    <s v="3110 State Share October 2017"/>
    <s v="201710201096387"/>
  </r>
  <r>
    <x v="26"/>
    <n v="5"/>
    <n v="321868.18"/>
    <n v="0"/>
    <n v="321868.18"/>
    <s v="EFT,999A,20180000000000063379"/>
    <s v="BUENA VISTA R-31 - 0490"/>
    <s v="3110 State Share November 2017"/>
    <s v="201711201110066"/>
  </r>
  <r>
    <x v="26"/>
    <n v="6"/>
    <n v="400261.22"/>
    <n v="0"/>
    <n v="400261.22"/>
    <s v="EFT,999A,20180000000000077368"/>
    <s v="BUENA VISTA R-31 - 0490"/>
    <s v="3110 State Share December 2017"/>
    <s v="201712191124054"/>
  </r>
  <r>
    <x v="26"/>
    <n v="7"/>
    <n v="332022.53999999998"/>
    <n v="0"/>
    <n v="332022.53999999998"/>
    <s v="EFT,999A,20180000000000091564"/>
    <s v="BUENA VISTA R-31 - 0490"/>
    <s v="3110 State Share January 2018"/>
    <s v="201801221138217"/>
  </r>
  <r>
    <x v="26"/>
    <n v="8"/>
    <n v="334933.52"/>
    <n v="0"/>
    <n v="334933.52"/>
    <s v="EFT,999A,20180000000000105311"/>
    <s v="BUENA VISTA R-31 - 0490"/>
    <s v="3110 State Share February 2018"/>
    <s v="201802201151964"/>
  </r>
  <r>
    <x v="26"/>
    <n v="9"/>
    <n v="334933.52"/>
    <n v="0"/>
    <n v="334933.52"/>
    <s v="EFT,999A,20180000000000120311"/>
    <s v="BUENA VISTA SCHOOL DISTRICT R31"/>
    <s v="3110 State Share March 2018"/>
    <s v="201803201166935"/>
  </r>
  <r>
    <x v="26"/>
    <n v="10"/>
    <n v="337165.45"/>
    <n v="0"/>
    <n v="337165.45"/>
    <s v="EFT,999A,20180000000000136808"/>
    <s v="BUENA VISTA SCHOOL DISTRICT R31"/>
    <s v="3110 State Share April 2018"/>
    <s v="201804201183407"/>
  </r>
  <r>
    <x v="26"/>
    <n v="11"/>
    <n v="337008.34"/>
    <n v="0"/>
    <n v="337008.34"/>
    <s v="EFT,999A,20180000000000152973"/>
    <s v="BUENA VISTA SCHOOL DISTRICT R31"/>
    <s v="3110 State Share May 2018"/>
    <s v="201805221199539"/>
  </r>
  <r>
    <x v="26"/>
    <n v="12"/>
    <n v="337158.45"/>
    <n v="0"/>
    <n v="337158.45"/>
    <s v="EFT,999A,20180000000000169647"/>
    <s v="BUENA VISTA SCHOOL DISTRICT R31"/>
    <s v="3110 State Share June 2018"/>
    <s v="201806201216156"/>
  </r>
  <r>
    <x v="27"/>
    <n v="1"/>
    <n v="428466.9"/>
    <n v="0"/>
    <n v="428466.9"/>
    <s v="EFT,999A,20180000000000008544"/>
    <s v="SALIDA R32 0500"/>
    <s v="3110 State Share July 2017"/>
    <s v="201707201055340"/>
  </r>
  <r>
    <x v="27"/>
    <n v="2"/>
    <n v="466860.34"/>
    <n v="0"/>
    <n v="466860.34"/>
    <s v="EFT,999A,20180000000000021238"/>
    <s v="SALIDA R32 0500"/>
    <s v="3110 State Share August 2017"/>
    <s v="201708221067975"/>
  </r>
  <r>
    <x v="27"/>
    <n v="3"/>
    <n v="447663.62"/>
    <n v="0"/>
    <n v="447663.62"/>
    <s v="EFT,999A,20180000000000034194"/>
    <s v="SALIDA R32 0500"/>
    <s v="3110 State Share September 2017"/>
    <s v="201709201080891"/>
  </r>
  <r>
    <x v="27"/>
    <n v="4"/>
    <n v="447663.62"/>
    <n v="0"/>
    <n v="447663.62"/>
    <s v="EFT,999A,20180000000000049623"/>
    <s v="SALIDA R32 0500"/>
    <s v="3110 State Share October 2017"/>
    <s v="201710201096310"/>
  </r>
  <r>
    <x v="27"/>
    <n v="5"/>
    <n v="447663.62"/>
    <n v="0"/>
    <n v="447663.62"/>
    <s v="EFT,999A,20180000000000063303"/>
    <s v="SALIDA R32 0500"/>
    <s v="3110 State Share November 2017"/>
    <s v="201711201109990"/>
  </r>
  <r>
    <x v="27"/>
    <n v="6"/>
    <n v="364679.58"/>
    <n v="0"/>
    <n v="364679.58"/>
    <s v="EFT,999A,20180000000000077293"/>
    <s v="SALIDA R32 0500"/>
    <s v="3110 State Share December 2017"/>
    <s v="201712191123979"/>
  </r>
  <r>
    <x v="27"/>
    <n v="7"/>
    <n v="436769.67"/>
    <n v="0"/>
    <n v="436769.67"/>
    <s v="EFT,999A,20180000000000091482"/>
    <s v="SALIDA R32 0500"/>
    <s v="3110 State Share January 2018"/>
    <s v="201801221138135"/>
  </r>
  <r>
    <x v="27"/>
    <n v="8"/>
    <n v="434797.67"/>
    <n v="0"/>
    <n v="434797.67"/>
    <s v="EFT,999A,20180000000000105229"/>
    <s v="SALIDA R32 0500"/>
    <s v="3110 State Share February 2018"/>
    <s v="201802201151882"/>
  </r>
  <r>
    <x v="27"/>
    <n v="9"/>
    <n v="434797.67"/>
    <n v="0"/>
    <n v="434797.67"/>
    <s v="EFT,999A,20180000000000120265"/>
    <s v="SALIDA R32 0500"/>
    <s v="3110 State Share March 2018"/>
    <s v="201803201166889"/>
  </r>
  <r>
    <x v="27"/>
    <n v="10"/>
    <n v="437474.76"/>
    <n v="0"/>
    <n v="437474.76"/>
    <s v="EFT,999A,20180000000000136762"/>
    <s v="SALIDA R32 0500"/>
    <s v="3110 State Share April 2018"/>
    <s v="201804201183361"/>
  </r>
  <r>
    <x v="27"/>
    <n v="11"/>
    <n v="437286.32"/>
    <n v="0"/>
    <n v="437286.32"/>
    <s v="EFT,999A,20180000000000152927"/>
    <s v="SALIDA R32 0500"/>
    <s v="3110 State Share May 2018"/>
    <s v="201805221199493"/>
  </r>
  <r>
    <x v="27"/>
    <n v="12"/>
    <n v="437466.55"/>
    <n v="0"/>
    <n v="437466.55"/>
    <s v="EFT,999A,20180000000000169601"/>
    <s v="SALIDA R32 0500"/>
    <s v="3110 State Share June 2018"/>
    <s v="201806201216110"/>
  </r>
  <r>
    <x v="28"/>
    <n v="1"/>
    <n v="100856.86"/>
    <n v="0"/>
    <n v="100856.86"/>
    <s v="EFT,999A,20180000000000008592"/>
    <s v="CHEYENNE COUNTY SD # 1"/>
    <s v="3110 State Share July 2017"/>
    <s v="201707201055388"/>
  </r>
  <r>
    <x v="28"/>
    <n v="2"/>
    <n v="100831.36"/>
    <n v="0"/>
    <n v="100831.36"/>
    <s v="EFT,999A,20180000000000021286"/>
    <s v="CHEYENNE COUNTY SD # 1"/>
    <s v="3110 State Share August 2017"/>
    <s v="201708221068023"/>
  </r>
  <r>
    <x v="28"/>
    <n v="3"/>
    <n v="100844.11"/>
    <n v="0"/>
    <n v="100844.11"/>
    <s v="EFT,999A,20180000000000034242"/>
    <s v="CHEYENNE COUNTY SD # 1"/>
    <s v="3110 State Share September 2017"/>
    <s v="201709201080939"/>
  </r>
  <r>
    <x v="28"/>
    <n v="4"/>
    <n v="100844.11"/>
    <n v="0"/>
    <n v="100844.11"/>
    <s v="EFT,999A,20180000000000049671"/>
    <s v="CHEYENNE COUNTY SD # 1"/>
    <s v="3110 State Share October 2017"/>
    <s v="201710201096358"/>
  </r>
  <r>
    <x v="28"/>
    <n v="5"/>
    <n v="100844.11"/>
    <n v="0"/>
    <n v="100844.11"/>
    <s v="EFT,999A,20180000000000063351"/>
    <s v="CHEYENNE COUNTY SD # 1"/>
    <s v="3110 State Share November 2017"/>
    <s v="201711201110038"/>
  </r>
  <r>
    <x v="28"/>
    <n v="6"/>
    <n v="90823.06"/>
    <n v="0"/>
    <n v="90823.06"/>
    <s v="EFT,999A,20180000000000077341"/>
    <s v="CHEYENNE COUNTY SD # 1"/>
    <s v="3110 State Share December 2017"/>
    <s v="201712191124027"/>
  </r>
  <r>
    <x v="28"/>
    <n v="7"/>
    <n v="98578.37"/>
    <n v="0"/>
    <n v="98578.37"/>
    <s v="EFT,999A,20180000000000091534"/>
    <s v="CHEYENNE COUNTY SD # 1"/>
    <s v="3110 State Share January 2018"/>
    <s v="201801221138187"/>
  </r>
  <r>
    <x v="28"/>
    <n v="8"/>
    <n v="99173.9"/>
    <n v="0"/>
    <n v="99173.9"/>
    <s v="EFT,999A,20180000000000105281"/>
    <s v="CHEYENNE COUNTY SD # 1"/>
    <s v="3110 State Share February 2018"/>
    <s v="201802201151934"/>
  </r>
  <r>
    <x v="28"/>
    <n v="9"/>
    <n v="99173.9"/>
    <n v="0"/>
    <n v="99173.9"/>
    <s v="EFT,999A,20180000000000120329"/>
    <s v="CHEYENNE COUNTY SD # 1"/>
    <s v="3110 State Share March 2018"/>
    <s v="201803201166953"/>
  </r>
  <r>
    <x v="28"/>
    <n v="10"/>
    <n v="99630.51"/>
    <n v="0"/>
    <n v="99630.51"/>
    <s v="EFT,999A,20180000000000136826"/>
    <s v="CHEYENNE COUNTY SD # 1"/>
    <s v="3110 State Share April 2018"/>
    <s v="201804201183425"/>
  </r>
  <r>
    <x v="28"/>
    <n v="11"/>
    <n v="99598.38"/>
    <n v="0"/>
    <n v="99598.38"/>
    <s v="EFT,999A,20180000000000152991"/>
    <s v="CHEYENNE COUNTY SD # 1"/>
    <s v="3110 State Share May 2018"/>
    <s v="201805221199557"/>
  </r>
  <r>
    <x v="28"/>
    <n v="12"/>
    <n v="99629.07"/>
    <n v="0"/>
    <n v="99629.07"/>
    <s v="EFT,999A,20180000000000169666"/>
    <s v="CHEYENNE COUNTY SD # 1"/>
    <s v="3110 State Share June 2018"/>
    <s v="201806201216175"/>
  </r>
  <r>
    <x v="29"/>
    <n v="1"/>
    <n v="141022.10999999999"/>
    <n v="0"/>
    <n v="141022.10999999999"/>
    <s v="EFT,999A,20180000000000008614"/>
    <s v="CHEYENNE COUNTY SD RE5 0520"/>
    <s v="3110 State Share July 2017"/>
    <s v="201707201055410"/>
  </r>
  <r>
    <x v="29"/>
    <n v="2"/>
    <n v="141081.09"/>
    <n v="0"/>
    <n v="141081.09"/>
    <s v="EFT,999A,20180000000000021308"/>
    <s v="CHEYENNE COUNTY SD RE5 0520"/>
    <s v="3110 State Share August 2017"/>
    <s v="201708221068045"/>
  </r>
  <r>
    <x v="29"/>
    <n v="3"/>
    <n v="141051.6"/>
    <n v="0"/>
    <n v="141051.6"/>
    <s v="EFT,999A,20180000000000034264"/>
    <s v="CHEYENNE COUNTY SD RE5 0520"/>
    <s v="3110 State Share September 2017"/>
    <s v="201709201080961"/>
  </r>
  <r>
    <x v="29"/>
    <n v="4"/>
    <n v="141051.6"/>
    <n v="0"/>
    <n v="141051.6"/>
    <s v="EFT,999A,20180000000000049693"/>
    <s v="CHEYENNE COUNTY SD RE5 0520"/>
    <s v="3110 State Share October 2017"/>
    <s v="201710201096380"/>
  </r>
  <r>
    <x v="29"/>
    <n v="5"/>
    <n v="141051.6"/>
    <n v="0"/>
    <n v="141051.6"/>
    <s v="EFT,999A,20180000000000063372"/>
    <s v="CHEYENNE COUNTY SD RE5 0520"/>
    <s v="3110 State Share November 2017"/>
    <s v="201711201110059"/>
  </r>
  <r>
    <x v="29"/>
    <n v="6"/>
    <n v="114344.05"/>
    <n v="0"/>
    <n v="114344.05"/>
    <s v="EFT,999A,20180000000000077361"/>
    <s v="CHEYENNE COUNTY SD RE5 0520"/>
    <s v="3110 State Share December 2017"/>
    <s v="201712191124047"/>
  </r>
  <r>
    <x v="29"/>
    <n v="7"/>
    <n v="135748.57999999999"/>
    <n v="0"/>
    <n v="135748.57999999999"/>
    <s v="EFT,999A,20180000000000091557"/>
    <s v="CHEYENNE COUNTY SD RE5 0520"/>
    <s v="3110 State Share January 2018"/>
    <s v="201801221138210"/>
  </r>
  <r>
    <x v="29"/>
    <n v="8"/>
    <n v="136600.29"/>
    <n v="0"/>
    <n v="136600.29"/>
    <s v="EFT,999A,20180000000000105304"/>
    <s v="CHEYENNE COUNTY SD RE5 0520"/>
    <s v="3110 State Share February 2018"/>
    <s v="201802201151957"/>
  </r>
  <r>
    <x v="29"/>
    <n v="9"/>
    <n v="136600.29"/>
    <n v="0"/>
    <n v="136600.29"/>
    <s v="EFT,999A,20180000000000120354"/>
    <s v="CHEYENNE COUNTY SD RE5 0520"/>
    <s v="3110 State Share March 2018"/>
    <s v="201803201166978"/>
  </r>
  <r>
    <x v="29"/>
    <n v="10"/>
    <n v="137253.32999999999"/>
    <n v="0"/>
    <n v="137253.32999999999"/>
    <s v="EFT,999A,20180000000000136851"/>
    <s v="CHEYENNE COUNTY SD RE5 0520"/>
    <s v="3110 State Share April 2018"/>
    <s v="201804201183450"/>
  </r>
  <r>
    <x v="29"/>
    <n v="11"/>
    <n v="137207.35999999999"/>
    <n v="0"/>
    <n v="137207.35999999999"/>
    <s v="EFT,999A,20180000000000153016"/>
    <s v="CHEYENNE COUNTY SD RE5 0520"/>
    <s v="3110 State Share May 2018"/>
    <s v="201805221199582"/>
  </r>
  <r>
    <x v="29"/>
    <n v="12"/>
    <n v="137251.28"/>
    <n v="0"/>
    <n v="137251.28"/>
    <s v="EFT,999A,20180000000000169691"/>
    <s v="CHEYENNE COUNTY SD RE5 0520"/>
    <s v="3110 State Share June 2018"/>
    <s v="201806201216200"/>
  </r>
  <r>
    <x v="30"/>
    <n v="1"/>
    <n v="23854.05"/>
    <n v="0"/>
    <n v="23854.05"/>
    <s v="EFT,999A,20180000000000008594"/>
    <s v="CLEAR CREEK RE-1 - 0540"/>
    <s v="3110 State Share July 2017"/>
    <s v="201707201055390"/>
  </r>
  <r>
    <x v="30"/>
    <n v="2"/>
    <n v="52456.57"/>
    <n v="0"/>
    <n v="52456.57"/>
    <s v="EFT,999A,20180000000000021288"/>
    <s v="CLEAR CREEK RE-1 - 0540"/>
    <s v="3110 State Share August 2017"/>
    <s v="201708221068025"/>
  </r>
  <r>
    <x v="30"/>
    <n v="3"/>
    <n v="38155.31"/>
    <n v="0"/>
    <n v="38155.31"/>
    <s v="EFT,999A,20180000000000034244"/>
    <s v="CLEAR CREEK RE-1 - 0540"/>
    <s v="3110 State Share September 2017"/>
    <s v="201709201080941"/>
  </r>
  <r>
    <x v="30"/>
    <n v="4"/>
    <n v="38155.31"/>
    <n v="0"/>
    <n v="38155.31"/>
    <s v="EFT,999A,20180000000000049673"/>
    <s v="CLEAR CREEK RE-1 - 0540"/>
    <s v="3110 State Share October 2017"/>
    <s v="201710201096360"/>
  </r>
  <r>
    <x v="30"/>
    <n v="5"/>
    <n v="38155.31"/>
    <n v="0"/>
    <n v="38155.31"/>
    <s v="EFT,999A,20180000000000063353"/>
    <s v="CLEAR CREEK RE-1 - 0540"/>
    <s v="3110 State Share November 2017"/>
    <s v="201711201110040"/>
  </r>
  <r>
    <x v="30"/>
    <n v="6"/>
    <n v="54557.88"/>
    <n v="0"/>
    <n v="54557.88"/>
    <s v="EFT,999A,20180000000000077343"/>
    <s v="CLEAR CREEK RE-1 - 0540"/>
    <s v="3110 State Share December 2017"/>
    <s v="201712191124029"/>
  </r>
  <r>
    <x v="30"/>
    <n v="7"/>
    <n v="38346.18"/>
    <n v="0"/>
    <n v="38346.18"/>
    <s v="EFT,999A,20180000000000091536"/>
    <s v="CLEAR CREEK RE-1 - 0540"/>
    <s v="3110 State Share January 2018"/>
    <s v="201801221138189"/>
  </r>
  <r>
    <x v="30"/>
    <n v="8"/>
    <n v="40888.93"/>
    <n v="0"/>
    <n v="40888.93"/>
    <s v="EFT,999A,20180000000000105283"/>
    <s v="CLEAR CREEK RE-1 - 0540"/>
    <s v="3110 State Share February 2018"/>
    <s v="201802201151936"/>
  </r>
  <r>
    <x v="30"/>
    <n v="9"/>
    <n v="40888.92"/>
    <n v="0"/>
    <n v="40888.92"/>
    <s v="EFT,999A,20180000000000120331"/>
    <s v="CLEAR CREEK RE-1 - 0540"/>
    <s v="3110 State Share March 2018"/>
    <s v="201803201166955"/>
  </r>
  <r>
    <x v="30"/>
    <n v="10"/>
    <n v="42838.53"/>
    <n v="0"/>
    <n v="42838.53"/>
    <s v="EFT,999A,20180000000000136828"/>
    <s v="CLEAR CREEK RE-1 - 0540"/>
    <s v="3110 State Share April 2018"/>
    <s v="201804201183427"/>
  </r>
  <r>
    <x v="30"/>
    <n v="11"/>
    <n v="42701.3"/>
    <n v="0"/>
    <n v="42701.3"/>
    <s v="EFT,999A,20180000000000152993"/>
    <s v="CLEAR CREEK RE-1 - 0540"/>
    <s v="3110 State Share May 2018"/>
    <s v="201805221199559"/>
  </r>
  <r>
    <x v="30"/>
    <n v="12"/>
    <n v="39385.58"/>
    <n v="0"/>
    <n v="39385.58"/>
    <s v="EFT,999A,20180000000000169668"/>
    <s v="CLEAR CREEK RE-1 - 0540"/>
    <s v="3110 State Share June 2018"/>
    <s v="201806201216177"/>
  </r>
  <r>
    <x v="31"/>
    <n v="1"/>
    <n v="560273.21"/>
    <n v="0"/>
    <n v="560273.21"/>
    <s v="EFT,999A,20180000000000008615"/>
    <s v="NORTH CONEJOS RE1J 0550"/>
    <s v="3110 State Share July 2017"/>
    <s v="201707201055411"/>
  </r>
  <r>
    <x v="31"/>
    <n v="2"/>
    <n v="560085.21"/>
    <n v="0"/>
    <n v="560085.21"/>
    <s v="EFT,999A,20180000000000021309"/>
    <s v="NORTH CONEJOS RE1J 0550"/>
    <s v="3110 State Share August 2017"/>
    <s v="201708221068046"/>
  </r>
  <r>
    <x v="31"/>
    <n v="3"/>
    <n v="560179.21"/>
    <n v="0"/>
    <n v="560179.21"/>
    <s v="EFT,999A,20180000000000034265"/>
    <s v="NORTH CONEJOS RE1J 0550"/>
    <s v="3110 State Share September 2017"/>
    <s v="201709201080962"/>
  </r>
  <r>
    <x v="31"/>
    <n v="4"/>
    <n v="560179.21"/>
    <n v="0"/>
    <n v="560179.21"/>
    <s v="EFT,999A,20180000000000049694"/>
    <s v="NORTH CONEJOS RE1J 0550"/>
    <s v="3110 State Share October 2017"/>
    <s v="201710201096381"/>
  </r>
  <r>
    <x v="31"/>
    <n v="5"/>
    <n v="560179.21"/>
    <n v="0"/>
    <n v="560179.21"/>
    <s v="EFT,999A,20180000000000063373"/>
    <s v="NORTH CONEJOS RE1J 0550"/>
    <s v="3110 State Share November 2017"/>
    <s v="201711201110060"/>
  </r>
  <r>
    <x v="31"/>
    <n v="6"/>
    <n v="782214.77"/>
    <n v="0"/>
    <n v="782214.77"/>
    <s v="EFT,999A,20180000000000077362"/>
    <s v="NORTH CONEJOS RE1J 0550"/>
    <s v="3110 State Share December 2017"/>
    <s v="201712191124048"/>
  </r>
  <r>
    <x v="31"/>
    <n v="7"/>
    <n v="594149.55000000005"/>
    <n v="0"/>
    <n v="594149.55000000005"/>
    <s v="EFT,999A,20180000000000091558"/>
    <s v="NORTH CONEJOS RE1J 0550"/>
    <s v="3110 State Share January 2018"/>
    <s v="201801221138211"/>
  </r>
  <r>
    <x v="31"/>
    <n v="8"/>
    <n v="597184.96"/>
    <n v="0"/>
    <n v="597184.96"/>
    <s v="EFT,999A,20180000000000105305"/>
    <s v="NORTH CONEJOS RE1J 0550"/>
    <s v="3110 State Share February 2018"/>
    <s v="201802201151958"/>
  </r>
  <r>
    <x v="31"/>
    <n v="9"/>
    <n v="597184.96"/>
    <n v="0"/>
    <n v="597184.96"/>
    <s v="EFT,999A,20180000000000120355"/>
    <s v="NORTH CONEJOS RE1J 0550"/>
    <s v="3110 State Share March 2018"/>
    <s v="201803201166979"/>
  </r>
  <r>
    <x v="31"/>
    <n v="10"/>
    <n v="599512.31000000006"/>
    <n v="0"/>
    <n v="599512.31000000006"/>
    <s v="EFT,999A,20180000000000136852"/>
    <s v="NORTH CONEJOS RE1J 0550"/>
    <s v="3110 State Share April 2018"/>
    <s v="201804201183451"/>
  </r>
  <r>
    <x v="31"/>
    <n v="11"/>
    <n v="599348.47999999998"/>
    <n v="0"/>
    <n v="599348.47999999998"/>
    <s v="EFT,999A,20180000000000153017"/>
    <s v="NORTH CONEJOS RE1J 0550"/>
    <s v="3110 State Share May 2018"/>
    <s v="201805221199583"/>
  </r>
  <r>
    <x v="31"/>
    <n v="12"/>
    <n v="599505"/>
    <n v="0"/>
    <n v="599505"/>
    <s v="EFT,999A,20180000000000169692"/>
    <s v="NORTH CONEJOS RE1J 0550"/>
    <s v="3110 State Share June 2018"/>
    <s v="201806201216201"/>
  </r>
  <r>
    <x v="32"/>
    <n v="1"/>
    <n v="267407.96000000002"/>
    <n v="0"/>
    <n v="267407.96000000002"/>
    <s v="EFT,999A,20180000000000008638"/>
    <s v="CONEJOS COUNTY SD 6J"/>
    <s v="3110 State Share July 2017"/>
    <s v="201707201055434"/>
  </r>
  <r>
    <x v="32"/>
    <n v="2"/>
    <n v="267311.23"/>
    <n v="0"/>
    <n v="267311.23"/>
    <s v="EFT,999A,20180000000000021331"/>
    <s v="CONEJOS COUNTY SD 6J"/>
    <s v="3110 State Share August 2017"/>
    <s v="201708221068068"/>
  </r>
  <r>
    <x v="32"/>
    <n v="3"/>
    <n v="267359.59000000003"/>
    <n v="0"/>
    <n v="267359.59000000003"/>
    <s v="EFT,999A,20180000000000034287"/>
    <s v="CONEJOS COUNTY SD 6J"/>
    <s v="3110 State Share September 2017"/>
    <s v="201709201080984"/>
  </r>
  <r>
    <x v="32"/>
    <n v="4"/>
    <n v="267359.59000000003"/>
    <n v="0"/>
    <n v="267359.59000000003"/>
    <s v="EFT,999A,20180000000000049715"/>
    <s v="CONEJOS COUNTY SD 6J"/>
    <s v="3110 State Share October 2017"/>
    <s v="201710201096402"/>
  </r>
  <r>
    <x v="32"/>
    <n v="5"/>
    <n v="267359.59000000003"/>
    <n v="0"/>
    <n v="267359.59000000003"/>
    <s v="EFT,999A,20180000000000063393"/>
    <s v="CONEJOS COUNTY SD 6J"/>
    <s v="3110 State Share November 2017"/>
    <s v="201711201110080"/>
  </r>
  <r>
    <x v="32"/>
    <n v="6"/>
    <n v="225047.58"/>
    <n v="0"/>
    <n v="225047.58"/>
    <s v="EFT,999A,20180000000000077381"/>
    <s v="CONEJOS COUNTY SD 6J"/>
    <s v="3110 State Share December 2017"/>
    <s v="201712191124067"/>
  </r>
  <r>
    <x v="32"/>
    <n v="7"/>
    <n v="259002.74"/>
    <n v="0"/>
    <n v="259002.74"/>
    <s v="EFT,999A,20180000000000091577"/>
    <s v="CONEJOS COUNTY SD 6J"/>
    <s v="3110 State Share January 2018"/>
    <s v="201801221138230"/>
  </r>
  <r>
    <x v="32"/>
    <n v="8"/>
    <n v="260307.51"/>
    <n v="0"/>
    <n v="260307.51"/>
    <s v="EFT,999A,20180000000000105324"/>
    <s v="CONEJOS COUNTY SD 6J"/>
    <s v="3110 State Share February 2018"/>
    <s v="201802201151977"/>
  </r>
  <r>
    <x v="32"/>
    <n v="9"/>
    <n v="260307.52"/>
    <n v="0"/>
    <n v="260307.52"/>
    <s v="EFT,999A,20180000000000120363"/>
    <s v="CONEJOS COUNTY SD 6J"/>
    <s v="3110 State Share March 2018"/>
    <s v="201803201166987"/>
  </r>
  <r>
    <x v="32"/>
    <n v="10"/>
    <n v="261307.92"/>
    <n v="0"/>
    <n v="261307.92"/>
    <s v="EFT,999A,20180000000000136860"/>
    <s v="CONEJOS COUNTY SD 6J"/>
    <s v="3110 State Share April 2018"/>
    <s v="201804201183459"/>
  </r>
  <r>
    <x v="32"/>
    <n v="11"/>
    <n v="261237.51"/>
    <n v="0"/>
    <n v="261237.51"/>
    <s v="EFT,999A,20180000000000153025"/>
    <s v="CONEJOS COUNTY SD 6J"/>
    <s v="3110 State Share May 2018"/>
    <s v="201805221199591"/>
  </r>
  <r>
    <x v="32"/>
    <n v="12"/>
    <n v="261304.78"/>
    <n v="0"/>
    <n v="261304.78"/>
    <s v="EFT,999A,20180000000000169700"/>
    <s v="CONEJOS COUNTY SD 6J"/>
    <s v="3110 State Share June 2018"/>
    <s v="201806201216209"/>
  </r>
  <r>
    <x v="33"/>
    <n v="1"/>
    <n v="164660.35"/>
    <n v="0"/>
    <n v="164660.35"/>
    <s v="EFT,999A,20180000000000008545"/>
    <s v="SOUTH CONEJOS RE10 0580"/>
    <s v="3110 State Share July 2017"/>
    <s v="201707201055341"/>
  </r>
  <r>
    <x v="33"/>
    <n v="2"/>
    <n v="164293.37"/>
    <n v="0"/>
    <n v="164293.37"/>
    <s v="EFT,999A,20180000000000021239"/>
    <s v="SOUTH CONEJOS RE10 0580"/>
    <s v="3110 State Share August 2017"/>
    <s v="201708221067976"/>
  </r>
  <r>
    <x v="33"/>
    <n v="3"/>
    <n v="164476.85999999999"/>
    <n v="0"/>
    <n v="164476.85999999999"/>
    <s v="EFT,999A,20180000000000034195"/>
    <s v="SOUTH CONEJOS RE10 0580"/>
    <s v="3110 State Share September 2017"/>
    <s v="201709201080892"/>
  </r>
  <r>
    <x v="33"/>
    <n v="4"/>
    <n v="164476.85999999999"/>
    <n v="0"/>
    <n v="164476.85999999999"/>
    <s v="EFT,999A,20180000000000049624"/>
    <s v="SOUTH CONEJOS RE10 0580"/>
    <s v="3110 State Share October 2017"/>
    <s v="201710201096311"/>
  </r>
  <r>
    <x v="33"/>
    <n v="5"/>
    <n v="164476.85999999999"/>
    <n v="0"/>
    <n v="164476.85999999999"/>
    <s v="EFT,999A,20180000000000063304"/>
    <s v="SOUTH CONEJOS RE10 0580"/>
    <s v="3110 State Share November 2017"/>
    <s v="201711201109991"/>
  </r>
  <r>
    <x v="33"/>
    <n v="6"/>
    <n v="125338.74"/>
    <n v="0"/>
    <n v="125338.74"/>
    <s v="EFT,999A,20180000000000077294"/>
    <s v="SOUTH CONEJOS RE10 0580"/>
    <s v="3110 State Share December 2017"/>
    <s v="201712191123980"/>
  </r>
  <r>
    <x v="33"/>
    <n v="7"/>
    <n v="157318.9"/>
    <n v="0"/>
    <n v="157318.9"/>
    <s v="EFT,999A,20180000000000091483"/>
    <s v="SOUTH CONEJOS RE10 0580"/>
    <s v="3110 State Share January 2018"/>
    <s v="201801221138136"/>
  </r>
  <r>
    <x v="33"/>
    <n v="8"/>
    <n v="158282.71"/>
    <n v="0"/>
    <n v="158282.71"/>
    <s v="EFT,999A,20180000000000105230"/>
    <s v="SOUTH CONEJOS RE10 0580"/>
    <s v="3110 State Share February 2018"/>
    <s v="201802201151883"/>
  </r>
  <r>
    <x v="33"/>
    <n v="9"/>
    <n v="158282.71"/>
    <n v="0"/>
    <n v="158282.71"/>
    <s v="EFT,999A,20180000000000120266"/>
    <s v="SOUTH CONEJOS RE10 0580"/>
    <s v="3110 State Share March 2018"/>
    <s v="201803201166890"/>
  </r>
  <r>
    <x v="33"/>
    <n v="10"/>
    <n v="159021.70000000001"/>
    <n v="0"/>
    <n v="159021.70000000001"/>
    <s v="EFT,999A,20180000000000136763"/>
    <s v="SOUTH CONEJOS RE10 0580"/>
    <s v="3110 State Share April 2018"/>
    <s v="201804201183362"/>
  </r>
  <r>
    <x v="33"/>
    <n v="11"/>
    <n v="158969.67000000001"/>
    <n v="0"/>
    <n v="158969.67000000001"/>
    <s v="EFT,999A,20180000000000152928"/>
    <s v="SOUTH CONEJOS RE10 0580"/>
    <s v="3110 State Share May 2018"/>
    <s v="201805221199494"/>
  </r>
  <r>
    <x v="33"/>
    <n v="12"/>
    <n v="159019.38"/>
    <n v="0"/>
    <n v="159019.38"/>
    <s v="EFT,999A,20180000000000169602"/>
    <s v="SOUTH CONEJOS RE10 0580"/>
    <s v="3110 State Share June 2018"/>
    <s v="201806201216111"/>
  </r>
  <r>
    <x v="34"/>
    <n v="1"/>
    <n v="149209.91"/>
    <n v="0"/>
    <n v="149209.91"/>
    <s v="EFT,999A,20180000000000008530"/>
    <s v="COSTILLA COUNTY SD 1"/>
    <s v="3110 State Share July 2017"/>
    <s v="201707201055326"/>
  </r>
  <r>
    <x v="34"/>
    <n v="2"/>
    <n v="149867.65"/>
    <n v="0"/>
    <n v="149867.65"/>
    <s v="EFT,999A,20180000000000021222"/>
    <s v="COSTILLA COUNTY SD 1"/>
    <s v="3110 State Share August 2017"/>
    <s v="201708221067959"/>
  </r>
  <r>
    <x v="34"/>
    <n v="3"/>
    <n v="149538.78"/>
    <n v="0"/>
    <n v="149538.78"/>
    <s v="EFT,999A,20180000000000034178"/>
    <s v="COSTILLA COUNTY SD 1"/>
    <s v="3110 State Share September 2017"/>
    <s v="201709201080875"/>
  </r>
  <r>
    <x v="34"/>
    <n v="4"/>
    <n v="149538.78"/>
    <n v="0"/>
    <n v="149538.78"/>
    <s v="EFT,999A,20180000000000049606"/>
    <s v="COSTILLA COUNTY SD 1"/>
    <s v="3110 State Share October 2017"/>
    <s v="201710201096293"/>
  </r>
  <r>
    <x v="34"/>
    <n v="5"/>
    <n v="149538.78"/>
    <n v="0"/>
    <n v="149538.78"/>
    <s v="EFT,999A,20180000000000063284"/>
    <s v="COSTILLA COUNTY SD 1"/>
    <s v="3110 State Share November 2017"/>
    <s v="201711201109971"/>
  </r>
  <r>
    <x v="34"/>
    <n v="6"/>
    <n v="26640.44"/>
    <n v="0"/>
    <n v="26640.44"/>
    <s v="EFT,999A,20180000000000077274"/>
    <s v="COSTILLA COUNTY SD 1"/>
    <s v="3110 State Share December 2017"/>
    <s v="201712191123960"/>
  </r>
  <r>
    <x v="34"/>
    <n v="7"/>
    <n v="128050.68"/>
    <n v="0"/>
    <n v="128050.68"/>
    <s v="EFT,999A,20180000000000091463"/>
    <s v="COSTILLA COUNTY SD 1"/>
    <s v="3110 State Share January 2018"/>
    <s v="201801221138116"/>
  </r>
  <r>
    <x v="34"/>
    <n v="8"/>
    <n v="129055.66"/>
    <n v="0"/>
    <n v="129055.66"/>
    <s v="EFT,999A,20180000000000105210"/>
    <s v="COSTILLA COUNTY SD 1"/>
    <s v="3110 State Share February 2018"/>
    <s v="201802201151863"/>
  </r>
  <r>
    <x v="34"/>
    <n v="9"/>
    <n v="129055.67"/>
    <n v="0"/>
    <n v="129055.67"/>
    <s v="EFT,999A,20180000000000120241"/>
    <s v="COSTILLA COUNTY SD 1"/>
    <s v="3110 State Share March 2018"/>
    <s v="201803201166865"/>
  </r>
  <r>
    <x v="34"/>
    <n v="10"/>
    <n v="129826.22"/>
    <n v="0"/>
    <n v="129826.22"/>
    <s v="EFT,999A,20180000000000136738"/>
    <s v="COSTILLA COUNTY SD 1"/>
    <s v="3110 State Share April 2018"/>
    <s v="201804201183337"/>
  </r>
  <r>
    <x v="34"/>
    <n v="11"/>
    <n v="129771.98"/>
    <n v="0"/>
    <n v="129771.98"/>
    <s v="EFT,999A,20180000000000152903"/>
    <s v="COSTILLA COUNTY SD 1"/>
    <s v="3110 State Share May 2018"/>
    <s v="201805221199469"/>
  </r>
  <r>
    <x v="34"/>
    <n v="12"/>
    <n v="129823.8"/>
    <n v="0"/>
    <n v="129823.8"/>
    <s v="EFT,999A,20180000000000169577"/>
    <s v="COSTILLA COUNTY SD 1"/>
    <s v="3110 State Share June 2018"/>
    <s v="201806201216086"/>
  </r>
  <r>
    <x v="35"/>
    <n v="1"/>
    <n v="93623.86"/>
    <n v="0"/>
    <n v="93623.86"/>
    <s v="EFT,999A,20180000000000003712"/>
    <s v="SIERRA GRANDE R30 0740"/>
    <s v="3110 State Share Early Pays July '17"/>
    <s v="201707121050527"/>
  </r>
  <r>
    <x v="35"/>
    <n v="2"/>
    <n v="95562.58"/>
    <n v="0"/>
    <n v="95562.58"/>
    <s v="EFT,999A,20180000000000018236"/>
    <s v="SIERRA GRANDE R30 0740"/>
    <s v="3110 State Share Early Pays August '17"/>
    <s v="201708141064987"/>
  </r>
  <r>
    <x v="35"/>
    <n v="3"/>
    <n v="94593.22"/>
    <n v="0"/>
    <n v="94593.22"/>
    <s v="EFT,999A,20180000000000030318"/>
    <s v="SIERRA GRANDE R30 0740"/>
    <s v="3110 State Share Early Pays September '17"/>
    <s v="201709121077020"/>
  </r>
  <r>
    <x v="35"/>
    <n v="4"/>
    <n v="94593.22"/>
    <n v="0"/>
    <n v="94593.22"/>
    <s v="EFT,999A,20180000000000045311"/>
    <s v="SIERRA GRANDE R30 0740"/>
    <s v="3110 State Share Early Pays October '17"/>
    <s v="201710121091998"/>
  </r>
  <r>
    <x v="35"/>
    <n v="5"/>
    <n v="94593.22"/>
    <n v="0"/>
    <n v="94593.22"/>
    <s v="EFT,999A,20180000000000060454"/>
    <s v="SIERRA GRANDE R30 0740"/>
    <s v="3110 State Share Early Pays November '17"/>
    <s v="201711151107141"/>
  </r>
  <r>
    <x v="35"/>
    <n v="6"/>
    <n v="87559.84"/>
    <n v="0"/>
    <n v="87559.84"/>
    <s v="EFT,999A,20180000000000073907"/>
    <s v="SIERRA GRANDE R30 0740"/>
    <s v="3110 State Share Early Pays December '17"/>
    <s v="201712121120593"/>
  </r>
  <r>
    <x v="35"/>
    <n v="7"/>
    <n v="92287.56"/>
    <n v="0"/>
    <n v="92287.56"/>
    <s v="EFT,999A,20180000000000087337"/>
    <s v="SIERRA GRANDE R30 0740"/>
    <s v="3110 State Share Early Pays January '18"/>
    <s v="201801111134011"/>
  </r>
  <r>
    <x v="35"/>
    <n v="8"/>
    <n v="93422.5"/>
    <n v="0"/>
    <n v="93422.5"/>
    <s v="EFT,999A,20180000000000102381"/>
    <s v="SIERRA GRANDE R30 0740"/>
    <s v="3110 State Share Early Pays February  '18"/>
    <s v="201802131149034"/>
  </r>
  <r>
    <x v="35"/>
    <n v="9"/>
    <n v="93422.57"/>
    <n v="0"/>
    <n v="93422.57"/>
    <s v="EFT,999A,20180000000000116543"/>
    <s v="SIERRA GRANDE R30 0740"/>
    <s v="3110 State Share Early Pays March '18"/>
    <s v="201803131163172"/>
  </r>
  <r>
    <x v="35"/>
    <n v="10"/>
    <n v="94300.5"/>
    <n v="0"/>
    <n v="94300.5"/>
    <s v="EFT,999A,20180000000000132582"/>
    <s v="SIERRA GRANDE R30 0740"/>
    <s v="3110 State Share Early Pays April '18"/>
    <s v="201804121179187"/>
  </r>
  <r>
    <x v="35"/>
    <n v="11"/>
    <n v="94238.7"/>
    <n v="0"/>
    <n v="94238.7"/>
    <s v="EFT,999A,20180000000000149261"/>
    <s v="SIERRA GRANDE R30 0740"/>
    <s v="3110 State Share Early Pays May '18"/>
    <s v="201805141195838"/>
  </r>
  <r>
    <x v="35"/>
    <n v="12"/>
    <n v="94299.81"/>
    <n v="0"/>
    <n v="94299.81"/>
    <s v="EFT,999A,20180000000000164475"/>
    <s v="SIERRA GRANDE R30 0740"/>
    <s v="3110 State Share Early Pays June '18"/>
    <s v="201806121210996"/>
  </r>
  <r>
    <x v="36"/>
    <n v="1"/>
    <n v="257063.33"/>
    <n v="0"/>
    <n v="257063.33"/>
    <s v="EFT,999A,20180000000000008529"/>
    <s v="CROWLEY COUNTY RE-1J 0770"/>
    <s v="3110 State Share July 2017"/>
    <s v="201707201055325"/>
  </r>
  <r>
    <x v="36"/>
    <n v="2"/>
    <n v="254375.17"/>
    <n v="0"/>
    <n v="254375.17"/>
    <s v="EFT,999A,20180000000000021221"/>
    <s v="CROWLEY COUNTY RE-1J 0770"/>
    <s v="3110 State Share August 2017"/>
    <s v="201708221067958"/>
  </r>
  <r>
    <x v="36"/>
    <n v="3"/>
    <n v="255719.25"/>
    <n v="0"/>
    <n v="255719.25"/>
    <s v="EFT,999A,20180000000000034177"/>
    <s v="CROWLEY COUNTY RE-1J 0770"/>
    <s v="3110 State Share September 2017"/>
    <s v="201709201080874"/>
  </r>
  <r>
    <x v="36"/>
    <n v="4"/>
    <n v="255719.25"/>
    <n v="0"/>
    <n v="255719.25"/>
    <s v="EFT,999A,20180000000000049605"/>
    <s v="CROWLEY COUNTY RE-1J 0770"/>
    <s v="3110 State Share October 2017"/>
    <s v="201710201096292"/>
  </r>
  <r>
    <x v="36"/>
    <n v="5"/>
    <n v="255719.25"/>
    <n v="0"/>
    <n v="255719.25"/>
    <s v="EFT,999A,20180000000000063283"/>
    <s v="CROWLEY COUNTY RE-1J 0770"/>
    <s v="3110 State Share November 2017"/>
    <s v="201711201109970"/>
  </r>
  <r>
    <x v="36"/>
    <n v="6"/>
    <n v="211398.28"/>
    <n v="0"/>
    <n v="211398.28"/>
    <s v="EFT,999A,20180000000000077273"/>
    <s v="CROWLEY COUNTY RE-1J 0770"/>
    <s v="3110 State Share December 2017"/>
    <s v="201712191123959"/>
  </r>
  <r>
    <x v="36"/>
    <n v="7"/>
    <n v="246863.88"/>
    <n v="0"/>
    <n v="246863.88"/>
    <s v="EFT,999A,20180000000000091462"/>
    <s v="CROWLEY COUNTY RE-1J 0770"/>
    <s v="3110 State Share January 2018"/>
    <s v="201801221138115"/>
  </r>
  <r>
    <x v="36"/>
    <n v="8"/>
    <n v="248332.34"/>
    <n v="0"/>
    <n v="248332.34"/>
    <s v="EFT,999A,20180000000000105209"/>
    <s v="CROWLEY COUNTY RE-1J 0770"/>
    <s v="3110 State Share February 2018"/>
    <s v="201802201151862"/>
  </r>
  <r>
    <x v="36"/>
    <n v="9"/>
    <n v="248332.34"/>
    <n v="0"/>
    <n v="248332.34"/>
    <s v="EFT,999A,20180000000000120240"/>
    <s v="CROWLEY COUNTY RE-1J 0770"/>
    <s v="3110 State Share March 2018"/>
    <s v="201803201166864"/>
  </r>
  <r>
    <x v="36"/>
    <n v="10"/>
    <n v="249458.24"/>
    <n v="0"/>
    <n v="249458.24"/>
    <s v="EFT,999A,20180000000000136737"/>
    <s v="CROWLEY COUNTY RE-1J 0770"/>
    <s v="3110 State Share April 2018"/>
    <s v="201804201183336"/>
  </r>
  <r>
    <x v="36"/>
    <n v="11"/>
    <n v="249378.99"/>
    <n v="0"/>
    <n v="249378.99"/>
    <s v="EFT,999A,20180000000000152902"/>
    <s v="CROWLEY COUNTY RE-1J 0770"/>
    <s v="3110 State Share May 2018"/>
    <s v="201805221199468"/>
  </r>
  <r>
    <x v="36"/>
    <n v="12"/>
    <n v="249454.72"/>
    <n v="0"/>
    <n v="249454.72"/>
    <s v="EFT,999A,20180000000000169576"/>
    <s v="CROWLEY COUNTY RE-1J 0770"/>
    <s v="3110 State Share June 2018"/>
    <s v="201806201216085"/>
  </r>
  <r>
    <x v="37"/>
    <n v="1"/>
    <n v="73206.929999999993"/>
    <n v="0"/>
    <n v="73206.929999999993"/>
    <s v="EFT,999A,20180000000000008663"/>
    <s v="CUSTER COUNTY C-1 - 0860"/>
    <s v="3110 State Share July 2017"/>
    <s v="201707201055459"/>
  </r>
  <r>
    <x v="37"/>
    <n v="2"/>
    <n v="81719"/>
    <n v="0"/>
    <n v="81719"/>
    <s v="EFT,999A,20180000000000018238"/>
    <s v="CUSTER COUNTY C-1 - 0860"/>
    <s v="3110 State Share Early Pays August '17"/>
    <s v="201708141064989"/>
  </r>
  <r>
    <x v="37"/>
    <n v="3"/>
    <n v="77462.97"/>
    <n v="0"/>
    <n v="77462.97"/>
    <s v="EFT,999A,20180000000000030320"/>
    <s v="CUSTER COUNTY C-1 - 0860"/>
    <s v="3110 State Share Early Pays September '17"/>
    <s v="201709121077022"/>
  </r>
  <r>
    <x v="37"/>
    <n v="4"/>
    <n v="77462.97"/>
    <n v="0"/>
    <n v="77462.97"/>
    <s v="EFT,999A,20180000000000045313"/>
    <s v="CUSTER COUNTY C-1 - 0860"/>
    <s v="3110 State Share Early Pays October '17"/>
    <s v="201710121092000"/>
  </r>
  <r>
    <x v="37"/>
    <n v="5"/>
    <n v="77462.97"/>
    <n v="0"/>
    <n v="77462.97"/>
    <s v="EFT,999A,20180000000000060456"/>
    <s v="CUSTER COUNTY C-1 - 0860"/>
    <s v="3110 State Share Early Pays November '17"/>
    <s v="201711151107143"/>
  </r>
  <r>
    <x v="37"/>
    <n v="6"/>
    <n v="85189.93"/>
    <n v="0"/>
    <n v="85189.93"/>
    <s v="EFT,999A,20180000000000073909"/>
    <s v="CUSTER COUNTY C-1 - 0860"/>
    <s v="3110 State Share Early Pays December '17"/>
    <s v="201712121120595"/>
  </r>
  <r>
    <x v="37"/>
    <n v="7"/>
    <n v="77427.42"/>
    <n v="0"/>
    <n v="77427.42"/>
    <s v="EFT,999A,20180000000000087339"/>
    <s v="CUSTER COUNTY C-1 - 0860"/>
    <s v="3110 State Share Early Pays January '18"/>
    <s v="201801111134013"/>
  </r>
  <r>
    <x v="37"/>
    <n v="8"/>
    <n v="78752.56"/>
    <n v="0"/>
    <n v="78752.56"/>
    <s v="EFT,999A,20180000000000102383"/>
    <s v="CUSTER COUNTY C-1 - 0860"/>
    <s v="3110 State Share Early Pays February  '18"/>
    <s v="201802131149036"/>
  </r>
  <r>
    <x v="37"/>
    <n v="9"/>
    <n v="78752.639999999999"/>
    <n v="0"/>
    <n v="78752.639999999999"/>
    <s v="EFT,999A,20180000000000116544"/>
    <s v="CUSTER COUNTY C-1 - 0860"/>
    <s v="3110 State Share Early Pays March '18"/>
    <s v="201803131163173"/>
  </r>
  <r>
    <x v="37"/>
    <n v="10"/>
    <n v="79777.7"/>
    <n v="0"/>
    <n v="79777.7"/>
    <s v="EFT,999A,20180000000000132583"/>
    <s v="CUSTER COUNTY C-1 - 0860"/>
    <s v="3110 State Share Early Pays April '18"/>
    <s v="201804121179188"/>
  </r>
  <r>
    <x v="37"/>
    <n v="11"/>
    <n v="79705.55"/>
    <n v="0"/>
    <n v="79705.55"/>
    <s v="EFT,999A,20180000000000149262"/>
    <s v="CUSTER COUNTY C-1 - 0860"/>
    <s v="3110 State Share Early Pays May '18"/>
    <s v="201805141195839"/>
  </r>
  <r>
    <x v="37"/>
    <n v="12"/>
    <n v="79776.89"/>
    <n v="0"/>
    <n v="79776.89"/>
    <s v="EFT,999A,20180000000000164476"/>
    <s v="CUSTER COUNTY C-1 - 0860"/>
    <s v="3110 State Share Early Pays June '18"/>
    <s v="201806121210997"/>
  </r>
  <r>
    <x v="38"/>
    <n v="1"/>
    <n v="2070994.48"/>
    <n v="0"/>
    <n v="2070994.48"/>
    <s v="EFT,999A,20180000000000008572"/>
    <s v="DELTA COUNTY 50J 0870"/>
    <s v="3110 State Share July 2017"/>
    <s v="201707201055368"/>
  </r>
  <r>
    <x v="38"/>
    <n v="2"/>
    <n v="2118173.16"/>
    <n v="0"/>
    <n v="2118173.16"/>
    <s v="EFT,999A,20180000000000021266"/>
    <s v="DELTA COUNTY 50J 0870"/>
    <s v="3110 State Share August 2017"/>
    <s v="201708221068003"/>
  </r>
  <r>
    <x v="38"/>
    <n v="3"/>
    <n v="2094583.82"/>
    <n v="0"/>
    <n v="2094583.82"/>
    <s v="EFT,999A,20180000000000034222"/>
    <s v="DELTA COUNTY 50J 0870"/>
    <s v="3110 State Share September 2017"/>
    <s v="201709201080919"/>
  </r>
  <r>
    <x v="38"/>
    <n v="4"/>
    <n v="2094583.82"/>
    <n v="0"/>
    <n v="2094583.82"/>
    <s v="EFT,999A,20180000000000049651"/>
    <s v="DELTA COUNTY 50J 0870"/>
    <s v="3110 State Share October 2017"/>
    <s v="201710201096338"/>
  </r>
  <r>
    <x v="38"/>
    <n v="5"/>
    <n v="2094583.82"/>
    <n v="0"/>
    <n v="2094583.82"/>
    <s v="EFT,999A,20180000000000063331"/>
    <s v="DELTA COUNTY 50J 0870"/>
    <s v="3110 State Share November 2017"/>
    <s v="201711201110018"/>
  </r>
  <r>
    <x v="38"/>
    <n v="6"/>
    <n v="2456297.86"/>
    <n v="0"/>
    <n v="2456297.86"/>
    <s v="EFT,999A,20180000000000077321"/>
    <s v="DELTA COUNTY 50J 0870"/>
    <s v="3110 State Share December 2017"/>
    <s v="201712191124007"/>
  </r>
  <r>
    <x v="38"/>
    <n v="7"/>
    <n v="2141347.9500000002"/>
    <n v="0"/>
    <n v="2141347.9500000002"/>
    <s v="EFT,999A,20180000000000091511"/>
    <s v="DELTA COUNTY 50J 0870"/>
    <s v="3110 State Share January 2018"/>
    <s v="201801221138164"/>
  </r>
  <r>
    <x v="38"/>
    <n v="8"/>
    <n v="2154868.71"/>
    <n v="0"/>
    <n v="2154868.71"/>
    <s v="EFT,999A,20180000000000105258"/>
    <s v="DELTA COUNTY 50J 0870"/>
    <s v="3110 State Share February 2018"/>
    <s v="201802201151911"/>
  </r>
  <r>
    <x v="38"/>
    <n v="9"/>
    <n v="2154868.71"/>
    <n v="0"/>
    <n v="2154868.71"/>
    <s v="EFT,999A,20180000000000120304"/>
    <s v="DELTA COUNTY 50J 0870"/>
    <s v="3110 State Share March 2018"/>
    <s v="201803201166928"/>
  </r>
  <r>
    <x v="38"/>
    <n v="10"/>
    <n v="2165235.5"/>
    <n v="0"/>
    <n v="2165235.5"/>
    <s v="EFT,999A,20180000000000136801"/>
    <s v="DELTA COUNTY 50J 0870"/>
    <s v="3110 State Share April 2018"/>
    <s v="201804201183400"/>
  </r>
  <r>
    <x v="38"/>
    <n v="11"/>
    <n v="2164505.79"/>
    <n v="0"/>
    <n v="2164505.79"/>
    <s v="EFT,999A,20180000000000152966"/>
    <s v="DELTA COUNTY 50J 0870"/>
    <s v="3110 State Share May 2018"/>
    <s v="201805221199532"/>
  </r>
  <r>
    <x v="38"/>
    <n v="12"/>
    <n v="2165202.96"/>
    <n v="0"/>
    <n v="2165202.96"/>
    <s v="EFT,999A,20180000000000169640"/>
    <s v="DELTA COUNTY 50J 0870"/>
    <s v="3110 State Share June 2018"/>
    <s v="201806201216149"/>
  </r>
  <r>
    <x v="39"/>
    <n v="1"/>
    <n v="22704504.539999999"/>
    <n v="0"/>
    <n v="22704504.539999999"/>
    <s v="EFT,999A,20180000000000008546"/>
    <s v="DENVER COUNTY SD 1 0880"/>
    <s v="3110 State Share July 2017"/>
    <s v="201707201055342"/>
  </r>
  <r>
    <x v="39"/>
    <n v="2"/>
    <n v="26873927.010000002"/>
    <n v="0"/>
    <n v="26873927.010000002"/>
    <s v="EFT,999A,20180000000000021240"/>
    <s v="DENVER COUNTY SD 1 0880"/>
    <s v="3110 State Share August 2017"/>
    <s v="201708221067977"/>
  </r>
  <r>
    <x v="39"/>
    <n v="3"/>
    <n v="24789590.780000001"/>
    <n v="0"/>
    <n v="24789590.780000001"/>
    <s v="EFT,999A,20180000000000034196"/>
    <s v="DENVER COUNTY SD 1 0880"/>
    <s v="3110 State Share September 2017"/>
    <s v="201709201080893"/>
  </r>
  <r>
    <x v="39"/>
    <n v="4"/>
    <n v="24789590.760000002"/>
    <n v="0"/>
    <n v="24789590.760000002"/>
    <s v="EFT,999A,20180000000000049625"/>
    <s v="DENVER COUNTY SD 1 0880"/>
    <s v="3110 State Share October 2017"/>
    <s v="201710201096312"/>
  </r>
  <r>
    <x v="39"/>
    <n v="5"/>
    <n v="24789590.780000001"/>
    <n v="0"/>
    <n v="24789590.780000001"/>
    <s v="EFT,999A,20180000000000063305"/>
    <s v="DENVER COUNTY SD 1 0880"/>
    <s v="3110 State Share November 2017"/>
    <s v="201711201109992"/>
  </r>
  <r>
    <x v="39"/>
    <n v="6"/>
    <n v="16729152.32"/>
    <n v="0"/>
    <n v="16729152.32"/>
    <s v="EFT,999A,20180000000000077295"/>
    <s v="DENVER COUNTY SD 1 0880"/>
    <s v="3110 State Share December 2017"/>
    <s v="201712191123981"/>
  </r>
  <r>
    <x v="39"/>
    <n v="7"/>
    <n v="16463634.960000001"/>
    <n v="0"/>
    <n v="16463634.960000001"/>
    <s v="EFT,999A,20180000000000091484"/>
    <s v="DENVER COUNTY SD 1 0880"/>
    <s v="3110 State Share January 2018"/>
    <s v="201801221138137"/>
  </r>
  <r>
    <x v="39"/>
    <n v="8"/>
    <n v="15518045.949999999"/>
    <n v="0"/>
    <n v="15518045.949999999"/>
    <s v="EFT,999A,20180000000000105231"/>
    <s v="DENVER COUNTY SD 1 0880"/>
    <s v="3110 State Share February 2018"/>
    <s v="201802201151884"/>
  </r>
  <r>
    <x v="39"/>
    <n v="9"/>
    <n v="17033237.91"/>
    <n v="0"/>
    <n v="17033237.91"/>
    <s v="EFT,999A,20180000000000120267"/>
    <s v="DENVER COUNTY SD 1 0880"/>
    <s v="3110 State Share March 2018"/>
    <s v="201803201166891"/>
  </r>
  <r>
    <x v="39"/>
    <n v="10"/>
    <n v="17280424.800000001"/>
    <n v="0"/>
    <n v="17280424.800000001"/>
    <s v="EFT,999A,20180000000000136764"/>
    <s v="DENVER COUNTY SD 1 0880"/>
    <s v="3110 State Share April 2018"/>
    <s v="201804201183363"/>
  </r>
  <r>
    <x v="39"/>
    <n v="11"/>
    <n v="17265904.199999999"/>
    <n v="0"/>
    <n v="17265904.199999999"/>
    <s v="EFT,999A,20180000000000152929"/>
    <s v="DENVER COUNTY SD 1 0880"/>
    <s v="3110 State Share May 2018"/>
    <s v="201805221199495"/>
  </r>
  <r>
    <x v="39"/>
    <n v="12"/>
    <n v="17279726.960000001"/>
    <n v="0"/>
    <n v="17279726.960000001"/>
    <s v="EFT,999A,20180000000000169603"/>
    <s v="DENVER COUNTY SD 1 0880"/>
    <s v="3110 State Share June 2018"/>
    <s v="201806201216112"/>
  </r>
  <r>
    <x v="40"/>
    <n v="1"/>
    <n v="33391.620000000003"/>
    <n v="0"/>
    <n v="33391.620000000003"/>
    <s v="EFT,999A,20180000000000008605"/>
    <s v="DOLORES COUNTY RE2 0890"/>
    <s v="3110 State Share July 2017"/>
    <s v="201707201055401"/>
  </r>
  <r>
    <x v="40"/>
    <n v="2"/>
    <n v="34725.46"/>
    <n v="0"/>
    <n v="34725.46"/>
    <s v="EFT,999A,20180000000000021299"/>
    <s v="DOLORES COUNTY RE2 0890"/>
    <s v="3110 State Share August 2017"/>
    <s v="201708221068036"/>
  </r>
  <r>
    <x v="40"/>
    <n v="3"/>
    <n v="34058.54"/>
    <n v="0"/>
    <n v="34058.54"/>
    <s v="EFT,999A,20180000000000034255"/>
    <s v="DOLORES COUNTY RE2 0890"/>
    <s v="3110 State Share September 2017"/>
    <s v="201709201080952"/>
  </r>
  <r>
    <x v="40"/>
    <n v="4"/>
    <n v="34058.54"/>
    <n v="0"/>
    <n v="34058.54"/>
    <s v="EFT,999A,20180000000000049684"/>
    <s v="DOLORES COUNTY RE2 0890"/>
    <s v="3110 State Share October 2017"/>
    <s v="201710201096371"/>
  </r>
  <r>
    <x v="40"/>
    <n v="5"/>
    <n v="34058.54"/>
    <n v="0"/>
    <n v="34058.54"/>
    <s v="EFT,999A,20180000000000063364"/>
    <s v="DOLORES COUNTY RE2 0890"/>
    <s v="3110 State Share November 2017"/>
    <s v="201711201110051"/>
  </r>
  <r>
    <x v="40"/>
    <n v="6"/>
    <n v="146886.70000000001"/>
    <n v="0"/>
    <n v="146886.70000000001"/>
    <s v="EFT,999A,20180000000000077353"/>
    <s v="DOLORES COUNTY RE2 0890"/>
    <s v="3110 State Share December 2017"/>
    <s v="201712191124039"/>
  </r>
  <r>
    <x v="40"/>
    <n v="7"/>
    <n v="51749.93"/>
    <n v="0"/>
    <n v="51749.93"/>
    <s v="EFT,999A,20180000000000091548"/>
    <s v="DOLORES COUNTY RE2 0890"/>
    <s v="3110 State Share January 2018"/>
    <s v="201801221138201"/>
  </r>
  <r>
    <x v="40"/>
    <n v="8"/>
    <n v="52863.17"/>
    <n v="0"/>
    <n v="52863.17"/>
    <s v="EFT,999A,20180000000000105295"/>
    <s v="DOLORES COUNTY RE2 0890"/>
    <s v="3110 State Share February 2018"/>
    <s v="201802201151948"/>
  </r>
  <r>
    <x v="40"/>
    <n v="9"/>
    <n v="52863.17"/>
    <n v="0"/>
    <n v="52863.17"/>
    <s v="EFT,999A,20180000000000120344"/>
    <s v="DOLORES COUNTY RE2 0890"/>
    <s v="3110 State Share March 2018"/>
    <s v="201803201166968"/>
  </r>
  <r>
    <x v="40"/>
    <n v="10"/>
    <n v="53716.72"/>
    <n v="0"/>
    <n v="53716.72"/>
    <s v="EFT,999A,20180000000000136841"/>
    <s v="DOLORES COUNTY RE2 0890"/>
    <s v="3110 State Share April 2018"/>
    <s v="201804201183440"/>
  </r>
  <r>
    <x v="40"/>
    <n v="11"/>
    <n v="53656.639999999999"/>
    <n v="0"/>
    <n v="53656.639999999999"/>
    <s v="EFT,999A,20180000000000153006"/>
    <s v="DOLORES COUNTY RE2 0890"/>
    <s v="3110 State Share May 2018"/>
    <s v="201805221199572"/>
  </r>
  <r>
    <x v="40"/>
    <n v="12"/>
    <n v="53714.05"/>
    <n v="0"/>
    <n v="53714.05"/>
    <s v="EFT,999A,20180000000000169681"/>
    <s v="DOLORES COUNTY RE2 0890"/>
    <s v="3110 State Share June 2018"/>
    <s v="201806201216190"/>
  </r>
  <r>
    <x v="41"/>
    <n v="1"/>
    <n v="24820010.109999999"/>
    <n v="0"/>
    <n v="24820010.109999999"/>
    <s v="EFT,999A,20180000000000003714"/>
    <s v="DOUGLAS COUNTY RE1 0900"/>
    <s v="3110 State Share Early Pays July '17"/>
    <s v="201707121050529"/>
  </r>
  <r>
    <x v="41"/>
    <n v="2"/>
    <n v="26369563.899999999"/>
    <n v="0"/>
    <n v="26369563.899999999"/>
    <s v="EFT,999A,20180000000000018239"/>
    <s v="DOUGLAS COUNTY RE1 0900"/>
    <s v="3110 State Share Early Pays August '17"/>
    <s v="201708141064990"/>
  </r>
  <r>
    <x v="41"/>
    <n v="3"/>
    <n v="25576752.390000001"/>
    <n v="0"/>
    <n v="25576752.390000001"/>
    <s v="EFT,999A,20180000000000030321"/>
    <s v="DOUGLAS COUNTY RE1 0900"/>
    <s v="3110 State Share Early Pays September '17"/>
    <s v="201709121077023"/>
  </r>
  <r>
    <x v="41"/>
    <n v="4"/>
    <n v="25606837.390000001"/>
    <n v="0"/>
    <n v="25606837.390000001"/>
    <s v="EFT,999A,20180000000000045314"/>
    <s v="DOUGLAS COUNTY RE1 0900"/>
    <s v="3110 State Share Early Pays October '17"/>
    <s v="201710121092001"/>
  </r>
  <r>
    <x v="41"/>
    <n v="5"/>
    <n v="25548326.460000001"/>
    <n v="0"/>
    <n v="25548326.460000001"/>
    <s v="EFT,999A,20180000000000060457"/>
    <s v="DOUGLAS COUNTY RE1 0900"/>
    <s v="3110 State Share Early Pays November '17"/>
    <s v="201711151107144"/>
  </r>
  <r>
    <x v="41"/>
    <n v="6"/>
    <n v="14618214.539999999"/>
    <n v="0"/>
    <n v="14618214.539999999"/>
    <s v="EFT,999A,20180000000000073910"/>
    <s v="DOUGLAS COUNTY RE1 0900"/>
    <s v="3110 State Share Early Pays December '17"/>
    <s v="201712121120596"/>
  </r>
  <r>
    <x v="41"/>
    <n v="7"/>
    <n v="23566584.039999999"/>
    <n v="0"/>
    <n v="23566584.039999999"/>
    <s v="EFT,999A,20180000000000087340"/>
    <s v="DOUGLAS COUNTY RE1 0900"/>
    <s v="3110 State Share Early Pays January '18"/>
    <s v="201801111134014"/>
  </r>
  <r>
    <x v="41"/>
    <n v="8"/>
    <n v="23722220.940000001"/>
    <n v="0"/>
    <n v="23722220.940000001"/>
    <s v="EFT,999A,20180000000000102384"/>
    <s v="DOUGLAS COUNTY RE1 0900"/>
    <s v="3110 State Share Early Pays February  '18"/>
    <s v="201802131149037"/>
  </r>
  <r>
    <x v="41"/>
    <n v="9"/>
    <n v="23720101.739999998"/>
    <n v="0"/>
    <n v="23720101.739999998"/>
    <s v="EFT,999A,20180000000000116538"/>
    <s v="DOUGLAS COUNTY SCHOOL DISTRICT RE1"/>
    <s v="3110 State Share Early Pays March '18"/>
    <s v="201803131163167"/>
  </r>
  <r>
    <x v="41"/>
    <n v="10"/>
    <n v="23839510.420000002"/>
    <n v="0"/>
    <n v="23839510.420000002"/>
    <s v="EFT,999A,20180000000000132577"/>
    <s v="DOUGLAS COUNTY SCHOOL DISTRICT RE1"/>
    <s v="3110 State Share Early Pays April '18"/>
    <s v="201804121179182"/>
  </r>
  <r>
    <x v="41"/>
    <n v="11"/>
    <n v="23827718.079999998"/>
    <n v="0"/>
    <n v="23827718.079999998"/>
    <s v="EFT,999A,20180000000000149256"/>
    <s v="DOUGLAS COUNTY SCHOOL DISTRICT RE1"/>
    <s v="3110 State Share Early Pays May '18"/>
    <s v="201805141195833"/>
  </r>
  <r>
    <x v="41"/>
    <n v="12"/>
    <n v="110862.34"/>
    <n v="0"/>
    <n v="110862.34"/>
    <s v="EFT,999A,20180000000000169649"/>
    <s v="DOUGLAS COUNTY SCHOOL DISTRICT RE1"/>
    <s v="State Share Early Pay Correction June '18"/>
    <s v="201806201216158"/>
  </r>
  <r>
    <x v="41"/>
    <n v="12"/>
    <n v="23776491.07"/>
    <n v="0"/>
    <n v="23776491.07"/>
    <s v="EFT,999A,20180000000000164470"/>
    <s v="DOUGLAS COUNTY SCHOOL DISTRICT RE1"/>
    <s v="3110 State Share Early Pays June '18"/>
    <s v="201806121210991"/>
  </r>
  <r>
    <x v="42"/>
    <n v="1"/>
    <n v="1611411.42"/>
    <n v="0"/>
    <n v="1611411.42"/>
    <s v="EFT,999A,20180000000000003710"/>
    <s v="EAGLE COUNTY RE50 0910"/>
    <s v="3110 State Share Early Pays July '17"/>
    <s v="201707121050525"/>
  </r>
  <r>
    <x v="42"/>
    <n v="2"/>
    <n v="1759823.65"/>
    <n v="0"/>
    <n v="1759823.65"/>
    <s v="EFT,999A,20180000000000018234"/>
    <s v="EAGLE COUNTY RE50 0910"/>
    <s v="3110 State Share Early Pays August '17"/>
    <s v="201708141064985"/>
  </r>
  <r>
    <x v="42"/>
    <n v="3"/>
    <n v="1685617.53"/>
    <n v="0"/>
    <n v="1685617.53"/>
    <s v="EFT,999A,20180000000000030316"/>
    <s v="EAGLE COUNTY RE50 0910"/>
    <s v="3110 State Share Early Pays September '17"/>
    <s v="201709121077018"/>
  </r>
  <r>
    <x v="42"/>
    <n v="4"/>
    <n v="1685617.53"/>
    <n v="0"/>
    <n v="1685617.53"/>
    <s v="EFT,999A,20180000000000045309"/>
    <s v="EAGLE COUNTY RE50 0910"/>
    <s v="3110 State Share Early Pays October '17"/>
    <s v="201710121091996"/>
  </r>
  <r>
    <x v="42"/>
    <n v="5"/>
    <n v="1685617.53"/>
    <n v="0"/>
    <n v="1685617.53"/>
    <s v="EFT,999A,20180000000000060452"/>
    <s v="EAGLE COUNTY RE50 0910"/>
    <s v="3110 State Share Early Pays November '17"/>
    <s v="201711151107139"/>
  </r>
  <r>
    <x v="42"/>
    <n v="6"/>
    <n v="12881.91"/>
    <n v="0"/>
    <n v="12881.91"/>
    <s v="EFT,999A,20180000000000073906"/>
    <s v="EAGLE COUNTY RE50J SD"/>
    <s v="3110 State Share Early Pays December '17"/>
    <s v="201712121120592"/>
  </r>
  <r>
    <x v="42"/>
    <n v="7"/>
    <n v="1522744.46"/>
    <n v="0"/>
    <n v="1522744.46"/>
    <s v="EFT,999A,20180000000000087335"/>
    <s v="EAGLE COUNTY RE50J SD"/>
    <s v="3110 State Share Early Pays January '18"/>
    <s v="201801111134009"/>
  </r>
  <r>
    <x v="42"/>
    <n v="8"/>
    <n v="1421528.64"/>
    <n v="0"/>
    <n v="1421528.64"/>
    <s v="EFT,999A,20180000000000102379"/>
    <s v="EAGLE COUNTY RE50J SD"/>
    <s v="3110 State Share Early Pays February  '18"/>
    <s v="201802131149032"/>
  </r>
  <r>
    <x v="42"/>
    <n v="9"/>
    <n v="1421529.62"/>
    <n v="0"/>
    <n v="1421529.62"/>
    <s v="EFT,999A,20180000000000116540"/>
    <s v="EAGLE COUNTY RE50J SD"/>
    <s v="3110 State Share Early Pays March '18"/>
    <s v="201803131163169"/>
  </r>
  <r>
    <x v="42"/>
    <n v="10"/>
    <n v="1451284.65"/>
    <n v="0"/>
    <n v="1451284.65"/>
    <s v="EFT,999A,20180000000000132579"/>
    <s v="EAGLE COUNTY RE50J SD"/>
    <s v="3110 State Share Early Pays April '18"/>
    <s v="201804121179184"/>
  </r>
  <r>
    <x v="42"/>
    <n v="11"/>
    <n v="1450192.65"/>
    <n v="0"/>
    <n v="1450192.65"/>
    <s v="EFT,999A,20180000000000149258"/>
    <s v="EAGLE COUNTY RE50J SD"/>
    <s v="3110 State Share Early Pays May '18"/>
    <s v="201805141195835"/>
  </r>
  <r>
    <x v="42"/>
    <n v="12"/>
    <n v="1441777.2"/>
    <n v="0"/>
    <n v="1441777.2"/>
    <s v="EFT,999A,20180000000000164472"/>
    <s v="EAGLE COUNTY RE50J SD"/>
    <s v="3110 State Share Early Pays June '18"/>
    <s v="201806121210993"/>
  </r>
  <r>
    <x v="43"/>
    <n v="1"/>
    <n v="958165.22"/>
    <n v="0"/>
    <n v="958165.22"/>
    <s v="EFT,999A,20180000000000008547"/>
    <s v="ELBERT COUNTY SCHOOL DISTRICT C-1"/>
    <s v="3110 State Share July 2017"/>
    <s v="201707201055343"/>
  </r>
  <r>
    <x v="43"/>
    <n v="2"/>
    <n v="1095927"/>
    <n v="0"/>
    <n v="1095927"/>
    <s v="EFT,999A,20180000000000021241"/>
    <s v="ELBERT COUNTY SCHOOL DISTRICT C-1"/>
    <s v="3110 State Share August 2017"/>
    <s v="201708221067978"/>
  </r>
  <r>
    <x v="43"/>
    <n v="3"/>
    <n v="1027171.44"/>
    <n v="0"/>
    <n v="1027171.44"/>
    <s v="EFT,999A,20180000000000034197"/>
    <s v="ELBERT COUNTY SCHOOL DISTRICT C-1"/>
    <s v="3110 State Share September 2017"/>
    <s v="201709201080894"/>
  </r>
  <r>
    <x v="43"/>
    <n v="4"/>
    <n v="1027171.24"/>
    <n v="0"/>
    <n v="1027171.24"/>
    <s v="EFT,999A,20180000000000049626"/>
    <s v="ELBERT COUNTY SCHOOL DISTRICT C-1"/>
    <s v="3110 State Share October 2017"/>
    <s v="201710201096313"/>
  </r>
  <r>
    <x v="43"/>
    <n v="5"/>
    <n v="1027171.24"/>
    <n v="0"/>
    <n v="1027171.24"/>
    <s v="EFT,999A,20180000000000063306"/>
    <s v="ELBERT COUNTY SCHOOL DISTRICT C-1"/>
    <s v="3110 State Share November 2017"/>
    <s v="201711201109993"/>
  </r>
  <r>
    <x v="43"/>
    <n v="6"/>
    <n v="259610.88"/>
    <n v="0"/>
    <n v="259610.88"/>
    <s v="EFT,999A,20180000000000077296"/>
    <s v="ELBERT COUNTY SCHOOL DISTRICT C-1"/>
    <s v="3110 State Share December 2017"/>
    <s v="201712191123982"/>
  </r>
  <r>
    <x v="43"/>
    <n v="7"/>
    <n v="892425.86"/>
    <n v="0"/>
    <n v="892425.86"/>
    <s v="EFT,999A,20180000000000091485"/>
    <s v="ELBERT COUNTY SCHOOL DISTRICT C-1"/>
    <s v="3110 State Share January 2018"/>
    <s v="201801221138138"/>
  </r>
  <r>
    <x v="43"/>
    <n v="8"/>
    <n v="899244.21"/>
    <n v="0"/>
    <n v="899244.21"/>
    <s v="EFT,999A,20180000000000105232"/>
    <s v="ELBERT COUNTY SCHOOL DISTRICT C-1"/>
    <s v="3110 State Share February 2018"/>
    <s v="201802201151885"/>
  </r>
  <r>
    <x v="43"/>
    <n v="9"/>
    <n v="899244.96"/>
    <n v="0"/>
    <n v="899244.96"/>
    <s v="EFT,999A,20180000000000120268"/>
    <s v="ELBERT COUNTY SCHOOL DISTRICT C-1"/>
    <s v="3110 State Share March 2018"/>
    <s v="201803201166892"/>
  </r>
  <r>
    <x v="43"/>
    <n v="10"/>
    <n v="904473.08"/>
    <n v="0"/>
    <n v="904473.08"/>
    <s v="EFT,999A,20180000000000136765"/>
    <s v="ELBERT COUNTY SCHOOL DISTRICT C-1"/>
    <s v="3110 State Share April 2018"/>
    <s v="201804201183364"/>
  </r>
  <r>
    <x v="43"/>
    <n v="11"/>
    <n v="904104.21"/>
    <n v="0"/>
    <n v="904104.21"/>
    <s v="EFT,999A,20180000000000152930"/>
    <s v="ELBERT COUNTY SCHOOL DISTRICT C-1"/>
    <s v="3110 State Share May 2018"/>
    <s v="201805221199496"/>
  </r>
  <r>
    <x v="43"/>
    <n v="12"/>
    <n v="904456.13"/>
    <n v="0"/>
    <n v="904456.13"/>
    <s v="EFT,999A,20180000000000169604"/>
    <s v="ELBERT COUNTY SCHOOL DISTRICT C-1"/>
    <s v="3110 State Share June 2018"/>
    <s v="201806201216113"/>
  </r>
  <r>
    <x v="44"/>
    <n v="1"/>
    <n v="186996.27"/>
    <n v="0"/>
    <n v="186996.27"/>
    <s v="EFT,999A,20180000000000008639"/>
    <s v="ELBERT COUNTY SCHOOL DISTRICT # C2"/>
    <s v="3110 State Share July 2017"/>
    <s v="201707201055435"/>
  </r>
  <r>
    <x v="44"/>
    <n v="2"/>
    <n v="192955.95"/>
    <n v="0"/>
    <n v="192955.95"/>
    <s v="EFT,999A,20180000000000021332"/>
    <s v="ELBERT COUNTY SCHOOL DISTRICT # C2"/>
    <s v="3110 State Share August 2017"/>
    <s v="201708221068069"/>
  </r>
  <r>
    <x v="44"/>
    <n v="3"/>
    <n v="189976.11"/>
    <n v="0"/>
    <n v="189976.11"/>
    <s v="EFT,999A,20180000000000034288"/>
    <s v="ELBERT COUNTY SCHOOL DISTRICT # C2"/>
    <s v="3110 State Share September 2017"/>
    <s v="201709201080985"/>
  </r>
  <r>
    <x v="44"/>
    <n v="4"/>
    <n v="189976.11"/>
    <n v="0"/>
    <n v="189976.11"/>
    <s v="EFT,999A,20180000000000049716"/>
    <s v="ELBERT COUNTY SCHOOL DISTRICT # C2"/>
    <s v="3110 State Share October 2017"/>
    <s v="201710201096403"/>
  </r>
  <r>
    <x v="44"/>
    <n v="5"/>
    <n v="189976.11"/>
    <n v="0"/>
    <n v="189976.11"/>
    <s v="EFT,999A,20180000000000063394"/>
    <s v="ELBERT COUNTY SCHOOL DISTRICT # C2"/>
    <s v="3110 State Share November 2017"/>
    <s v="201711201110081"/>
  </r>
  <r>
    <x v="44"/>
    <n v="6"/>
    <n v="112855.83"/>
    <n v="0"/>
    <n v="112855.83"/>
    <s v="EFT,999A,20180000000000077382"/>
    <s v="ELBERT COUNTY SCHOOL DISTRICT # C2"/>
    <s v="3110 State Share December 2017"/>
    <s v="201712191124068"/>
  </r>
  <r>
    <x v="44"/>
    <n v="7"/>
    <n v="175976.72"/>
    <n v="0"/>
    <n v="175976.72"/>
    <s v="EFT,999A,20180000000000091578"/>
    <s v="ELBERT COUNTY SCHOOL DISTRICT # C2"/>
    <s v="3110 State Share January 2018"/>
    <s v="201801221138231"/>
  </r>
  <r>
    <x v="44"/>
    <n v="8"/>
    <n v="177122.66"/>
    <n v="0"/>
    <n v="177122.66"/>
    <s v="EFT,999A,20180000000000105325"/>
    <s v="ELBERT COUNTY SCHOOL DISTRICT # C2"/>
    <s v="3110 State Share February 2018"/>
    <s v="201802201151978"/>
  </r>
  <r>
    <x v="44"/>
    <n v="9"/>
    <n v="177122.66"/>
    <n v="0"/>
    <n v="177122.66"/>
    <s v="EFT,999A,20180000000000120364"/>
    <s v="ELBERT COUNTY SCHOOL DISTRICT # C2"/>
    <s v="3110 State Share March 2018"/>
    <s v="201803201166988"/>
  </r>
  <r>
    <x v="44"/>
    <n v="10"/>
    <n v="178001.3"/>
    <n v="0"/>
    <n v="178001.3"/>
    <s v="EFT,999A,20180000000000136861"/>
    <s v="ELBERT COUNTY SCHOOL DISTRICT # C2"/>
    <s v="3110 State Share April 2018"/>
    <s v="201804201183460"/>
  </r>
  <r>
    <x v="44"/>
    <n v="11"/>
    <n v="177939.45"/>
    <n v="0"/>
    <n v="177939.45"/>
    <s v="EFT,999A,20180000000000153026"/>
    <s v="ELBERT COUNTY SCHOOL DISTRICT # C2"/>
    <s v="3110 State Share May 2018"/>
    <s v="201805221199592"/>
  </r>
  <r>
    <x v="44"/>
    <n v="12"/>
    <n v="177998.54"/>
    <n v="0"/>
    <n v="177998.54"/>
    <s v="EFT,999A,20180000000000169701"/>
    <s v="ELBERT COUNTY SCHOOL DISTRICT # C2"/>
    <s v="3110 State Share June 2018"/>
    <s v="201806201216210"/>
  </r>
  <r>
    <x v="45"/>
    <n v="1"/>
    <n v="212279.15"/>
    <n v="0"/>
    <n v="212279.15"/>
    <s v="EFT,999A,20180000000000008667"/>
    <s v="BIG SANDY 100J - 0940"/>
    <s v="3110 State Share July 2017"/>
    <s v="201707201055463"/>
  </r>
  <r>
    <x v="45"/>
    <n v="2"/>
    <n v="215632.61"/>
    <n v="0"/>
    <n v="215632.61"/>
    <s v="EFT,999A,20180000000000021359"/>
    <s v="BIG SANDY 100J - 0940"/>
    <s v="3110 State Share August 2017"/>
    <s v="201708221068096"/>
  </r>
  <r>
    <x v="45"/>
    <n v="3"/>
    <n v="213955.88"/>
    <n v="0"/>
    <n v="213955.88"/>
    <s v="EFT,999A,20180000000000034315"/>
    <s v="BIG SANDY 100J - 0940"/>
    <s v="3110 State Share September 2017"/>
    <s v="201709201081012"/>
  </r>
  <r>
    <x v="45"/>
    <n v="4"/>
    <n v="213955.88"/>
    <n v="0"/>
    <n v="213955.88"/>
    <s v="EFT,999A,20180000000000049743"/>
    <s v="BIG SANDY 100J - 0940"/>
    <s v="3110 State Share October 2017"/>
    <s v="201710201096430"/>
  </r>
  <r>
    <x v="45"/>
    <n v="5"/>
    <n v="213955.88"/>
    <n v="0"/>
    <n v="213955.88"/>
    <s v="EFT,999A,20180000000000063421"/>
    <s v="BIG SANDY 100J - 0940"/>
    <s v="3110 State Share November 2017"/>
    <s v="201711201110108"/>
  </r>
  <r>
    <x v="45"/>
    <n v="6"/>
    <n v="276947.90000000002"/>
    <n v="0"/>
    <n v="276947.90000000002"/>
    <s v="EFT,999A,20180000000000077409"/>
    <s v="BIG SANDY 100J - 0940"/>
    <s v="3110 State Share December 2017"/>
    <s v="201712191124095"/>
  </r>
  <r>
    <x v="45"/>
    <n v="7"/>
    <n v="223214.77"/>
    <n v="0"/>
    <n v="223214.77"/>
    <s v="EFT,999A,20180000000000091604"/>
    <s v="BIG SANDY 100J - 0940"/>
    <s v="3110 State Share January 2018"/>
    <s v="201801221138257"/>
  </r>
  <r>
    <x v="45"/>
    <n v="8"/>
    <n v="224454.48"/>
    <n v="0"/>
    <n v="224454.48"/>
    <s v="EFT,999A,20180000000000105351"/>
    <s v="BIG SANDY 100J - 0940"/>
    <s v="3110 State Share February 2018"/>
    <s v="201802201152004"/>
  </r>
  <r>
    <x v="45"/>
    <n v="9"/>
    <n v="224454.48"/>
    <n v="0"/>
    <n v="224454.48"/>
    <s v="EFT,999A,20180000000000120382"/>
    <s v="BIG SANDY 100J - 0940"/>
    <s v="3110 State Share March 2018"/>
    <s v="201803201167006"/>
  </r>
  <r>
    <x v="45"/>
    <n v="10"/>
    <n v="225405.01"/>
    <n v="0"/>
    <n v="225405.01"/>
    <s v="EFT,999A,20180000000000136879"/>
    <s v="BIG SANDY 100J - 0940"/>
    <s v="3110 State Share April 2018"/>
    <s v="201804201183478"/>
  </r>
  <r>
    <x v="45"/>
    <n v="11"/>
    <n v="225338.1"/>
    <n v="0"/>
    <n v="225338.1"/>
    <s v="EFT,999A,20180000000000153044"/>
    <s v="BIG SANDY 100J - 0940"/>
    <s v="3110 State Share May 2018"/>
    <s v="201805221199610"/>
  </r>
  <r>
    <x v="45"/>
    <n v="12"/>
    <n v="225402.02"/>
    <n v="0"/>
    <n v="225402.02"/>
    <s v="EFT,999A,20180000000000169719"/>
    <s v="BIG SANDY 100J - 0940"/>
    <s v="3110 State Share June 2018"/>
    <s v="201806201216228"/>
  </r>
  <r>
    <x v="46"/>
    <n v="1"/>
    <n v="173461.06"/>
    <n v="0"/>
    <n v="173461.06"/>
    <s v="EFT,999A,20180000000000008575"/>
    <s v="ELBERT COUNTY SD # 200"/>
    <s v="3110 State Share July 2017"/>
    <s v="201707201055371"/>
  </r>
  <r>
    <x v="46"/>
    <n v="2"/>
    <n v="178567.62"/>
    <n v="0"/>
    <n v="178567.62"/>
    <s v="EFT,999A,20180000000000021269"/>
    <s v="ELBERT COUNTY SD # 200"/>
    <s v="3110 State Share August 2017"/>
    <s v="201708221068006"/>
  </r>
  <r>
    <x v="46"/>
    <n v="3"/>
    <n v="176014.34"/>
    <n v="0"/>
    <n v="176014.34"/>
    <s v="EFT,999A,20180000000000034225"/>
    <s v="ELBERT COUNTY SD # 200"/>
    <s v="3110 State Share September 2017"/>
    <s v="201709201080922"/>
  </r>
  <r>
    <x v="46"/>
    <n v="4"/>
    <n v="176014.34"/>
    <n v="0"/>
    <n v="176014.34"/>
    <s v="EFT,999A,20180000000000049654"/>
    <s v="ELBERT COUNTY SD # 200"/>
    <s v="3110 State Share October 2017"/>
    <s v="201710201096341"/>
  </r>
  <r>
    <x v="46"/>
    <n v="5"/>
    <n v="176014.34"/>
    <n v="0"/>
    <n v="176014.34"/>
    <s v="EFT,999A,20180000000000063334"/>
    <s v="ELBERT COUNTY SD # 200"/>
    <s v="3110 State Share November 2017"/>
    <s v="201711201110021"/>
  </r>
  <r>
    <x v="46"/>
    <n v="6"/>
    <n v="176811.63"/>
    <n v="0"/>
    <n v="176811.63"/>
    <s v="EFT,999A,20180000000000077324"/>
    <s v="ELBERT COUNTY SD # 200"/>
    <s v="3110 State Share December 2017"/>
    <s v="201712191124010"/>
  </r>
  <r>
    <x v="46"/>
    <n v="7"/>
    <n v="175133.06"/>
    <n v="0"/>
    <n v="175133.06"/>
    <s v="EFT,999A,20180000000000091514"/>
    <s v="ELBERT COUNTY SD # 200"/>
    <s v="3110 State Share January 2018"/>
    <s v="201801221138167"/>
  </r>
  <r>
    <x v="46"/>
    <n v="8"/>
    <n v="176147.16"/>
    <n v="0"/>
    <n v="176147.16"/>
    <s v="EFT,999A,20180000000000105261"/>
    <s v="ELBERT COUNTY SD # 200"/>
    <s v="3110 State Share February 2018"/>
    <s v="201802201151914"/>
  </r>
  <r>
    <x v="46"/>
    <n v="9"/>
    <n v="176147.16"/>
    <n v="0"/>
    <n v="176147.16"/>
    <s v="EFT,999A,20180000000000120307"/>
    <s v="ELBERT COUNTY SD # 200"/>
    <s v="3110 State Share March 2018"/>
    <s v="201803201166931"/>
  </r>
  <r>
    <x v="46"/>
    <n v="10"/>
    <n v="176924.7"/>
    <n v="0"/>
    <n v="176924.7"/>
    <s v="EFT,999A,20180000000000136804"/>
    <s v="ELBERT COUNTY SD # 200"/>
    <s v="3110 State Share April 2018"/>
    <s v="201804201183403"/>
  </r>
  <r>
    <x v="46"/>
    <n v="11"/>
    <n v="176869.98"/>
    <n v="0"/>
    <n v="176869.98"/>
    <s v="EFT,999A,20180000000000152969"/>
    <s v="ELBERT COUNTY SD # 200"/>
    <s v="3110 State Share May 2018"/>
    <s v="201805221199535"/>
  </r>
  <r>
    <x v="46"/>
    <n v="12"/>
    <n v="176922.26"/>
    <n v="0"/>
    <n v="176922.26"/>
    <s v="EFT,999A,20180000000000169643"/>
    <s v="ELBERT COUNTY SD # 200"/>
    <s v="3110 State Share June 2018"/>
    <s v="201806201216152"/>
  </r>
  <r>
    <x v="47"/>
    <n v="1"/>
    <n v="41467.870000000003"/>
    <n v="0"/>
    <n v="41467.870000000003"/>
    <s v="EFT,999A,20180000000000008669"/>
    <s v="ELBERT COUNTY SD #300"/>
    <s v="3110 State Share July 2017"/>
    <s v="201707201055465"/>
  </r>
  <r>
    <x v="47"/>
    <n v="2"/>
    <n v="42490.23"/>
    <n v="0"/>
    <n v="42490.23"/>
    <s v="EFT,999A,20180000000000021361"/>
    <s v="ELBERT COUNTY SD #300"/>
    <s v="3110 State Share August 2017"/>
    <s v="201708221068098"/>
  </r>
  <r>
    <x v="47"/>
    <n v="3"/>
    <n v="41979.05"/>
    <n v="0"/>
    <n v="41979.05"/>
    <s v="EFT,999A,20180000000000034317"/>
    <s v="ELBERT COUNTY SD #300"/>
    <s v="3110 State Share September 2017"/>
    <s v="201709201081014"/>
  </r>
  <r>
    <x v="47"/>
    <n v="4"/>
    <n v="41979.05"/>
    <n v="0"/>
    <n v="41979.05"/>
    <s v="EFT,999A,20180000000000049745"/>
    <s v="ELBERT COUNTY SD #300"/>
    <s v="3110 State Share October 2017"/>
    <s v="201710201096432"/>
  </r>
  <r>
    <x v="47"/>
    <n v="5"/>
    <n v="41979.05"/>
    <n v="0"/>
    <n v="41979.05"/>
    <s v="EFT,999A,20180000000000063423"/>
    <s v="ELBERT COUNTY SD #300"/>
    <s v="3110 State Share November 2017"/>
    <s v="201711201110110"/>
  </r>
  <r>
    <x v="47"/>
    <n v="6"/>
    <n v="33908.61"/>
    <n v="0"/>
    <n v="33908.61"/>
    <s v="EFT,999A,20180000000000077411"/>
    <s v="ELBERT COUNTY SD #300"/>
    <s v="3110 State Share December 2017"/>
    <s v="201712191124097"/>
  </r>
  <r>
    <x v="47"/>
    <n v="7"/>
    <n v="40320.29"/>
    <n v="0"/>
    <n v="40320.29"/>
    <s v="EFT,999A,20180000000000091606"/>
    <s v="ELBERT COUNTY SD #300"/>
    <s v="3110 State Share January 2018"/>
    <s v="201801221138259"/>
  </r>
  <r>
    <x v="47"/>
    <n v="8"/>
    <n v="40633.96"/>
    <n v="0"/>
    <n v="40633.96"/>
    <s v="EFT,999A,20180000000000105353"/>
    <s v="ELBERT COUNTY SD #300"/>
    <s v="3110 State Share February 2018"/>
    <s v="201802201152006"/>
  </r>
  <r>
    <x v="47"/>
    <n v="9"/>
    <n v="40633.96"/>
    <n v="0"/>
    <n v="40633.96"/>
    <s v="EFT,999A,20180000000000120384"/>
    <s v="ELBERT COUNTY SD #300"/>
    <s v="3110 State Share March 2018"/>
    <s v="201803201167008"/>
  </r>
  <r>
    <x v="47"/>
    <n v="10"/>
    <n v="40874.46"/>
    <n v="0"/>
    <n v="40874.46"/>
    <s v="EFT,999A,20180000000000136881"/>
    <s v="ELBERT COUNTY SD #300"/>
    <s v="3110 State Share April 2018"/>
    <s v="201804201183480"/>
  </r>
  <r>
    <x v="47"/>
    <n v="11"/>
    <n v="40857.53"/>
    <n v="0"/>
    <n v="40857.53"/>
    <s v="EFT,999A,20180000000000153046"/>
    <s v="ELBERT COUNTY SD #300"/>
    <s v="3110 State Share May 2018"/>
    <s v="201805221199612"/>
  </r>
  <r>
    <x v="47"/>
    <n v="12"/>
    <n v="40873.71"/>
    <n v="0"/>
    <n v="40873.71"/>
    <s v="EFT,999A,20180000000000169721"/>
    <s v="ELBERT COUNTY SD #300"/>
    <s v="3110 State Share June 2018"/>
    <s v="201806201216230"/>
  </r>
  <r>
    <x v="48"/>
    <n v="1"/>
    <n v="246942.07999999999"/>
    <n v="0"/>
    <n v="246942.07999999999"/>
    <s v="EFT,999A,20180000000000008526"/>
    <s v="EL PASO COUNTY SCHOOL DISTRICT # J1"/>
    <s v="3110 State Share July 2017"/>
    <s v="201707201055322"/>
  </r>
  <r>
    <x v="48"/>
    <n v="2"/>
    <n v="242371.78"/>
    <n v="0"/>
    <n v="242371.78"/>
    <s v="EFT,999A,20180000000000021218"/>
    <s v="EL PASO COUNTY SCHOOL DISTRICT # J1"/>
    <s v="3110 State Share August 2017"/>
    <s v="201708221067955"/>
  </r>
  <r>
    <x v="48"/>
    <n v="3"/>
    <n v="244656.93"/>
    <n v="0"/>
    <n v="244656.93"/>
    <s v="EFT,999A,20180000000000034174"/>
    <s v="EL PASO COUNTY SCHOOL DISTRICT # J1"/>
    <s v="3110 State Share September 2017"/>
    <s v="201709201080871"/>
  </r>
  <r>
    <x v="48"/>
    <n v="4"/>
    <n v="244656.93"/>
    <n v="0"/>
    <n v="244656.93"/>
    <s v="EFT,999A,20180000000000049602"/>
    <s v="EL PASO COUNTY SCHOOL DISTRICT # J1"/>
    <s v="3110 State Share October 2017"/>
    <s v="201710201096289"/>
  </r>
  <r>
    <x v="48"/>
    <n v="5"/>
    <n v="244656.93"/>
    <n v="0"/>
    <n v="244656.93"/>
    <s v="EFT,999A,20180000000000063280"/>
    <s v="EL PASO COUNTY SCHOOL DISTRICT # J1"/>
    <s v="3110 State Share November 2017"/>
    <s v="201711201109967"/>
  </r>
  <r>
    <x v="48"/>
    <n v="6"/>
    <n v="111692.82"/>
    <n v="0"/>
    <n v="111692.82"/>
    <s v="EFT,999A,20180000000000077270"/>
    <s v="EL PASO COUNTY SCHOOL DISTRICT # J1"/>
    <s v="3110 State Share December 2017"/>
    <s v="201712191123956"/>
  </r>
  <r>
    <x v="48"/>
    <n v="7"/>
    <n v="220182.06"/>
    <n v="0"/>
    <n v="220182.06"/>
    <s v="EFT,999A,20180000000000091459"/>
    <s v="EL PASO COUNTY SCHOOL DISTRICT # J1"/>
    <s v="3110 State Share January 2018"/>
    <s v="201801221138112"/>
  </r>
  <r>
    <x v="48"/>
    <n v="8"/>
    <n v="222376.65"/>
    <n v="0"/>
    <n v="222376.65"/>
    <s v="EFT,999A,20180000000000105206"/>
    <s v="EL PASO COUNTY SCHOOL DISTRICT # J1"/>
    <s v="3110 State Share February 2018"/>
    <s v="201802201151859"/>
  </r>
  <r>
    <x v="48"/>
    <n v="9"/>
    <n v="222376.65"/>
    <n v="0"/>
    <n v="222376.65"/>
    <s v="EFT,999A,20180000000000120235"/>
    <s v="EL PASO COUNTY SCHOOL DISTRICT # J1"/>
    <s v="3110 State Share March 2018"/>
    <s v="201803201166859"/>
  </r>
  <r>
    <x v="48"/>
    <n v="10"/>
    <n v="223509.57"/>
    <n v="0"/>
    <n v="223509.57"/>
    <s v="EFT,999A,20180000000000136732"/>
    <s v="EL PASO COUNTY SCHOOL DISTRICT # J1"/>
    <s v="3110 State Share April 2018"/>
    <s v="201804201183331"/>
  </r>
  <r>
    <x v="48"/>
    <n v="11"/>
    <n v="223429.83"/>
    <n v="0"/>
    <n v="223429.83"/>
    <s v="EFT,999A,20180000000000152897"/>
    <s v="EL PASO COUNTY SCHOOL DISTRICT # J1"/>
    <s v="3110 State Share May 2018"/>
    <s v="201805221199463"/>
  </r>
  <r>
    <x v="48"/>
    <n v="12"/>
    <n v="223506.05"/>
    <n v="0"/>
    <n v="223506.05"/>
    <s v="EFT,999A,20180000000000169571"/>
    <s v="EL PASO COUNTY SCHOOL DISTRICT # J1"/>
    <s v="3110 State Share June 2018"/>
    <s v="201806201216080"/>
  </r>
  <r>
    <x v="49"/>
    <n v="1"/>
    <n v="6464599.0800000001"/>
    <n v="0"/>
    <n v="6464599.0800000001"/>
    <s v="EFT,999A,20180000000000008548"/>
    <s v="EL PASO COUNTY SCHOOL DIST # 2"/>
    <s v="3110 State Share July 2017"/>
    <s v="201707201055344"/>
  </r>
  <r>
    <x v="49"/>
    <n v="2"/>
    <n v="6510732.71"/>
    <n v="0"/>
    <n v="6510732.71"/>
    <s v="EFT,999A,20180000000000021242"/>
    <s v="EL PASO COUNTY SCHOOL DIST # 2"/>
    <s v="3110 State Share August 2017"/>
    <s v="201708221067979"/>
  </r>
  <r>
    <x v="49"/>
    <n v="3"/>
    <n v="6487915.8799999999"/>
    <n v="0"/>
    <n v="6487915.8799999999"/>
    <s v="EFT,999A,20180000000000034198"/>
    <s v="EL PASO COUNTY SCHOOL DIST # 2"/>
    <s v="3110 State Share September 2017"/>
    <s v="201709201080895"/>
  </r>
  <r>
    <x v="49"/>
    <n v="4"/>
    <n v="6487915.8799999999"/>
    <n v="0"/>
    <n v="6487915.8799999999"/>
    <s v="EFT,999A,20180000000000049627"/>
    <s v="EL PASO COUNTY SCHOOL DIST # 2"/>
    <s v="3110 State Share October 2017"/>
    <s v="201710201096314"/>
  </r>
  <r>
    <x v="49"/>
    <n v="5"/>
    <n v="6487915.8799999999"/>
    <n v="0"/>
    <n v="6487915.8799999999"/>
    <s v="EFT,999A,20180000000000063307"/>
    <s v="EL PASO COUNTY SCHOOL DIST # 2"/>
    <s v="3110 State Share November 2017"/>
    <s v="201711201109994"/>
  </r>
  <r>
    <x v="49"/>
    <n v="6"/>
    <n v="5258264.53"/>
    <n v="0"/>
    <n v="5258264.53"/>
    <s v="EFT,999A,20180000000000077297"/>
    <s v="EL PASO COUNTY SCHOOL DIST # 2"/>
    <s v="3110 State Share December 2017"/>
    <s v="201712191123983"/>
  </r>
  <r>
    <x v="49"/>
    <n v="7"/>
    <n v="6248478.7800000003"/>
    <n v="0"/>
    <n v="6248478.7800000003"/>
    <s v="EFT,999A,20180000000000091486"/>
    <s v="EL PASO COUNTY SCHOOL DIST # 2"/>
    <s v="3110 State Share January 2018"/>
    <s v="201801221138139"/>
  </r>
  <r>
    <x v="49"/>
    <n v="8"/>
    <n v="6282971.9800000004"/>
    <n v="0"/>
    <n v="6282971.9800000004"/>
    <s v="EFT,999A,20180000000000105233"/>
    <s v="EL PASO COUNTY SCHOOL DIST # 2"/>
    <s v="3110 State Share February 2018"/>
    <s v="201802201151886"/>
  </r>
  <r>
    <x v="49"/>
    <n v="9"/>
    <n v="6282971.9800000004"/>
    <n v="0"/>
    <n v="6282971.9800000004"/>
    <s v="EFT,999A,20180000000000120269"/>
    <s v="EL PASO COUNTY SCHOOL DIST # 2"/>
    <s v="3110 State Share March 2018"/>
    <s v="201803201166893"/>
  </r>
  <r>
    <x v="49"/>
    <n v="10"/>
    <n v="6309354.4199999999"/>
    <n v="0"/>
    <n v="6309354.4199999999"/>
    <s v="EFT,999A,20180000000000136766"/>
    <s v="EL PASO COUNTY SCHOOL DIST # 2"/>
    <s v="3110 State Share April 2018"/>
    <s v="201804201183365"/>
  </r>
  <r>
    <x v="49"/>
    <n v="11"/>
    <n v="6307492.8300000001"/>
    <n v="0"/>
    <n v="6307492.8300000001"/>
    <s v="EFT,999A,20180000000000152931"/>
    <s v="EL PASO COUNTY SCHOOL DIST # 2"/>
    <s v="3110 State Share May 2018"/>
    <s v="201805221199497"/>
  </r>
  <r>
    <x v="49"/>
    <n v="12"/>
    <n v="6309271.3700000001"/>
    <n v="0"/>
    <n v="6309271.3700000001"/>
    <s v="EFT,999A,20180000000000169605"/>
    <s v="EL PASO COUNTY SCHOOL DIST # 2"/>
    <s v="3110 State Share June 2018"/>
    <s v="201806201216114"/>
  </r>
  <r>
    <x v="50"/>
    <n v="1"/>
    <n v="4790817.83"/>
    <n v="0"/>
    <n v="4790817.83"/>
    <s v="EFT,999A,20180000000000008549"/>
    <s v="EL PASO COUNTY SCHOOL DISTRICT 3"/>
    <s v="3110 State Share July 2017"/>
    <s v="201707201055345"/>
  </r>
  <r>
    <x v="50"/>
    <n v="2"/>
    <n v="4886223.37"/>
    <n v="0"/>
    <n v="4886223.37"/>
    <s v="EFT,999A,20180000000000021243"/>
    <s v="EL PASO COUNTY SCHOOL DISTRICT 3"/>
    <s v="3110 State Share August 2017"/>
    <s v="201708221067980"/>
  </r>
  <r>
    <x v="50"/>
    <n v="3"/>
    <n v="4838645.62"/>
    <n v="0"/>
    <n v="4838645.62"/>
    <s v="EFT,999A,20180000000000034199"/>
    <s v="EL PASO COUNTY SCHOOL DISTRICT 3"/>
    <s v="3110 State Share September 2017"/>
    <s v="201709201080896"/>
  </r>
  <r>
    <x v="50"/>
    <n v="4"/>
    <n v="4838645.62"/>
    <n v="0"/>
    <n v="4838645.62"/>
    <s v="EFT,999A,20180000000000049628"/>
    <s v="EL PASO COUNTY SCHOOL DISTRICT 3"/>
    <s v="3110 State Share October 2017"/>
    <s v="201710201096315"/>
  </r>
  <r>
    <x v="50"/>
    <n v="5"/>
    <n v="4838645.62"/>
    <n v="0"/>
    <n v="4838645.62"/>
    <s v="EFT,999A,20180000000000063308"/>
    <s v="EL PASO COUNTY SCHOOL DISTRICT 3"/>
    <s v="3110 State Share November 2017"/>
    <s v="201711201109995"/>
  </r>
  <r>
    <x v="50"/>
    <n v="6"/>
    <n v="4196267.79"/>
    <n v="0"/>
    <n v="4196267.79"/>
    <s v="EFT,999A,20180000000000077298"/>
    <s v="EL PASO COUNTY SCHOOL DISTRICT 3"/>
    <s v="3110 State Share December 2017"/>
    <s v="201712191123984"/>
  </r>
  <r>
    <x v="50"/>
    <n v="7"/>
    <n v="4706152.82"/>
    <n v="0"/>
    <n v="4706152.82"/>
    <s v="EFT,999A,20180000000000091487"/>
    <s v="EL PASO COUNTY SCHOOL DISTRICT 3"/>
    <s v="3110 State Share January 2018"/>
    <s v="201801221138140"/>
  </r>
  <r>
    <x v="50"/>
    <n v="8"/>
    <n v="4731581.17"/>
    <n v="0"/>
    <n v="4731581.17"/>
    <s v="EFT,999A,20180000000000105234"/>
    <s v="EL PASO COUNTY SCHOOL DISTRICT 3"/>
    <s v="3110 State Share February 2018"/>
    <s v="201802201151887"/>
  </r>
  <r>
    <x v="50"/>
    <n v="9"/>
    <n v="4731581.18"/>
    <n v="0"/>
    <n v="4731581.18"/>
    <s v="EFT,999A,20180000000000120270"/>
    <s v="EL PASO COUNTY SCHOOL DISTRICT 3"/>
    <s v="3110 State Share March 2018"/>
    <s v="201803201166894"/>
  </r>
  <r>
    <x v="50"/>
    <n v="10"/>
    <n v="4751077.88"/>
    <n v="0"/>
    <n v="4751077.88"/>
    <s v="EFT,999A,20180000000000136767"/>
    <s v="EL PASO COUNTY SCHOOL DISTRICT 3"/>
    <s v="3110 State Share April 2018"/>
    <s v="201804201183366"/>
  </r>
  <r>
    <x v="50"/>
    <n v="11"/>
    <n v="4749507.6100000003"/>
    <n v="0"/>
    <n v="4749507.6100000003"/>
    <s v="EFT,999A,20180000000000152932"/>
    <s v="EL PASO COUNTY SCHOOL DISTRICT 3"/>
    <s v="3110 State Share May 2018"/>
    <s v="201805221199498"/>
  </r>
  <r>
    <x v="50"/>
    <n v="12"/>
    <n v="4750818.74"/>
    <n v="0"/>
    <n v="4750818.74"/>
    <s v="EFT,999A,20180000000000169606"/>
    <s v="EL PASO COUNTY SCHOOL DISTRICT 3"/>
    <s v="3110 State Share June 2018"/>
    <s v="201806201216115"/>
  </r>
  <r>
    <x v="51"/>
    <n v="1"/>
    <n v="4460920.13"/>
    <n v="0"/>
    <n v="4460920.13"/>
    <s v="EFT,999A,20180000000000008674"/>
    <s v="EL PASO COUNTY SD 8"/>
    <s v="3110 State Share July 2017"/>
    <s v="201707201055470"/>
  </r>
  <r>
    <x v="51"/>
    <n v="2"/>
    <n v="4490725.53"/>
    <n v="0"/>
    <n v="4490725.53"/>
    <s v="EFT,999A,20180000000000021366"/>
    <s v="EL PASO COUNTY SD 8"/>
    <s v="3110 State Share August 2017"/>
    <s v="201708221068103"/>
  </r>
  <r>
    <x v="51"/>
    <n v="3"/>
    <n v="4475822.8499999996"/>
    <n v="0"/>
    <n v="4475822.8499999996"/>
    <s v="EFT,999A,20180000000000034322"/>
    <s v="EL PASO COUNTY SD 8"/>
    <s v="3110 State Share September 2017"/>
    <s v="201709201081019"/>
  </r>
  <r>
    <x v="51"/>
    <n v="4"/>
    <n v="4475822.8499999996"/>
    <n v="0"/>
    <n v="4475822.8499999996"/>
    <s v="EFT,999A,20180000000000049750"/>
    <s v="EL PASO COUNTY SD 8"/>
    <s v="3110 State Share October 2017"/>
    <s v="201710201096437"/>
  </r>
  <r>
    <x v="51"/>
    <n v="5"/>
    <n v="4475822.8499999996"/>
    <n v="0"/>
    <n v="4475822.8499999996"/>
    <s v="EFT,999A,20180000000000063428"/>
    <s v="EL PASO COUNTY SD 8"/>
    <s v="3110 State Share November 2017"/>
    <s v="201711201110115"/>
  </r>
  <r>
    <x v="51"/>
    <n v="6"/>
    <n v="4408903.5599999996"/>
    <n v="0"/>
    <n v="4408903.5599999996"/>
    <s v="EFT,999A,20180000000000077416"/>
    <s v="EL PASO COUNTY SD 8"/>
    <s v="3110 State Share December 2017"/>
    <s v="201712191124102"/>
  </r>
  <r>
    <x v="51"/>
    <n v="7"/>
    <n v="4442673.38"/>
    <n v="0"/>
    <n v="4442673.38"/>
    <s v="EFT,999A,20180000000000091611"/>
    <s v="EL PASO COUNTY SD 8"/>
    <s v="3110 State Share January 2018"/>
    <s v="201801221138264"/>
  </r>
  <r>
    <x v="51"/>
    <n v="8"/>
    <n v="4464668.3600000003"/>
    <n v="0"/>
    <n v="4464668.3600000003"/>
    <s v="EFT,999A,20180000000000105358"/>
    <s v="EL PASO COUNTY SD 8"/>
    <s v="3110 State Share February 2018"/>
    <s v="201802201152011"/>
  </r>
  <r>
    <x v="51"/>
    <n v="9"/>
    <n v="4464668.3600000003"/>
    <n v="0"/>
    <n v="4464668.3600000003"/>
    <s v="EFT,999A,20180000000000120309"/>
    <s v="EL PASO COUNTY SD 8"/>
    <s v="3110 State Share March 2018"/>
    <s v="201803201166933"/>
  </r>
  <r>
    <x v="51"/>
    <n v="10"/>
    <n v="4481532.5999999996"/>
    <n v="0"/>
    <n v="4481532.5999999996"/>
    <s v="EFT,999A,20180000000000136806"/>
    <s v="EL PASO COUNTY SD 8"/>
    <s v="3110 State Share April 2018"/>
    <s v="201804201183405"/>
  </r>
  <r>
    <x v="51"/>
    <n v="11"/>
    <n v="4480345.53"/>
    <n v="0"/>
    <n v="4480345.53"/>
    <s v="EFT,999A,20180000000000152971"/>
    <s v="EL PASO COUNTY SD 8"/>
    <s v="3110 State Share May 2018"/>
    <s v="201805221199537"/>
  </r>
  <r>
    <x v="51"/>
    <n v="12"/>
    <n v="4481479.6399999997"/>
    <n v="0"/>
    <n v="4481479.6399999997"/>
    <s v="EFT,999A,20180000000000169645"/>
    <s v="EL PASO COUNTY SD 8"/>
    <s v="3110 State Share June 2018"/>
    <s v="201806201216154"/>
  </r>
  <r>
    <x v="52"/>
    <n v="1"/>
    <n v="11026878.68"/>
    <n v="0"/>
    <n v="11026878.68"/>
    <s v="EFT,999A,20180000000000008640"/>
    <s v="COLORADO SPRINGS 11 - 1010"/>
    <s v="3110 State Share July 2017"/>
    <s v="201707201055436"/>
  </r>
  <r>
    <x v="52"/>
    <n v="2"/>
    <n v="12157760.970000001"/>
    <n v="0"/>
    <n v="12157760.970000001"/>
    <s v="EFT,999A,20180000000000021333"/>
    <s v="COLORADO SPRINGS 11 - 1010"/>
    <s v="3110 State Share August 2017"/>
    <s v="201708221068070"/>
  </r>
  <r>
    <x v="52"/>
    <n v="3"/>
    <n v="11592318.57"/>
    <n v="0"/>
    <n v="11592318.57"/>
    <s v="EFT,999A,20180000000000034289"/>
    <s v="COLORADO SPRINGS 11 - 1010"/>
    <s v="3110 State Share September 2017"/>
    <s v="201709201080986"/>
  </r>
  <r>
    <x v="52"/>
    <n v="4"/>
    <n v="11592318.74"/>
    <n v="0"/>
    <n v="11592318.74"/>
    <s v="EFT,999A,20180000000000049717"/>
    <s v="COLORADO SPRINGS 11 - 1010"/>
    <s v="3110 State Share October 2017"/>
    <s v="201710201096404"/>
  </r>
  <r>
    <x v="52"/>
    <n v="5"/>
    <n v="11592318.74"/>
    <n v="0"/>
    <n v="11592318.74"/>
    <s v="EFT,999A,20180000000000063395"/>
    <s v="COLORADO SPRINGS 11 - 1010"/>
    <s v="3110 State Share November 2017"/>
    <s v="201711201110082"/>
  </r>
  <r>
    <x v="52"/>
    <n v="6"/>
    <n v="9053501.6199999992"/>
    <n v="0"/>
    <n v="9053501.6199999992"/>
    <s v="EFT,999A,20180000000000077383"/>
    <s v="COLORADO SPRINGS 11 - 1010"/>
    <s v="3110 State Share December 2017"/>
    <s v="201712191124069"/>
  </r>
  <r>
    <x v="52"/>
    <n v="7"/>
    <n v="11634836.300000001"/>
    <n v="0"/>
    <n v="11634836.300000001"/>
    <s v="EFT,999A,20180000000000091579"/>
    <s v="COLORADO SPRINGS 11 - 1010"/>
    <s v="3110 State Share January 2018"/>
    <s v="201801221138232"/>
  </r>
  <r>
    <x v="52"/>
    <n v="8"/>
    <n v="11246807.300000001"/>
    <n v="0"/>
    <n v="11246807.300000001"/>
    <s v="EFT,999A,20180000000000105326"/>
    <s v="COLORADO SPRINGS 11 - 1010"/>
    <s v="3110 State Share February 2018"/>
    <s v="201802201151979"/>
  </r>
  <r>
    <x v="52"/>
    <n v="9"/>
    <n v="11246807.300000001"/>
    <n v="0"/>
    <n v="11246807.300000001"/>
    <s v="EFT,999A,20180000000000120271"/>
    <s v="COLORADO SPRINGS 11 - 1010"/>
    <s v="3110 State Share March 2018"/>
    <s v="201803201166895"/>
  </r>
  <r>
    <x v="52"/>
    <n v="10"/>
    <n v="11177768.289999999"/>
    <n v="0"/>
    <n v="11177768.289999999"/>
    <s v="EFT,999A,20180000000000136768"/>
    <s v="COLORADO SPRINGS 11 - 1010"/>
    <s v="3110 State Share April 2018"/>
    <s v="201804201183367"/>
  </r>
  <r>
    <x v="52"/>
    <n v="11"/>
    <n v="11289359.68"/>
    <n v="0"/>
    <n v="11289359.68"/>
    <s v="EFT,999A,20180000000000152933"/>
    <s v="COLORADO SPRINGS 11 - 1010"/>
    <s v="3110 State Share May 2018"/>
    <s v="201805221199499"/>
  </r>
  <r>
    <x v="52"/>
    <n v="12"/>
    <n v="11405578.689999999"/>
    <n v="0"/>
    <n v="11405578.689999999"/>
    <s v="EFT,999A,20180000000000169607"/>
    <s v="COLORADO SPRINGS 11 - 1010"/>
    <s v="3110 State Share June 2018"/>
    <s v="201806201216116"/>
  </r>
  <r>
    <x v="53"/>
    <n v="1"/>
    <n v="1977094.49"/>
    <n v="0"/>
    <n v="1977094.49"/>
    <s v="EFT,999A,20180000000000008550"/>
    <s v="CHEYENNE MOUNTAIN 12 - 1020"/>
    <s v="3110 State Share July 2017"/>
    <s v="201707201055346"/>
  </r>
  <r>
    <x v="53"/>
    <n v="2"/>
    <n v="2093825.93"/>
    <n v="0"/>
    <n v="2093825.93"/>
    <s v="EFT,999A,20180000000000021244"/>
    <s v="CHEYENNE MOUNTAIN 12 - 1020"/>
    <s v="3110 State Share August 2017"/>
    <s v="201708221067981"/>
  </r>
  <r>
    <x v="53"/>
    <n v="3"/>
    <n v="2035585.19"/>
    <n v="0"/>
    <n v="2035585.19"/>
    <s v="EFT,999A,20180000000000034200"/>
    <s v="CHEYENNE MOUNTAIN 12 - 1020"/>
    <s v="3110 State Share September 2017"/>
    <s v="201709201080897"/>
  </r>
  <r>
    <x v="53"/>
    <n v="4"/>
    <n v="2035585.19"/>
    <n v="0"/>
    <n v="2035585.19"/>
    <s v="EFT,999A,20180000000000049629"/>
    <s v="CHEYENNE MOUNTAIN 12 - 1020"/>
    <s v="3110 State Share October 2017"/>
    <s v="201710201096316"/>
  </r>
  <r>
    <x v="53"/>
    <n v="5"/>
    <n v="2035585.19"/>
    <n v="0"/>
    <n v="2035585.19"/>
    <s v="EFT,999A,20180000000000063309"/>
    <s v="CHEYENNE MOUNTAIN 12 - 1020"/>
    <s v="3110 State Share November 2017"/>
    <s v="201711201109996"/>
  </r>
  <r>
    <x v="53"/>
    <n v="6"/>
    <n v="1228242.47"/>
    <n v="0"/>
    <n v="1228242.47"/>
    <s v="EFT,999A,20180000000000077299"/>
    <s v="CHEYENNE MOUNTAIN 12 - 1020"/>
    <s v="3110 State Share December 2017"/>
    <s v="201712191123985"/>
  </r>
  <r>
    <x v="53"/>
    <n v="7"/>
    <n v="1887127.7"/>
    <n v="0"/>
    <n v="1887127.7"/>
    <s v="EFT,999A,20180000000000091488"/>
    <s v="CHEYENNE MOUNTAIN 12 - 1020"/>
    <s v="3110 State Share January 2018"/>
    <s v="201801221138141"/>
  </r>
  <r>
    <x v="53"/>
    <n v="8"/>
    <n v="1901027.27"/>
    <n v="0"/>
    <n v="1901027.27"/>
    <s v="EFT,999A,20180000000000105235"/>
    <s v="CHEYENNE MOUNTAIN 12 - 1020"/>
    <s v="3110 State Share February 2018"/>
    <s v="201802201151888"/>
  </r>
  <r>
    <x v="53"/>
    <n v="9"/>
    <n v="1901027.26"/>
    <n v="0"/>
    <n v="1901027.26"/>
    <s v="EFT,999A,20180000000000120272"/>
    <s v="CHEYENNE MOUNTAIN 12 - 1020"/>
    <s v="3110 State Share March 2018"/>
    <s v="201803201166896"/>
  </r>
  <r>
    <x v="53"/>
    <n v="10"/>
    <n v="1911684.5"/>
    <n v="0"/>
    <n v="1911684.5"/>
    <s v="EFT,999A,20180000000000136769"/>
    <s v="CHEYENNE MOUNTAIN 12 - 1020"/>
    <s v="3110 State Share April 2018"/>
    <s v="201804201183368"/>
  </r>
  <r>
    <x v="53"/>
    <n v="11"/>
    <n v="1910971.04"/>
    <n v="0"/>
    <n v="1910971.04"/>
    <s v="EFT,999A,20180000000000152934"/>
    <s v="CHEYENNE MOUNTAIN 12 - 1020"/>
    <s v="3110 State Share May 2018"/>
    <s v="201805221199500"/>
  </r>
  <r>
    <x v="53"/>
    <n v="12"/>
    <n v="1911537.69"/>
    <n v="0"/>
    <n v="1911537.69"/>
    <s v="EFT,999A,20180000000000169608"/>
    <s v="CHEYENNE MOUNTAIN 12 - 1020"/>
    <s v="3110 State Share June 2018"/>
    <s v="201806201216117"/>
  </r>
  <r>
    <x v="54"/>
    <n v="1"/>
    <n v="674980.43"/>
    <n v="0"/>
    <n v="674980.43"/>
    <s v="EFT,999A,20180000000000008551"/>
    <s v="EL PASO COUNTY SCHOOL DISTRICT # 14"/>
    <s v="3110 State Share July 2017"/>
    <s v="201707201055347"/>
  </r>
  <r>
    <x v="54"/>
    <n v="2"/>
    <n v="705071.73"/>
    <n v="0"/>
    <n v="705071.73"/>
    <s v="EFT,999A,20180000000000021245"/>
    <s v="EL PASO COUNTY SCHOOL DISTRICT # 14"/>
    <s v="3110 State Share August 2017"/>
    <s v="201708221067982"/>
  </r>
  <r>
    <x v="54"/>
    <n v="3"/>
    <n v="690026.08"/>
    <n v="0"/>
    <n v="690026.08"/>
    <s v="EFT,999A,20180000000000034201"/>
    <s v="EL PASO COUNTY SCHOOL DISTRICT # 14"/>
    <s v="3110 State Share September 2017"/>
    <s v="201709201080898"/>
  </r>
  <r>
    <x v="54"/>
    <n v="4"/>
    <n v="690026.08"/>
    <n v="0"/>
    <n v="690026.08"/>
    <s v="EFT,999A,20180000000000049630"/>
    <s v="EL PASO COUNTY SCHOOL DISTRICT # 14"/>
    <s v="3110 State Share October 2017"/>
    <s v="201710201096317"/>
  </r>
  <r>
    <x v="54"/>
    <n v="5"/>
    <n v="690026.08"/>
    <n v="0"/>
    <n v="690026.08"/>
    <s v="EFT,999A,20180000000000063310"/>
    <s v="EL PASO COUNTY SCHOOL DISTRICT # 14"/>
    <s v="3110 State Share November 2017"/>
    <s v="201711201109997"/>
  </r>
  <r>
    <x v="54"/>
    <n v="6"/>
    <n v="462312.85"/>
    <n v="0"/>
    <n v="462312.85"/>
    <s v="EFT,999A,20180000000000077300"/>
    <s v="EL PASO COUNTY SCHOOL DISTRICT # 14"/>
    <s v="3110 State Share December 2017"/>
    <s v="201712191123986"/>
  </r>
  <r>
    <x v="54"/>
    <n v="7"/>
    <n v="647860.28"/>
    <n v="0"/>
    <n v="647860.28"/>
    <s v="EFT,999A,20180000000000091489"/>
    <s v="EL PASO COUNTY SCHOOL DISTRICT # 14"/>
    <s v="3110 State Share January 2018"/>
    <s v="201801221138142"/>
  </r>
  <r>
    <x v="54"/>
    <n v="8"/>
    <n v="652073.63"/>
    <n v="0"/>
    <n v="652073.63"/>
    <s v="EFT,999A,20180000000000105236"/>
    <s v="EL PASO COUNTY SCHOOL DISTRICT # 14"/>
    <s v="3110 State Share February 2018"/>
    <s v="201802201151889"/>
  </r>
  <r>
    <x v="54"/>
    <n v="9"/>
    <n v="652073.63"/>
    <n v="0"/>
    <n v="652073.63"/>
    <s v="EFT,999A,20180000000000120273"/>
    <s v="EL PASO COUNTY SCHOOL DISTRICT # 14"/>
    <s v="3110 State Share March 2018"/>
    <s v="201803201166897"/>
  </r>
  <r>
    <x v="54"/>
    <n v="10"/>
    <n v="655304.14"/>
    <n v="0"/>
    <n v="655304.14"/>
    <s v="EFT,999A,20180000000000136770"/>
    <s v="EL PASO COUNTY SCHOOL DISTRICT # 14"/>
    <s v="3110 State Share April 2018"/>
    <s v="201804201183369"/>
  </r>
  <r>
    <x v="54"/>
    <n v="11"/>
    <n v="655076.75"/>
    <n v="0"/>
    <n v="655076.75"/>
    <s v="EFT,999A,20180000000000152935"/>
    <s v="EL PASO COUNTY SCHOOL DISTRICT # 14"/>
    <s v="3110 State Share May 2018"/>
    <s v="201805221199501"/>
  </r>
  <r>
    <x v="54"/>
    <n v="12"/>
    <n v="651520.80000000005"/>
    <n v="0"/>
    <n v="651520.80000000005"/>
    <s v="EFT,999A,20180000000000169609"/>
    <s v="EL PASO COUNTY SCHOOL DISTRICT # 14"/>
    <s v="3110 State Share June 2018"/>
    <s v="201806201216118"/>
  </r>
  <r>
    <x v="55"/>
    <n v="1"/>
    <n v="10818816.039999999"/>
    <n v="0"/>
    <n v="10818816.039999999"/>
    <s v="EFT,999A,20180000000000008641"/>
    <s v="ACADEMY 20 - 1040"/>
    <s v="3110 State Share July 2017"/>
    <s v="201707201055437"/>
  </r>
  <r>
    <x v="55"/>
    <n v="2"/>
    <n v="11197191.66"/>
    <n v="0"/>
    <n v="11197191.66"/>
    <s v="EFT,999A,20180000000000021334"/>
    <s v="ACADEMY 20 - 1040"/>
    <s v="3110 State Share August 2017"/>
    <s v="201708221068071"/>
  </r>
  <r>
    <x v="55"/>
    <n v="3"/>
    <n v="11008253.85"/>
    <n v="0"/>
    <n v="11008253.85"/>
    <s v="EFT,999A,20180000000000034290"/>
    <s v="ACADEMY 20 - 1040"/>
    <s v="3110 State Share September 2017"/>
    <s v="201709201080987"/>
  </r>
  <r>
    <x v="55"/>
    <n v="4"/>
    <n v="11008253.85"/>
    <n v="0"/>
    <n v="11008253.85"/>
    <s v="EFT,999A,20180000000000049718"/>
    <s v="ACADEMY 20 - 1040"/>
    <s v="3110 State Share October 2017"/>
    <s v="201710201096405"/>
  </r>
  <r>
    <x v="55"/>
    <n v="5"/>
    <n v="11008253.84"/>
    <n v="0"/>
    <n v="11008253.84"/>
    <s v="EFT,999A,20180000000000063396"/>
    <s v="ACADEMY 20 - 1040"/>
    <s v="3110 State Share November 2017"/>
    <s v="201711201110083"/>
  </r>
  <r>
    <x v="55"/>
    <n v="6"/>
    <n v="8173567.8399999999"/>
    <n v="0"/>
    <n v="8173567.8399999999"/>
    <s v="EFT,999A,20180000000000077384"/>
    <s v="ACADEMY 20 - 1040"/>
    <s v="3110 State Share December 2017"/>
    <s v="201712191124070"/>
  </r>
  <r>
    <x v="55"/>
    <n v="7"/>
    <n v="10471086.49"/>
    <n v="0"/>
    <n v="10471086.49"/>
    <s v="EFT,999A,20180000000000091580"/>
    <s v="ACADEMY 20 - 1040"/>
    <s v="3110 State Share January 2018"/>
    <s v="201801221138233"/>
  </r>
  <r>
    <x v="55"/>
    <n v="8"/>
    <n v="10539423.76"/>
    <n v="0"/>
    <n v="10539423.76"/>
    <s v="EFT,999A,20180000000000105327"/>
    <s v="ACADEMY 20 - 1040"/>
    <s v="3110 State Share February 2018"/>
    <s v="201802201151980"/>
  </r>
  <r>
    <x v="55"/>
    <n v="9"/>
    <n v="10539423.77"/>
    <n v="0"/>
    <n v="10539423.77"/>
    <s v="EFT,999A,20180000000000120274"/>
    <s v="COUNTY OF EL PASO SCHOOL DIST 20"/>
    <s v="3110 State Share March 2018"/>
    <s v="201803201166898"/>
  </r>
  <r>
    <x v="55"/>
    <n v="10"/>
    <n v="10591796.77"/>
    <n v="0"/>
    <n v="10591796.77"/>
    <s v="EFT,999A,20180000000000136771"/>
    <s v="COUNTY OF EL PASO SCHOOL DIST 20"/>
    <s v="3110 State Share April 2018"/>
    <s v="201804201183370"/>
  </r>
  <r>
    <x v="55"/>
    <n v="11"/>
    <n v="10588110.26"/>
    <n v="0"/>
    <n v="10588110.26"/>
    <s v="EFT,999A,20180000000000152936"/>
    <s v="COUNTY OF EL PASO SCHOOL DIST 20"/>
    <s v="3110 State Share May 2018"/>
    <s v="201805221199502"/>
  </r>
  <r>
    <x v="55"/>
    <n v="12"/>
    <n v="10591632.300000001"/>
    <n v="0"/>
    <n v="10591632.300000001"/>
    <s v="EFT,999A,20180000000000169610"/>
    <s v="COUNTY OF EL PASO SCHOOL DIST 20"/>
    <s v="3110 State Share June 2018"/>
    <s v="201806201216119"/>
  </r>
  <r>
    <x v="56"/>
    <n v="1"/>
    <n v="587358.61"/>
    <n v="0"/>
    <n v="587358.61"/>
    <s v="EFT,999A,20180000000000008616"/>
    <s v="EL PASO COUNTY SCHOOL DISTRICT # 22"/>
    <s v="3110 State Share July 2017"/>
    <s v="201707201055412"/>
  </r>
  <r>
    <x v="56"/>
    <n v="2"/>
    <n v="594467.37"/>
    <n v="0"/>
    <n v="594467.37"/>
    <s v="EFT,999A,20180000000000021310"/>
    <s v="EL PASO COUNTY SCHOOL DISTRICT # 22"/>
    <s v="3110 State Share August 2017"/>
    <s v="201708221068047"/>
  </r>
  <r>
    <x v="56"/>
    <n v="3"/>
    <n v="590912.99"/>
    <n v="0"/>
    <n v="590912.99"/>
    <s v="EFT,999A,20180000000000034266"/>
    <s v="EL PASO COUNTY SCHOOL DISTRICT # 22"/>
    <s v="3110 State Share September 2017"/>
    <s v="201709201080963"/>
  </r>
  <r>
    <x v="56"/>
    <n v="4"/>
    <n v="590912.99"/>
    <n v="0"/>
    <n v="590912.99"/>
    <s v="EFT,999A,20180000000000049695"/>
    <s v="EL PASO COUNTY SCHOOL DISTRICT # 22"/>
    <s v="3110 State Share October 2017"/>
    <s v="201710201096382"/>
  </r>
  <r>
    <x v="56"/>
    <n v="5"/>
    <n v="590912.99"/>
    <n v="0"/>
    <n v="590912.99"/>
    <s v="EFT,999A,20180000000000063374"/>
    <s v="EL PASO COUNTY SCHOOL DISTRICT # 22"/>
    <s v="3110 State Share November 2017"/>
    <s v="201711201110061"/>
  </r>
  <r>
    <x v="56"/>
    <n v="6"/>
    <n v="508675.09"/>
    <n v="0"/>
    <n v="508675.09"/>
    <s v="EFT,999A,20180000000000077363"/>
    <s v="EL PASO COUNTY SCHOOL DISTRICT # 22"/>
    <s v="3110 State Share December 2017"/>
    <s v="201712191124049"/>
  </r>
  <r>
    <x v="56"/>
    <n v="7"/>
    <n v="574135.56999999995"/>
    <n v="0"/>
    <n v="574135.56999999995"/>
    <s v="EFT,999A,20180000000000091559"/>
    <s v="EL PASO COUNTY SCHOOL DISTRICT # 22"/>
    <s v="3110 State Share January 2018"/>
    <s v="201801221138212"/>
  </r>
  <r>
    <x v="56"/>
    <n v="8"/>
    <n v="577206.5"/>
    <n v="0"/>
    <n v="577206.5"/>
    <s v="EFT,999A,20180000000000105306"/>
    <s v="EL PASO COUNTY SCHOOL DISTRICT # 22"/>
    <s v="3110 State Share February 2018"/>
    <s v="201802201151959"/>
  </r>
  <r>
    <x v="56"/>
    <n v="9"/>
    <n v="577206.49"/>
    <n v="0"/>
    <n v="577206.49"/>
    <s v="EFT,999A,20180000000000120275"/>
    <s v="EL PASO COUNTY SCHOOL DISTRICT # 22"/>
    <s v="3110 State Share March 2018"/>
    <s v="201803201166899"/>
  </r>
  <r>
    <x v="56"/>
    <n v="10"/>
    <n v="579561.06999999995"/>
    <n v="0"/>
    <n v="579561.06999999995"/>
    <s v="EFT,999A,20180000000000136772"/>
    <s v="EL PASO COUNTY SCHOOL DISTRICT # 22"/>
    <s v="3110 State Share April 2018"/>
    <s v="201804201183371"/>
  </r>
  <r>
    <x v="56"/>
    <n v="11"/>
    <n v="579395.32999999996"/>
    <n v="0"/>
    <n v="579395.32999999996"/>
    <s v="EFT,999A,20180000000000152937"/>
    <s v="EL PASO COUNTY SCHOOL DISTRICT # 22"/>
    <s v="3110 State Share May 2018"/>
    <s v="201805221199503"/>
  </r>
  <r>
    <x v="56"/>
    <n v="12"/>
    <n v="579553.68000000005"/>
    <n v="0"/>
    <n v="579553.68000000005"/>
    <s v="EFT,999A,20180000000000169611"/>
    <s v="EL PASO COUNTY SCHOOL DISTRICT # 22"/>
    <s v="3110 State Share June 2018"/>
    <s v="201806201216120"/>
  </r>
  <r>
    <x v="57"/>
    <n v="1"/>
    <n v="364571.89"/>
    <n v="0"/>
    <n v="364571.89"/>
    <s v="EFT,999A,20180000000000008642"/>
    <s v="EL PASO COUNTY SCHOOL DIST # 23JT"/>
    <s v="3110 State Share July 2017"/>
    <s v="201707201055438"/>
  </r>
  <r>
    <x v="57"/>
    <n v="2"/>
    <n v="375702.93"/>
    <n v="0"/>
    <n v="375702.93"/>
    <s v="EFT,999A,20180000000000021335"/>
    <s v="EL PASO COUNTY SCHOOL DIST # 23JT"/>
    <s v="3110 State Share August 2017"/>
    <s v="201708221068072"/>
  </r>
  <r>
    <x v="57"/>
    <n v="3"/>
    <n v="370137.41"/>
    <n v="0"/>
    <n v="370137.41"/>
    <s v="EFT,999A,20180000000000034291"/>
    <s v="EL PASO COUNTY SCHOOL DIST # 23JT"/>
    <s v="3110 State Share September 2017"/>
    <s v="201709201080988"/>
  </r>
  <r>
    <x v="57"/>
    <n v="4"/>
    <n v="370137.41"/>
    <n v="0"/>
    <n v="370137.41"/>
    <s v="EFT,999A,20180000000000049719"/>
    <s v="EL PASO COUNTY SCHOOL DIST # 23JT"/>
    <s v="3110 State Share October 2017"/>
    <s v="201710201096406"/>
  </r>
  <r>
    <x v="57"/>
    <n v="5"/>
    <n v="370137.41"/>
    <n v="0"/>
    <n v="370137.41"/>
    <s v="EFT,999A,20180000000000063397"/>
    <s v="EL PASO COUNTY SCHOOL DIST # 23JT"/>
    <s v="3110 State Share November 2017"/>
    <s v="201711201110084"/>
  </r>
  <r>
    <x v="57"/>
    <n v="6"/>
    <n v="290121.64"/>
    <n v="0"/>
    <n v="290121.64"/>
    <s v="EFT,999A,20180000000000077385"/>
    <s v="EL PASO COUNTY SCHOOL DIST # 23JT"/>
    <s v="3110 State Share December 2017"/>
    <s v="201712191124071"/>
  </r>
  <r>
    <x v="57"/>
    <n v="7"/>
    <n v="354754.64"/>
    <n v="0"/>
    <n v="354754.64"/>
    <s v="EFT,999A,20180000000000091581"/>
    <s v="EL PASO COUNTY SCHOOL DIST # 23JT"/>
    <s v="3110 State Share January 2018"/>
    <s v="201801221138234"/>
  </r>
  <r>
    <x v="57"/>
    <n v="8"/>
    <n v="356801.33"/>
    <n v="0"/>
    <n v="356801.33"/>
    <s v="EFT,999A,20180000000000105328"/>
    <s v="EL PASO COUNTY SCHOOL DIST # 23JT"/>
    <s v="3110 State Share February 2018"/>
    <s v="201802201151981"/>
  </r>
  <r>
    <x v="57"/>
    <n v="9"/>
    <n v="356801.33"/>
    <n v="0"/>
    <n v="356801.33"/>
    <s v="EFT,999A,20180000000000120276"/>
    <s v="EL PASO COUNTY SCHOOL DIST # 23JT"/>
    <s v="3110 State Share March 2018"/>
    <s v="201803201166900"/>
  </r>
  <r>
    <x v="57"/>
    <n v="10"/>
    <n v="358370.59"/>
    <n v="0"/>
    <n v="358370.59"/>
    <s v="EFT,999A,20180000000000136773"/>
    <s v="EL PASO COUNTY SCHOOL DIST # 23JT"/>
    <s v="3110 State Share April 2018"/>
    <s v="201804201183372"/>
  </r>
  <r>
    <x v="57"/>
    <n v="11"/>
    <n v="358260.13"/>
    <n v="0"/>
    <n v="358260.13"/>
    <s v="EFT,999A,20180000000000152938"/>
    <s v="EL PASO COUNTY SCHOOL DIST # 23JT"/>
    <s v="3110 State Share May 2018"/>
    <s v="201805221199504"/>
  </r>
  <r>
    <x v="57"/>
    <n v="12"/>
    <n v="358365.67"/>
    <n v="0"/>
    <n v="358365.67"/>
    <s v="EFT,999A,20180000000000169612"/>
    <s v="EL PASO COUNTY SCHOOL DIST # 23JT"/>
    <s v="3110 State Share June 2018"/>
    <s v="201806201216121"/>
  </r>
  <r>
    <x v="58"/>
    <n v="1"/>
    <n v="216478.07"/>
    <n v="0"/>
    <n v="216478.07"/>
    <s v="EFT,999A,20180000000000008552"/>
    <s v="EL PASO COUNTY SCHOOL DISTRICT # 28"/>
    <s v="3110 State Share July 2017"/>
    <s v="201707201055348"/>
  </r>
  <r>
    <x v="58"/>
    <n v="2"/>
    <n v="216849.85"/>
    <n v="0"/>
    <n v="216849.85"/>
    <s v="EFT,999A,20180000000000021246"/>
    <s v="EL PASO COUNTY SCHOOL DISTRICT # 28"/>
    <s v="3110 State Share August 2017"/>
    <s v="201708221067983"/>
  </r>
  <r>
    <x v="58"/>
    <n v="3"/>
    <n v="216663.96"/>
    <n v="0"/>
    <n v="216663.96"/>
    <s v="EFT,999A,20180000000000034202"/>
    <s v="EL PASO COUNTY SCHOOL DISTRICT # 28"/>
    <s v="3110 State Share September 2017"/>
    <s v="201709201080899"/>
  </r>
  <r>
    <x v="58"/>
    <n v="4"/>
    <n v="216663.96"/>
    <n v="0"/>
    <n v="216663.96"/>
    <s v="EFT,999A,20180000000000049631"/>
    <s v="EL PASO COUNTY SCHOOL DISTRICT # 28"/>
    <s v="3110 State Share October 2017"/>
    <s v="201710201096318"/>
  </r>
  <r>
    <x v="58"/>
    <n v="5"/>
    <n v="216663.96"/>
    <n v="0"/>
    <n v="216663.96"/>
    <s v="EFT,999A,20180000000000063311"/>
    <s v="EL PASO COUNTY SCHOOL DISTRICT # 28"/>
    <s v="3110 State Share November 2017"/>
    <s v="201711201109998"/>
  </r>
  <r>
    <x v="58"/>
    <n v="6"/>
    <n v="218560.17"/>
    <n v="0"/>
    <n v="218560.17"/>
    <s v="EFT,999A,20180000000000077301"/>
    <s v="EL PASO COUNTY SCHOOL DISTRICT # 28"/>
    <s v="3110 State Share December 2017"/>
    <s v="201712191123987"/>
  </r>
  <r>
    <x v="58"/>
    <n v="7"/>
    <n v="215842.51"/>
    <n v="0"/>
    <n v="215842.51"/>
    <s v="EFT,999A,20180000000000091490"/>
    <s v="EL PASO COUNTY SCHOOL DISTRICT # 28"/>
    <s v="3110 State Share January 2018"/>
    <s v="201801221138143"/>
  </r>
  <r>
    <x v="58"/>
    <n v="8"/>
    <n v="216979.93"/>
    <n v="0"/>
    <n v="216979.93"/>
    <s v="EFT,999A,20180000000000105237"/>
    <s v="EL PASO COUNTY SCHOOL DISTRICT # 28"/>
    <s v="3110 State Share February 2018"/>
    <s v="201802201151890"/>
  </r>
  <r>
    <x v="58"/>
    <n v="9"/>
    <n v="216979.93"/>
    <n v="0"/>
    <n v="216979.93"/>
    <s v="EFT,999A,20180000000000120277"/>
    <s v="EL PASO COUNTY SCHOOL DISTRICT # 28"/>
    <s v="3110 State Share March 2018"/>
    <s v="201803201166901"/>
  </r>
  <r>
    <x v="58"/>
    <n v="10"/>
    <n v="217852.02"/>
    <n v="0"/>
    <n v="217852.02"/>
    <s v="EFT,999A,20180000000000136774"/>
    <s v="EL PASO COUNTY SCHOOL DISTRICT # 28"/>
    <s v="3110 State Share April 2018"/>
    <s v="201804201183373"/>
  </r>
  <r>
    <x v="58"/>
    <n v="11"/>
    <n v="217790.63"/>
    <n v="0"/>
    <n v="217790.63"/>
    <s v="EFT,999A,20180000000000152939"/>
    <s v="EL PASO COUNTY SCHOOL DISTRICT # 28"/>
    <s v="3110 State Share May 2018"/>
    <s v="201805221199505"/>
  </r>
  <r>
    <x v="58"/>
    <n v="12"/>
    <n v="217849.29"/>
    <n v="0"/>
    <n v="217849.29"/>
    <s v="EFT,999A,20180000000000169613"/>
    <s v="EL PASO COUNTY SCHOOL DISTRICT # 28"/>
    <s v="3110 State Share June 2018"/>
    <s v="201806201216122"/>
  </r>
  <r>
    <x v="59"/>
    <n v="1"/>
    <n v="2739860.65"/>
    <n v="0"/>
    <n v="2739860.65"/>
    <s v="EFT,999A,20180000000000008553"/>
    <s v="EL PASO COUNTY SCHOOL DIST # 38"/>
    <s v="3110 State Share July 2017"/>
    <s v="201707201055349"/>
  </r>
  <r>
    <x v="59"/>
    <n v="2"/>
    <n v="2903981.56"/>
    <n v="0"/>
    <n v="2903981.56"/>
    <s v="EFT,999A,20180000000000021247"/>
    <s v="EL PASO COUNTY SCHOOL DIST # 38"/>
    <s v="3110 State Share August 2017"/>
    <s v="201708221067984"/>
  </r>
  <r>
    <x v="59"/>
    <n v="3"/>
    <n v="2822046.17"/>
    <n v="0"/>
    <n v="2822046.17"/>
    <s v="EFT,999A,20180000000000034203"/>
    <s v="EL PASO COUNTY SCHOOL DIST # 38"/>
    <s v="3110 State Share September 2017"/>
    <s v="201709201080900"/>
  </r>
  <r>
    <x v="59"/>
    <n v="4"/>
    <n v="2822162.77"/>
    <n v="0"/>
    <n v="2822162.77"/>
    <s v="EFT,999A,20180000000000049632"/>
    <s v="EL PASO COUNTY SCHOOL DIST # 38"/>
    <s v="3110 State Share October 2017"/>
    <s v="201710201096319"/>
  </r>
  <r>
    <x v="59"/>
    <n v="5"/>
    <n v="2822162.77"/>
    <n v="0"/>
    <n v="2822162.77"/>
    <s v="EFT,999A,20180000000000063312"/>
    <s v="EL PASO COUNTY SCHOOL DIST # 38"/>
    <s v="3110 State Share November 2017"/>
    <s v="201711201109999"/>
  </r>
  <r>
    <x v="59"/>
    <n v="6"/>
    <n v="1895209.53"/>
    <n v="0"/>
    <n v="1895209.53"/>
    <s v="EFT,999A,20180000000000077302"/>
    <s v="EL PASO COUNTY SCHOOL DIST # 38"/>
    <s v="3110 State Share December 2017"/>
    <s v="201712191123988"/>
  </r>
  <r>
    <x v="59"/>
    <n v="7"/>
    <n v="2649993.09"/>
    <n v="0"/>
    <n v="2649993.09"/>
    <s v="EFT,999A,20180000000000091491"/>
    <s v="EL PASO COUNTY SCHOOL DIST # 38"/>
    <s v="3110 State Share January 2018"/>
    <s v="201801221138144"/>
  </r>
  <r>
    <x v="59"/>
    <n v="8"/>
    <n v="2667701.21"/>
    <n v="0"/>
    <n v="2667701.21"/>
    <s v="EFT,999A,20180000000000105238"/>
    <s v="EL PASO COUNTY SCHOOL DIST # 38"/>
    <s v="3110 State Share February 2018"/>
    <s v="201802201151891"/>
  </r>
  <r>
    <x v="59"/>
    <n v="9"/>
    <n v="2667701.2400000002"/>
    <n v="0"/>
    <n v="2667701.2400000002"/>
    <s v="EFT,999A,20180000000000120278"/>
    <s v="EL PASO COUNTY SCHOOL DIST # 38"/>
    <s v="3110 State Share March 2018"/>
    <s v="201803201166902"/>
  </r>
  <r>
    <x v="59"/>
    <n v="10"/>
    <n v="2681278.5699999998"/>
    <n v="0"/>
    <n v="2681278.5699999998"/>
    <s v="EFT,999A,20180000000000136775"/>
    <s v="EL PASO COUNTY SCHOOL DIST # 38"/>
    <s v="3110 State Share April 2018"/>
    <s v="201804201183374"/>
  </r>
  <r>
    <x v="59"/>
    <n v="11"/>
    <n v="2680322.87"/>
    <n v="0"/>
    <n v="2680322.87"/>
    <s v="EFT,999A,20180000000000152940"/>
    <s v="EL PASO COUNTY SCHOOL DIST # 38"/>
    <s v="3110 State Share May 2018"/>
    <s v="201805221199506"/>
  </r>
  <r>
    <x v="59"/>
    <n v="12"/>
    <n v="2681235.9500000002"/>
    <n v="0"/>
    <n v="2681235.9500000002"/>
    <s v="EFT,999A,20180000000000169614"/>
    <s v="EL PASO COUNTY SCHOOL DIST # 38"/>
    <s v="3110 State Share June 2018"/>
    <s v="201806201216123"/>
  </r>
  <r>
    <x v="60"/>
    <n v="1"/>
    <n v="11321577.140000001"/>
    <n v="0"/>
    <n v="11321577.140000001"/>
    <s v="EFT,999A,20180000000000008554"/>
    <s v="FALCON 49 1110"/>
    <s v="3110 State Share July 2017"/>
    <s v="201707201055350"/>
  </r>
  <r>
    <x v="60"/>
    <n v="2"/>
    <n v="11562603.720000001"/>
    <n v="0"/>
    <n v="11562603.720000001"/>
    <s v="EFT,999A,20180000000000021248"/>
    <s v="FALCON 49 1110"/>
    <s v="3110 State Share August 2017"/>
    <s v="201708221067985"/>
  </r>
  <r>
    <x v="60"/>
    <n v="3"/>
    <n v="11442952.41"/>
    <n v="0"/>
    <n v="11442952.41"/>
    <s v="EFT,999A,20180000000000034204"/>
    <s v="FALCON 49 1110"/>
    <s v="3110 State Share September 2017"/>
    <s v="201709201080901"/>
  </r>
  <r>
    <x v="60"/>
    <n v="4"/>
    <n v="11641991.470000001"/>
    <n v="0"/>
    <n v="11641991.470000001"/>
    <s v="EFT,999A,20180000000000049633"/>
    <s v="FALCON 49 1110"/>
    <s v="3110 State Share October 2017"/>
    <s v="201710201096320"/>
  </r>
  <r>
    <x v="60"/>
    <n v="5"/>
    <n v="11641991.470000001"/>
    <n v="0"/>
    <n v="11641991.470000001"/>
    <s v="EFT,999A,20180000000000063313"/>
    <s v="FALCON 49 1110"/>
    <s v="3110 State Share November 2017"/>
    <s v="201711201110000"/>
  </r>
  <r>
    <x v="60"/>
    <n v="6"/>
    <n v="11432284.130000001"/>
    <n v="0"/>
    <n v="11432284.130000001"/>
    <s v="EFT,999A,20180000000000077303"/>
    <s v="FALCON 49 1110"/>
    <s v="3110 State Share December 2017"/>
    <s v="201712191123989"/>
  </r>
  <r>
    <x v="60"/>
    <n v="7"/>
    <n v="11485235.49"/>
    <n v="0"/>
    <n v="11485235.49"/>
    <s v="EFT,999A,20180000000000091492"/>
    <s v="FALCON 49 1110"/>
    <s v="3110 State Share January 2018"/>
    <s v="201801221138145"/>
  </r>
  <r>
    <x v="60"/>
    <n v="8"/>
    <n v="11548598.85"/>
    <n v="0"/>
    <n v="11548598.85"/>
    <s v="EFT,999A,20180000000000105239"/>
    <s v="FALCON 49 1110"/>
    <s v="3110 State Share February 2018"/>
    <s v="201802201151892"/>
  </r>
  <r>
    <x v="60"/>
    <n v="9"/>
    <n v="11548598.85"/>
    <n v="0"/>
    <n v="11548598.85"/>
    <s v="EFT,999A,20180000000000120279"/>
    <s v="FALCON 49 1110"/>
    <s v="3110 State Share March 2018"/>
    <s v="201803201166903"/>
  </r>
  <r>
    <x v="60"/>
    <n v="10"/>
    <n v="11597181.51"/>
    <n v="0"/>
    <n v="11597181.51"/>
    <s v="EFT,999A,20180000000000136776"/>
    <s v="FALCON 49 1110"/>
    <s v="3110 State Share April 2018"/>
    <s v="201804201183375"/>
  </r>
  <r>
    <x v="60"/>
    <n v="11"/>
    <n v="11593761.800000001"/>
    <n v="0"/>
    <n v="11593761.800000001"/>
    <s v="EFT,999A,20180000000000152941"/>
    <s v="FALCON 49 1110"/>
    <s v="3110 State Share May 2018"/>
    <s v="201805221199507"/>
  </r>
  <r>
    <x v="60"/>
    <n v="12"/>
    <n v="11597028.970000001"/>
    <n v="0"/>
    <n v="11597028.970000001"/>
    <s v="EFT,999A,20180000000000169615"/>
    <s v="FALCON 49 1110"/>
    <s v="3110 State Share June 2018"/>
    <s v="201806201216124"/>
  </r>
  <r>
    <x v="61"/>
    <n v="1"/>
    <n v="193647.7"/>
    <n v="0"/>
    <n v="193647.7"/>
    <s v="EFT,999A,20180000000000008643"/>
    <s v="EL PASO COUNTY SD # 54JT"/>
    <s v="3110 State Share July 2017"/>
    <s v="201707201055439"/>
  </r>
  <r>
    <x v="61"/>
    <n v="2"/>
    <n v="193881.84"/>
    <n v="0"/>
    <n v="193881.84"/>
    <s v="EFT,999A,20180000000000021336"/>
    <s v="EL PASO COUNTY SD # 54JT"/>
    <s v="3110 State Share August 2017"/>
    <s v="201708221068073"/>
  </r>
  <r>
    <x v="61"/>
    <n v="3"/>
    <n v="193764.77"/>
    <n v="0"/>
    <n v="193764.77"/>
    <s v="EFT,999A,20180000000000034292"/>
    <s v="EL PASO COUNTY SD # 54JT"/>
    <s v="3110 State Share September 2017"/>
    <s v="201709201080989"/>
  </r>
  <r>
    <x v="61"/>
    <n v="4"/>
    <n v="193764.77"/>
    <n v="0"/>
    <n v="193764.77"/>
    <s v="EFT,999A,20180000000000049720"/>
    <s v="EL PASO COUNTY SD # 54JT"/>
    <s v="3110 State Share October 2017"/>
    <s v="201710201096407"/>
  </r>
  <r>
    <x v="61"/>
    <n v="5"/>
    <n v="193764.77"/>
    <n v="0"/>
    <n v="193764.77"/>
    <s v="EFT,999A,20180000000000063398"/>
    <s v="EL PASO COUNTY SD # 54JT"/>
    <s v="3110 State Share November 2017"/>
    <s v="201711201110085"/>
  </r>
  <r>
    <x v="61"/>
    <n v="6"/>
    <n v="196396.07"/>
    <n v="0"/>
    <n v="196396.07"/>
    <s v="EFT,999A,20180000000000077386"/>
    <s v="EL PASO COUNTY SD # 54JT"/>
    <s v="3110 State Share December 2017"/>
    <s v="201712191124072"/>
  </r>
  <r>
    <x v="61"/>
    <n v="7"/>
    <n v="193245.41"/>
    <n v="0"/>
    <n v="193245.41"/>
    <s v="EFT,999A,20180000000000091582"/>
    <s v="EL PASO COUNTY SD # 54JT"/>
    <s v="3110 State Share January 2018"/>
    <s v="201801221138235"/>
  </r>
  <r>
    <x v="61"/>
    <n v="8"/>
    <n v="194203.26"/>
    <n v="0"/>
    <n v="194203.26"/>
    <s v="EFT,999A,20180000000000105329"/>
    <s v="EL PASO COUNTY SD # 54JT"/>
    <s v="3110 State Share February 2018"/>
    <s v="201802201151982"/>
  </r>
  <r>
    <x v="61"/>
    <n v="9"/>
    <n v="194203.27"/>
    <n v="0"/>
    <n v="194203.27"/>
    <s v="EFT,999A,20180000000000120365"/>
    <s v="EL PASO COUNTY SD # 54JT"/>
    <s v="3110 State Share March 2018"/>
    <s v="201803201166989"/>
  </r>
  <r>
    <x v="61"/>
    <n v="10"/>
    <n v="194937.68"/>
    <n v="0"/>
    <n v="194937.68"/>
    <s v="EFT,999A,20180000000000136862"/>
    <s v="EL PASO COUNTY SD # 54JT"/>
    <s v="3110 State Share April 2018"/>
    <s v="201804201183461"/>
  </r>
  <r>
    <x v="61"/>
    <n v="11"/>
    <n v="194885.98"/>
    <n v="0"/>
    <n v="194885.98"/>
    <s v="EFT,999A,20180000000000153027"/>
    <s v="EL PASO COUNTY SD # 54JT"/>
    <s v="3110 State Share May 2018"/>
    <s v="201805221199593"/>
  </r>
  <r>
    <x v="61"/>
    <n v="12"/>
    <n v="194935.36"/>
    <n v="0"/>
    <n v="194935.36"/>
    <s v="EFT,999A,20180000000000169702"/>
    <s v="EL PASO COUNTY SD # 54JT"/>
    <s v="3110 State Share June 2018"/>
    <s v="201806201216211"/>
  </r>
  <r>
    <x v="62"/>
    <n v="1"/>
    <n v="204057"/>
    <n v="0"/>
    <n v="204057"/>
    <s v="EFT,999A,20180000000000008668"/>
    <s v="EL PASO COUNTY SD 60JT"/>
    <s v="3110 State Share July 2017"/>
    <s v="201707201055464"/>
  </r>
  <r>
    <x v="62"/>
    <n v="2"/>
    <n v="206411.12"/>
    <n v="0"/>
    <n v="206411.12"/>
    <s v="EFT,999A,20180000000000021360"/>
    <s v="EL PASO COUNTY SD 60JT"/>
    <s v="3110 State Share August 2017"/>
    <s v="201708221068097"/>
  </r>
  <r>
    <x v="62"/>
    <n v="3"/>
    <n v="205234.06"/>
    <n v="0"/>
    <n v="205234.06"/>
    <s v="EFT,999A,20180000000000034316"/>
    <s v="EL PASO COUNTY SD 60JT"/>
    <s v="3110 State Share September 2017"/>
    <s v="201709201081013"/>
  </r>
  <r>
    <x v="62"/>
    <n v="4"/>
    <n v="205234.06"/>
    <n v="0"/>
    <n v="205234.06"/>
    <s v="EFT,999A,20180000000000049744"/>
    <s v="EL PASO COUNTY SD 60JT"/>
    <s v="3110 State Share October 2017"/>
    <s v="201710201096431"/>
  </r>
  <r>
    <x v="62"/>
    <n v="5"/>
    <n v="205234.06"/>
    <n v="0"/>
    <n v="205234.06"/>
    <s v="EFT,999A,20180000000000063422"/>
    <s v="EL PASO COUNTY SD 60JT"/>
    <s v="3110 State Share November 2017"/>
    <s v="201711201110109"/>
  </r>
  <r>
    <x v="62"/>
    <n v="6"/>
    <n v="196867.15"/>
    <n v="0"/>
    <n v="196867.15"/>
    <s v="EFT,999A,20180000000000077410"/>
    <s v="EL PASO COUNTY SD 60JT"/>
    <s v="3110 State Share December 2017"/>
    <s v="201712191124096"/>
  </r>
  <r>
    <x v="62"/>
    <n v="7"/>
    <n v="202679.82"/>
    <n v="0"/>
    <n v="202679.82"/>
    <s v="EFT,999A,20180000000000091605"/>
    <s v="EL PASO COUNTY SD 60JT"/>
    <s v="3110 State Share January 2018"/>
    <s v="201801221138258"/>
  </r>
  <r>
    <x v="62"/>
    <n v="8"/>
    <n v="203839.51"/>
    <n v="0"/>
    <n v="203839.51"/>
    <s v="EFT,999A,20180000000000105352"/>
    <s v="EL PASO COUNTY SD 60JT"/>
    <s v="3110 State Share February 2018"/>
    <s v="201802201152005"/>
  </r>
  <r>
    <x v="62"/>
    <n v="9"/>
    <n v="203839.51"/>
    <n v="0"/>
    <n v="203839.51"/>
    <s v="EFT,999A,20180000000000120383"/>
    <s v="EL PASO COUNTY SD 60JT"/>
    <s v="3110 State Share March 2018"/>
    <s v="201803201167007"/>
  </r>
  <r>
    <x v="62"/>
    <n v="10"/>
    <n v="204728.67"/>
    <n v="0"/>
    <n v="204728.67"/>
    <s v="EFT,999A,20180000000000136880"/>
    <s v="EL PASO COUNTY SD 60JT"/>
    <s v="3110 State Share April 2018"/>
    <s v="201804201183479"/>
  </r>
  <r>
    <x v="62"/>
    <n v="11"/>
    <n v="204666.08"/>
    <n v="0"/>
    <n v="204666.08"/>
    <s v="EFT,999A,20180000000000153045"/>
    <s v="EL PASO COUNTY SD 60JT"/>
    <s v="3110 State Share May 2018"/>
    <s v="201805221199611"/>
  </r>
  <r>
    <x v="62"/>
    <n v="12"/>
    <n v="204725.89"/>
    <n v="0"/>
    <n v="204725.89"/>
    <s v="EFT,999A,20180000000000169720"/>
    <s v="EL PASO COUNTY SD 60JT"/>
    <s v="3110 State Share June 2018"/>
    <s v="201806201216229"/>
  </r>
  <r>
    <x v="63"/>
    <n v="1"/>
    <n v="1618171.65"/>
    <n v="0"/>
    <n v="1618171.65"/>
    <s v="EFT,999A,20180000000000008606"/>
    <s v="FREMONT COUNTY SCHOOL DISTRICT # 1"/>
    <s v="3110 State Share July 2017"/>
    <s v="201707201055402"/>
  </r>
  <r>
    <x v="63"/>
    <n v="2"/>
    <n v="1688558.51"/>
    <n v="0"/>
    <n v="1688558.51"/>
    <s v="EFT,999A,20180000000000021300"/>
    <s v="FREMONT COUNTY SCHOOL DISTRICT # 1"/>
    <s v="3110 State Share August 2017"/>
    <s v="201708221068037"/>
  </r>
  <r>
    <x v="63"/>
    <n v="3"/>
    <n v="1653365.08"/>
    <n v="0"/>
    <n v="1653365.08"/>
    <s v="EFT,999A,20180000000000034256"/>
    <s v="FREMONT COUNTY SCHOOL DISTRICT # 1"/>
    <s v="3110 State Share September 2017"/>
    <s v="201709201080953"/>
  </r>
  <r>
    <x v="63"/>
    <n v="4"/>
    <n v="1653365.08"/>
    <n v="0"/>
    <n v="1653365.08"/>
    <s v="EFT,999A,20180000000000049685"/>
    <s v="FREMONT COUNTY SCHOOL DISTRICT # 1"/>
    <s v="3110 State Share October 2017"/>
    <s v="201710201096372"/>
  </r>
  <r>
    <x v="63"/>
    <n v="5"/>
    <n v="1653365.08"/>
    <n v="0"/>
    <n v="1653365.08"/>
    <s v="EFT,999A,20180000000000063365"/>
    <s v="FREMONT COUNTY SCHOOL DISTRICT # 1"/>
    <s v="3110 State Share November 2017"/>
    <s v="201711201110052"/>
  </r>
  <r>
    <x v="63"/>
    <n v="6"/>
    <n v="1402465.74"/>
    <n v="0"/>
    <n v="1402465.74"/>
    <s v="EFT,999A,20180000000000077354"/>
    <s v="FREMONT COUNTY SCHOOL DISTRICT # 1"/>
    <s v="3110 State Share December 2017"/>
    <s v="201712191124040"/>
  </r>
  <r>
    <x v="63"/>
    <n v="7"/>
    <n v="1601233.49"/>
    <n v="0"/>
    <n v="1601233.49"/>
    <s v="EFT,999A,20180000000000091549"/>
    <s v="FREMONT COUNTY SCHOOL DISTRICT # 1"/>
    <s v="3110 State Share January 2018"/>
    <s v="201801221138202"/>
  </r>
  <r>
    <x v="63"/>
    <n v="8"/>
    <n v="1611547.93"/>
    <n v="0"/>
    <n v="1611547.93"/>
    <s v="EFT,999A,20180000000000105296"/>
    <s v="FREMONT COUNTY SCHOOL DISTRICT # 1"/>
    <s v="3110 State Share February 2018"/>
    <s v="201802201151949"/>
  </r>
  <r>
    <x v="63"/>
    <n v="9"/>
    <n v="1611547.92"/>
    <n v="0"/>
    <n v="1611547.92"/>
    <s v="EFT,999A,20180000000000120345"/>
    <s v="FREMONT COUNTY SCHOOL DISTRICT # 1"/>
    <s v="3110 State Share March 2018"/>
    <s v="201803201166969"/>
  </r>
  <r>
    <x v="63"/>
    <n v="10"/>
    <n v="1619456.33"/>
    <n v="0"/>
    <n v="1619456.33"/>
    <s v="EFT,999A,20180000000000136842"/>
    <s v="FREMONT COUNTY SCHOOL DISTRICT # 1"/>
    <s v="3110 State Share April 2018"/>
    <s v="201804201183441"/>
  </r>
  <r>
    <x v="63"/>
    <n v="11"/>
    <n v="1618899.66"/>
    <n v="0"/>
    <n v="1618899.66"/>
    <s v="EFT,999A,20180000000000153007"/>
    <s v="FREMONT COUNTY SCHOOL DISTRICT # 1"/>
    <s v="3110 State Share May 2018"/>
    <s v="201805221199573"/>
  </r>
  <r>
    <x v="63"/>
    <n v="12"/>
    <n v="1619431.49"/>
    <n v="0"/>
    <n v="1619431.49"/>
    <s v="EFT,999A,20180000000000169682"/>
    <s v="FREMONT COUNTY SCHOOL DISTRICT # 1"/>
    <s v="3110 State Share June 2018"/>
    <s v="201806201216191"/>
  </r>
  <r>
    <x v="64"/>
    <n v="1"/>
    <n v="636531.93000000005"/>
    <n v="0"/>
    <n v="636531.93000000005"/>
    <s v="EFT,999A,20180000000000008589"/>
    <s v="COUNTY OF FREMONT RE-2 SD 1150"/>
    <s v="3110 State Share July 2017"/>
    <s v="201707201055385"/>
  </r>
  <r>
    <x v="64"/>
    <n v="2"/>
    <n v="651760.71"/>
    <n v="0"/>
    <n v="651760.71"/>
    <s v="EFT,999A,20180000000000021283"/>
    <s v="COUNTY OF FREMONT RE-2 SD 1150"/>
    <s v="3110 State Share August 2017"/>
    <s v="201708221068020"/>
  </r>
  <r>
    <x v="64"/>
    <n v="3"/>
    <n v="644146.31999999995"/>
    <n v="0"/>
    <n v="644146.31999999995"/>
    <s v="EFT,999A,20180000000000034239"/>
    <s v="COUNTY OF FREMONT RE-2 SD 1150"/>
    <s v="3110 State Share September 2017"/>
    <s v="201709201080936"/>
  </r>
  <r>
    <x v="64"/>
    <n v="4"/>
    <n v="644146.31999999995"/>
    <n v="0"/>
    <n v="644146.31999999995"/>
    <s v="EFT,999A,20180000000000049668"/>
    <s v="COUNTY OF FREMONT RE-2 SD 1150"/>
    <s v="3110 State Share October 2017"/>
    <s v="201710201096355"/>
  </r>
  <r>
    <x v="64"/>
    <n v="5"/>
    <n v="644146.31999999995"/>
    <n v="0"/>
    <n v="644146.31999999995"/>
    <s v="EFT,999A,20180000000000063348"/>
    <s v="COUNTY OF FREMONT RE-2 SD 1150"/>
    <s v="3110 State Share November 2017"/>
    <s v="201711201110035"/>
  </r>
  <r>
    <x v="64"/>
    <n v="6"/>
    <n v="683355"/>
    <n v="0"/>
    <n v="683355"/>
    <s v="EFT,999A,20180000000000077338"/>
    <s v="COUNTY OF FREMONT RE-2 SD 1150"/>
    <s v="3110 State Share December 2017"/>
    <s v="201712191124024"/>
  </r>
  <r>
    <x v="64"/>
    <n v="7"/>
    <n v="646696.55000000005"/>
    <n v="0"/>
    <n v="646696.55000000005"/>
    <s v="EFT,999A,20180000000000091530"/>
    <s v="COUNTY OF FREMONT RE-2 SD 1150"/>
    <s v="3110 State Share January 2018"/>
    <s v="201801221138183"/>
  </r>
  <r>
    <x v="64"/>
    <n v="8"/>
    <n v="650680.87"/>
    <n v="0"/>
    <n v="650680.87"/>
    <s v="EFT,999A,20180000000000105277"/>
    <s v="COUNTY OF FREMONT RE-2 SD 1150"/>
    <s v="3110 State Share February 2018"/>
    <s v="201802201151930"/>
  </r>
  <r>
    <x v="64"/>
    <n v="9"/>
    <n v="650680.87"/>
    <n v="0"/>
    <n v="650680.87"/>
    <s v="EFT,999A,20180000000000120325"/>
    <s v="COUNTY OF FREMONT RE-2 SD 1150"/>
    <s v="3110 State Share March 2018"/>
    <s v="201803201166949"/>
  </r>
  <r>
    <x v="64"/>
    <n v="10"/>
    <n v="653735.77"/>
    <n v="0"/>
    <n v="653735.77"/>
    <s v="EFT,999A,20180000000000136822"/>
    <s v="COUNTY OF FREMONT RE-2 SD 1150"/>
    <s v="3110 State Share April 2018"/>
    <s v="201804201183421"/>
  </r>
  <r>
    <x v="64"/>
    <n v="11"/>
    <n v="653520.74"/>
    <n v="0"/>
    <n v="653520.74"/>
    <s v="EFT,999A,20180000000000152987"/>
    <s v="COUNTY OF FREMONT RE-2 SD 1150"/>
    <s v="3110 State Share May 2018"/>
    <s v="201805221199553"/>
  </r>
  <r>
    <x v="64"/>
    <n v="12"/>
    <n v="653726.17000000004"/>
    <n v="0"/>
    <n v="653726.17000000004"/>
    <s v="EFT,999A,20180000000000169662"/>
    <s v="COUNTY OF FREMONT RE-2 SD 1150"/>
    <s v="3110 State Share June 2018"/>
    <s v="201806201216171"/>
  </r>
  <r>
    <x v="65"/>
    <n v="1"/>
    <n v="76979.42"/>
    <n v="0"/>
    <n v="76979.42"/>
    <s v="EFT,999A,20180000000000008644"/>
    <s v="FREMONT COUNTY SD 3"/>
    <s v="3110 State Share July 2017"/>
    <s v="201707201055440"/>
  </r>
  <r>
    <x v="65"/>
    <n v="2"/>
    <n v="91772.34"/>
    <n v="0"/>
    <n v="91772.34"/>
    <s v="EFT,999A,20180000000000021337"/>
    <s v="FREMONT COUNTY SD 3"/>
    <s v="3110 State Share August 2017"/>
    <s v="201708221068074"/>
  </r>
  <r>
    <x v="65"/>
    <n v="3"/>
    <n v="84375.88"/>
    <n v="0"/>
    <n v="84375.88"/>
    <s v="EFT,999A,20180000000000034293"/>
    <s v="FREMONT COUNTY SD 3"/>
    <s v="3110 State Share September 2017"/>
    <s v="201709201080990"/>
  </r>
  <r>
    <x v="65"/>
    <n v="4"/>
    <n v="84375.88"/>
    <n v="0"/>
    <n v="84375.88"/>
    <s v="EFT,999A,20180000000000049721"/>
    <s v="FREMONT COUNTY SD 3"/>
    <s v="3110 State Share October 2017"/>
    <s v="201710201096408"/>
  </r>
  <r>
    <x v="65"/>
    <n v="5"/>
    <n v="84375.88"/>
    <n v="0"/>
    <n v="84375.88"/>
    <s v="EFT,999A,20180000000000063399"/>
    <s v="FREMONT COUNTY SD 3"/>
    <s v="3110 State Share November 2017"/>
    <s v="201711201110086"/>
  </r>
  <r>
    <x v="65"/>
    <n v="6"/>
    <n v="73188.37"/>
    <n v="0"/>
    <n v="73188.37"/>
    <s v="EFT,999A,20180000000000077387"/>
    <s v="FREMONT COUNTY SD 3"/>
    <s v="3110 State Share December 2017"/>
    <s v="201712191124073"/>
  </r>
  <r>
    <x v="65"/>
    <n v="7"/>
    <n v="81556"/>
    <n v="0"/>
    <n v="81556"/>
    <s v="EFT,999A,20180000000000091583"/>
    <s v="FREMONT COUNTY SD 3"/>
    <s v="3110 State Share January 2018"/>
    <s v="201801221138236"/>
  </r>
  <r>
    <x v="65"/>
    <n v="8"/>
    <n v="82511.240000000005"/>
    <n v="0"/>
    <n v="82511.240000000005"/>
    <s v="EFT,999A,20180000000000105330"/>
    <s v="FREMONT COUNTY SD 3"/>
    <s v="3110 State Share February 2018"/>
    <s v="201802201151983"/>
  </r>
  <r>
    <x v="65"/>
    <n v="9"/>
    <n v="82511.240000000005"/>
    <n v="0"/>
    <n v="82511.240000000005"/>
    <s v="EFT,999A,20180000000000120366"/>
    <s v="FREMONT COUNTY SD 3"/>
    <s v="3110 State Share March 2018"/>
    <s v="201803201166990"/>
  </r>
  <r>
    <x v="65"/>
    <n v="10"/>
    <n v="83243.649999999994"/>
    <n v="0"/>
    <n v="83243.649999999994"/>
    <s v="EFT,999A,20180000000000136863"/>
    <s v="FREMONT COUNTY SD 3"/>
    <s v="3110 State Share April 2018"/>
    <s v="201804201183462"/>
  </r>
  <r>
    <x v="65"/>
    <n v="11"/>
    <n v="83192.100000000006"/>
    <n v="0"/>
    <n v="83192.100000000006"/>
    <s v="EFT,999A,20180000000000153028"/>
    <s v="FREMONT COUNTY SD 3"/>
    <s v="3110 State Share May 2018"/>
    <s v="201805221199594"/>
  </r>
  <r>
    <x v="65"/>
    <n v="12"/>
    <n v="83241.350000000006"/>
    <n v="0"/>
    <n v="83241.350000000006"/>
    <s v="EFT,999A,20180000000000169703"/>
    <s v="FREMONT COUNTY SD 3"/>
    <s v="3110 State Share June 2018"/>
    <s v="201806201216212"/>
  </r>
  <r>
    <x v="66"/>
    <n v="1"/>
    <n v="1569582.89"/>
    <n v="0"/>
    <n v="1569582.89"/>
    <s v="EFT,999A,20180000000000008586"/>
    <s v="ROARING FORK RE1 1180"/>
    <s v="3110 State Share July 2017"/>
    <s v="201707201055382"/>
  </r>
  <r>
    <x v="66"/>
    <n v="2"/>
    <n v="1884247.93"/>
    <n v="0"/>
    <n v="1884247.93"/>
    <s v="EFT,999A,20180000000000021280"/>
    <s v="ROARING FORK RE1 1180"/>
    <s v="3110 State Share August 2017"/>
    <s v="201708221068017"/>
  </r>
  <r>
    <x v="66"/>
    <n v="3"/>
    <n v="1726915.41"/>
    <n v="0"/>
    <n v="1726915.41"/>
    <s v="EFT,999A,20180000000000034236"/>
    <s v="ROARING FORK RE1 1180"/>
    <s v="3110 State Share September 2017"/>
    <s v="201709201080933"/>
  </r>
  <r>
    <x v="66"/>
    <n v="4"/>
    <n v="1726915.41"/>
    <n v="0"/>
    <n v="1726915.41"/>
    <s v="EFT,999A,20180000000000049665"/>
    <s v="ROARING FORK RE1 1180"/>
    <s v="3110 State Share October 2017"/>
    <s v="201710201096352"/>
  </r>
  <r>
    <x v="66"/>
    <n v="5"/>
    <n v="1726915.41"/>
    <n v="0"/>
    <n v="1726915.41"/>
    <s v="EFT,999A,20180000000000063345"/>
    <s v="ROARING FORK RE1 1180"/>
    <s v="3110 State Share November 2017"/>
    <s v="201711201110032"/>
  </r>
  <r>
    <x v="66"/>
    <n v="6"/>
    <n v="817636.8"/>
    <n v="0"/>
    <n v="817636.8"/>
    <s v="EFT,999A,20180000000000077335"/>
    <s v="ROARING FORK RE1 1180"/>
    <s v="3110 State Share December 2017"/>
    <s v="201712191124021"/>
  </r>
  <r>
    <x v="66"/>
    <n v="7"/>
    <n v="1619389.98"/>
    <n v="0"/>
    <n v="1619389.98"/>
    <s v="EFT,999A,20180000000000091526"/>
    <s v="ROARING FORK RE1 1180"/>
    <s v="3110 State Share January 2018"/>
    <s v="201801221138179"/>
  </r>
  <r>
    <x v="66"/>
    <n v="8"/>
    <n v="1584051.41"/>
    <n v="0"/>
    <n v="1584051.41"/>
    <s v="EFT,999A,20180000000000105273"/>
    <s v="ROARING FORK RE1 1180"/>
    <s v="3110 State Share February 2018"/>
    <s v="201802201151926"/>
  </r>
  <r>
    <x v="66"/>
    <n v="9"/>
    <n v="1584051.41"/>
    <n v="0"/>
    <n v="1584051.41"/>
    <s v="EFT,999A,20180000000000120321"/>
    <s v="ROARING FORK RE1 1180"/>
    <s v="3110 State Share March 2018"/>
    <s v="201803201166945"/>
  </r>
  <r>
    <x v="66"/>
    <n v="10"/>
    <n v="1596903.43"/>
    <n v="0"/>
    <n v="1596903.43"/>
    <s v="EFT,999A,20180000000000136818"/>
    <s v="ROARING FORK RE1 1180"/>
    <s v="3110 State Share April 2018"/>
    <s v="201804201183417"/>
  </r>
  <r>
    <x v="66"/>
    <n v="11"/>
    <n v="1595998.76"/>
    <n v="0"/>
    <n v="1595998.76"/>
    <s v="EFT,999A,20180000000000152983"/>
    <s v="ROARING FORK RE1 1180"/>
    <s v="3110 State Share May 2018"/>
    <s v="201805221199549"/>
  </r>
  <r>
    <x v="66"/>
    <n v="12"/>
    <n v="1596864.1"/>
    <n v="0"/>
    <n v="1596864.1"/>
    <s v="EFT,999A,20180000000000169658"/>
    <s v="ROARING FORK RE1 1180"/>
    <s v="3110 State Share June 2018"/>
    <s v="201806201216167"/>
  </r>
  <r>
    <x v="67"/>
    <n v="1"/>
    <n v="2678192.48"/>
    <n v="0"/>
    <n v="2678192.48"/>
    <s v="EFT,999A,20180000000000008534"/>
    <s v="GARFIELD RE2 1195"/>
    <s v="3110 State Share July 2017"/>
    <s v="201707201055330"/>
  </r>
  <r>
    <x v="67"/>
    <n v="2"/>
    <n v="2687120.98"/>
    <n v="0"/>
    <n v="2687120.98"/>
    <s v="EFT,999A,20180000000000021226"/>
    <s v="GARFIELD RE2 1195"/>
    <s v="3110 State Share August 2017"/>
    <s v="201708221067963"/>
  </r>
  <r>
    <x v="67"/>
    <n v="3"/>
    <n v="2682656.73"/>
    <n v="0"/>
    <n v="2682656.73"/>
    <s v="EFT,999A,20180000000000034182"/>
    <s v="GARFIELD RE2 1195"/>
    <s v="3110 State Share September 2017"/>
    <s v="201709201080879"/>
  </r>
  <r>
    <x v="67"/>
    <n v="4"/>
    <n v="2682656.73"/>
    <n v="0"/>
    <n v="2682656.73"/>
    <s v="EFT,999A,20180000000000049610"/>
    <s v="GARFIELD RE2 1195"/>
    <s v="3110 State Share October 2017"/>
    <s v="201710201096297"/>
  </r>
  <r>
    <x v="67"/>
    <n v="5"/>
    <n v="2682656.73"/>
    <n v="0"/>
    <n v="2682656.73"/>
    <s v="EFT,999A,20180000000000063288"/>
    <s v="GARFIELD RE2 1195"/>
    <s v="3110 State Share November 2017"/>
    <s v="201711201109975"/>
  </r>
  <r>
    <x v="67"/>
    <n v="6"/>
    <n v="2203425.27"/>
    <n v="0"/>
    <n v="2203425.27"/>
    <s v="EFT,999A,20180000000000077278"/>
    <s v="GARFIELD RE2 1195"/>
    <s v="3110 State Share December 2017"/>
    <s v="201712191123964"/>
  </r>
  <r>
    <x v="67"/>
    <n v="7"/>
    <n v="2589322.94"/>
    <n v="0"/>
    <n v="2589322.94"/>
    <s v="EFT,999A,20180000000000091467"/>
    <s v="GARFIELD RE2 1195"/>
    <s v="3110 State Share January 2018"/>
    <s v="201801221138120"/>
  </r>
  <r>
    <x v="67"/>
    <n v="8"/>
    <n v="2602784.04"/>
    <n v="0"/>
    <n v="2602784.04"/>
    <s v="EFT,999A,20180000000000105214"/>
    <s v="GARFIELD RE2 1195"/>
    <s v="3110 State Share February 2018"/>
    <s v="201802201151867"/>
  </r>
  <r>
    <x v="67"/>
    <n v="9"/>
    <n v="2602784.04"/>
    <n v="0"/>
    <n v="2602784.04"/>
    <s v="EFT,999A,20180000000000120246"/>
    <s v="GARFIELD RE2 1195"/>
    <s v="3110 State Share March 2018"/>
    <s v="201803201166870"/>
  </r>
  <r>
    <x v="67"/>
    <n v="10"/>
    <n v="2613105.08"/>
    <n v="0"/>
    <n v="2613105.08"/>
    <s v="EFT,999A,20180000000000136743"/>
    <s v="GARFIELD RE2 1195"/>
    <s v="3110 State Share April 2018"/>
    <s v="201804201183342"/>
  </r>
  <r>
    <x v="67"/>
    <n v="11"/>
    <n v="2612378.59"/>
    <n v="0"/>
    <n v="2612378.59"/>
    <s v="EFT,999A,20180000000000152908"/>
    <s v="GARFIELD RE2 1195"/>
    <s v="3110 State Share May 2018"/>
    <s v="201805221199474"/>
  </r>
  <r>
    <x v="67"/>
    <n v="12"/>
    <n v="2613072.69"/>
    <n v="0"/>
    <n v="2613072.69"/>
    <s v="EFT,999A,20180000000000169582"/>
    <s v="GARFIELD RE2 1195"/>
    <s v="3110 State Share June 2018"/>
    <s v="201806201216091"/>
  </r>
  <r>
    <x v="68"/>
    <n v="1"/>
    <n v="628767.63"/>
    <n v="0"/>
    <n v="628767.63"/>
    <s v="EFT,999A,20180000000000008617"/>
    <s v="GARFIELD 16 1220"/>
    <s v="3110 State Share July 2017"/>
    <s v="201707201055413"/>
  </r>
  <r>
    <x v="68"/>
    <n v="2"/>
    <n v="629064.57999999996"/>
    <n v="0"/>
    <n v="629064.57999999996"/>
    <s v="EFT,999A,20180000000000021311"/>
    <s v="GARFIELD 16 1220"/>
    <s v="3110 State Share August 2017"/>
    <s v="201708221068048"/>
  </r>
  <r>
    <x v="68"/>
    <n v="3"/>
    <n v="628916.1"/>
    <n v="0"/>
    <n v="628916.1"/>
    <s v="EFT,999A,20180000000000034267"/>
    <s v="GARFIELD 16 1220"/>
    <s v="3110 State Share September 2017"/>
    <s v="201709201080964"/>
  </r>
  <r>
    <x v="68"/>
    <n v="4"/>
    <n v="628916.1"/>
    <n v="0"/>
    <n v="628916.1"/>
    <s v="EFT,999A,20180000000000049696"/>
    <s v="GARFIELD 16 1220"/>
    <s v="3110 State Share October 2017"/>
    <s v="201710201096383"/>
  </r>
  <r>
    <x v="68"/>
    <n v="5"/>
    <n v="628916.1"/>
    <n v="0"/>
    <n v="628916.1"/>
    <s v="EFT,999A,20180000000000063375"/>
    <s v="GARFIELD 16 1220"/>
    <s v="3110 State Share November 2017"/>
    <s v="201711201110062"/>
  </r>
  <r>
    <x v="68"/>
    <n v="6"/>
    <n v="637135.54"/>
    <n v="0"/>
    <n v="637135.54"/>
    <s v="EFT,999A,20180000000000077364"/>
    <s v="GARFIELD 16 1220"/>
    <s v="3110 State Share December 2017"/>
    <s v="201712191124050"/>
  </r>
  <r>
    <x v="68"/>
    <n v="7"/>
    <n v="626802.97"/>
    <n v="0"/>
    <n v="626802.97"/>
    <s v="EFT,999A,20180000000000091560"/>
    <s v="GARFIELD 16 1220"/>
    <s v="3110 State Share January 2018"/>
    <s v="201801221138213"/>
  </r>
  <r>
    <x v="68"/>
    <n v="8"/>
    <n v="630285.81000000006"/>
    <n v="0"/>
    <n v="630285.81000000006"/>
    <s v="EFT,999A,20180000000000105307"/>
    <s v="GARFIELD 16 1220"/>
    <s v="3110 State Share February 2018"/>
    <s v="201802201151960"/>
  </r>
  <r>
    <x v="68"/>
    <n v="9"/>
    <n v="630285.80000000005"/>
    <n v="0"/>
    <n v="630285.80000000005"/>
    <s v="EFT,999A,20180000000000120236"/>
    <s v="GARFIELD COUNTY SCHOOL DIST # 16"/>
    <s v="3110 State Share March 2018"/>
    <s v="201803201166860"/>
  </r>
  <r>
    <x v="68"/>
    <n v="10"/>
    <n v="632956.19999999995"/>
    <n v="0"/>
    <n v="632956.19999999995"/>
    <s v="EFT,999A,20180000000000136733"/>
    <s v="GARFIELD COUNTY SCHOOL DIST # 16"/>
    <s v="3110 State Share April 2018"/>
    <s v="201804201183332"/>
  </r>
  <r>
    <x v="68"/>
    <n v="11"/>
    <n v="632768.24"/>
    <n v="0"/>
    <n v="632768.24"/>
    <s v="EFT,999A,20180000000000152898"/>
    <s v="GARFIELD COUNTY SCHOOL DIST # 16"/>
    <s v="3110 State Share May 2018"/>
    <s v="201805221199464"/>
  </r>
  <r>
    <x v="68"/>
    <n v="12"/>
    <n v="632947.82999999996"/>
    <n v="0"/>
    <n v="632947.82999999996"/>
    <s v="EFT,999A,20180000000000169572"/>
    <s v="GARFIELD COUNTY SCHOOL DIST # 16"/>
    <s v="3110 State Share June 2018"/>
    <s v="201806201216081"/>
  </r>
  <r>
    <x v="69"/>
    <n v="1"/>
    <n v="203071.27"/>
    <n v="0"/>
    <n v="203071.27"/>
    <s v="EFT,999A,20180000000000008680"/>
    <s v="GILPIN COUNTY RE1 1330"/>
    <s v="3110 State Share July 2017"/>
    <s v="201707201055476"/>
  </r>
  <r>
    <x v="69"/>
    <n v="2"/>
    <n v="205756.49"/>
    <n v="0"/>
    <n v="205756.49"/>
    <s v="EFT,999A,20180000000000021372"/>
    <s v="GILPIN COUNTY RE1 1330"/>
    <s v="3110 State Share August 2017"/>
    <s v="201708221068109"/>
  </r>
  <r>
    <x v="69"/>
    <n v="3"/>
    <n v="204413.88"/>
    <n v="0"/>
    <n v="204413.88"/>
    <s v="EFT,999A,20180000000000034328"/>
    <s v="GILPIN COUNTY RE1 1330"/>
    <s v="3110 State Share September 2017"/>
    <s v="201709201081025"/>
  </r>
  <r>
    <x v="69"/>
    <n v="4"/>
    <n v="204413.88"/>
    <n v="0"/>
    <n v="204413.88"/>
    <s v="EFT,999A,20180000000000049756"/>
    <s v="GILPIN COUNTY RE1 1330"/>
    <s v="3110 State Share October 2017"/>
    <s v="201710201096443"/>
  </r>
  <r>
    <x v="69"/>
    <n v="5"/>
    <n v="204413.88"/>
    <n v="0"/>
    <n v="204413.88"/>
    <s v="EFT,999A,20180000000000063434"/>
    <s v="GILPIN COUNTY RE1 1330"/>
    <s v="3110 State Share November 2017"/>
    <s v="201711201110121"/>
  </r>
  <r>
    <x v="69"/>
    <n v="6"/>
    <n v="293608.67"/>
    <n v="0"/>
    <n v="293608.67"/>
    <s v="EFT,999A,20180000000000077422"/>
    <s v="GILPIN COUNTY RE1 1330"/>
    <s v="3110 State Share December 2017"/>
    <s v="201712191124108"/>
  </r>
  <r>
    <x v="69"/>
    <n v="7"/>
    <n v="217728.55"/>
    <n v="0"/>
    <n v="217728.55"/>
    <s v="EFT,999A,20180000000000091614"/>
    <s v="GILPIN COUNTY RE1 1330"/>
    <s v="3110 State Share January 2018"/>
    <s v="201801221138267"/>
  </r>
  <r>
    <x v="69"/>
    <n v="8"/>
    <n v="219279.59"/>
    <n v="0"/>
    <n v="219279.59"/>
    <s v="EFT,999A,20180000000000105361"/>
    <s v="GILPIN COUNTY RE1 1330"/>
    <s v="3110 State Share February 2018"/>
    <s v="201802201152014"/>
  </r>
  <r>
    <x v="69"/>
    <n v="9"/>
    <n v="219279.59"/>
    <n v="0"/>
    <n v="219279.59"/>
    <s v="EFT,999A,20180000000000120391"/>
    <s v="GILPIN COUNTY RE1 1330"/>
    <s v="3110 State Share March 2018"/>
    <s v="201803201167015"/>
  </r>
  <r>
    <x v="69"/>
    <n v="10"/>
    <n v="220468.82"/>
    <n v="0"/>
    <n v="220468.82"/>
    <s v="EFT,999A,20180000000000136888"/>
    <s v="GILPIN COUNTY RE1 1330"/>
    <s v="3110 State Share April 2018"/>
    <s v="201804201183487"/>
  </r>
  <r>
    <x v="69"/>
    <n v="11"/>
    <n v="220385.11"/>
    <n v="0"/>
    <n v="220385.11"/>
    <s v="EFT,999A,20180000000000153053"/>
    <s v="GILPIN COUNTY RE1 1330"/>
    <s v="3110 State Share May 2018"/>
    <s v="201805221199619"/>
  </r>
  <r>
    <x v="69"/>
    <n v="12"/>
    <n v="220465.1"/>
    <n v="0"/>
    <n v="220465.1"/>
    <s v="EFT,999A,20180000000000169728"/>
    <s v="GILPIN COUNTY RE1 1330"/>
    <s v="3110 State Share June 2018"/>
    <s v="201806201216237"/>
  </r>
  <r>
    <x v="70"/>
    <n v="1"/>
    <n v="163976.10999999999"/>
    <n v="0"/>
    <n v="163976.10999999999"/>
    <s v="EFT,999A,20180000000000008555"/>
    <s v="WEST GRAND 1JT 1340"/>
    <s v="3110 State Share July 2017"/>
    <s v="201707201055351"/>
  </r>
  <r>
    <x v="70"/>
    <n v="2"/>
    <n v="170843.41"/>
    <n v="0"/>
    <n v="170843.41"/>
    <s v="EFT,999A,20180000000000021249"/>
    <s v="WEST GRAND 1JT 1340"/>
    <s v="3110 State Share August 2017"/>
    <s v="201708221067986"/>
  </r>
  <r>
    <x v="70"/>
    <n v="3"/>
    <n v="167409.76"/>
    <n v="0"/>
    <n v="167409.76"/>
    <s v="EFT,999A,20180000000000034205"/>
    <s v="WEST GRAND 1JT 1340"/>
    <s v="3110 State Share September 2017"/>
    <s v="201709201080902"/>
  </r>
  <r>
    <x v="70"/>
    <n v="4"/>
    <n v="167409.76"/>
    <n v="0"/>
    <n v="167409.76"/>
    <s v="EFT,999A,20180000000000049634"/>
    <s v="WEST GRAND 1JT 1340"/>
    <s v="3110 State Share October 2017"/>
    <s v="201710201096321"/>
  </r>
  <r>
    <x v="70"/>
    <n v="5"/>
    <n v="167409.76"/>
    <n v="0"/>
    <n v="167409.76"/>
    <s v="EFT,999A,20180000000000063314"/>
    <s v="WEST GRAND 1JT 1340"/>
    <s v="3110 State Share November 2017"/>
    <s v="201711201110001"/>
  </r>
  <r>
    <x v="70"/>
    <n v="6"/>
    <n v="240019.29"/>
    <n v="0"/>
    <n v="240019.29"/>
    <s v="EFT,999A,20180000000000077304"/>
    <s v="WEST GRAND 1JT 1340"/>
    <s v="3110 State Share December 2017"/>
    <s v="201712191123990"/>
  </r>
  <r>
    <x v="70"/>
    <n v="7"/>
    <n v="177970.62"/>
    <n v="0"/>
    <n v="177970.62"/>
    <s v="EFT,999A,20180000000000091493"/>
    <s v="WEST GRAND 1JT 1340"/>
    <s v="3110 State Share January 2018"/>
    <s v="201801221138146"/>
  </r>
  <r>
    <x v="70"/>
    <n v="8"/>
    <n v="179511.26"/>
    <n v="0"/>
    <n v="179511.26"/>
    <s v="EFT,999A,20180000000000105240"/>
    <s v="WEST GRAND 1JT 1340"/>
    <s v="3110 State Share February 2018"/>
    <s v="201802201151893"/>
  </r>
  <r>
    <x v="70"/>
    <n v="9"/>
    <n v="179511.26"/>
    <n v="0"/>
    <n v="179511.26"/>
    <s v="EFT,999A,20180000000000120281"/>
    <s v="WEST GRAND 1JT 1340"/>
    <s v="3110 State Share March 2018"/>
    <s v="201803201166905"/>
  </r>
  <r>
    <x v="70"/>
    <n v="10"/>
    <n v="180692.52"/>
    <n v="0"/>
    <n v="180692.52"/>
    <s v="EFT,999A,20180000000000136778"/>
    <s v="WEST GRAND 1JT 1340"/>
    <s v="3110 State Share April 2018"/>
    <s v="201804201183377"/>
  </r>
  <r>
    <x v="70"/>
    <n v="11"/>
    <n v="180609.37"/>
    <n v="0"/>
    <n v="180609.37"/>
    <s v="EFT,999A,20180000000000152943"/>
    <s v="WEST GRAND 1JT 1340"/>
    <s v="3110 State Share May 2018"/>
    <s v="201805221199509"/>
  </r>
  <r>
    <x v="70"/>
    <n v="12"/>
    <n v="180688.8"/>
    <n v="0"/>
    <n v="180688.8"/>
    <s v="EFT,999A,20180000000000169617"/>
    <s v="WEST GRAND 1JT 1340"/>
    <s v="3110 State Share June 2018"/>
    <s v="201806201216126"/>
  </r>
  <r>
    <x v="71"/>
    <n v="1"/>
    <n v="196590.83"/>
    <n v="0"/>
    <n v="196590.83"/>
    <s v="EFT,999A,20180000000000008578"/>
    <s v="COUNTY OF GRAND SD 2"/>
    <s v="3110 State Share July 2017"/>
    <s v="201707201055374"/>
  </r>
  <r>
    <x v="71"/>
    <n v="2"/>
    <n v="274295.02"/>
    <n v="0"/>
    <n v="274295.02"/>
    <s v="EFT,999A,20180000000000021272"/>
    <s v="COUNTY OF GRAND SD 2"/>
    <s v="3110 State Share August 2017"/>
    <s v="201708221068009"/>
  </r>
  <r>
    <x v="71"/>
    <n v="3"/>
    <n v="235442.92"/>
    <n v="0"/>
    <n v="235442.92"/>
    <s v="EFT,999A,20180000000000034228"/>
    <s v="COUNTY OF GRAND SD 2"/>
    <s v="3110 State Share September 2017"/>
    <s v="201709201080925"/>
  </r>
  <r>
    <x v="71"/>
    <n v="4"/>
    <n v="235442.92"/>
    <n v="0"/>
    <n v="235442.92"/>
    <s v="EFT,999A,20180000000000049657"/>
    <s v="COUNTY OF GRAND SD 2"/>
    <s v="3110 State Share October 2017"/>
    <s v="201710201096344"/>
  </r>
  <r>
    <x v="71"/>
    <n v="5"/>
    <n v="235442.92"/>
    <n v="0"/>
    <n v="235442.92"/>
    <s v="EFT,999A,20180000000000063337"/>
    <s v="COUNTY OF GRAND SD 2"/>
    <s v="3110 State Share November 2017"/>
    <s v="201711201110024"/>
  </r>
  <r>
    <x v="71"/>
    <n v="6"/>
    <n v="78660.479999999996"/>
    <n v="0"/>
    <n v="78660.479999999996"/>
    <s v="EFT,999A,20180000000000077327"/>
    <s v="COUNTY OF GRAND SD 2"/>
    <s v="3110 State Share December 2017"/>
    <s v="201712191124013"/>
  </r>
  <r>
    <x v="71"/>
    <n v="7"/>
    <n v="204702.11"/>
    <n v="0"/>
    <n v="204702.11"/>
    <s v="EFT,999A,20180000000000091517"/>
    <s v="COUNTY OF GRAND SD 2"/>
    <s v="3110 State Share January 2018"/>
    <s v="201801221138170"/>
  </r>
  <r>
    <x v="71"/>
    <n v="8"/>
    <n v="209173.21"/>
    <n v="0"/>
    <n v="209173.21"/>
    <s v="EFT,999A,20180000000000105264"/>
    <s v="COUNTY OF GRAND SD 2"/>
    <s v="3110 State Share February 2018"/>
    <s v="201802201151917"/>
  </r>
  <r>
    <x v="71"/>
    <n v="9"/>
    <n v="209173.21"/>
    <n v="0"/>
    <n v="209173.21"/>
    <s v="EFT,999A,20180000000000120312"/>
    <s v="COUNTY OF GRAND SD 2"/>
    <s v="3110 State Share March 2018"/>
    <s v="201803201166936"/>
  </r>
  <r>
    <x v="71"/>
    <n v="10"/>
    <n v="211961.51"/>
    <n v="0"/>
    <n v="211961.51"/>
    <s v="EFT,999A,20180000000000136809"/>
    <s v="COUNTY OF GRAND SD 2"/>
    <s v="3110 State Share April 2018"/>
    <s v="201804201183408"/>
  </r>
  <r>
    <x v="71"/>
    <n v="11"/>
    <n v="211765.25"/>
    <n v="0"/>
    <n v="211765.25"/>
    <s v="EFT,999A,20180000000000152974"/>
    <s v="COUNTY OF GRAND SD 2"/>
    <s v="3110 State Share May 2018"/>
    <s v="201805221199540"/>
  </r>
  <r>
    <x v="71"/>
    <n v="12"/>
    <n v="211952.54"/>
    <n v="0"/>
    <n v="211952.54"/>
    <s v="EFT,999A,20180000000000169648"/>
    <s v="COUNTY OF GRAND SD 2"/>
    <s v="3110 State Share June 2018"/>
    <s v="201806201216157"/>
  </r>
  <r>
    <x v="72"/>
    <n v="1"/>
    <n v="530693.65"/>
    <n v="0"/>
    <n v="530693.65"/>
    <s v="EFT,999A,20180000000000008600"/>
    <s v="GUNNISON WATER RE 1J 1360"/>
    <s v="3110 State Share July 2017"/>
    <s v="201707201055396"/>
  </r>
  <r>
    <x v="72"/>
    <n v="2"/>
    <n v="584844.13"/>
    <n v="0"/>
    <n v="584844.13"/>
    <s v="EFT,999A,20180000000000021294"/>
    <s v="GUNNISON WATER RE 1J 1360"/>
    <s v="3110 State Share August 2017"/>
    <s v="201708221068031"/>
  </r>
  <r>
    <x v="72"/>
    <n v="3"/>
    <n v="557768.89"/>
    <n v="0"/>
    <n v="557768.89"/>
    <s v="EFT,999A,20180000000000034250"/>
    <s v="GUNNISON WATER RE 1J 1360"/>
    <s v="3110 State Share September 2017"/>
    <s v="201709201080947"/>
  </r>
  <r>
    <x v="72"/>
    <n v="4"/>
    <n v="557768.89"/>
    <n v="0"/>
    <n v="557768.89"/>
    <s v="EFT,999A,20180000000000049679"/>
    <s v="GUNNISON WATER RE 1J 1360"/>
    <s v="3110 State Share October 2017"/>
    <s v="201710201096366"/>
  </r>
  <r>
    <x v="72"/>
    <n v="5"/>
    <n v="557768.89"/>
    <n v="0"/>
    <n v="557768.89"/>
    <s v="EFT,999A,20180000000000063359"/>
    <s v="GUNNISON WATER RE 1J 1360"/>
    <s v="3110 State Share November 2017"/>
    <s v="201711201110046"/>
  </r>
  <r>
    <x v="72"/>
    <n v="6"/>
    <n v="198243.85"/>
    <n v="0"/>
    <n v="198243.85"/>
    <s v="EFT,999A,20180000000000077349"/>
    <s v="GUNNISON WATER RE 1J 1360"/>
    <s v="3110 State Share December 2017"/>
    <s v="201712191124035"/>
  </r>
  <r>
    <x v="72"/>
    <n v="7"/>
    <n v="492110.22"/>
    <n v="0"/>
    <n v="492110.22"/>
    <s v="EFT,999A,20180000000000091544"/>
    <s v="GUNNISON WATER RE 1J 1360"/>
    <s v="3110 State Share January 2018"/>
    <s v="201801221138197"/>
  </r>
  <r>
    <x v="72"/>
    <n v="8"/>
    <n v="497847.72"/>
    <n v="0"/>
    <n v="497847.72"/>
    <s v="EFT,999A,20180000000000105291"/>
    <s v="GUNNISON WATER RE 1J 1360"/>
    <s v="3110 State Share February 2018"/>
    <s v="201802201151944"/>
  </r>
  <r>
    <x v="72"/>
    <n v="9"/>
    <n v="497847.72"/>
    <n v="0"/>
    <n v="497847.72"/>
    <s v="EFT,999A,20180000000000120339"/>
    <s v="GUNNISON WATER RE 1J 1360"/>
    <s v="3110 State Share March 2018"/>
    <s v="201803201166963"/>
  </r>
  <r>
    <x v="72"/>
    <n v="10"/>
    <n v="502246.83"/>
    <n v="0"/>
    <n v="502246.83"/>
    <s v="EFT,999A,20180000000000136836"/>
    <s v="GUNNISON WATER RE 1J 1360"/>
    <s v="3110 State Share April 2018"/>
    <s v="201804201183435"/>
  </r>
  <r>
    <x v="72"/>
    <n v="11"/>
    <n v="501937.18"/>
    <n v="0"/>
    <n v="501937.18"/>
    <s v="EFT,999A,20180000000000153001"/>
    <s v="GUNNISON WATER RE 1J 1360"/>
    <s v="3110 State Share May 2018"/>
    <s v="201805221199567"/>
  </r>
  <r>
    <x v="72"/>
    <n v="12"/>
    <n v="502233.03"/>
    <n v="0"/>
    <n v="502233.03"/>
    <s v="EFT,999A,20180000000000169676"/>
    <s v="GUNNISON WATER RE 1J 1360"/>
    <s v="3110 State Share June 2018"/>
    <s v="201806201216185"/>
  </r>
  <r>
    <x v="73"/>
    <n v="1"/>
    <n v="52939.6"/>
    <n v="0"/>
    <n v="52939.6"/>
    <s v="EFT,999A,20180000000000008556"/>
    <s v="HINSDALE COUNTY RE 1 1380"/>
    <s v="3110 State Share July 2017"/>
    <s v="201707201055352"/>
  </r>
  <r>
    <x v="73"/>
    <n v="2"/>
    <n v="53487.519999999997"/>
    <n v="0"/>
    <n v="53487.519999999997"/>
    <s v="EFT,999A,20180000000000021250"/>
    <s v="HINSDALE COUNTY RE 1 1380"/>
    <s v="3110 State Share August 2017"/>
    <s v="201708221067987"/>
  </r>
  <r>
    <x v="73"/>
    <n v="3"/>
    <n v="53213.56"/>
    <n v="0"/>
    <n v="53213.56"/>
    <s v="EFT,999A,20180000000000034206"/>
    <s v="HINSDALE COUNTY RE 1 1380"/>
    <s v="3110 State Share September 2017"/>
    <s v="201709201080903"/>
  </r>
  <r>
    <x v="73"/>
    <n v="4"/>
    <n v="53213.56"/>
    <n v="0"/>
    <n v="53213.56"/>
    <s v="EFT,999A,20180000000000049635"/>
    <s v="HINSDALE COUNTY RE 1 1380"/>
    <s v="3110 State Share October 2017"/>
    <s v="201710201096322"/>
  </r>
  <r>
    <x v="73"/>
    <n v="5"/>
    <n v="53213.56"/>
    <n v="0"/>
    <n v="53213.56"/>
    <s v="EFT,999A,20180000000000063315"/>
    <s v="HINSDALE COUNTY RE 1 1380"/>
    <s v="3110 State Share November 2017"/>
    <s v="201711201110002"/>
  </r>
  <r>
    <x v="73"/>
    <n v="6"/>
    <n v="18044.189999999999"/>
    <n v="0"/>
    <n v="18044.189999999999"/>
    <s v="EFT,999A,20180000000000077305"/>
    <s v="HINSDALE COUNTY RE 1 1380"/>
    <s v="3110 State Share December 2017"/>
    <s v="201712191123991"/>
  </r>
  <r>
    <x v="73"/>
    <n v="7"/>
    <n v="17487.740000000002"/>
    <n v="0"/>
    <n v="17487.740000000002"/>
    <s v="EFT,999A,20180000000000091494"/>
    <s v="HINSDALE COUNTY RE 1 1380"/>
    <s v="3110 State Share January 2018"/>
    <s v="201801221138147"/>
  </r>
  <r>
    <x v="73"/>
    <n v="8"/>
    <n v="3466.8"/>
    <n v="0"/>
    <n v="3466.8"/>
    <s v="EFT,999A,20180000000000105241"/>
    <s v="HINSDALE COUNTY RE 1 1380"/>
    <s v="3110 State Share February 2018"/>
    <s v="201802201151894"/>
  </r>
  <r>
    <x v="73"/>
    <n v="9"/>
    <n v="31418.5"/>
    <n v="0"/>
    <n v="31418.5"/>
    <s v="EFT,999A,20180000000000120282"/>
    <s v="HINSDALE COUNTY RE 1 1380"/>
    <s v="3110 State Share March 2018"/>
    <s v="201803201166906"/>
  </r>
  <r>
    <x v="73"/>
    <n v="10"/>
    <n v="31845.13"/>
    <n v="0"/>
    <n v="31845.13"/>
    <s v="EFT,999A,20180000000000136779"/>
    <s v="HINSDALE COUNTY RE 1 1380"/>
    <s v="3110 State Share April 2018"/>
    <s v="201804201183378"/>
  </r>
  <r>
    <x v="73"/>
    <n v="11"/>
    <n v="12355.02"/>
    <n v="0"/>
    <n v="12355.02"/>
    <s v="EFT,999A,20180000000000152944"/>
    <s v="HINSDALE COUNTY RE 1 1380"/>
    <s v="3110 State Share May 2018"/>
    <s v="201805221199510"/>
  </r>
  <r>
    <x v="73"/>
    <n v="12"/>
    <n v="12383.84"/>
    <n v="0"/>
    <n v="12383.84"/>
    <s v="EFT,999A,20180000000000169618"/>
    <s v="HINSDALE COUNTY RE 1 1380"/>
    <s v="3110 State Share June 2018"/>
    <s v="201806201216127"/>
  </r>
  <r>
    <x v="74"/>
    <n v="1"/>
    <n v="186059.81"/>
    <n v="0"/>
    <n v="186059.81"/>
    <s v="EFT,999A,20180000000000008676"/>
    <s v="HUERFANO RE 1 1390"/>
    <s v="3110 State Share July 2017"/>
    <s v="201707201055472"/>
  </r>
  <r>
    <x v="74"/>
    <n v="2"/>
    <n v="181512.29"/>
    <n v="0"/>
    <n v="181512.29"/>
    <s v="EFT,999A,20180000000000021368"/>
    <s v="HUERFANO RE 1 1390"/>
    <s v="3110 State Share August 2017"/>
    <s v="201708221068105"/>
  </r>
  <r>
    <x v="74"/>
    <n v="3"/>
    <n v="183786.05"/>
    <n v="0"/>
    <n v="183786.05"/>
    <s v="EFT,999A,20180000000000034324"/>
    <s v="HUERFANO RE 1 1390"/>
    <s v="3110 State Share September 2017"/>
    <s v="201709201081021"/>
  </r>
  <r>
    <x v="74"/>
    <n v="4"/>
    <n v="183786.05"/>
    <n v="0"/>
    <n v="183786.05"/>
    <s v="EFT,999A,20180000000000049752"/>
    <s v="HUERFANO RE 1 1390"/>
    <s v="3110 State Share October 2017"/>
    <s v="201710201096439"/>
  </r>
  <r>
    <x v="74"/>
    <n v="5"/>
    <n v="183786.05"/>
    <n v="0"/>
    <n v="183786.05"/>
    <s v="EFT,999A,20180000000000063430"/>
    <s v="HUERFANO RE 1 1390"/>
    <s v="3110 State Share November 2017"/>
    <s v="201711201110117"/>
  </r>
  <r>
    <x v="74"/>
    <n v="6"/>
    <n v="251798.86"/>
    <n v="0"/>
    <n v="251798.86"/>
    <s v="EFT,999A,20180000000000077418"/>
    <s v="HUERFANO RE 1 1390"/>
    <s v="3110 State Share December 2017"/>
    <s v="201712191124104"/>
  </r>
  <r>
    <x v="74"/>
    <n v="7"/>
    <n v="205285.36"/>
    <n v="0"/>
    <n v="205285.36"/>
    <s v="EFT,999A,20180000000000091522"/>
    <s v="HUERFANO RE 1 1390"/>
    <s v="3110 State Share January 2018"/>
    <s v="201801221138175"/>
  </r>
  <r>
    <x v="74"/>
    <n v="8"/>
    <n v="207011.92"/>
    <n v="0"/>
    <n v="207011.92"/>
    <s v="EFT,999A,20180000000000105269"/>
    <s v="HUERFANO RE 1 1390"/>
    <s v="3110 State Share February 2018"/>
    <s v="201802201151922"/>
  </r>
  <r>
    <x v="74"/>
    <n v="9"/>
    <n v="207011.92"/>
    <n v="0"/>
    <n v="207011.92"/>
    <s v="EFT,999A,20180000000000120317"/>
    <s v="HUERFANO RE 1 1390"/>
    <s v="3110 State Share March 2018"/>
    <s v="201803201166941"/>
  </r>
  <r>
    <x v="74"/>
    <n v="10"/>
    <n v="208335.72"/>
    <n v="0"/>
    <n v="208335.72"/>
    <s v="EFT,999A,20180000000000136814"/>
    <s v="HUERFANO RE 1 1390"/>
    <s v="3110 State Share April 2018"/>
    <s v="201804201183413"/>
  </r>
  <r>
    <x v="74"/>
    <n v="11"/>
    <n v="208242.54"/>
    <n v="0"/>
    <n v="208242.54"/>
    <s v="EFT,999A,20180000000000152979"/>
    <s v="HUERFANO RE 1 1390"/>
    <s v="3110 State Share May 2018"/>
    <s v="201805221199545"/>
  </r>
  <r>
    <x v="74"/>
    <n v="12"/>
    <n v="205782.31"/>
    <n v="0"/>
    <n v="205782.31"/>
    <s v="EFT,999A,20180000000000169654"/>
    <s v="HUERFANO RE 1 1390"/>
    <s v="3110 State Share June 2018"/>
    <s v="201806201216163"/>
  </r>
  <r>
    <x v="75"/>
    <n v="1"/>
    <n v="128405.04"/>
    <n v="0"/>
    <n v="128405.04"/>
    <s v="EFT,999A,20180000000000008607"/>
    <s v="HUERFANO COUNTY SD # 2"/>
    <s v="3110 State Share July 2017"/>
    <s v="201707201055403"/>
  </r>
  <r>
    <x v="75"/>
    <n v="2"/>
    <n v="128152.82"/>
    <n v="0"/>
    <n v="128152.82"/>
    <s v="EFT,999A,20180000000000021301"/>
    <s v="HUERFANO COUNTY SD # 2"/>
    <s v="3110 State Share August 2017"/>
    <s v="201708221068038"/>
  </r>
  <r>
    <x v="75"/>
    <n v="3"/>
    <n v="128278.93"/>
    <n v="0"/>
    <n v="128278.93"/>
    <s v="EFT,999A,20180000000000034257"/>
    <s v="HUERFANO COUNTY SD # 2"/>
    <s v="3110 State Share September 2017"/>
    <s v="201709201080954"/>
  </r>
  <r>
    <x v="75"/>
    <n v="4"/>
    <n v="128278.93"/>
    <n v="0"/>
    <n v="128278.93"/>
    <s v="EFT,999A,20180000000000049686"/>
    <s v="HUERFANO COUNTY SD # 2"/>
    <s v="3110 State Share October 2017"/>
    <s v="201710201096373"/>
  </r>
  <r>
    <x v="75"/>
    <n v="5"/>
    <n v="128278.93"/>
    <n v="0"/>
    <n v="128278.93"/>
    <s v="EFT,999A,20180000000000063366"/>
    <s v="HUERFANO COUNTY SD # 2"/>
    <s v="3110 State Share November 2017"/>
    <s v="201711201110053"/>
  </r>
  <r>
    <x v="75"/>
    <n v="6"/>
    <n v="114855.17"/>
    <n v="0"/>
    <n v="114855.17"/>
    <s v="EFT,999A,20180000000000077355"/>
    <s v="HUERFANO COUNTY SD # 2"/>
    <s v="3110 State Share December 2017"/>
    <s v="201712191124041"/>
  </r>
  <r>
    <x v="75"/>
    <n v="7"/>
    <n v="125086.16"/>
    <n v="0"/>
    <n v="125086.16"/>
    <s v="EFT,999A,20180000000000091550"/>
    <s v="HUERFANO COUNTY SD # 2"/>
    <s v="3110 State Share January 2018"/>
    <s v="201801221138203"/>
  </r>
  <r>
    <x v="75"/>
    <n v="8"/>
    <n v="126041.58"/>
    <n v="0"/>
    <n v="126041.58"/>
    <s v="EFT,999A,20180000000000105297"/>
    <s v="HUERFANO COUNTY SD # 2"/>
    <s v="3110 State Share February 2018"/>
    <s v="201802201151950"/>
  </r>
  <r>
    <x v="75"/>
    <n v="9"/>
    <n v="126041.58"/>
    <n v="0"/>
    <n v="126041.58"/>
    <s v="EFT,999A,20180000000000120346"/>
    <s v="HUERFANO COUNTY SD # 2"/>
    <s v="3110 State Share March 2018"/>
    <s v="201803201166970"/>
  </r>
  <r>
    <x v="75"/>
    <n v="10"/>
    <n v="126774.14"/>
    <n v="0"/>
    <n v="126774.14"/>
    <s v="EFT,999A,20180000000000136843"/>
    <s v="HUERFANO COUNTY SD # 2"/>
    <s v="3110 State Share April 2018"/>
    <s v="201804201183442"/>
  </r>
  <r>
    <x v="75"/>
    <n v="11"/>
    <n v="126722.57"/>
    <n v="0"/>
    <n v="126722.57"/>
    <s v="EFT,999A,20180000000000153008"/>
    <s v="HUERFANO COUNTY SD # 2"/>
    <s v="3110 State Share May 2018"/>
    <s v="201805221199574"/>
  </r>
  <r>
    <x v="75"/>
    <n v="12"/>
    <n v="126771.83"/>
    <n v="0"/>
    <n v="126771.83"/>
    <s v="EFT,999A,20180000000000169683"/>
    <s v="HUERFANO COUNTY SD # 2"/>
    <s v="3110 State Share June 2018"/>
    <s v="201806201216192"/>
  </r>
  <r>
    <x v="76"/>
    <n v="1"/>
    <n v="80192.160000000003"/>
    <n v="0"/>
    <n v="80192.160000000003"/>
    <s v="EFT,999A,20180000000000008683"/>
    <s v="NORTH PARK R1 1410"/>
    <s v="3110 State Share July 2017"/>
    <s v="201707201055479"/>
  </r>
  <r>
    <x v="76"/>
    <n v="2"/>
    <n v="83243.929999999993"/>
    <n v="0"/>
    <n v="83243.929999999993"/>
    <s v="EFT,999A,20180000000000021375"/>
    <s v="NORTH PARK R1 1410"/>
    <s v="3110 State Share August 2017"/>
    <s v="201708221068112"/>
  </r>
  <r>
    <x v="76"/>
    <n v="3"/>
    <n v="81718.039999999994"/>
    <n v="0"/>
    <n v="81718.039999999994"/>
    <s v="EFT,999A,20180000000000034331"/>
    <s v="NORTH PARK R1 1410"/>
    <s v="3110 State Share September 2017"/>
    <s v="201709201081028"/>
  </r>
  <r>
    <x v="76"/>
    <n v="4"/>
    <n v="81718.039999999994"/>
    <n v="0"/>
    <n v="81718.039999999994"/>
    <s v="EFT,999A,20180000000000049759"/>
    <s v="NORTH PARK R1 1410"/>
    <s v="3110 State Share October 2017"/>
    <s v="201710201096446"/>
  </r>
  <r>
    <x v="76"/>
    <n v="5"/>
    <n v="81718.039999999994"/>
    <n v="0"/>
    <n v="81718.039999999994"/>
    <s v="EFT,999A,20180000000000063437"/>
    <s v="NORTH PARK R1 1410"/>
    <s v="3110 State Share November 2017"/>
    <s v="201711201110124"/>
  </r>
  <r>
    <x v="76"/>
    <n v="6"/>
    <n v="48527.03"/>
    <n v="0"/>
    <n v="48527.03"/>
    <s v="EFT,999A,20180000000000077425"/>
    <s v="NORTH PARK R1 1410"/>
    <s v="3110 State Share December 2017"/>
    <s v="201712191124111"/>
  </r>
  <r>
    <x v="76"/>
    <n v="7"/>
    <n v="47638.43"/>
    <n v="0"/>
    <n v="47638.43"/>
    <s v="EFT,999A,20180000000000091538"/>
    <s v="NORTH PARK R1 1410"/>
    <s v="3110 State Share January 2018"/>
    <s v="201801221138191"/>
  </r>
  <r>
    <x v="76"/>
    <n v="8"/>
    <n v="40019.26"/>
    <n v="0"/>
    <n v="40019.26"/>
    <s v="EFT,999A,20180000000000105285"/>
    <s v="NORTH PARK R1 1410"/>
    <s v="3110 State Share February 2018"/>
    <s v="201802201151938"/>
  </r>
  <r>
    <x v="76"/>
    <n v="9"/>
    <n v="53799.46"/>
    <n v="0"/>
    <n v="53799.46"/>
    <s v="EFT,999A,20180000000000120333"/>
    <s v="NORTH PARK R1 1410"/>
    <s v="3110 State Share March 2018"/>
    <s v="201803201166957"/>
  </r>
  <r>
    <x v="76"/>
    <n v="10"/>
    <n v="54480.74"/>
    <n v="0"/>
    <n v="54480.74"/>
    <s v="EFT,999A,20180000000000136830"/>
    <s v="NORTH PARK R1 1410"/>
    <s v="3110 State Share April 2018"/>
    <s v="201804201183429"/>
  </r>
  <r>
    <x v="76"/>
    <n v="11"/>
    <n v="48141.54"/>
    <n v="0"/>
    <n v="48141.54"/>
    <s v="EFT,999A,20180000000000152995"/>
    <s v="NORTH PARK R1 1410"/>
    <s v="3110 State Share May 2018"/>
    <s v="201805221199561"/>
  </r>
  <r>
    <x v="76"/>
    <n v="12"/>
    <n v="48187.63"/>
    <n v="0"/>
    <n v="48187.63"/>
    <s v="EFT,999A,20180000000000169670"/>
    <s v="NORTH PARK R1 1410"/>
    <s v="3110 State Share June 2018"/>
    <s v="201806201216179"/>
  </r>
  <r>
    <x v="77"/>
    <n v="1"/>
    <n v="28805301.140000001"/>
    <n v="0"/>
    <n v="28805301.140000001"/>
    <s v="EFT,999A,20180000000000008665"/>
    <s v="JEFFERSON COUNTY R1 1420"/>
    <s v="3110 State Share July 2017"/>
    <s v="201707201055461"/>
  </r>
  <r>
    <x v="77"/>
    <n v="2"/>
    <n v="32368659.420000002"/>
    <n v="0"/>
    <n v="32368659.420000002"/>
    <s v="EFT,999A,20180000000000021357"/>
    <s v="JEFFERSON COUNTY R1 1420"/>
    <s v="3110 State Share August 2017"/>
    <s v="201708221068094"/>
  </r>
  <r>
    <x v="77"/>
    <n v="3"/>
    <n v="30588379.23"/>
    <n v="0"/>
    <n v="30588379.23"/>
    <s v="EFT,999A,20180000000000034313"/>
    <s v="JEFFERSON COUNTY R1 1420"/>
    <s v="3110 State Share September 2017"/>
    <s v="201709201081010"/>
  </r>
  <r>
    <x v="77"/>
    <n v="4"/>
    <n v="30588545.489999998"/>
    <n v="0"/>
    <n v="30588545.489999998"/>
    <s v="EFT,999A,20180000000000049741"/>
    <s v="JEFFERSON COUNTY R1 1420"/>
    <s v="3110 State Share October 2017"/>
    <s v="201710201096428"/>
  </r>
  <r>
    <x v="77"/>
    <n v="5"/>
    <n v="30588614.27"/>
    <n v="0"/>
    <n v="30588614.27"/>
    <s v="EFT,999A,20180000000000063419"/>
    <s v="JEFFERSON COUNTY R1 1420"/>
    <s v="3110 State Share November 2017"/>
    <s v="201711201110106"/>
  </r>
  <r>
    <x v="77"/>
    <n v="6"/>
    <n v="13189705.43"/>
    <n v="0"/>
    <n v="13189705.43"/>
    <s v="EFT,999A,20180000000000077407"/>
    <s v="JEFFERSON COUNTY R1 1420"/>
    <s v="3110 State Share December 2017"/>
    <s v="201712191124093"/>
  </r>
  <r>
    <x v="77"/>
    <n v="7"/>
    <n v="27457287.539999999"/>
    <n v="0"/>
    <n v="27457287.539999999"/>
    <s v="EFT,999A,20180000000000091602"/>
    <s v="JEFFERSON COUNTY R1 1420"/>
    <s v="3110 State Share January 2018"/>
    <s v="201801221138255"/>
  </r>
  <r>
    <x v="77"/>
    <n v="8"/>
    <n v="27691174.98"/>
    <n v="0"/>
    <n v="27691174.98"/>
    <s v="EFT,999A,20180000000000105349"/>
    <s v="JEFFERSON COUNTY R1 1420"/>
    <s v="3110 State Share February 2018"/>
    <s v="201802201152002"/>
  </r>
  <r>
    <x v="77"/>
    <n v="9"/>
    <n v="27690910.41"/>
    <n v="0"/>
    <n v="27690910.41"/>
    <s v="EFT,999A,20180000000000120303"/>
    <s v="JEFFERSON COUNTY SD R1"/>
    <s v="3110 State Share March 2018"/>
    <s v="201803201166927"/>
  </r>
  <r>
    <x v="77"/>
    <n v="10"/>
    <n v="27870251.77"/>
    <n v="0"/>
    <n v="27870251.77"/>
    <s v="EFT,999A,20180000000000136800"/>
    <s v="JEFFERSON COUNTY SD R1"/>
    <s v="3110 State Share April 2018"/>
    <s v="201804201183399"/>
  </r>
  <r>
    <x v="77"/>
    <n v="11"/>
    <n v="27857688.440000001"/>
    <n v="0"/>
    <n v="27857688.440000001"/>
    <s v="EFT,999A,20180000000000152965"/>
    <s v="JEFFERSON COUNTY SD R1"/>
    <s v="3110 State Share May 2018"/>
    <s v="201805221199531"/>
  </r>
  <r>
    <x v="77"/>
    <n v="12"/>
    <n v="27842031.609999999"/>
    <n v="0"/>
    <n v="27842031.609999999"/>
    <s v="EFT,999A,20180000000000169639"/>
    <s v="JEFFERSON COUNTY SD R1"/>
    <s v="3110 State Share June 2018"/>
    <s v="201806201216148"/>
  </r>
  <r>
    <x v="78"/>
    <n v="1"/>
    <n v="137142.56"/>
    <n v="0"/>
    <n v="137142.56"/>
    <s v="EFT,999A,20180000000000008689"/>
    <s v="Kiowa County School District RE-1"/>
    <s v="3110 State Share July 2017"/>
    <s v="201707201055485"/>
  </r>
  <r>
    <x v="78"/>
    <n v="2"/>
    <n v="137434.81"/>
    <n v="0"/>
    <n v="137434.81"/>
    <s v="EFT,999A,20180000000000021381"/>
    <s v="Kiowa County School District RE-1"/>
    <s v="3110 State Share August 2017"/>
    <s v="201708221068118"/>
  </r>
  <r>
    <x v="78"/>
    <n v="3"/>
    <n v="137288.68"/>
    <n v="0"/>
    <n v="137288.68"/>
    <s v="EFT,999A,20180000000000034337"/>
    <s v="Kiowa County School District RE-1"/>
    <s v="3110 State Share September 2017"/>
    <s v="201709201081034"/>
  </r>
  <r>
    <x v="78"/>
    <n v="4"/>
    <n v="137288.68"/>
    <n v="0"/>
    <n v="137288.68"/>
    <s v="EFT,999A,20180000000000049765"/>
    <s v="Kiowa County School District RE-1"/>
    <s v="3110 State Share October 2017"/>
    <s v="201710201096452"/>
  </r>
  <r>
    <x v="78"/>
    <n v="5"/>
    <n v="137288.68"/>
    <n v="0"/>
    <n v="137288.68"/>
    <s v="EFT,999A,20180000000000063443"/>
    <s v="Kiowa County School District RE-1"/>
    <s v="3110 State Share November 2017"/>
    <s v="201711201110130"/>
  </r>
  <r>
    <x v="78"/>
    <n v="6"/>
    <n v="91131.77"/>
    <n v="0"/>
    <n v="91131.77"/>
    <s v="EFT,999A,20180000000000077431"/>
    <s v="Kiowa County School District RE-1"/>
    <s v="3110 State Share December 2017"/>
    <s v="201712191124117"/>
  </r>
  <r>
    <x v="78"/>
    <n v="7"/>
    <n v="128781.56"/>
    <n v="0"/>
    <n v="128781.56"/>
    <s v="EFT,999A,20180000000000091621"/>
    <s v="Kiowa County School District RE-1"/>
    <s v="3110 State Share January 2018"/>
    <s v="201801221138274"/>
  </r>
  <r>
    <x v="78"/>
    <n v="8"/>
    <n v="129595.81"/>
    <n v="0"/>
    <n v="129595.81"/>
    <s v="EFT,999A,20180000000000105368"/>
    <s v="Kiowa County School District RE-1"/>
    <s v="3110 State Share February 2018"/>
    <s v="201802201152021"/>
  </r>
  <r>
    <x v="78"/>
    <n v="9"/>
    <n v="129595.82"/>
    <n v="0"/>
    <n v="129595.82"/>
    <s v="EFT,999A,20180000000000120397"/>
    <s v="Kiowa County School District RE-1"/>
    <s v="3110 State Share March 2018"/>
    <s v="201803201167021"/>
  </r>
  <r>
    <x v="78"/>
    <n v="10"/>
    <n v="130220.13"/>
    <n v="0"/>
    <n v="130220.13"/>
    <s v="EFT,999A,20180000000000136894"/>
    <s v="Kiowa County School District RE-1"/>
    <s v="3110 State Share April 2018"/>
    <s v="201804201183493"/>
  </r>
  <r>
    <x v="78"/>
    <n v="11"/>
    <n v="130176.18"/>
    <n v="0"/>
    <n v="130176.18"/>
    <s v="EFT,999A,20180000000000153059"/>
    <s v="Kiowa County School District RE-1"/>
    <s v="3110 State Share May 2018"/>
    <s v="201805221199625"/>
  </r>
  <r>
    <x v="78"/>
    <n v="12"/>
    <n v="130218.17"/>
    <n v="0"/>
    <n v="130218.17"/>
    <s v="EFT,999A,20180000000000169734"/>
    <s v="Kiowa County School District RE-1"/>
    <s v="3110 State Share June 2018"/>
    <s v="201806201216243"/>
  </r>
  <r>
    <x v="79"/>
    <n v="1"/>
    <n v="46438.080000000002"/>
    <n v="0"/>
    <n v="46438.080000000002"/>
    <s v="EFT,999A,20180000000000008690"/>
    <s v="KIOWA COUNTY SD 2"/>
    <s v="3110 State Share July 2017"/>
    <s v="201707201055486"/>
  </r>
  <r>
    <x v="79"/>
    <n v="2"/>
    <n v="46489.64"/>
    <n v="0"/>
    <n v="46489.64"/>
    <s v="EFT,999A,20180000000000021382"/>
    <s v="KIOWA COUNTY SD 2"/>
    <s v="3110 State Share August 2017"/>
    <s v="201708221068119"/>
  </r>
  <r>
    <x v="79"/>
    <n v="3"/>
    <n v="46463.86"/>
    <n v="0"/>
    <n v="46463.86"/>
    <s v="EFT,999A,20180000000000034338"/>
    <s v="KIOWA COUNTY SD 2"/>
    <s v="3110 State Share September 2017"/>
    <s v="201709201081035"/>
  </r>
  <r>
    <x v="79"/>
    <n v="4"/>
    <n v="46463.86"/>
    <n v="0"/>
    <n v="46463.86"/>
    <s v="EFT,999A,20180000000000049766"/>
    <s v="KIOWA COUNTY SD 2"/>
    <s v="3110 State Share October 2017"/>
    <s v="201710201096453"/>
  </r>
  <r>
    <x v="79"/>
    <n v="5"/>
    <n v="46463.86"/>
    <n v="0"/>
    <n v="46463.86"/>
    <s v="EFT,999A,20180000000000063444"/>
    <s v="KIOWA COUNTY SD 2"/>
    <s v="3110 State Share November 2017"/>
    <s v="201711201110131"/>
  </r>
  <r>
    <x v="79"/>
    <n v="6"/>
    <n v="22145.93"/>
    <n v="0"/>
    <n v="22145.93"/>
    <s v="EFT,999A,20180000000000077432"/>
    <s v="KIOWA COUNTY SD 2"/>
    <s v="3110 State Share December 2017"/>
    <s v="201712191124118"/>
  </r>
  <r>
    <x v="79"/>
    <n v="7"/>
    <n v="42069.93"/>
    <n v="0"/>
    <n v="42069.93"/>
    <s v="EFT,999A,20180000000000091622"/>
    <s v="KIOWA COUNTY SD 2"/>
    <s v="3110 State Share January 2018"/>
    <s v="201801221138275"/>
  </r>
  <r>
    <x v="79"/>
    <n v="8"/>
    <n v="42410.85"/>
    <n v="0"/>
    <n v="42410.85"/>
    <s v="EFT,999A,20180000000000105369"/>
    <s v="KIOWA COUNTY SD 2"/>
    <s v="3110 State Share February 2018"/>
    <s v="201802201152022"/>
  </r>
  <r>
    <x v="79"/>
    <n v="9"/>
    <n v="42410.85"/>
    <n v="0"/>
    <n v="42410.85"/>
    <s v="EFT,999A,20180000000000120398"/>
    <s v="KIOWA COUNTY SD 2"/>
    <s v="3110 State Share March 2018"/>
    <s v="201803201167022"/>
  </r>
  <r>
    <x v="79"/>
    <n v="10"/>
    <n v="42672.25"/>
    <n v="0"/>
    <n v="42672.25"/>
    <s v="EFT,999A,20180000000000136895"/>
    <s v="KIOWA COUNTY SD 2"/>
    <s v="3110 State Share April 2018"/>
    <s v="201804201183494"/>
  </r>
  <r>
    <x v="79"/>
    <n v="11"/>
    <n v="42653.84"/>
    <n v="0"/>
    <n v="42653.84"/>
    <s v="EFT,999A,20180000000000153060"/>
    <s v="KIOWA COUNTY SD 2"/>
    <s v="3110 State Share May 2018"/>
    <s v="201805221199626"/>
  </r>
  <r>
    <x v="79"/>
    <n v="12"/>
    <n v="42671.43"/>
    <n v="0"/>
    <n v="42671.43"/>
    <s v="EFT,999A,20180000000000169735"/>
    <s v="KIOWA COUNTY SD 2"/>
    <s v="3110 State Share June 2018"/>
    <s v="201806201216244"/>
  </r>
  <r>
    <x v="80"/>
    <n v="1"/>
    <n v="112198.79"/>
    <n v="0"/>
    <n v="112198.79"/>
    <s v="EFT,999A,20180000000000008537"/>
    <s v="ARRIBA FLAGLER C-20 1450"/>
    <s v="3110 State Share July 2017"/>
    <s v="201707201055333"/>
  </r>
  <r>
    <x v="80"/>
    <n v="2"/>
    <n v="112673.17"/>
    <n v="0"/>
    <n v="112673.17"/>
    <s v="EFT,999A,20180000000000021231"/>
    <s v="ARRIBA FLAGLER C-20 1450"/>
    <s v="3110 State Share August 2017"/>
    <s v="201708221067968"/>
  </r>
  <r>
    <x v="80"/>
    <n v="3"/>
    <n v="112435.98"/>
    <n v="0"/>
    <n v="112435.98"/>
    <s v="EFT,999A,20180000000000034187"/>
    <s v="ARRIBA FLAGLER C-20 1450"/>
    <s v="3110 State Share September 2017"/>
    <s v="201709201080884"/>
  </r>
  <r>
    <x v="80"/>
    <n v="4"/>
    <n v="112435.98"/>
    <n v="0"/>
    <n v="112435.98"/>
    <s v="EFT,999A,20180000000000049615"/>
    <s v="ARRIBA FLAGLER C-20 1450"/>
    <s v="3110 State Share October 2017"/>
    <s v="201710201096302"/>
  </r>
  <r>
    <x v="80"/>
    <n v="5"/>
    <n v="112435.98"/>
    <n v="0"/>
    <n v="112435.98"/>
    <s v="EFT,999A,20180000000000063293"/>
    <s v="ARRIBA FLAGLER C-20 1450"/>
    <s v="3110 State Share November 2017"/>
    <s v="201711201109980"/>
  </r>
  <r>
    <x v="80"/>
    <n v="6"/>
    <n v="29888.34"/>
    <n v="0"/>
    <n v="29888.34"/>
    <s v="EFT,999A,20180000000000077283"/>
    <s v="ARRIBA FLAGLER C-20 1450"/>
    <s v="3110 State Share December 2017"/>
    <s v="201712191123969"/>
  </r>
  <r>
    <x v="80"/>
    <n v="7"/>
    <n v="97865.86"/>
    <n v="0"/>
    <n v="97865.86"/>
    <s v="EFT,999A,20180000000000091472"/>
    <s v="ARRIBA FLAGLER C-20 1450"/>
    <s v="3110 State Share January 2018"/>
    <s v="201801221138125"/>
  </r>
  <r>
    <x v="80"/>
    <n v="8"/>
    <n v="98677.99"/>
    <n v="0"/>
    <n v="98677.99"/>
    <s v="EFT,999A,20180000000000105219"/>
    <s v="ARRIBA FLAGLER C-20 1450"/>
    <s v="3110 State Share February 2018"/>
    <s v="201802201151872"/>
  </r>
  <r>
    <x v="80"/>
    <n v="9"/>
    <n v="98677.99"/>
    <n v="0"/>
    <n v="98677.99"/>
    <s v="EFT,999A,20180000000000120252"/>
    <s v="ARRIBA FLAGLER C-20 1450"/>
    <s v="3110 State Share March 2018"/>
    <s v="201803201166876"/>
  </r>
  <r>
    <x v="80"/>
    <n v="10"/>
    <n v="99300.69"/>
    <n v="0"/>
    <n v="99300.69"/>
    <s v="EFT,999A,20180000000000136749"/>
    <s v="ARRIBA FLAGLER C-20 1450"/>
    <s v="3110 State Share April 2018"/>
    <s v="201804201183348"/>
  </r>
  <r>
    <x v="80"/>
    <n v="11"/>
    <n v="99256.85"/>
    <n v="0"/>
    <n v="99256.85"/>
    <s v="EFT,999A,20180000000000152914"/>
    <s v="ARRIBA FLAGLER C-20 1450"/>
    <s v="3110 State Share May 2018"/>
    <s v="201805221199480"/>
  </r>
  <r>
    <x v="80"/>
    <n v="12"/>
    <n v="99298.73"/>
    <n v="0"/>
    <n v="99298.73"/>
    <s v="EFT,999A,20180000000000169588"/>
    <s v="ARRIBA FLAGLER C-20 1450"/>
    <s v="3110 State Share June 2018"/>
    <s v="201806201216097"/>
  </r>
  <r>
    <x v="81"/>
    <n v="1"/>
    <n v="69698.039999999994"/>
    <n v="0"/>
    <n v="69698.039999999994"/>
    <s v="EFT,999A,20180000000000008630"/>
    <s v="HI-PLAINS R 23 1460"/>
    <s v="3110 State Share July 2017"/>
    <s v="201707201055426"/>
  </r>
  <r>
    <x v="81"/>
    <n v="2"/>
    <n v="69830.86"/>
    <n v="0"/>
    <n v="69830.86"/>
    <s v="EFT,999A,20180000000000021323"/>
    <s v="HI-PLAINS R 23 1460"/>
    <s v="3110 State Share August 2017"/>
    <s v="201708221068060"/>
  </r>
  <r>
    <x v="81"/>
    <n v="3"/>
    <n v="69764.45"/>
    <n v="0"/>
    <n v="69764.45"/>
    <s v="EFT,999A,20180000000000034279"/>
    <s v="HI-PLAINS R 23 1460"/>
    <s v="3110 State Share September 2017"/>
    <s v="201709201080976"/>
  </r>
  <r>
    <x v="81"/>
    <n v="4"/>
    <n v="69764.45"/>
    <n v="0"/>
    <n v="69764.45"/>
    <s v="EFT,999A,20180000000000049616"/>
    <s v="HI-PLAINS R 23 1460"/>
    <s v="3110 State Share October 2017"/>
    <s v="201710201096303"/>
  </r>
  <r>
    <x v="81"/>
    <n v="5"/>
    <n v="69764.45"/>
    <n v="0"/>
    <n v="69764.45"/>
    <s v="EFT,999A,20180000000000063294"/>
    <s v="HI-PLAINS R 23 1460"/>
    <s v="3110 State Share November 2017"/>
    <s v="201711201109981"/>
  </r>
  <r>
    <x v="81"/>
    <n v="6"/>
    <n v="42467.23"/>
    <n v="0"/>
    <n v="42467.23"/>
    <s v="EFT,999A,20180000000000077284"/>
    <s v="HI-PLAINS R 23 1460"/>
    <s v="3110 State Share December 2017"/>
    <s v="201712191123970"/>
  </r>
  <r>
    <x v="81"/>
    <n v="7"/>
    <n v="41932.5"/>
    <n v="0"/>
    <n v="41932.5"/>
    <s v="EFT,999A,20180000000000091473"/>
    <s v="HI-PLAINS R 23 1460"/>
    <s v="3110 State Share January 2018"/>
    <s v="201801221138126"/>
  </r>
  <r>
    <x v="81"/>
    <n v="8"/>
    <n v="35896.43"/>
    <n v="0"/>
    <n v="35896.43"/>
    <s v="EFT,999A,20180000000000105220"/>
    <s v="HI-PLAINS R 23 1460"/>
    <s v="3110 State Share February 2018"/>
    <s v="201802201151873"/>
  </r>
  <r>
    <x v="81"/>
    <n v="9"/>
    <n v="46206.75"/>
    <n v="0"/>
    <n v="46206.75"/>
    <s v="EFT,999A,20180000000000120253"/>
    <s v="HI-PLAINS R 23 1460"/>
    <s v="3110 State Share March 2018"/>
    <s v="201803201166877"/>
  </r>
  <r>
    <x v="81"/>
    <n v="10"/>
    <n v="46616.72"/>
    <n v="0"/>
    <n v="46616.72"/>
    <s v="EFT,999A,20180000000000136750"/>
    <s v="HI-PLAINS R 23 1460"/>
    <s v="3110 State Share April 2018"/>
    <s v="201804201183349"/>
  </r>
  <r>
    <x v="81"/>
    <n v="11"/>
    <n v="42394.06"/>
    <n v="0"/>
    <n v="42394.06"/>
    <s v="EFT,999A,20180000000000152915"/>
    <s v="HI-PLAINS R 23 1460"/>
    <s v="3110 State Share May 2018"/>
    <s v="201805221199481"/>
  </r>
  <r>
    <x v="81"/>
    <n v="12"/>
    <n v="42421.79"/>
    <n v="0"/>
    <n v="42421.79"/>
    <s v="EFT,999A,20180000000000169589"/>
    <s v="HI-PLAINS R 23 1460"/>
    <s v="3110 State Share June 2018"/>
    <s v="201806201216098"/>
  </r>
  <r>
    <x v="82"/>
    <n v="1"/>
    <n v="144043.48000000001"/>
    <n v="0"/>
    <n v="144043.48000000001"/>
    <s v="EFT,999A,20180000000000008647"/>
    <s v="KIT CARSON COUNTY SD # 4"/>
    <s v="3110 State Share July 2017"/>
    <s v="201707201055443"/>
  </r>
  <r>
    <x v="82"/>
    <n v="2"/>
    <n v="144518.56"/>
    <n v="0"/>
    <n v="144518.56"/>
    <s v="EFT,999A,20180000000000021340"/>
    <s v="KIT CARSON COUNTY SD # 4"/>
    <s v="3110 State Share August 2017"/>
    <s v="201708221068077"/>
  </r>
  <r>
    <x v="82"/>
    <n v="3"/>
    <n v="144281.01999999999"/>
    <n v="0"/>
    <n v="144281.01999999999"/>
    <s v="EFT,999A,20180000000000034296"/>
    <s v="KIT CARSON COUNTY SD # 4"/>
    <s v="3110 State Share September 2017"/>
    <s v="201709201080993"/>
  </r>
  <r>
    <x v="82"/>
    <n v="4"/>
    <n v="144281.01999999999"/>
    <n v="0"/>
    <n v="144281.01999999999"/>
    <s v="EFT,999A,20180000000000049724"/>
    <s v="KIT CARSON COUNTY SD # 4"/>
    <s v="3110 State Share October 2017"/>
    <s v="201710201096411"/>
  </r>
  <r>
    <x v="82"/>
    <n v="5"/>
    <n v="144281.01999999999"/>
    <n v="0"/>
    <n v="144281.01999999999"/>
    <s v="EFT,999A,20180000000000063402"/>
    <s v="KIT CARSON COUNTY SD # 4"/>
    <s v="3110 State Share November 2017"/>
    <s v="201711201110089"/>
  </r>
  <r>
    <x v="82"/>
    <n v="6"/>
    <n v="116796"/>
    <n v="0"/>
    <n v="116796"/>
    <s v="EFT,999A,20180000000000077390"/>
    <s v="KIT CARSON COUNTY SD # 4"/>
    <s v="3110 State Share December 2017"/>
    <s v="201712191124076"/>
  </r>
  <r>
    <x v="82"/>
    <n v="7"/>
    <n v="138782.25"/>
    <n v="0"/>
    <n v="138782.25"/>
    <s v="EFT,999A,20180000000000091586"/>
    <s v="KIT CARSON COUNTY SD # 4"/>
    <s v="3110 State Share January 2018"/>
    <s v="201801221138239"/>
  </r>
  <r>
    <x v="82"/>
    <n v="8"/>
    <n v="139700.13"/>
    <n v="0"/>
    <n v="139700.13"/>
    <s v="EFT,999A,20180000000000105333"/>
    <s v="KIT CARSON COUNTY SD # 4"/>
    <s v="3110 State Share February 2018"/>
    <s v="201802201151986"/>
  </r>
  <r>
    <x v="82"/>
    <n v="9"/>
    <n v="139700.13"/>
    <n v="0"/>
    <n v="139700.13"/>
    <s v="EFT,999A,20180000000000120368"/>
    <s v="KIT CARSON COUNTY SD # 4"/>
    <s v="3110 State Share March 2018"/>
    <s v="201803201166992"/>
  </r>
  <r>
    <x v="82"/>
    <n v="10"/>
    <n v="140403.9"/>
    <n v="0"/>
    <n v="140403.9"/>
    <s v="EFT,999A,20180000000000136865"/>
    <s v="KIT CARSON COUNTY SD # 4"/>
    <s v="3110 State Share April 2018"/>
    <s v="201804201183464"/>
  </r>
  <r>
    <x v="82"/>
    <n v="11"/>
    <n v="140354.37"/>
    <n v="0"/>
    <n v="140354.37"/>
    <s v="EFT,999A,20180000000000153030"/>
    <s v="KIT CARSON COUNTY SD # 4"/>
    <s v="3110 State Share May 2018"/>
    <s v="201805221199596"/>
  </r>
  <r>
    <x v="82"/>
    <n v="12"/>
    <n v="140401.69"/>
    <n v="0"/>
    <n v="140401.69"/>
    <s v="EFT,999A,20180000000000169705"/>
    <s v="KIT CARSON COUNTY SD # 4"/>
    <s v="3110 State Share June 2018"/>
    <s v="201806201216214"/>
  </r>
  <r>
    <x v="83"/>
    <n v="1"/>
    <n v="98563.11"/>
    <n v="0"/>
    <n v="98563.11"/>
    <s v="EFT,999A,20180000000000008646"/>
    <s v="BETHUNE R-5 - 1490"/>
    <s v="3110 State Share July 2017"/>
    <s v="201707201055442"/>
  </r>
  <r>
    <x v="83"/>
    <n v="2"/>
    <n v="98686.21"/>
    <n v="0"/>
    <n v="98686.21"/>
    <s v="EFT,999A,20180000000000021339"/>
    <s v="BETHUNE R-5 - 1490"/>
    <s v="3110 State Share August 2017"/>
    <s v="201708221068076"/>
  </r>
  <r>
    <x v="83"/>
    <n v="3"/>
    <n v="98624.66"/>
    <n v="0"/>
    <n v="98624.66"/>
    <s v="EFT,999A,20180000000000034295"/>
    <s v="BETHUNE R-5 - 1490"/>
    <s v="3110 State Share September 2017"/>
    <s v="201709201080992"/>
  </r>
  <r>
    <x v="83"/>
    <n v="4"/>
    <n v="98624.66"/>
    <n v="0"/>
    <n v="98624.66"/>
    <s v="EFT,999A,20180000000000049723"/>
    <s v="BETHUNE R-5 - 1490"/>
    <s v="3110 State Share October 2017"/>
    <s v="201710201096410"/>
  </r>
  <r>
    <x v="83"/>
    <n v="5"/>
    <n v="98624.66"/>
    <n v="0"/>
    <n v="98624.66"/>
    <s v="EFT,999A,20180000000000063401"/>
    <s v="BETHUNE R-5 - 1490"/>
    <s v="3110 State Share November 2017"/>
    <s v="201711201110088"/>
  </r>
  <r>
    <x v="83"/>
    <n v="6"/>
    <n v="33495"/>
    <n v="0"/>
    <n v="33495"/>
    <s v="EFT,999A,20180000000000078321"/>
    <s v="BETHUNE R-5 - 1490"/>
    <s v="3110 State Share Dec'17 Adjustment"/>
    <s v="201712201125007"/>
  </r>
  <r>
    <x v="83"/>
    <n v="6"/>
    <n v="58430.32"/>
    <n v="0"/>
    <n v="58430.32"/>
    <s v="EFT,999A,20180000000000077389"/>
    <s v="BETHUNE R-5 - 1490"/>
    <s v="3110 State Share December 2017"/>
    <s v="201712191124075"/>
  </r>
  <r>
    <x v="83"/>
    <n v="7"/>
    <n v="91314.77"/>
    <n v="0"/>
    <n v="91314.77"/>
    <s v="EFT,999A,20180000000000091585"/>
    <s v="BETHUNE R-5 - 1490"/>
    <s v="3110 State Share January 2018"/>
    <s v="201801221138238"/>
  </r>
  <r>
    <x v="83"/>
    <n v="8"/>
    <n v="91925.57"/>
    <n v="0"/>
    <n v="91925.57"/>
    <s v="EFT,999A,20180000000000105332"/>
    <s v="BETHUNE R-5 - 1490"/>
    <s v="3110 State Share February 2018"/>
    <s v="201802201151985"/>
  </r>
  <r>
    <x v="83"/>
    <n v="9"/>
    <n v="91925.57"/>
    <n v="0"/>
    <n v="91925.57"/>
    <s v="EFT,999A,20180000000000120367"/>
    <s v="BETHUNE R-5 - 1490"/>
    <s v="3110 State Share March 2018"/>
    <s v="201803201166991"/>
  </r>
  <r>
    <x v="83"/>
    <n v="10"/>
    <n v="92393.88"/>
    <n v="0"/>
    <n v="92393.88"/>
    <s v="EFT,999A,20180000000000136864"/>
    <s v="BETHUNE R-5 - 1490"/>
    <s v="3110 State Share April 2018"/>
    <s v="201804201183463"/>
  </r>
  <r>
    <x v="83"/>
    <n v="11"/>
    <n v="92360.92"/>
    <n v="0"/>
    <n v="92360.92"/>
    <s v="EFT,999A,20180000000000153029"/>
    <s v="BETHUNE R-5 - 1490"/>
    <s v="3110 State Share May 2018"/>
    <s v="201805221199595"/>
  </r>
  <r>
    <x v="83"/>
    <n v="12"/>
    <n v="92392.41"/>
    <n v="0"/>
    <n v="92392.41"/>
    <s v="EFT,999A,20180000000000169704"/>
    <s v="BETHUNE R-5 - 1490"/>
    <s v="3110 State Share June 2018"/>
    <s v="201806201216213"/>
  </r>
  <r>
    <x v="84"/>
    <n v="1"/>
    <n v="279606.93"/>
    <n v="0"/>
    <n v="279606.93"/>
    <s v="EFT,999A,20180000000000008587"/>
    <s v="KIT CARSON COUNTY SD 6J"/>
    <s v="3110 State Share July 2017"/>
    <s v="201707201055383"/>
  </r>
  <r>
    <x v="84"/>
    <n v="2"/>
    <n v="281580.71000000002"/>
    <n v="0"/>
    <n v="281580.71000000002"/>
    <s v="EFT,999A,20180000000000021281"/>
    <s v="KIT CARSON COUNTY SD 6J"/>
    <s v="3110 State Share August 2017"/>
    <s v="201708221068018"/>
  </r>
  <r>
    <x v="84"/>
    <n v="3"/>
    <n v="280593.82"/>
    <n v="0"/>
    <n v="280593.82"/>
    <s v="EFT,999A,20180000000000034237"/>
    <s v="KIT CARSON COUNTY SD 6J"/>
    <s v="3110 State Share September 2017"/>
    <s v="201709201080934"/>
  </r>
  <r>
    <x v="84"/>
    <n v="4"/>
    <n v="280593.82"/>
    <n v="0"/>
    <n v="280593.82"/>
    <s v="EFT,999A,20180000000000049666"/>
    <s v="KIT CARSON COUNTY SD 6J"/>
    <s v="3110 State Share October 2017"/>
    <s v="201710201096353"/>
  </r>
  <r>
    <x v="84"/>
    <n v="5"/>
    <n v="280593.82"/>
    <n v="0"/>
    <n v="280593.82"/>
    <s v="EFT,999A,20180000000000063346"/>
    <s v="KIT CARSON COUNTY SD 6J"/>
    <s v="3110 State Share November 2017"/>
    <s v="201711201110033"/>
  </r>
  <r>
    <x v="84"/>
    <n v="6"/>
    <n v="55232.84"/>
    <n v="0"/>
    <n v="55232.84"/>
    <s v="EFT,999A,20180000000000077336"/>
    <s v="KIT CARSON COUNTY SD 6J"/>
    <s v="3110 State Share December 2017"/>
    <s v="201712191124022"/>
  </r>
  <r>
    <x v="84"/>
    <n v="7"/>
    <n v="240842.08"/>
    <n v="0"/>
    <n v="240842.08"/>
    <s v="EFT,999A,20180000000000091528"/>
    <s v="KIT CARSON COUNTY SD 6J"/>
    <s v="3110 State Share January 2018"/>
    <s v="201801221138181"/>
  </r>
  <r>
    <x v="84"/>
    <n v="8"/>
    <n v="243033.53"/>
    <n v="0"/>
    <n v="243033.53"/>
    <s v="EFT,999A,20180000000000105275"/>
    <s v="KIT CARSON COUNTY SD 6J"/>
    <s v="3110 State Share February 2018"/>
    <s v="201802201151928"/>
  </r>
  <r>
    <x v="84"/>
    <n v="9"/>
    <n v="243033.53"/>
    <n v="0"/>
    <n v="243033.53"/>
    <s v="EFT,999A,20180000000000120323"/>
    <s v="KIT CARSON COUNTY SD 6J"/>
    <s v="3110 State Share March 2018"/>
    <s v="201803201166947"/>
  </r>
  <r>
    <x v="84"/>
    <n v="10"/>
    <n v="244713.78"/>
    <n v="0"/>
    <n v="244713.78"/>
    <s v="EFT,999A,20180000000000136820"/>
    <s v="KIT CARSON COUNTY SD 6J"/>
    <s v="3110 State Share April 2018"/>
    <s v="201804201183419"/>
  </r>
  <r>
    <x v="84"/>
    <n v="11"/>
    <n v="244595.51"/>
    <n v="0"/>
    <n v="244595.51"/>
    <s v="EFT,999A,20180000000000152985"/>
    <s v="KIT CARSON COUNTY SD 6J"/>
    <s v="3110 State Share May 2018"/>
    <s v="201805221199551"/>
  </r>
  <r>
    <x v="84"/>
    <n v="12"/>
    <n v="244708.52"/>
    <n v="0"/>
    <n v="244708.52"/>
    <s v="EFT,999A,20180000000000169660"/>
    <s v="KIT CARSON COUNTY SD 6J"/>
    <s v="3110 State Share June 2018"/>
    <s v="201806201216169"/>
  </r>
  <r>
    <x v="85"/>
    <n v="1"/>
    <n v="231484.57"/>
    <n v="0"/>
    <n v="231484.57"/>
    <s v="EFT,999A,20180000000000008583"/>
    <s v="LAKE COUNTY R-1 1510"/>
    <s v="3110 State Share July 2017"/>
    <s v="201707201055379"/>
  </r>
  <r>
    <x v="85"/>
    <n v="2"/>
    <n v="257798.19"/>
    <n v="0"/>
    <n v="257798.19"/>
    <s v="EFT,999A,20180000000000021277"/>
    <s v="LAKE COUNTY R-1 1510"/>
    <s v="3110 State Share August 2017"/>
    <s v="201708221068014"/>
  </r>
  <r>
    <x v="85"/>
    <n v="3"/>
    <n v="244641.38"/>
    <n v="0"/>
    <n v="244641.38"/>
    <s v="EFT,999A,20180000000000034233"/>
    <s v="LAKE COUNTY R-1 1510"/>
    <s v="3110 State Share September 2017"/>
    <s v="201709201080930"/>
  </r>
  <r>
    <x v="85"/>
    <n v="4"/>
    <n v="244641.38"/>
    <n v="0"/>
    <n v="244641.38"/>
    <s v="EFT,999A,20180000000000049662"/>
    <s v="LAKE COUNTY R-1 1510"/>
    <s v="3110 State Share October 2017"/>
    <s v="201710201096349"/>
  </r>
  <r>
    <x v="85"/>
    <n v="5"/>
    <n v="244641.38"/>
    <n v="0"/>
    <n v="244641.38"/>
    <s v="EFT,999A,20180000000000063342"/>
    <s v="LAKE COUNTY R-1 1510"/>
    <s v="3110 State Share November 2017"/>
    <s v="201711201110029"/>
  </r>
  <r>
    <x v="85"/>
    <n v="6"/>
    <n v="233130.34"/>
    <n v="0"/>
    <n v="233130.34"/>
    <s v="EFT,999A,20180000000000077332"/>
    <s v="LAKE COUNTY R-1 1510"/>
    <s v="3110 State Share December 2017"/>
    <s v="201712191124018"/>
  </r>
  <r>
    <x v="85"/>
    <n v="7"/>
    <n v="239715.23"/>
    <n v="0"/>
    <n v="239715.23"/>
    <s v="EFT,999A,20180000000000091523"/>
    <s v="LAKE COUNTY R-1 1510"/>
    <s v="3110 State Share January 2018"/>
    <s v="201801221138176"/>
  </r>
  <r>
    <x v="85"/>
    <n v="8"/>
    <n v="242722.7"/>
    <n v="0"/>
    <n v="242722.7"/>
    <s v="EFT,999A,20180000000000105270"/>
    <s v="LAKE COUNTY R-1 1510"/>
    <s v="3110 State Share February 2018"/>
    <s v="201802201151923"/>
  </r>
  <r>
    <x v="85"/>
    <n v="9"/>
    <n v="242722.7"/>
    <n v="0"/>
    <n v="242722.7"/>
    <s v="EFT,999A,20180000000000120318"/>
    <s v="LAKE COUNTY R-1 1510"/>
    <s v="3110 State Share March 2018"/>
    <s v="201803201166942"/>
  </r>
  <r>
    <x v="85"/>
    <n v="10"/>
    <n v="245028.62"/>
    <n v="0"/>
    <n v="245028.62"/>
    <s v="EFT,999A,20180000000000136815"/>
    <s v="LAKE COUNTY R-1 1510"/>
    <s v="3110 State Share April 2018"/>
    <s v="201804201183414"/>
  </r>
  <r>
    <x v="85"/>
    <n v="11"/>
    <n v="244866.3"/>
    <n v="0"/>
    <n v="244866.3"/>
    <s v="EFT,999A,20180000000000152980"/>
    <s v="LAKE COUNTY R-1 1510"/>
    <s v="3110 State Share May 2018"/>
    <s v="201805221199546"/>
  </r>
  <r>
    <x v="85"/>
    <n v="12"/>
    <n v="245021.38"/>
    <n v="0"/>
    <n v="245021.38"/>
    <s v="EFT,999A,20180000000000169655"/>
    <s v="LAKE COUNTY R-1 1510"/>
    <s v="3110 State Share June 2018"/>
    <s v="201806201216164"/>
  </r>
  <r>
    <x v="86"/>
    <n v="1"/>
    <n v="2261119.06"/>
    <n v="0"/>
    <n v="2261119.06"/>
    <s v="EFT,999A,20180000000000008591"/>
    <s v="DURANGO SD 9R 1520"/>
    <s v="3110 State Share July 2017"/>
    <s v="201707201055387"/>
  </r>
  <r>
    <x v="86"/>
    <n v="2"/>
    <n v="2356038.7000000002"/>
    <n v="0"/>
    <n v="2356038.7000000002"/>
    <s v="EFT,999A,20180000000000021285"/>
    <s v="DURANGO SD 9R 1520"/>
    <s v="3110 State Share August 2017"/>
    <s v="201708221068022"/>
  </r>
  <r>
    <x v="86"/>
    <n v="3"/>
    <n v="2308578.88"/>
    <n v="0"/>
    <n v="2308578.88"/>
    <s v="EFT,999A,20180000000000034241"/>
    <s v="DURANGO SD 9R 1520"/>
    <s v="3110 State Share September 2017"/>
    <s v="201709201080938"/>
  </r>
  <r>
    <x v="86"/>
    <n v="4"/>
    <n v="2308578.88"/>
    <n v="0"/>
    <n v="2308578.88"/>
    <s v="EFT,999A,20180000000000049670"/>
    <s v="DURANGO SD 9R 1520"/>
    <s v="3110 State Share October 2017"/>
    <s v="201710201096357"/>
  </r>
  <r>
    <x v="86"/>
    <n v="5"/>
    <n v="2308578.88"/>
    <n v="0"/>
    <n v="2308578.88"/>
    <s v="EFT,999A,20180000000000063350"/>
    <s v="DURANGO SD 9R 1520"/>
    <s v="3110 State Share November 2017"/>
    <s v="201711201110037"/>
  </r>
  <r>
    <x v="86"/>
    <n v="6"/>
    <n v="2378287.71"/>
    <n v="0"/>
    <n v="2378287.71"/>
    <s v="EFT,999A,20180000000000077340"/>
    <s v="DURANGO SD 9R 1520"/>
    <s v="3110 State Share December 2017"/>
    <s v="201712191124026"/>
  </r>
  <r>
    <x v="86"/>
    <n v="7"/>
    <n v="2355707.15"/>
    <n v="0"/>
    <n v="2355707.15"/>
    <s v="EFT,999A,20180000000000091533"/>
    <s v="DURANGO SD 9R 1520"/>
    <s v="3110 State Share January 2018"/>
    <s v="201801221138186"/>
  </r>
  <r>
    <x v="86"/>
    <n v="8"/>
    <n v="2327345.04"/>
    <n v="0"/>
    <n v="2327345.04"/>
    <s v="EFT,999A,20180000000000105280"/>
    <s v="DURANGO SD 9R 1520"/>
    <s v="3110 State Share February 2018"/>
    <s v="201802201151933"/>
  </r>
  <r>
    <x v="86"/>
    <n v="9"/>
    <n v="2327345.04"/>
    <n v="0"/>
    <n v="2327345.04"/>
    <s v="EFT,999A,20180000000000120328"/>
    <s v="DURANGO SD 9R 1520"/>
    <s v="3110 State Share March 2018"/>
    <s v="201803201166952"/>
  </r>
  <r>
    <x v="86"/>
    <n v="10"/>
    <n v="2338488.87"/>
    <n v="0"/>
    <n v="2338488.87"/>
    <s v="EFT,999A,20180000000000136825"/>
    <s v="DURANGO SD 9R 1520"/>
    <s v="3110 State Share April 2018"/>
    <s v="201804201183424"/>
  </r>
  <r>
    <x v="86"/>
    <n v="11"/>
    <n v="2337704.62"/>
    <n v="0"/>
    <n v="2337704.62"/>
    <s v="EFT,999A,20180000000000152990"/>
    <s v="DURANGO SD 9R 1520"/>
    <s v="3110 State Share May 2018"/>
    <s v="201805221199556"/>
  </r>
  <r>
    <x v="86"/>
    <n v="12"/>
    <n v="2338455.37"/>
    <n v="0"/>
    <n v="2338455.37"/>
    <s v="EFT,999A,20180000000000169665"/>
    <s v="DURANGO SD 9R 1520"/>
    <s v="3110 State Share June 2018"/>
    <s v="201806201216174"/>
  </r>
  <r>
    <x v="87"/>
    <n v="1"/>
    <n v="721288.67"/>
    <n v="0"/>
    <n v="721288.67"/>
    <s v="EFT,999A,20180000000000008557"/>
    <s v="LA PLATA COUNTY SD # 10JTR"/>
    <s v="3110 State Share July 2017"/>
    <s v="201707201055353"/>
  </r>
  <r>
    <x v="87"/>
    <n v="2"/>
    <n v="725849.89"/>
    <n v="0"/>
    <n v="725849.89"/>
    <s v="EFT,999A,20180000000000021251"/>
    <s v="LA PLATA COUNTY SD # 10JTR"/>
    <s v="3110 State Share August 2017"/>
    <s v="201708221067988"/>
  </r>
  <r>
    <x v="87"/>
    <n v="3"/>
    <n v="723569.28"/>
    <n v="0"/>
    <n v="723569.28"/>
    <s v="EFT,999A,20180000000000034207"/>
    <s v="LA PLATA COUNTY SD # 10JTR"/>
    <s v="3110 State Share September 2017"/>
    <s v="201709201080904"/>
  </r>
  <r>
    <x v="87"/>
    <n v="4"/>
    <n v="723569.28"/>
    <n v="0"/>
    <n v="723569.28"/>
    <s v="EFT,999A,20180000000000049636"/>
    <s v="LA PLATA COUNTY SD # 10JTR"/>
    <s v="3110 State Share October 2017"/>
    <s v="201710201096323"/>
  </r>
  <r>
    <x v="87"/>
    <n v="5"/>
    <n v="723569.28"/>
    <n v="0"/>
    <n v="723569.28"/>
    <s v="EFT,999A,20180000000000063316"/>
    <s v="LA PLATA COUNTY SD # 10JTR"/>
    <s v="3110 State Share November 2017"/>
    <s v="201711201110003"/>
  </r>
  <r>
    <x v="87"/>
    <n v="6"/>
    <n v="738799.31"/>
    <n v="0"/>
    <n v="738799.31"/>
    <s v="EFT,999A,20180000000000077306"/>
    <s v="LA PLATA COUNTY SD # 10JTR"/>
    <s v="3110 State Share December 2017"/>
    <s v="201712191123992"/>
  </r>
  <r>
    <x v="87"/>
    <n v="7"/>
    <n v="722050.56000000006"/>
    <n v="0"/>
    <n v="722050.56000000006"/>
    <s v="EFT,999A,20180000000000091495"/>
    <s v="LA PLATA COUNTY SD # 10JTR"/>
    <s v="3110 State Share January 2018"/>
    <s v="201801221138148"/>
  </r>
  <r>
    <x v="87"/>
    <n v="8"/>
    <n v="705469.17"/>
    <n v="0"/>
    <n v="705469.17"/>
    <s v="EFT,999A,20180000000000105242"/>
    <s v="LA PLATA COUNTY SD # 10JTR"/>
    <s v="3110 State Share February 2018"/>
    <s v="201802201151895"/>
  </r>
  <r>
    <x v="87"/>
    <n v="9"/>
    <n v="705469.17"/>
    <n v="0"/>
    <n v="705469.17"/>
    <s v="EFT,999A,20180000000000120283"/>
    <s v="LA PLATA COUNTY SD # 10JTR"/>
    <s v="3110 State Share March 2018"/>
    <s v="201803201166907"/>
  </r>
  <r>
    <x v="87"/>
    <n v="10"/>
    <n v="708579.67"/>
    <n v="0"/>
    <n v="708579.67"/>
    <s v="EFT,999A,20180000000000136780"/>
    <s v="LA PLATA COUNTY SD # 10JTR"/>
    <s v="3110 State Share April 2018"/>
    <s v="201804201183379"/>
  </r>
  <r>
    <x v="87"/>
    <n v="11"/>
    <n v="708360.72"/>
    <n v="0"/>
    <n v="708360.72"/>
    <s v="EFT,999A,20180000000000152945"/>
    <s v="LA PLATA COUNTY SD # 10JTR"/>
    <s v="3110 State Share May 2018"/>
    <s v="201805221199511"/>
  </r>
  <r>
    <x v="87"/>
    <n v="12"/>
    <n v="708569.9"/>
    <n v="0"/>
    <n v="708569.9"/>
    <s v="EFT,999A,20180000000000169619"/>
    <s v="LA PLATA COUNTY SD # 10JTR"/>
    <s v="3110 State Share June 2018"/>
    <s v="201806201216128"/>
  </r>
  <r>
    <x v="88"/>
    <n v="1"/>
    <n v="538301.88"/>
    <n v="0"/>
    <n v="538301.88"/>
    <s v="EFT,999A,20180000000000008648"/>
    <s v="IGNACIO 11 JT 1540"/>
    <s v="3110 State Share July 2017"/>
    <s v="201707201055444"/>
  </r>
  <r>
    <x v="88"/>
    <n v="2"/>
    <n v="538272.43999999994"/>
    <n v="0"/>
    <n v="538272.43999999994"/>
    <s v="EFT,999A,20180000000000021341"/>
    <s v="IGNACIO 11 JT 1540"/>
    <s v="3110 State Share August 2017"/>
    <s v="201708221068078"/>
  </r>
  <r>
    <x v="88"/>
    <n v="3"/>
    <n v="538287.16"/>
    <n v="0"/>
    <n v="538287.16"/>
    <s v="EFT,999A,20180000000000034297"/>
    <s v="IGNACIO 11 JT 1540"/>
    <s v="3110 State Share September 2017"/>
    <s v="201709201080994"/>
  </r>
  <r>
    <x v="88"/>
    <n v="4"/>
    <n v="538287.16"/>
    <n v="0"/>
    <n v="538287.16"/>
    <s v="EFT,999A,20180000000000049725"/>
    <s v="IGNACIO 11 JT 1540"/>
    <s v="3110 State Share October 2017"/>
    <s v="201710201096412"/>
  </r>
  <r>
    <x v="88"/>
    <n v="5"/>
    <n v="538287.16"/>
    <n v="0"/>
    <n v="538287.16"/>
    <s v="EFT,999A,20180000000000063403"/>
    <s v="IGNACIO 11 JT 1540"/>
    <s v="3110 State Share November 2017"/>
    <s v="201711201110090"/>
  </r>
  <r>
    <x v="88"/>
    <n v="6"/>
    <n v="563903.74"/>
    <n v="0"/>
    <n v="563903.74"/>
    <s v="EFT,999A,20180000000000077391"/>
    <s v="IGNACIO 11 JT 1540"/>
    <s v="3110 State Share December 2017"/>
    <s v="201712191124077"/>
  </r>
  <r>
    <x v="88"/>
    <n v="7"/>
    <n v="539796.64"/>
    <n v="0"/>
    <n v="539796.64"/>
    <s v="EFT,999A,20180000000000091587"/>
    <s v="IGNACIO 11 JT 1540"/>
    <s v="3110 State Share January 2018"/>
    <s v="201801221138240"/>
  </r>
  <r>
    <x v="88"/>
    <n v="8"/>
    <n v="542556.43000000005"/>
    <n v="0"/>
    <n v="542556.43000000005"/>
    <s v="EFT,999A,20180000000000105334"/>
    <s v="IGNACIO 11 JT 1540"/>
    <s v="3110 State Share February 2018"/>
    <s v="201802201151987"/>
  </r>
  <r>
    <x v="88"/>
    <n v="9"/>
    <n v="542556.43000000005"/>
    <n v="0"/>
    <n v="542556.43000000005"/>
    <s v="EFT,999A,20180000000000120369"/>
    <s v="IGNACIO 11 JT 1540"/>
    <s v="3110 State Share March 2018"/>
    <s v="201803201166993"/>
  </r>
  <r>
    <x v="88"/>
    <n v="10"/>
    <n v="544672.44999999995"/>
    <n v="0"/>
    <n v="544672.44999999995"/>
    <s v="EFT,999A,20180000000000136866"/>
    <s v="IGNACIO 11 JT 1540"/>
    <s v="3110 State Share April 2018"/>
    <s v="201804201183465"/>
  </r>
  <r>
    <x v="88"/>
    <n v="11"/>
    <n v="544523.5"/>
    <n v="0"/>
    <n v="544523.5"/>
    <s v="EFT,999A,20180000000000153031"/>
    <s v="IGNACIO 11 JT 1540"/>
    <s v="3110 State Share May 2018"/>
    <s v="201805221199597"/>
  </r>
  <r>
    <x v="88"/>
    <n v="12"/>
    <n v="544665.80000000005"/>
    <n v="0"/>
    <n v="544665.80000000005"/>
    <s v="EFT,999A,20180000000000169706"/>
    <s v="IGNACIO 11 JT 1540"/>
    <s v="3110 State Share June 2018"/>
    <s v="201806201216215"/>
  </r>
  <r>
    <x v="89"/>
    <n v="1"/>
    <n v="9335392.8499999996"/>
    <n v="0"/>
    <n v="9335392.8499999996"/>
    <s v="EFT,999A,20180000000000008602"/>
    <s v="POUDRE R1 1550"/>
    <s v="3110 State Share July 2017"/>
    <s v="201707201055398"/>
  </r>
  <r>
    <x v="89"/>
    <n v="2"/>
    <n v="10507120.189999999"/>
    <n v="0"/>
    <n v="10507120.189999999"/>
    <s v="EFT,999A,20180000000000021296"/>
    <s v="POUDRE R1 1550"/>
    <s v="3110 State Share August 2017"/>
    <s v="201708221068033"/>
  </r>
  <r>
    <x v="89"/>
    <n v="3"/>
    <n v="9921635.5700000003"/>
    <n v="0"/>
    <n v="9921635.5700000003"/>
    <s v="EFT,999A,20180000000000034252"/>
    <s v="POUDRE R1 1550"/>
    <s v="3110 State Share September 2017"/>
    <s v="201709201080949"/>
  </r>
  <r>
    <x v="89"/>
    <n v="4"/>
    <n v="9921635.0299999993"/>
    <n v="0"/>
    <n v="9921635.0299999993"/>
    <s v="EFT,999A,20180000000000049681"/>
    <s v="POUDRE R1 1550"/>
    <s v="3110 State Share October 2017"/>
    <s v="201710201096368"/>
  </r>
  <r>
    <x v="89"/>
    <n v="5"/>
    <n v="9921635.0299999993"/>
    <n v="0"/>
    <n v="9921635.0299999993"/>
    <s v="EFT,999A,20180000000000063361"/>
    <s v="POUDRE R1 1550"/>
    <s v="3110 State Share November 2017"/>
    <s v="201711201110048"/>
  </r>
  <r>
    <x v="89"/>
    <n v="6"/>
    <n v="4840226.4400000004"/>
    <n v="0"/>
    <n v="4840226.4400000004"/>
    <s v="EFT,999A,20180000000000077351"/>
    <s v="POUDRE R1 1550"/>
    <s v="3110 State Share December 2017"/>
    <s v="201712191124037"/>
  </r>
  <r>
    <x v="89"/>
    <n v="7"/>
    <n v="8995209.3399999999"/>
    <n v="0"/>
    <n v="8995209.3399999999"/>
    <s v="EFT,999A,20180000000000091546"/>
    <s v="POUDRE R1 1550"/>
    <s v="3110 State Share January 2018"/>
    <s v="201801221138199"/>
  </r>
  <r>
    <x v="89"/>
    <n v="8"/>
    <n v="9074871.5999999996"/>
    <n v="0"/>
    <n v="9074871.5999999996"/>
    <s v="EFT,999A,20180000000000105293"/>
    <s v="POUDRE R1 1550"/>
    <s v="3110 State Share February 2018"/>
    <s v="201802201151946"/>
  </r>
  <r>
    <x v="89"/>
    <n v="9"/>
    <n v="9074896.1799999997"/>
    <n v="0"/>
    <n v="9074896.1799999997"/>
    <s v="EFT,999A,20180000000000120341"/>
    <s v="POUDRE R1 1550"/>
    <s v="3110 State Share March 2018"/>
    <s v="201803201166965"/>
  </r>
  <r>
    <x v="89"/>
    <n v="10"/>
    <n v="9135977.6899999995"/>
    <n v="0"/>
    <n v="9135977.6899999995"/>
    <s v="EFT,999A,20180000000000136838"/>
    <s v="POUDRE R1 1550"/>
    <s v="3110 State Share April 2018"/>
    <s v="201804201183437"/>
  </r>
  <r>
    <x v="89"/>
    <n v="11"/>
    <n v="9131678.3399999999"/>
    <n v="0"/>
    <n v="9131678.3399999999"/>
    <s v="EFT,999A,20180000000000153003"/>
    <s v="POUDRE R1 1550"/>
    <s v="3110 State Share May 2018"/>
    <s v="201805221199569"/>
  </r>
  <r>
    <x v="89"/>
    <n v="12"/>
    <n v="9135790.8900000006"/>
    <n v="0"/>
    <n v="9135790.8900000006"/>
    <s v="EFT,999A,20180000000000169678"/>
    <s v="POUDRE R1 1550"/>
    <s v="3110 State Share June 2018"/>
    <s v="201806201216187"/>
  </r>
  <r>
    <x v="90"/>
    <n v="1"/>
    <n v="5670963.3099999996"/>
    <n v="0"/>
    <n v="5670963.3099999996"/>
    <s v="EFT,999A,20180000000000008598"/>
    <s v="THOMPSON R2J 1560"/>
    <s v="3110 State Share July 2017"/>
    <s v="201707201055394"/>
  </r>
  <r>
    <x v="90"/>
    <n v="2"/>
    <n v="6160081.5099999998"/>
    <n v="0"/>
    <n v="6160081.5099999998"/>
    <s v="EFT,999A,20180000000000021292"/>
    <s v="THOMPSON R2J 1560"/>
    <s v="3110 State Share August 2017"/>
    <s v="201708221068029"/>
  </r>
  <r>
    <x v="90"/>
    <n v="3"/>
    <n v="5915772.4100000001"/>
    <n v="0"/>
    <n v="5915772.4100000001"/>
    <s v="EFT,999A,20180000000000034248"/>
    <s v="THOMPSON R2J 1560"/>
    <s v="3110 State Share September 2017"/>
    <s v="201709201080945"/>
  </r>
  <r>
    <x v="90"/>
    <n v="4"/>
    <n v="5915772.4100000001"/>
    <n v="0"/>
    <n v="5915772.4100000001"/>
    <s v="EFT,999A,20180000000000049677"/>
    <s v="THOMPSON R2J 1560"/>
    <s v="3110 State Share October 2017"/>
    <s v="201710201096364"/>
  </r>
  <r>
    <x v="90"/>
    <n v="5"/>
    <n v="5915772.4100000001"/>
    <n v="0"/>
    <n v="5915772.4100000001"/>
    <s v="EFT,999A,20180000000000063357"/>
    <s v="THOMPSON R2J 1560"/>
    <s v="3110 State Share November 2017"/>
    <s v="201711201110044"/>
  </r>
  <r>
    <x v="90"/>
    <n v="6"/>
    <n v="3164450.33"/>
    <n v="0"/>
    <n v="3164450.33"/>
    <s v="EFT,999A,20180000000000077347"/>
    <s v="THOMPSON R2J 1560"/>
    <s v="3110 State Share December 2017"/>
    <s v="201712191124033"/>
  </r>
  <r>
    <x v="90"/>
    <n v="7"/>
    <n v="5415422.6500000004"/>
    <n v="0"/>
    <n v="5415422.6500000004"/>
    <s v="EFT,999A,20180000000000091541"/>
    <s v="THOMPSON R2J 1560"/>
    <s v="3110 State Share January 2018"/>
    <s v="201801221138194"/>
  </r>
  <r>
    <x v="90"/>
    <n v="8"/>
    <n v="5458221.5099999998"/>
    <n v="0"/>
    <n v="5458221.5099999998"/>
    <s v="EFT,999A,20180000000000105288"/>
    <s v="THOMPSON R2J 1560"/>
    <s v="3110 State Share February 2018"/>
    <s v="201802201151941"/>
  </r>
  <r>
    <x v="90"/>
    <n v="9"/>
    <n v="5458221.5199999996"/>
    <n v="0"/>
    <n v="5458221.5199999996"/>
    <s v="EFT,999A,20180000000000120336"/>
    <s v="THOMPSON R2J 1560"/>
    <s v="3110 State Share March 2018"/>
    <s v="201803201166960"/>
  </r>
  <r>
    <x v="90"/>
    <n v="10"/>
    <n v="5491098.1699999999"/>
    <n v="0"/>
    <n v="5491098.1699999999"/>
    <s v="EFT,999A,20180000000000136833"/>
    <s v="THOMPSON R2J 1560"/>
    <s v="3110 State Share April 2018"/>
    <s v="201804201183432"/>
  </r>
  <r>
    <x v="90"/>
    <n v="11"/>
    <n v="5488788.3200000003"/>
    <n v="0"/>
    <n v="5488788.3200000003"/>
    <s v="EFT,999A,20180000000000152998"/>
    <s v="THOMPSON R2J 1560"/>
    <s v="3110 State Share May 2018"/>
    <s v="201805221199564"/>
  </r>
  <r>
    <x v="90"/>
    <n v="12"/>
    <n v="5490995.1500000004"/>
    <n v="0"/>
    <n v="5490995.1500000004"/>
    <s v="EFT,999A,20180000000000169673"/>
    <s v="THOMPSON R2J 1560"/>
    <s v="3110 State Share June 2018"/>
    <s v="201806201216182"/>
  </r>
  <r>
    <x v="91"/>
    <n v="1"/>
    <n v="7457.16"/>
    <n v="0"/>
    <n v="7457.16"/>
    <s v="EFT,999A,20180000000000008622"/>
    <s v="ESTES PARK SCHOOL DIST R-3 District Code 1570"/>
    <s v="3110 State Share July 2017"/>
    <s v="201707201055418"/>
  </r>
  <r>
    <x v="91"/>
    <n v="2"/>
    <n v="110580.22"/>
    <n v="0"/>
    <n v="110580.22"/>
    <s v="EFT,999A,20180000000000021316"/>
    <s v="ESTES PARK SCHOOL DIST R-3 District Code 1570"/>
    <s v="3110 State Share August 2017"/>
    <s v="201708221068053"/>
  </r>
  <r>
    <x v="91"/>
    <n v="3"/>
    <n v="59018.69"/>
    <n v="0"/>
    <n v="59018.69"/>
    <s v="EFT,999A,20180000000000034272"/>
    <s v="ESTES PARK SCHOOL DIST R-3 District Code 1570"/>
    <s v="3110 State Share September 2017"/>
    <s v="201709201080969"/>
  </r>
  <r>
    <x v="91"/>
    <n v="4"/>
    <n v="59018.69"/>
    <n v="0"/>
    <n v="59018.69"/>
    <s v="EFT,999A,20180000000000049701"/>
    <s v="ESTES PARK SCHOOL DIST R-3 District Code 1570"/>
    <s v="3110 State Share October 2017"/>
    <s v="201710201096388"/>
  </r>
  <r>
    <x v="91"/>
    <n v="5"/>
    <n v="59018.69"/>
    <n v="0"/>
    <n v="59018.69"/>
    <s v="EFT,999A,20180000000000063380"/>
    <s v="ESTES PARK SCHOOL DIST R-3 District Code 1570"/>
    <s v="3110 State Share November 2017"/>
    <s v="201711201110067"/>
  </r>
  <r>
    <x v="92"/>
    <n v="1"/>
    <n v="612015.49"/>
    <n v="0"/>
    <n v="612015.49"/>
    <s v="EFT,999A,20180000000000008558"/>
    <s v="LAS ANIMAS COUNTY SD # 1"/>
    <s v="3110 State Share July 2017"/>
    <s v="201707201055354"/>
  </r>
  <r>
    <x v="92"/>
    <n v="2"/>
    <n v="614030.47"/>
    <n v="0"/>
    <n v="614030.47"/>
    <s v="EFT,999A,20180000000000021252"/>
    <s v="LAS ANIMAS COUNTY SD # 1"/>
    <s v="3110 State Share August 2017"/>
    <s v="201708221067989"/>
  </r>
  <r>
    <x v="92"/>
    <n v="3"/>
    <n v="613022.98"/>
    <n v="0"/>
    <n v="613022.98"/>
    <s v="EFT,999A,20180000000000034208"/>
    <s v="LAS ANIMAS COUNTY SD # 1"/>
    <s v="3110 State Share September 2017"/>
    <s v="201709201080905"/>
  </r>
  <r>
    <x v="92"/>
    <n v="4"/>
    <n v="613022.98"/>
    <n v="0"/>
    <n v="613022.98"/>
    <s v="EFT,999A,20180000000000049637"/>
    <s v="LAS ANIMAS COUNTY SD # 1"/>
    <s v="3110 State Share October 2017"/>
    <s v="201710201096324"/>
  </r>
  <r>
    <x v="92"/>
    <n v="5"/>
    <n v="613022.98"/>
    <n v="0"/>
    <n v="613022.98"/>
    <s v="EFT,999A,20180000000000063317"/>
    <s v="LAS ANIMAS COUNTY SD # 1"/>
    <s v="3110 State Share November 2017"/>
    <s v="201711201110004"/>
  </r>
  <r>
    <x v="92"/>
    <n v="6"/>
    <n v="392053.53"/>
    <n v="0"/>
    <n v="392053.53"/>
    <s v="EFT,999A,20180000000000077307"/>
    <s v="LAS ANIMAS COUNTY SD # 1"/>
    <s v="3110 State Share December 2017"/>
    <s v="201712191123993"/>
  </r>
  <r>
    <x v="92"/>
    <n v="7"/>
    <n v="572883.5"/>
    <n v="0"/>
    <n v="572883.5"/>
    <s v="EFT,999A,20180000000000091496"/>
    <s v="LAS ANIMAS COUNTY SD # 1"/>
    <s v="3110 State Share January 2018"/>
    <s v="201801221138149"/>
  </r>
  <r>
    <x v="92"/>
    <n v="8"/>
    <n v="576194.55000000005"/>
    <n v="0"/>
    <n v="576194.55000000005"/>
    <s v="EFT,999A,20180000000000105243"/>
    <s v="LAS ANIMAS COUNTY SD # 1"/>
    <s v="3110 State Share February 2018"/>
    <s v="201802201151896"/>
  </r>
  <r>
    <x v="92"/>
    <n v="9"/>
    <n v="576194.54"/>
    <n v="0"/>
    <n v="576194.54"/>
    <s v="EFT,999A,20180000000000120284"/>
    <s v="LAS ANIMAS COUNTY SD # 1"/>
    <s v="3110 State Share March 2018"/>
    <s v="201803201166908"/>
  </r>
  <r>
    <x v="92"/>
    <n v="10"/>
    <n v="578733.23"/>
    <n v="0"/>
    <n v="578733.23"/>
    <s v="EFT,999A,20180000000000136781"/>
    <s v="LAS ANIMAS COUNTY SD # 1"/>
    <s v="3110 State Share April 2018"/>
    <s v="201804201183380"/>
  </r>
  <r>
    <x v="92"/>
    <n v="11"/>
    <n v="578554.53"/>
    <n v="0"/>
    <n v="578554.53"/>
    <s v="EFT,999A,20180000000000152946"/>
    <s v="LAS ANIMAS COUNTY SD # 1"/>
    <s v="3110 State Share May 2018"/>
    <s v="201805221199512"/>
  </r>
  <r>
    <x v="92"/>
    <n v="12"/>
    <n v="578725.24"/>
    <n v="0"/>
    <n v="578725.24"/>
    <s v="EFT,999A,20180000000000169620"/>
    <s v="LAS ANIMAS COUNTY SD # 1"/>
    <s v="3110 State Share June 2018"/>
    <s v="201806201216129"/>
  </r>
  <r>
    <x v="93"/>
    <n v="1"/>
    <n v="176226.1"/>
    <n v="0"/>
    <n v="176226.1"/>
    <s v="EFT,999A,20180000000000008620"/>
    <s v="PRIMERO REORGANIZED 2 1590"/>
    <s v="3110 State Share July 2017"/>
    <s v="201707201055416"/>
  </r>
  <r>
    <x v="93"/>
    <n v="2"/>
    <n v="176145.52"/>
    <n v="0"/>
    <n v="176145.52"/>
    <s v="EFT,999A,20180000000000021314"/>
    <s v="PRIMERO REORGANIZED 2 1590"/>
    <s v="3110 State Share August 2017"/>
    <s v="201708221068051"/>
  </r>
  <r>
    <x v="93"/>
    <n v="3"/>
    <n v="176185.81"/>
    <n v="0"/>
    <n v="176185.81"/>
    <s v="EFT,999A,20180000000000034270"/>
    <s v="PRIMERO REORGANIZED 2 1590"/>
    <s v="3110 State Share September 2017"/>
    <s v="201709201080967"/>
  </r>
  <r>
    <x v="93"/>
    <n v="4"/>
    <n v="176185.81"/>
    <n v="0"/>
    <n v="176185.81"/>
    <s v="EFT,999A,20180000000000049699"/>
    <s v="PRIMERO REORGANIZED 2 1590"/>
    <s v="3110 State Share October 2017"/>
    <s v="201710201096386"/>
  </r>
  <r>
    <x v="93"/>
    <n v="5"/>
    <n v="176185.81"/>
    <n v="0"/>
    <n v="176185.81"/>
    <s v="EFT,999A,20180000000000063378"/>
    <s v="PRIMERO REORGANIZED 2 1590"/>
    <s v="3110 State Share November 2017"/>
    <s v="201711201110065"/>
  </r>
  <r>
    <x v="93"/>
    <n v="6"/>
    <n v="159475.96"/>
    <n v="0"/>
    <n v="159475.96"/>
    <s v="EFT,999A,20180000000000077367"/>
    <s v="PRIMERO REORGANIZED 2 1590"/>
    <s v="3110 State Share December 2017"/>
    <s v="201712191124053"/>
  </r>
  <r>
    <x v="93"/>
    <n v="7"/>
    <n v="172503.66"/>
    <n v="0"/>
    <n v="172503.66"/>
    <s v="EFT,999A,20180000000000091563"/>
    <s v="PRIMERO REORGANIZED 2 1590"/>
    <s v="3110 State Share January 2018"/>
    <s v="201801221138216"/>
  </r>
  <r>
    <x v="93"/>
    <n v="8"/>
    <n v="173400.78"/>
    <n v="0"/>
    <n v="173400.78"/>
    <s v="EFT,999A,20180000000000105310"/>
    <s v="PRIMERO REORGANIZED 2 1590"/>
    <s v="3110 State Share February 2018"/>
    <s v="201802201151963"/>
  </r>
  <r>
    <x v="93"/>
    <n v="9"/>
    <n v="173400.78"/>
    <n v="0"/>
    <n v="173400.78"/>
    <s v="EFT,999A,20180000000000120357"/>
    <s v="PRIMERO REORGANIZED 2 1590"/>
    <s v="3110 State Share March 2018"/>
    <s v="201803201166981"/>
  </r>
  <r>
    <x v="93"/>
    <n v="10"/>
    <n v="174088.64"/>
    <n v="0"/>
    <n v="174088.64"/>
    <s v="EFT,999A,20180000000000136854"/>
    <s v="PRIMERO REORGANIZED 2 1590"/>
    <s v="3110 State Share April 2018"/>
    <s v="201804201183453"/>
  </r>
  <r>
    <x v="93"/>
    <n v="11"/>
    <n v="174040.22"/>
    <n v="0"/>
    <n v="174040.22"/>
    <s v="EFT,999A,20180000000000153019"/>
    <s v="PRIMERO REORGANIZED 2 1590"/>
    <s v="3110 State Share May 2018"/>
    <s v="201805221199585"/>
  </r>
  <r>
    <x v="93"/>
    <n v="12"/>
    <n v="174086.46"/>
    <n v="0"/>
    <n v="174086.46"/>
    <s v="EFT,999A,20180000000000169694"/>
    <s v="PRIMERO REORGANIZED 2 1590"/>
    <s v="3110 State Share June 2018"/>
    <s v="201806201216203"/>
  </r>
  <r>
    <x v="94"/>
    <n v="1"/>
    <n v="178465.17"/>
    <n v="0"/>
    <n v="178465.17"/>
    <s v="EFT,999A,20180000000000008678"/>
    <s v="HOEHNE REORGANIZED 3 1600"/>
    <s v="3110 State Share July 2017"/>
    <s v="201707201055474"/>
  </r>
  <r>
    <x v="94"/>
    <n v="2"/>
    <n v="178912.79"/>
    <n v="0"/>
    <n v="178912.79"/>
    <s v="EFT,999A,20180000000000021370"/>
    <s v="HOEHNE REORGANIZED 3 1600"/>
    <s v="3110 State Share August 2017"/>
    <s v="201708221068107"/>
  </r>
  <r>
    <x v="94"/>
    <n v="3"/>
    <n v="178688.98"/>
    <n v="0"/>
    <n v="178688.98"/>
    <s v="EFT,999A,20180000000000034326"/>
    <s v="HOEHNE REORGANIZED 3 1600"/>
    <s v="3110 State Share September 2017"/>
    <s v="201709201081023"/>
  </r>
  <r>
    <x v="94"/>
    <n v="4"/>
    <n v="178688.98"/>
    <n v="0"/>
    <n v="178688.98"/>
    <s v="EFT,999A,20180000000000049754"/>
    <s v="HOEHNE REORGANIZED 3 1600"/>
    <s v="3110 State Share October 2017"/>
    <s v="201710201096441"/>
  </r>
  <r>
    <x v="94"/>
    <n v="5"/>
    <n v="178688.98"/>
    <n v="0"/>
    <n v="178688.98"/>
    <s v="EFT,999A,20180000000000063432"/>
    <s v="HOEHNE REORGANIZED 3 1600"/>
    <s v="3110 State Share November 2017"/>
    <s v="201711201110119"/>
  </r>
  <r>
    <x v="94"/>
    <n v="6"/>
    <n v="149430.46"/>
    <n v="0"/>
    <n v="149430.46"/>
    <s v="EFT,999A,20180000000000077420"/>
    <s v="HOEHNE REORGANIZED 3 1600"/>
    <s v="3110 State Share December 2017"/>
    <s v="201712191124106"/>
  </r>
  <r>
    <x v="94"/>
    <n v="7"/>
    <n v="172534.79"/>
    <n v="0"/>
    <n v="172534.79"/>
    <s v="EFT,999A,20180000000000091613"/>
    <s v="HOEHNE REORGANIZED 3 1600"/>
    <s v="3110 State Share January 2018"/>
    <s v="201801221138266"/>
  </r>
  <r>
    <x v="94"/>
    <n v="8"/>
    <n v="173812.49"/>
    <n v="0"/>
    <n v="173812.49"/>
    <s v="EFT,999A,20180000000000105360"/>
    <s v="HOEHNE REORGANIZED 3 1600"/>
    <s v="3110 State Share February 2018"/>
    <s v="201802201152013"/>
  </r>
  <r>
    <x v="94"/>
    <n v="9"/>
    <n v="173812.48000000001"/>
    <n v="0"/>
    <n v="173812.48000000001"/>
    <s v="EFT,999A,20180000000000120390"/>
    <s v="HOEHNE REORGANIZED 3 1600"/>
    <s v="3110 State Share March 2018"/>
    <s v="201803201167014"/>
  </r>
  <r>
    <x v="94"/>
    <n v="10"/>
    <n v="174792.13"/>
    <n v="0"/>
    <n v="174792.13"/>
    <s v="EFT,999A,20180000000000136887"/>
    <s v="HOEHNE REORGANIZED 3 1600"/>
    <s v="3110 State Share April 2018"/>
    <s v="201804201183486"/>
  </r>
  <r>
    <x v="94"/>
    <n v="11"/>
    <n v="174723.17"/>
    <n v="0"/>
    <n v="174723.17"/>
    <s v="EFT,999A,20180000000000153052"/>
    <s v="HOEHNE REORGANIZED 3 1600"/>
    <s v="3110 State Share May 2018"/>
    <s v="201805221199618"/>
  </r>
  <r>
    <x v="94"/>
    <n v="12"/>
    <n v="174789.07"/>
    <n v="0"/>
    <n v="174789.07"/>
    <s v="EFT,999A,20180000000000169727"/>
    <s v="HOEHNE REORGANIZED 3 1600"/>
    <s v="3110 State Share June 2018"/>
    <s v="201806201216236"/>
  </r>
  <r>
    <x v="95"/>
    <n v="1"/>
    <n v="116158.33"/>
    <n v="0"/>
    <n v="116158.33"/>
    <s v="EFT,999A,20180000000000008559"/>
    <s v="AGUILAR REORGANIZED 6 1620"/>
    <s v="3110 State Share July 2017"/>
    <s v="201707201055355"/>
  </r>
  <r>
    <x v="95"/>
    <n v="2"/>
    <n v="116303.91"/>
    <n v="0"/>
    <n v="116303.91"/>
    <s v="EFT,999A,20180000000000021253"/>
    <s v="AGUILAR REORGANIZED 6 1620"/>
    <s v="3110 State Share August 2017"/>
    <s v="201708221067990"/>
  </r>
  <r>
    <x v="95"/>
    <n v="3"/>
    <n v="116231.12"/>
    <n v="0"/>
    <n v="116231.12"/>
    <s v="EFT,999A,20180000000000034209"/>
    <s v="AGUILAR REORGANIZED 6 1620"/>
    <s v="3110 State Share September 2017"/>
    <s v="201709201080906"/>
  </r>
  <r>
    <x v="95"/>
    <n v="4"/>
    <n v="116231.12"/>
    <n v="0"/>
    <n v="116231.12"/>
    <s v="EFT,999A,20180000000000049638"/>
    <s v="AGUILAR REORGANIZED 6 1620"/>
    <s v="3110 State Share October 2017"/>
    <s v="201710201096325"/>
  </r>
  <r>
    <x v="95"/>
    <n v="5"/>
    <n v="116231.12"/>
    <n v="0"/>
    <n v="116231.12"/>
    <s v="EFT,999A,20180000000000063318"/>
    <s v="AGUILAR REORGANIZED 6 1620"/>
    <s v="3110 State Share November 2017"/>
    <s v="201711201110005"/>
  </r>
  <r>
    <x v="95"/>
    <n v="6"/>
    <n v="53565.66"/>
    <n v="0"/>
    <n v="53565.66"/>
    <s v="EFT,999A,20180000000000077308"/>
    <s v="AGUILAR REORGANIZED 6 1620"/>
    <s v="3110 State Share December 2017"/>
    <s v="201712191123994"/>
  </r>
  <r>
    <x v="95"/>
    <n v="7"/>
    <n v="105169.93"/>
    <n v="0"/>
    <n v="105169.93"/>
    <s v="EFT,999A,20180000000000091497"/>
    <s v="AGUILAR REORGANIZED 6 1620"/>
    <s v="3110 State Share January 2018"/>
    <s v="201801221138150"/>
  </r>
  <r>
    <x v="95"/>
    <n v="8"/>
    <n v="105786.84"/>
    <n v="0"/>
    <n v="105786.84"/>
    <s v="EFT,999A,20180000000000105244"/>
    <s v="AGUILAR REORGANIZED 6 1620"/>
    <s v="3110 State Share February 2018"/>
    <s v="201802201151897"/>
  </r>
  <r>
    <x v="95"/>
    <n v="9"/>
    <n v="105786.84"/>
    <n v="0"/>
    <n v="105786.84"/>
    <s v="EFT,999A,20180000000000120285"/>
    <s v="AGUILAR REORGANIZED 6 1620"/>
    <s v="3110 State Share March 2018"/>
    <s v="201803201166909"/>
  </r>
  <r>
    <x v="95"/>
    <n v="10"/>
    <n v="106259.85"/>
    <n v="0"/>
    <n v="106259.85"/>
    <s v="EFT,999A,20180000000000136782"/>
    <s v="AGUILAR REORGANIZED 6 1620"/>
    <s v="3110 State Share April 2018"/>
    <s v="201804201183381"/>
  </r>
  <r>
    <x v="95"/>
    <n v="11"/>
    <n v="106226.56"/>
    <n v="0"/>
    <n v="106226.56"/>
    <s v="EFT,999A,20180000000000152947"/>
    <s v="AGUILAR REORGANIZED 6 1620"/>
    <s v="3110 State Share May 2018"/>
    <s v="201805221199513"/>
  </r>
  <r>
    <x v="95"/>
    <n v="12"/>
    <n v="106258.36"/>
    <n v="0"/>
    <n v="106258.36"/>
    <s v="EFT,999A,20180000000000169621"/>
    <s v="AGUILAR REORGANIZED 6 1620"/>
    <s v="3110 State Share June 2018"/>
    <s v="201806201216130"/>
  </r>
  <r>
    <x v="96"/>
    <n v="1"/>
    <n v="250199.34"/>
    <n v="0"/>
    <n v="250199.34"/>
    <s v="EFT,999A,20180000000000008664"/>
    <s v="LAS ANIMAS COUNTY SD 82"/>
    <s v="3110 State Share July 2017"/>
    <s v="201707201055460"/>
  </r>
  <r>
    <x v="96"/>
    <n v="2"/>
    <n v="250035.72"/>
    <n v="0"/>
    <n v="250035.72"/>
    <s v="EFT,999A,20180000000000021356"/>
    <s v="LAS ANIMAS COUNTY SD 82"/>
    <s v="3110 State Share August 2017"/>
    <s v="201708221068093"/>
  </r>
  <r>
    <x v="96"/>
    <n v="3"/>
    <n v="250117.53"/>
    <n v="0"/>
    <n v="250117.53"/>
    <s v="EFT,999A,20180000000000034312"/>
    <s v="LAS ANIMAS COUNTY SD 82"/>
    <s v="3110 State Share September 2017"/>
    <s v="201709201081009"/>
  </r>
  <r>
    <x v="96"/>
    <n v="4"/>
    <n v="250117.53"/>
    <n v="0"/>
    <n v="250117.53"/>
    <s v="EFT,999A,20180000000000049740"/>
    <s v="LAS ANIMAS COUNTY SD 82"/>
    <s v="3110 State Share October 2017"/>
    <s v="201710201096427"/>
  </r>
  <r>
    <x v="96"/>
    <n v="5"/>
    <n v="250117.53"/>
    <n v="0"/>
    <n v="250117.53"/>
    <s v="EFT,999A,20180000000000063418"/>
    <s v="LAS ANIMAS COUNTY SD 82"/>
    <s v="3110 State Share November 2017"/>
    <s v="201711201110105"/>
  </r>
  <r>
    <x v="96"/>
    <n v="6"/>
    <n v="206925.95"/>
    <n v="0"/>
    <n v="206925.95"/>
    <s v="EFT,999A,20180000000000077406"/>
    <s v="LAS ANIMAS COUNTY SD 82"/>
    <s v="3110 State Share December 2017"/>
    <s v="201712191124092"/>
  </r>
  <r>
    <x v="96"/>
    <n v="7"/>
    <n v="241665.97"/>
    <n v="0"/>
    <n v="241665.97"/>
    <s v="EFT,999A,20180000000000091601"/>
    <s v="LAS ANIMAS COUNTY SD 82"/>
    <s v="3110 State Share January 2018"/>
    <s v="201801221138254"/>
  </r>
  <r>
    <x v="96"/>
    <n v="8"/>
    <n v="242918.86"/>
    <n v="0"/>
    <n v="242918.86"/>
    <s v="EFT,999A,20180000000000105348"/>
    <s v="LAS ANIMAS COUNTY SD 82"/>
    <s v="3110 State Share February 2018"/>
    <s v="201802201152001"/>
  </r>
  <r>
    <x v="96"/>
    <n v="9"/>
    <n v="242918.86"/>
    <n v="0"/>
    <n v="242918.86"/>
    <s v="EFT,999A,20180000000000120380"/>
    <s v="LAS ANIMAS COUNTY SD 82"/>
    <s v="3110 State Share March 2018"/>
    <s v="201803201167004"/>
  </r>
  <r>
    <x v="96"/>
    <n v="10"/>
    <n v="243879.49"/>
    <n v="0"/>
    <n v="243879.49"/>
    <s v="EFT,999A,20180000000000136877"/>
    <s v="LAS ANIMAS COUNTY SD 82"/>
    <s v="3110 State Share April 2018"/>
    <s v="201804201183476"/>
  </r>
  <r>
    <x v="96"/>
    <n v="11"/>
    <n v="243811.87"/>
    <n v="0"/>
    <n v="243811.87"/>
    <s v="EFT,999A,20180000000000153042"/>
    <s v="LAS ANIMAS COUNTY SD 82"/>
    <s v="3110 State Share May 2018"/>
    <s v="201805221199608"/>
  </r>
  <r>
    <x v="96"/>
    <n v="12"/>
    <n v="243876.47"/>
    <n v="0"/>
    <n v="243876.47"/>
    <s v="EFT,999A,20180000000000169717"/>
    <s v="LAS ANIMAS COUNTY SD 82"/>
    <s v="3110 State Share June 2018"/>
    <s v="201806201216226"/>
  </r>
  <r>
    <x v="97"/>
    <n v="1"/>
    <n v="43230.58"/>
    <n v="0"/>
    <n v="43230.58"/>
    <s v="EFT,999A,20180000000000008649"/>
    <s v="KIM REORGANIZED 88 1760"/>
    <s v="3110 State Share July 2017"/>
    <s v="201707201055445"/>
  </r>
  <r>
    <x v="97"/>
    <n v="2"/>
    <n v="43237.55"/>
    <n v="0"/>
    <n v="43237.55"/>
    <s v="EFT,999A,20180000000000021342"/>
    <s v="KIM REORGANIZED 88 1760"/>
    <s v="3110 State Share August 2017"/>
    <s v="201708221068079"/>
  </r>
  <r>
    <x v="97"/>
    <n v="3"/>
    <n v="43234.07"/>
    <n v="0"/>
    <n v="43234.07"/>
    <s v="EFT,999A,20180000000000034298"/>
    <s v="KIM REORGANIZED 88 1760"/>
    <s v="3110 State Share September 2017"/>
    <s v="201709201080995"/>
  </r>
  <r>
    <x v="97"/>
    <n v="4"/>
    <n v="43234.07"/>
    <n v="0"/>
    <n v="43234.07"/>
    <s v="EFT,999A,20180000000000049726"/>
    <s v="KIM REORGANIZED 88 1760"/>
    <s v="3110 State Share October 2017"/>
    <s v="201710201096413"/>
  </r>
  <r>
    <x v="97"/>
    <n v="5"/>
    <n v="43234.07"/>
    <n v="0"/>
    <n v="43234.07"/>
    <s v="EFT,999A,20180000000000063404"/>
    <s v="KIM REORGANIZED 88 1760"/>
    <s v="3110 State Share November 2017"/>
    <s v="201711201110091"/>
  </r>
  <r>
    <x v="97"/>
    <n v="6"/>
    <n v="54363.49"/>
    <n v="0"/>
    <n v="54363.49"/>
    <s v="EFT,999A,20180000000000077392"/>
    <s v="KIM REORGANIZED 88 1760"/>
    <s v="3110 State Share December 2017"/>
    <s v="201712191124078"/>
  </r>
  <r>
    <x v="97"/>
    <n v="7"/>
    <n v="44799.08"/>
    <n v="0"/>
    <n v="44799.08"/>
    <s v="EFT,999A,20180000000000091588"/>
    <s v="KIM REORGANIZED 88 1760"/>
    <s v="3110 State Share January 2018"/>
    <s v="201801221138241"/>
  </r>
  <r>
    <x v="97"/>
    <n v="8"/>
    <n v="45088.95"/>
    <n v="0"/>
    <n v="45088.95"/>
    <s v="EFT,999A,20180000000000105335"/>
    <s v="KIM REORGANIZED 88 1760"/>
    <s v="3110 State Share February 2018"/>
    <s v="201802201151988"/>
  </r>
  <r>
    <x v="97"/>
    <n v="9"/>
    <n v="45088.959999999999"/>
    <n v="0"/>
    <n v="45088.959999999999"/>
    <s v="EFT,999A,20180000000000120370"/>
    <s v="KIM REORGANIZED 88 1760"/>
    <s v="3110 State Share March 2018"/>
    <s v="201803201166994"/>
  </r>
  <r>
    <x v="97"/>
    <n v="10"/>
    <n v="45311.21"/>
    <n v="0"/>
    <n v="45311.21"/>
    <s v="EFT,999A,20180000000000136867"/>
    <s v="KIM REORGANIZED 88 1760"/>
    <s v="3110 State Share April 2018"/>
    <s v="201804201183466"/>
  </r>
  <r>
    <x v="97"/>
    <n v="11"/>
    <n v="45295.58"/>
    <n v="0"/>
    <n v="45295.58"/>
    <s v="EFT,999A,20180000000000153032"/>
    <s v="KIM REORGANIZED 88 1760"/>
    <s v="3110 State Share May 2018"/>
    <s v="201805221199598"/>
  </r>
  <r>
    <x v="97"/>
    <n v="12"/>
    <n v="45310.51"/>
    <n v="0"/>
    <n v="45310.51"/>
    <s v="EFT,999A,20180000000000169707"/>
    <s v="KIM REORGANIZED 88 1760"/>
    <s v="3110 State Share June 2018"/>
    <s v="201806201216216"/>
  </r>
  <r>
    <x v="98"/>
    <n v="1"/>
    <n v="80391.31"/>
    <n v="0"/>
    <n v="80391.31"/>
    <s v="EFT,999A,20180000000000008670"/>
    <s v="GENOA HUGO C113 1780"/>
    <s v="3110 State Share July 2017"/>
    <s v="201707201055466"/>
  </r>
  <r>
    <x v="98"/>
    <n v="2"/>
    <n v="80805.600000000006"/>
    <n v="0"/>
    <n v="80805.600000000006"/>
    <s v="EFT,999A,20180000000000021362"/>
    <s v="GENOA HUGO C113 1780"/>
    <s v="3110 State Share August 2017"/>
    <s v="201708221068099"/>
  </r>
  <r>
    <x v="98"/>
    <n v="3"/>
    <n v="80598.45"/>
    <n v="0"/>
    <n v="80598.45"/>
    <s v="EFT,999A,20180000000000034318"/>
    <s v="GENOA HUGO C113 1780"/>
    <s v="3110 State Share September 2017"/>
    <s v="201709201081015"/>
  </r>
  <r>
    <x v="98"/>
    <n v="4"/>
    <n v="80598.45"/>
    <n v="0"/>
    <n v="80598.45"/>
    <s v="EFT,999A,20180000000000049746"/>
    <s v="GENOA HUGO C113 1780"/>
    <s v="3110 State Share October 2017"/>
    <s v="201710201096433"/>
  </r>
  <r>
    <x v="98"/>
    <n v="5"/>
    <n v="80598.45"/>
    <n v="0"/>
    <n v="80598.45"/>
    <s v="EFT,999A,20180000000000063424"/>
    <s v="GENOA HUGO C113 1780"/>
    <s v="3110 State Share November 2017"/>
    <s v="201711201110111"/>
  </r>
  <r>
    <x v="98"/>
    <n v="6"/>
    <n v="27850.720000000001"/>
    <n v="0"/>
    <n v="27850.720000000001"/>
    <s v="EFT,999A,20180000000000077412"/>
    <s v="GENOA HUGO C113 1780"/>
    <s v="3110 State Share December 2017"/>
    <s v="201712191124098"/>
  </r>
  <r>
    <x v="98"/>
    <n v="7"/>
    <n v="70982.52"/>
    <n v="0"/>
    <n v="70982.52"/>
    <s v="EFT,999A,20180000000000091607"/>
    <s v="GENOA HUGO C113 1780"/>
    <s v="3110 State Share January 2018"/>
    <s v="201801221138260"/>
  </r>
  <r>
    <x v="98"/>
    <n v="8"/>
    <n v="71807.12"/>
    <n v="0"/>
    <n v="71807.12"/>
    <s v="EFT,999A,20180000000000105354"/>
    <s v="GENOA HUGO C113 1780"/>
    <s v="3110 State Share February 2018"/>
    <s v="201802201152007"/>
  </r>
  <r>
    <x v="98"/>
    <n v="9"/>
    <n v="71807.11"/>
    <n v="0"/>
    <n v="71807.11"/>
    <s v="EFT,999A,20180000000000120385"/>
    <s v="GENOA HUGO C113 1780"/>
    <s v="3110 State Share March 2018"/>
    <s v="201803201167009"/>
  </r>
  <r>
    <x v="98"/>
    <n v="10"/>
    <n v="72439.360000000001"/>
    <n v="0"/>
    <n v="72439.360000000001"/>
    <s v="EFT,999A,20180000000000136882"/>
    <s v="GENOA HUGO C113 1780"/>
    <s v="3110 State Share April 2018"/>
    <s v="201804201183481"/>
  </r>
  <r>
    <x v="98"/>
    <n v="11"/>
    <n v="72394.86"/>
    <n v="0"/>
    <n v="72394.86"/>
    <s v="EFT,999A,20180000000000153047"/>
    <s v="GENOA HUGO C113 1780"/>
    <s v="3110 State Share May 2018"/>
    <s v="201805221199613"/>
  </r>
  <r>
    <x v="98"/>
    <n v="12"/>
    <n v="72437.38"/>
    <n v="0"/>
    <n v="72437.38"/>
    <s v="EFT,999A,20180000000000169722"/>
    <s v="GENOA HUGO C113 1780"/>
    <s v="3110 State Share June 2018"/>
    <s v="201806201216231"/>
  </r>
  <r>
    <x v="99"/>
    <n v="1"/>
    <n v="192500.66"/>
    <n v="0"/>
    <n v="192500.66"/>
    <s v="EFT,999A,20180000000000008673"/>
    <s v="LIMON RE 4J 1790"/>
    <s v="3110 State Share July 2017"/>
    <s v="201707201055469"/>
  </r>
  <r>
    <x v="99"/>
    <n v="2"/>
    <n v="194870.39999999999"/>
    <n v="0"/>
    <n v="194870.39999999999"/>
    <s v="EFT,999A,20180000000000021365"/>
    <s v="LIMON RE 4J 1790"/>
    <s v="3110 State Share August 2017"/>
    <s v="201708221068102"/>
  </r>
  <r>
    <x v="99"/>
    <n v="3"/>
    <n v="193685.53"/>
    <n v="0"/>
    <n v="193685.53"/>
    <s v="EFT,999A,20180000000000034321"/>
    <s v="LIMON RE 4J 1790"/>
    <s v="3110 State Share September 2017"/>
    <s v="201709201081018"/>
  </r>
  <r>
    <x v="99"/>
    <n v="4"/>
    <n v="193685.53"/>
    <n v="0"/>
    <n v="193685.53"/>
    <s v="EFT,999A,20180000000000049749"/>
    <s v="LIMON RE 4J 1790"/>
    <s v="3110 State Share October 2017"/>
    <s v="201710201096436"/>
  </r>
  <r>
    <x v="99"/>
    <n v="5"/>
    <n v="193685.53"/>
    <n v="0"/>
    <n v="193685.53"/>
    <s v="EFT,999A,20180000000000063427"/>
    <s v="LIMON RE 4J 1790"/>
    <s v="3110 State Share November 2017"/>
    <s v="201711201110114"/>
  </r>
  <r>
    <x v="99"/>
    <n v="6"/>
    <n v="179367.04000000001"/>
    <n v="0"/>
    <n v="179367.04000000001"/>
    <s v="EFT,999A,20180000000000077415"/>
    <s v="LIMON RE 4J 1790"/>
    <s v="3110 State Share December 2017"/>
    <s v="201712191124101"/>
  </r>
  <r>
    <x v="99"/>
    <n v="7"/>
    <n v="189721.42"/>
    <n v="0"/>
    <n v="189721.42"/>
    <s v="EFT,999A,20180000000000091610"/>
    <s v="LIMON RE 4J 1790"/>
    <s v="3110 State Share January 2018"/>
    <s v="201801221138263"/>
  </r>
  <r>
    <x v="99"/>
    <n v="8"/>
    <n v="191299.03"/>
    <n v="0"/>
    <n v="191299.03"/>
    <s v="EFT,999A,20180000000000105357"/>
    <s v="LIMON RE 4J 1790"/>
    <s v="3110 State Share February 2018"/>
    <s v="201802201152010"/>
  </r>
  <r>
    <x v="99"/>
    <n v="9"/>
    <n v="191299.02"/>
    <n v="0"/>
    <n v="191299.02"/>
    <s v="EFT,999A,20180000000000120388"/>
    <s v="LIMON RE 4J 1790"/>
    <s v="3110 State Share March 2018"/>
    <s v="201803201167012"/>
  </r>
  <r>
    <x v="99"/>
    <n v="10"/>
    <n v="192508.63"/>
    <n v="0"/>
    <n v="192508.63"/>
    <s v="EFT,999A,20180000000000136885"/>
    <s v="LIMON RE 4J 1790"/>
    <s v="3110 State Share April 2018"/>
    <s v="201804201183484"/>
  </r>
  <r>
    <x v="99"/>
    <n v="11"/>
    <n v="192423.48"/>
    <n v="0"/>
    <n v="192423.48"/>
    <s v="EFT,999A,20180000000000153050"/>
    <s v="LIMON RE 4J 1790"/>
    <s v="3110 State Share May 2018"/>
    <s v="201805221199616"/>
  </r>
  <r>
    <x v="99"/>
    <n v="12"/>
    <n v="192504.82"/>
    <n v="0"/>
    <n v="192504.82"/>
    <s v="EFT,999A,20180000000000169725"/>
    <s v="LIMON RE 4J 1790"/>
    <s v="3110 State Share June 2018"/>
    <s v="201806201216234"/>
  </r>
  <r>
    <x v="100"/>
    <n v="1"/>
    <n v="49904.06"/>
    <n v="0"/>
    <n v="49904.06"/>
    <s v="EFT,999A,20180000000000008691"/>
    <s v="LINCOLN COUNTY SD # 23"/>
    <s v="3110 State Share July 2017"/>
    <s v="201707201055487"/>
  </r>
  <r>
    <x v="100"/>
    <n v="2"/>
    <n v="50194.44"/>
    <n v="0"/>
    <n v="50194.44"/>
    <s v="EFT,999A,20180000000000021383"/>
    <s v="LINCOLN COUNTY SD # 23"/>
    <s v="3110 State Share August 2017"/>
    <s v="201708221068120"/>
  </r>
  <r>
    <x v="100"/>
    <n v="3"/>
    <n v="50049.25"/>
    <n v="0"/>
    <n v="50049.25"/>
    <s v="EFT,999A,20180000000000034339"/>
    <s v="LINCOLN COUNTY SD # 23"/>
    <s v="3110 State Share September 2017"/>
    <s v="201709201081036"/>
  </r>
  <r>
    <x v="100"/>
    <n v="4"/>
    <n v="50049.25"/>
    <n v="0"/>
    <n v="50049.25"/>
    <s v="EFT,999A,20180000000000049767"/>
    <s v="LINCOLN COUNTY SD # 23"/>
    <s v="3110 State Share October 2017"/>
    <s v="201710201096454"/>
  </r>
  <r>
    <x v="100"/>
    <n v="5"/>
    <n v="50049.25"/>
    <n v="0"/>
    <n v="50049.25"/>
    <s v="EFT,999A,20180000000000063445"/>
    <s v="LINCOLN COUNTY SD # 23"/>
    <s v="3110 State Share November 2017"/>
    <s v="201711201110132"/>
  </r>
  <r>
    <x v="100"/>
    <n v="6"/>
    <n v="44153.23"/>
    <n v="0"/>
    <n v="44153.23"/>
    <s v="EFT,999A,20180000000000077433"/>
    <s v="LINCOLN COUNTY SD # 23"/>
    <s v="3110 State Share December 2017"/>
    <s v="201712191124119"/>
  </r>
  <r>
    <x v="100"/>
    <n v="7"/>
    <n v="48765.11"/>
    <n v="0"/>
    <n v="48765.11"/>
    <s v="EFT,999A,20180000000000091623"/>
    <s v="LINCOLN COUNTY SD # 23"/>
    <s v="3110 State Share January 2018"/>
    <s v="201801221138276"/>
  </r>
  <r>
    <x v="100"/>
    <n v="8"/>
    <n v="49066.559999999998"/>
    <n v="0"/>
    <n v="49066.559999999998"/>
    <s v="EFT,999A,20180000000000105370"/>
    <s v="LINCOLN COUNTY SD # 23"/>
    <s v="3110 State Share February 2018"/>
    <s v="201802201152023"/>
  </r>
  <r>
    <x v="100"/>
    <n v="9"/>
    <n v="49066.559999999998"/>
    <n v="0"/>
    <n v="49066.559999999998"/>
    <s v="EFT,999A,20180000000000120399"/>
    <s v="LINCOLN COUNTY SD # 23"/>
    <s v="3110 State Share March 2018"/>
    <s v="201803201167023"/>
  </r>
  <r>
    <x v="100"/>
    <n v="10"/>
    <n v="49297.7"/>
    <n v="0"/>
    <n v="49297.7"/>
    <s v="EFT,999A,20180000000000136896"/>
    <s v="LINCOLN COUNTY SD # 23"/>
    <s v="3110 State Share April 2018"/>
    <s v="201804201183495"/>
  </r>
  <r>
    <x v="100"/>
    <n v="11"/>
    <n v="49281.43"/>
    <n v="0"/>
    <n v="49281.43"/>
    <s v="EFT,999A,20180000000000153061"/>
    <s v="LINCOLN COUNTY SD # 23"/>
    <s v="3110 State Share May 2018"/>
    <s v="201805221199627"/>
  </r>
  <r>
    <x v="100"/>
    <n v="12"/>
    <n v="49296.98"/>
    <n v="0"/>
    <n v="49296.98"/>
    <s v="EFT,999A,20180000000000169736"/>
    <s v="LINCOLN COUNTY SD # 23"/>
    <s v="3110 State Share June 2018"/>
    <s v="201806201216245"/>
  </r>
  <r>
    <x v="101"/>
    <n v="1"/>
    <n v="853147.26"/>
    <n v="0"/>
    <n v="853147.26"/>
    <s v="EFT,999A,20180000000000008629"/>
    <s v="VALLEY RE1 1828"/>
    <s v="3110 State Share July 2017"/>
    <s v="201707201055425"/>
  </r>
  <r>
    <x v="101"/>
    <n v="2"/>
    <n v="877432.91"/>
    <n v="0"/>
    <n v="877432.91"/>
    <s v="EFT,999A,20180000000000021322"/>
    <s v="VALLEY RE1 1828"/>
    <s v="3110 State Share August 2017"/>
    <s v="201708221068059"/>
  </r>
  <r>
    <x v="101"/>
    <n v="3"/>
    <n v="865290.09"/>
    <n v="0"/>
    <n v="865290.09"/>
    <s v="EFT,999A,20180000000000034278"/>
    <s v="VALLEY RE1 1828"/>
    <s v="3110 State Share September 2017"/>
    <s v="201709201080975"/>
  </r>
  <r>
    <x v="101"/>
    <n v="4"/>
    <n v="865290.09"/>
    <n v="0"/>
    <n v="865290.09"/>
    <s v="EFT,999A,20180000000000049707"/>
    <s v="VALLEY RE1 1828"/>
    <s v="3110 State Share October 2017"/>
    <s v="201710201096394"/>
  </r>
  <r>
    <x v="101"/>
    <n v="5"/>
    <n v="865290.09"/>
    <n v="0"/>
    <n v="865290.09"/>
    <s v="EFT,999A,20180000000000063386"/>
    <s v="VALLEY RE1 1828"/>
    <s v="3110 State Share November 2017"/>
    <s v="201711201110073"/>
  </r>
  <r>
    <x v="101"/>
    <n v="6"/>
    <n v="572673.31999999995"/>
    <n v="0"/>
    <n v="572673.31999999995"/>
    <s v="EFT,999A,20180000000000077374"/>
    <s v="VALLEY RE1 1828"/>
    <s v="3110 State Share December 2017"/>
    <s v="201712191124060"/>
  </r>
  <r>
    <x v="101"/>
    <n v="7"/>
    <n v="810450.29"/>
    <n v="0"/>
    <n v="810450.29"/>
    <s v="EFT,999A,20180000000000091570"/>
    <s v="VALLEY RE1 1828"/>
    <s v="3110 State Share January 2018"/>
    <s v="201801221138223"/>
  </r>
  <r>
    <x v="101"/>
    <n v="8"/>
    <n v="816520.28"/>
    <n v="0"/>
    <n v="816520.28"/>
    <s v="EFT,999A,20180000000000105317"/>
    <s v="VALLEY RE1 1828"/>
    <s v="3110 State Share February 2018"/>
    <s v="201802201151970"/>
  </r>
  <r>
    <x v="101"/>
    <n v="9"/>
    <n v="816520.27"/>
    <n v="0"/>
    <n v="816520.27"/>
    <s v="EFT,999A,20180000000000120249"/>
    <s v="VALLEY RE1 1828"/>
    <s v="3110 State Share March 2018"/>
    <s v="201803201166873"/>
  </r>
  <r>
    <x v="101"/>
    <n v="10"/>
    <n v="821174.32"/>
    <n v="0"/>
    <n v="821174.32"/>
    <s v="EFT,999A,20180000000000136746"/>
    <s v="VALLEY RE1 1828"/>
    <s v="3110 State Share April 2018"/>
    <s v="201804201183345"/>
  </r>
  <r>
    <x v="101"/>
    <n v="11"/>
    <n v="820846.72"/>
    <n v="0"/>
    <n v="820846.72"/>
    <s v="EFT,999A,20180000000000152911"/>
    <s v="VALLEY RE1 1828"/>
    <s v="3110 State Share May 2018"/>
    <s v="201805221199477"/>
  </r>
  <r>
    <x v="101"/>
    <n v="12"/>
    <n v="821159.7"/>
    <n v="0"/>
    <n v="821159.7"/>
    <s v="EFT,999A,20180000000000169585"/>
    <s v="VALLEY RE1 1828"/>
    <s v="3110 State Share June 2018"/>
    <s v="201806201216094"/>
  </r>
  <r>
    <x v="102"/>
    <n v="1"/>
    <n v="87664.09"/>
    <n v="0"/>
    <n v="87664.09"/>
    <s v="EFT,999A,20180000000000008688"/>
    <s v="LOGAN COUNTY SD # 3"/>
    <s v="3110 State Share July 2017"/>
    <s v="201707201055484"/>
  </r>
  <r>
    <x v="102"/>
    <n v="2"/>
    <n v="88850.21"/>
    <n v="0"/>
    <n v="88850.21"/>
    <s v="EFT,999A,20180000000000021380"/>
    <s v="LOGAN COUNTY SD # 3"/>
    <s v="3110 State Share August 2017"/>
    <s v="201708221068117"/>
  </r>
  <r>
    <x v="102"/>
    <n v="3"/>
    <n v="88257.15"/>
    <n v="0"/>
    <n v="88257.15"/>
    <s v="EFT,999A,20180000000000034336"/>
    <s v="LOGAN COUNTY SD # 3"/>
    <s v="3110 State Share September 2017"/>
    <s v="201709201081033"/>
  </r>
  <r>
    <x v="102"/>
    <n v="4"/>
    <n v="88257.15"/>
    <n v="0"/>
    <n v="88257.15"/>
    <s v="EFT,999A,20180000000000049764"/>
    <s v="LOGAN COUNTY SD # 3"/>
    <s v="3110 State Share October 2017"/>
    <s v="201710201096451"/>
  </r>
  <r>
    <x v="102"/>
    <n v="5"/>
    <n v="88257.15"/>
    <n v="0"/>
    <n v="88257.15"/>
    <s v="EFT,999A,20180000000000063442"/>
    <s v="LOGAN COUNTY SD # 3"/>
    <s v="3110 State Share November 2017"/>
    <s v="201711201110129"/>
  </r>
  <r>
    <x v="102"/>
    <n v="6"/>
    <n v="133424.57"/>
    <n v="0"/>
    <n v="133424.57"/>
    <s v="EFT,999A,20180000000000077430"/>
    <s v="LOGAN COUNTY SD # 3"/>
    <s v="3110 State Share December 2017"/>
    <s v="201712191124116"/>
  </r>
  <r>
    <x v="102"/>
    <n v="7"/>
    <n v="94901.22"/>
    <n v="0"/>
    <n v="94901.22"/>
    <s v="EFT,999A,20180000000000091620"/>
    <s v="LOGAN COUNTY SD # 3"/>
    <s v="3110 State Share January 2018"/>
    <s v="201801221138273"/>
  </r>
  <r>
    <x v="102"/>
    <n v="8"/>
    <n v="95785"/>
    <n v="0"/>
    <n v="95785"/>
    <s v="EFT,999A,20180000000000105367"/>
    <s v="LOGAN COUNTY SD # 3"/>
    <s v="3110 State Share February 2018"/>
    <s v="201802201152020"/>
  </r>
  <r>
    <x v="102"/>
    <n v="9"/>
    <n v="95785"/>
    <n v="0"/>
    <n v="95785"/>
    <s v="EFT,999A,20180000000000120396"/>
    <s v="LOGAN COUNTY SD # 3"/>
    <s v="3110 State Share March 2018"/>
    <s v="201803201167020"/>
  </r>
  <r>
    <x v="102"/>
    <n v="10"/>
    <n v="96462.63"/>
    <n v="0"/>
    <n v="96462.63"/>
    <s v="EFT,999A,20180000000000136893"/>
    <s v="LOGAN COUNTY SD # 3"/>
    <s v="3110 State Share April 2018"/>
    <s v="201804201183492"/>
  </r>
  <r>
    <x v="102"/>
    <n v="11"/>
    <n v="96414.93"/>
    <n v="0"/>
    <n v="96414.93"/>
    <s v="EFT,999A,20180000000000153058"/>
    <s v="LOGAN COUNTY SD # 3"/>
    <s v="3110 State Share May 2018"/>
    <s v="201805221199624"/>
  </r>
  <r>
    <x v="102"/>
    <n v="12"/>
    <n v="96460.51"/>
    <n v="0"/>
    <n v="96460.51"/>
    <s v="EFT,999A,20180000000000169733"/>
    <s v="LOGAN COUNTY SD # 3"/>
    <s v="3110 State Share June 2018"/>
    <s v="201806201216242"/>
  </r>
  <r>
    <x v="103"/>
    <n v="1"/>
    <n v="205895.72"/>
    <n v="0"/>
    <n v="205895.72"/>
    <s v="EFT,999A,20180000000000008684"/>
    <s v="LOGAN COUNTY SD 4"/>
    <s v="3110 State Share July 2017"/>
    <s v="201707201055480"/>
  </r>
  <r>
    <x v="103"/>
    <n v="2"/>
    <n v="207092.71"/>
    <n v="0"/>
    <n v="207092.71"/>
    <s v="EFT,999A,20180000000000021376"/>
    <s v="LOGAN COUNTY SD 4"/>
    <s v="3110 State Share August 2017"/>
    <s v="201708221068113"/>
  </r>
  <r>
    <x v="103"/>
    <n v="3"/>
    <n v="206494.22"/>
    <n v="0"/>
    <n v="206494.22"/>
    <s v="EFT,999A,20180000000000034332"/>
    <s v="LOGAN COUNTY SD 4"/>
    <s v="3110 State Share September 2017"/>
    <s v="201709201081029"/>
  </r>
  <r>
    <x v="103"/>
    <n v="4"/>
    <n v="206494.22"/>
    <n v="0"/>
    <n v="206494.22"/>
    <s v="EFT,999A,20180000000000049760"/>
    <s v="LOGAN COUNTY SD 4"/>
    <s v="3110 State Share October 2017"/>
    <s v="201710201096447"/>
  </r>
  <r>
    <x v="103"/>
    <n v="5"/>
    <n v="206494.22"/>
    <n v="0"/>
    <n v="206494.22"/>
    <s v="EFT,999A,20180000000000063438"/>
    <s v="LOGAN COUNTY SD 4"/>
    <s v="3110 State Share November 2017"/>
    <s v="201711201110125"/>
  </r>
  <r>
    <x v="103"/>
    <n v="6"/>
    <n v="174525.28"/>
    <n v="0"/>
    <n v="174525.28"/>
    <s v="EFT,999A,20180000000000077426"/>
    <s v="LOGAN COUNTY SD 4"/>
    <s v="3110 State Share December 2017"/>
    <s v="201712191124112"/>
  </r>
  <r>
    <x v="103"/>
    <n v="7"/>
    <n v="199968.1"/>
    <n v="0"/>
    <n v="199968.1"/>
    <s v="EFT,999A,20180000000000091542"/>
    <s v="LOGAN COUNTY SD 4"/>
    <s v="3110 State Share January 2018"/>
    <s v="201801221138195"/>
  </r>
  <r>
    <x v="103"/>
    <n v="8"/>
    <n v="201165.99"/>
    <n v="0"/>
    <n v="201165.99"/>
    <s v="EFT,999A,20180000000000105289"/>
    <s v="LOGAN COUNTY SD 4"/>
    <s v="3110 State Share February 2018"/>
    <s v="201802201151942"/>
  </r>
  <r>
    <x v="103"/>
    <n v="9"/>
    <n v="201165.99"/>
    <n v="0"/>
    <n v="201165.99"/>
    <s v="EFT,999A,20180000000000120337"/>
    <s v="LOGAN COUNTY SD 4"/>
    <s v="3110 State Share March 2018"/>
    <s v="201803201166961"/>
  </r>
  <r>
    <x v="103"/>
    <n v="10"/>
    <n v="202084.46"/>
    <n v="0"/>
    <n v="202084.46"/>
    <s v="EFT,999A,20180000000000136834"/>
    <s v="LOGAN COUNTY SD 4"/>
    <s v="3110 State Share April 2018"/>
    <s v="201804201183433"/>
  </r>
  <r>
    <x v="103"/>
    <n v="11"/>
    <n v="202019.81"/>
    <n v="0"/>
    <n v="202019.81"/>
    <s v="EFT,999A,20180000000000152999"/>
    <s v="LOGAN COUNTY SD 4"/>
    <s v="3110 State Share May 2018"/>
    <s v="201805221199565"/>
  </r>
  <r>
    <x v="103"/>
    <n v="12"/>
    <n v="202081.57"/>
    <n v="0"/>
    <n v="202081.57"/>
    <s v="EFT,999A,20180000000000169674"/>
    <s v="LOGAN COUNTY SD 4"/>
    <s v="3110 State Share June 2018"/>
    <s v="201806201216183"/>
  </r>
  <r>
    <x v="104"/>
    <n v="1"/>
    <n v="92129.279999999999"/>
    <n v="0"/>
    <n v="92129.279999999999"/>
    <s v="EFT,999A,20180000000000008650"/>
    <s v="LOGAN COUNTY SD 5"/>
    <s v="3110 State Share July 2017"/>
    <s v="201707201055446"/>
  </r>
  <r>
    <x v="104"/>
    <n v="2"/>
    <n v="92511.7"/>
    <n v="0"/>
    <n v="92511.7"/>
    <s v="EFT,999A,20180000000000021343"/>
    <s v="LOGAN COUNTY SD 5"/>
    <s v="3110 State Share August 2017"/>
    <s v="201708221068080"/>
  </r>
  <r>
    <x v="104"/>
    <n v="3"/>
    <n v="92320.49"/>
    <n v="0"/>
    <n v="92320.49"/>
    <s v="EFT,999A,20180000000000034299"/>
    <s v="LOGAN COUNTY SD 5"/>
    <s v="3110 State Share September 2017"/>
    <s v="201709201080996"/>
  </r>
  <r>
    <x v="104"/>
    <n v="4"/>
    <n v="92320.49"/>
    <n v="0"/>
    <n v="92320.49"/>
    <s v="EFT,999A,20180000000000049727"/>
    <s v="LOGAN COUNTY SD 5"/>
    <s v="3110 State Share October 2017"/>
    <s v="201710201096414"/>
  </r>
  <r>
    <x v="104"/>
    <n v="5"/>
    <n v="92320.49"/>
    <n v="0"/>
    <n v="92320.49"/>
    <s v="EFT,999A,20180000000000063405"/>
    <s v="LOGAN COUNTY SD 5"/>
    <s v="3110 State Share November 2017"/>
    <s v="201711201110092"/>
  </r>
  <r>
    <x v="104"/>
    <n v="6"/>
    <n v="64607.98"/>
    <n v="0"/>
    <n v="64607.98"/>
    <s v="EFT,999A,20180000000000077393"/>
    <s v="LOGAN COUNTY SD 5"/>
    <s v="3110 State Share December 2017"/>
    <s v="201712191124079"/>
  </r>
  <r>
    <x v="104"/>
    <n v="7"/>
    <n v="63794.99"/>
    <n v="0"/>
    <n v="63794.99"/>
    <s v="EFT,999A,20180000000000091589"/>
    <s v="LOGAN COUNTY SD 5"/>
    <s v="3110 State Share January 2018"/>
    <s v="201801221138242"/>
  </r>
  <r>
    <x v="104"/>
    <n v="8"/>
    <n v="61519.64"/>
    <n v="0"/>
    <n v="61519.64"/>
    <s v="EFT,999A,20180000000000105336"/>
    <s v="LOGAN COUNTY SD 5"/>
    <s v="3110 State Share February 2018"/>
    <s v="201802201151989"/>
  </r>
  <r>
    <x v="104"/>
    <n v="9"/>
    <n v="63388.94"/>
    <n v="0"/>
    <n v="63388.94"/>
    <s v="EFT,999A,20180000000000120371"/>
    <s v="LOGAN COUNTY SD 5"/>
    <s v="3110 State Share March 2018"/>
    <s v="201803201166995"/>
  </r>
  <r>
    <x v="104"/>
    <n v="10"/>
    <n v="64012.25"/>
    <n v="0"/>
    <n v="64012.25"/>
    <s v="EFT,999A,20180000000000136868"/>
    <s v="LOGAN COUNTY SD 5"/>
    <s v="3110 State Share April 2018"/>
    <s v="201804201183467"/>
  </r>
  <r>
    <x v="104"/>
    <n v="11"/>
    <n v="67950.41"/>
    <n v="0"/>
    <n v="67950.41"/>
    <s v="EFT,999A,20180000000000153033"/>
    <s v="LOGAN COUNTY SD 5"/>
    <s v="3110 State Share May 2018"/>
    <s v="201805221199599"/>
  </r>
  <r>
    <x v="104"/>
    <n v="12"/>
    <n v="67992.56"/>
    <n v="0"/>
    <n v="67992.56"/>
    <s v="EFT,999A,20180000000000169708"/>
    <s v="LOGAN COUNTY SD 5"/>
    <s v="3110 State Share June 2018"/>
    <s v="201806201216217"/>
  </r>
  <r>
    <x v="105"/>
    <n v="1"/>
    <n v="106949.53"/>
    <n v="0"/>
    <n v="106949.53"/>
    <s v="EFT,999A,20180000000000008645"/>
    <s v="DE BEQUE 49JT - 1980"/>
    <s v="3110 State Share July 2017"/>
    <s v="201707201055441"/>
  </r>
  <r>
    <x v="105"/>
    <n v="2"/>
    <n v="106901.65"/>
    <n v="0"/>
    <n v="106901.65"/>
    <s v="EFT,999A,20180000000000021338"/>
    <s v="DE BEQUE 49JT - 1980"/>
    <s v="3110 State Share August 2017"/>
    <s v="201708221068075"/>
  </r>
  <r>
    <x v="105"/>
    <n v="3"/>
    <n v="106925.59"/>
    <n v="0"/>
    <n v="106925.59"/>
    <s v="EFT,999A,20180000000000034294"/>
    <s v="DE BEQUE 49JT - 1980"/>
    <s v="3110 State Share September 2017"/>
    <s v="201709201080991"/>
  </r>
  <r>
    <x v="105"/>
    <n v="4"/>
    <n v="106925.59"/>
    <n v="0"/>
    <n v="106925.59"/>
    <s v="EFT,999A,20180000000000049722"/>
    <s v="DE BEQUE 49JT - 1980"/>
    <s v="3110 State Share October 2017"/>
    <s v="201710201096409"/>
  </r>
  <r>
    <x v="105"/>
    <n v="5"/>
    <n v="106925.59"/>
    <n v="0"/>
    <n v="106925.59"/>
    <s v="EFT,999A,20180000000000063400"/>
    <s v="DE BEQUE 49JT - 1980"/>
    <s v="3110 State Share November 2017"/>
    <s v="201711201110087"/>
  </r>
  <r>
    <x v="105"/>
    <n v="6"/>
    <n v="58209.93"/>
    <n v="0"/>
    <n v="58209.93"/>
    <s v="EFT,999A,20180000000000077388"/>
    <s v="DE BEQUE 49JT - 1980"/>
    <s v="3110 State Share December 2017"/>
    <s v="201712191124074"/>
  </r>
  <r>
    <x v="105"/>
    <n v="7"/>
    <n v="97989.56"/>
    <n v="0"/>
    <n v="97989.56"/>
    <s v="EFT,999A,20180000000000091584"/>
    <s v="DE BEQUE 49JT - 1980"/>
    <s v="3110 State Share January 2018"/>
    <s v="201801221138237"/>
  </r>
  <r>
    <x v="105"/>
    <n v="8"/>
    <n v="98806.27"/>
    <n v="0"/>
    <n v="98806.27"/>
    <s v="EFT,999A,20180000000000105331"/>
    <s v="DE BEQUE 49JT - 1980"/>
    <s v="3110 State Share February 2018"/>
    <s v="201802201151984"/>
  </r>
  <r>
    <x v="105"/>
    <n v="9"/>
    <n v="98806.26"/>
    <n v="0"/>
    <n v="98806.26"/>
    <s v="EFT,999A,20180000000000120280"/>
    <s v="DE BEQUE 49JT - 1980"/>
    <s v="3110 State Share March 2018"/>
    <s v="201803201166904"/>
  </r>
  <r>
    <x v="105"/>
    <n v="10"/>
    <n v="99432.46"/>
    <n v="0"/>
    <n v="99432.46"/>
    <s v="EFT,999A,20180000000000136777"/>
    <s v="DE BEQUE 49JT - 1980"/>
    <s v="3110 State Share April 2018"/>
    <s v="201804201183376"/>
  </r>
  <r>
    <x v="105"/>
    <n v="11"/>
    <n v="99388.38"/>
    <n v="0"/>
    <n v="99388.38"/>
    <s v="EFT,999A,20180000000000152942"/>
    <s v="DE BEQUE 49JT - 1980"/>
    <s v="3110 State Share May 2018"/>
    <s v="201805221199508"/>
  </r>
  <r>
    <x v="105"/>
    <n v="12"/>
    <n v="99430.48"/>
    <n v="0"/>
    <n v="99430.48"/>
    <s v="EFT,999A,20180000000000169616"/>
    <s v="DE BEQUE 49JT - 1980"/>
    <s v="3110 State Share June 2018"/>
    <s v="201806201216125"/>
  </r>
  <r>
    <x v="106"/>
    <n v="1"/>
    <n v="182550.62"/>
    <n v="0"/>
    <n v="182550.62"/>
    <s v="EFT,999A,20180000000000008666"/>
    <s v="PLATEAU VALLEY 50 1990"/>
    <s v="3110 State Share July 2017"/>
    <s v="201707201055462"/>
  </r>
  <r>
    <x v="106"/>
    <n v="2"/>
    <n v="183573.23"/>
    <n v="0"/>
    <n v="183573.23"/>
    <s v="EFT,999A,20180000000000021358"/>
    <s v="PLATEAU VALLEY 50 1990"/>
    <s v="3110 State Share August 2017"/>
    <s v="201708221068095"/>
  </r>
  <r>
    <x v="106"/>
    <n v="3"/>
    <n v="183061.93"/>
    <n v="0"/>
    <n v="183061.93"/>
    <s v="EFT,999A,20180000000000034314"/>
    <s v="PLATEAU VALLEY 50 1990"/>
    <s v="3110 State Share September 2017"/>
    <s v="201709201081011"/>
  </r>
  <r>
    <x v="106"/>
    <n v="4"/>
    <n v="183061.93"/>
    <n v="0"/>
    <n v="183061.93"/>
    <s v="EFT,999A,20180000000000049742"/>
    <s v="PLATEAU VALLEY 50 1990"/>
    <s v="3110 State Share October 2017"/>
    <s v="201710201096429"/>
  </r>
  <r>
    <x v="106"/>
    <n v="5"/>
    <n v="183061.93"/>
    <n v="0"/>
    <n v="183061.93"/>
    <s v="EFT,999A,20180000000000063420"/>
    <s v="PLATEAU VALLEY 50 1990"/>
    <s v="3110 State Share November 2017"/>
    <s v="201711201110107"/>
  </r>
  <r>
    <x v="106"/>
    <n v="6"/>
    <n v="222913.38"/>
    <n v="0"/>
    <n v="222913.38"/>
    <s v="EFT,999A,20180000000000077408"/>
    <s v="PLATEAU VALLEY 50 1990"/>
    <s v="3110 State Share December 2017"/>
    <s v="201712191124094"/>
  </r>
  <r>
    <x v="106"/>
    <n v="7"/>
    <n v="188229.45"/>
    <n v="0"/>
    <n v="188229.45"/>
    <s v="EFT,999A,20180000000000091603"/>
    <s v="PLATEAU VALLEY 50 1990"/>
    <s v="3110 State Share January 2018"/>
    <s v="201801221138256"/>
  </r>
  <r>
    <x v="106"/>
    <n v="8"/>
    <n v="189703.75"/>
    <n v="0"/>
    <n v="189703.75"/>
    <s v="EFT,999A,20180000000000105350"/>
    <s v="PLATEAU VALLEY 50 1990"/>
    <s v="3110 State Share February 2018"/>
    <s v="201802201152003"/>
  </r>
  <r>
    <x v="106"/>
    <n v="9"/>
    <n v="189703.75"/>
    <n v="0"/>
    <n v="189703.75"/>
    <s v="EFT,999A,20180000000000120381"/>
    <s v="PLATEAU VALLEY 50 1990"/>
    <s v="3110 State Share March 2018"/>
    <s v="201803201167005"/>
  </r>
  <r>
    <x v="106"/>
    <n v="10"/>
    <n v="190834.15"/>
    <n v="0"/>
    <n v="190834.15"/>
    <s v="EFT,999A,20180000000000136878"/>
    <s v="PLATEAU VALLEY 50 1990"/>
    <s v="3110 State Share April 2018"/>
    <s v="201804201183477"/>
  </r>
  <r>
    <x v="106"/>
    <n v="11"/>
    <n v="190754.58"/>
    <n v="0"/>
    <n v="190754.58"/>
    <s v="EFT,999A,20180000000000153043"/>
    <s v="PLATEAU VALLEY 50 1990"/>
    <s v="3110 State Share May 2018"/>
    <s v="201805221199609"/>
  </r>
  <r>
    <x v="106"/>
    <n v="12"/>
    <n v="190830.59"/>
    <n v="0"/>
    <n v="190830.59"/>
    <s v="EFT,999A,20180000000000169718"/>
    <s v="PLATEAU VALLEY 50 1990"/>
    <s v="3110 State Share June 2018"/>
    <s v="201806201216227"/>
  </r>
  <r>
    <x v="107"/>
    <n v="1"/>
    <n v="8952850.7599999998"/>
    <n v="0"/>
    <n v="8952850.7599999998"/>
    <s v="EFT,999A,20180000000000008574"/>
    <s v="MESA COUNTY VALLEY 51 2000"/>
    <s v="3110 State Share July 2017"/>
    <s v="201707201055370"/>
  </r>
  <r>
    <x v="107"/>
    <n v="2"/>
    <n v="9036236.4199999999"/>
    <n v="0"/>
    <n v="9036236.4199999999"/>
    <s v="EFT,999A,20180000000000021268"/>
    <s v="MESA COUNTY VALLEY 51 2000"/>
    <s v="3110 State Share August 2017"/>
    <s v="201708221068005"/>
  </r>
  <r>
    <x v="107"/>
    <n v="3"/>
    <n v="8994607.7599999998"/>
    <n v="0"/>
    <n v="8994607.7599999998"/>
    <s v="EFT,999A,20180000000000034224"/>
    <s v="MESA COUNTY VALLEY 51 2000"/>
    <s v="3110 State Share September 2017"/>
    <s v="201709201080921"/>
  </r>
  <r>
    <x v="107"/>
    <n v="4"/>
    <n v="8994607.2599999998"/>
    <n v="0"/>
    <n v="8994607.2599999998"/>
    <s v="EFT,999A,20180000000000049653"/>
    <s v="MESA COUNTY VALLEY 51 2000"/>
    <s v="3110 State Share October 2017"/>
    <s v="201710201096340"/>
  </r>
  <r>
    <x v="107"/>
    <n v="5"/>
    <n v="8994616.8499999996"/>
    <n v="0"/>
    <n v="8994616.8499999996"/>
    <s v="EFT,999A,20180000000000063333"/>
    <s v="MESA COUNTY VALLEY 51 2000"/>
    <s v="3110 State Share November 2017"/>
    <s v="201711201110020"/>
  </r>
  <r>
    <x v="107"/>
    <n v="6"/>
    <n v="8392994.7300000004"/>
    <n v="0"/>
    <n v="8392994.7300000004"/>
    <s v="EFT,999A,20180000000000077323"/>
    <s v="MESA COUNTY VALLEY 51 2000"/>
    <s v="3110 State Share December 2017"/>
    <s v="201712191124009"/>
  </r>
  <r>
    <x v="107"/>
    <n v="7"/>
    <n v="8836290.6799999997"/>
    <n v="0"/>
    <n v="8836290.6799999997"/>
    <s v="EFT,999A,20180000000000091513"/>
    <s v="MESA COUNTY VALLEY 51 2000"/>
    <s v="3110 State Share January 2018"/>
    <s v="201801221138166"/>
  </r>
  <r>
    <x v="107"/>
    <n v="8"/>
    <n v="8895584.2300000004"/>
    <n v="0"/>
    <n v="8895584.2300000004"/>
    <s v="EFT,999A,20180000000000105260"/>
    <s v="MESA COUNTY VALLEY 51 2000"/>
    <s v="3110 State Share February 2018"/>
    <s v="201802201151913"/>
  </r>
  <r>
    <x v="107"/>
    <n v="9"/>
    <n v="8895584.2300000004"/>
    <n v="0"/>
    <n v="8895584.2300000004"/>
    <s v="EFT,999A,20180000000000120306"/>
    <s v="MESA COUNTY VALLEY 51 2000"/>
    <s v="3110 State Share March 2018"/>
    <s v="201803201166930"/>
  </r>
  <r>
    <x v="107"/>
    <n v="10"/>
    <n v="8941047.5500000007"/>
    <n v="0"/>
    <n v="8941047.5500000007"/>
    <s v="EFT,999A,20180000000000136803"/>
    <s v="MESA COUNTY VALLEY 51 2000"/>
    <s v="3110 State Share April 2018"/>
    <s v="201804201183402"/>
  </r>
  <r>
    <x v="107"/>
    <n v="11"/>
    <n v="8937847.4900000002"/>
    <n v="0"/>
    <n v="8937847.4900000002"/>
    <s v="EFT,999A,20180000000000152968"/>
    <s v="MESA COUNTY VALLEY 51 2000"/>
    <s v="3110 State Share May 2018"/>
    <s v="201805221199534"/>
  </r>
  <r>
    <x v="107"/>
    <n v="12"/>
    <n v="8940907.4800000004"/>
    <n v="0"/>
    <n v="8940907.4800000004"/>
    <s v="EFT,999A,20180000000000169642"/>
    <s v="MESA COUNTY VALLEY 51 2000"/>
    <s v="3110 State Share June 2018"/>
    <s v="201806201216151"/>
  </r>
  <r>
    <x v="108"/>
    <n v="1"/>
    <n v="28949.94"/>
    <n v="0"/>
    <n v="28949.94"/>
    <s v="EFT,999A,20180000000000008536"/>
    <s v="CREEDE SCHOOL DISTRICT - 2010"/>
    <s v="3110 State Share July 2017"/>
    <s v="201707201055332"/>
  </r>
  <r>
    <x v="108"/>
    <n v="2"/>
    <n v="30328.63"/>
    <n v="0"/>
    <n v="30328.63"/>
    <s v="EFT,999A,20180000000000021230"/>
    <s v="CREEDE SCHOOL DISTRICT - 2010"/>
    <s v="3110 State Share August 2017"/>
    <s v="201708221067967"/>
  </r>
  <r>
    <x v="108"/>
    <n v="3"/>
    <n v="29639.279999999999"/>
    <n v="0"/>
    <n v="29639.279999999999"/>
    <s v="EFT,999A,20180000000000034186"/>
    <s v="CREEDE SCHOOL DISTRICT - 2010"/>
    <s v="3110 State Share September 2017"/>
    <s v="201709201080883"/>
  </r>
  <r>
    <x v="108"/>
    <n v="4"/>
    <n v="29639.279999999999"/>
    <n v="0"/>
    <n v="29639.279999999999"/>
    <s v="EFT,999A,20180000000000049614"/>
    <s v="CREEDE SCHOOL DISTRICT - 2010"/>
    <s v="3110 State Share October 2017"/>
    <s v="201710201096301"/>
  </r>
  <r>
    <x v="108"/>
    <n v="5"/>
    <n v="29639.279999999999"/>
    <n v="0"/>
    <n v="29639.279999999999"/>
    <s v="EFT,999A,20180000000000063292"/>
    <s v="CREEDE SCHOOL DISTRICT - 2010"/>
    <s v="3110 State Share November 2017"/>
    <s v="201711201109979"/>
  </r>
  <r>
    <x v="108"/>
    <n v="6"/>
    <n v="13818.68"/>
    <n v="0"/>
    <n v="13818.68"/>
    <s v="EFT,999A,20180000000000077282"/>
    <s v="CREEDE SCHOOL DISTRICT - 2010"/>
    <s v="3110 State Share December 2017"/>
    <s v="201712191123968"/>
  </r>
  <r>
    <x v="108"/>
    <n v="7"/>
    <n v="26523.96"/>
    <n v="0"/>
    <n v="26523.96"/>
    <s v="EFT,999A,20180000000000091471"/>
    <s v="CREEDE SCHOOL DISTRICT - 2010"/>
    <s v="3110 State Share January 2018"/>
    <s v="201801221138124"/>
  </r>
  <r>
    <x v="108"/>
    <n v="8"/>
    <n v="27002.49"/>
    <n v="0"/>
    <n v="27002.49"/>
    <s v="EFT,999A,20180000000000105218"/>
    <s v="CREEDE SCHOOL DISTRICT - 2010"/>
    <s v="3110 State Share February 2018"/>
    <s v="201802201151871"/>
  </r>
  <r>
    <x v="108"/>
    <n v="9"/>
    <n v="27002.49"/>
    <n v="0"/>
    <n v="27002.49"/>
    <s v="EFT,999A,20180000000000120251"/>
    <s v="CREEDE SCHOOL DISTRICT - 2010"/>
    <s v="3110 State Share March 2018"/>
    <s v="201803201166875"/>
  </r>
  <r>
    <x v="108"/>
    <n v="10"/>
    <n v="27369.39"/>
    <n v="0"/>
    <n v="27369.39"/>
    <s v="EFT,999A,20180000000000136748"/>
    <s v="CREEDE SCHOOL DISTRICT - 2010"/>
    <s v="3110 State Share April 2018"/>
    <s v="201804201183347"/>
  </r>
  <r>
    <x v="108"/>
    <n v="11"/>
    <n v="27343.56"/>
    <n v="0"/>
    <n v="27343.56"/>
    <s v="EFT,999A,20180000000000152913"/>
    <s v="CREEDE SCHOOL DISTRICT - 2010"/>
    <s v="3110 State Share May 2018"/>
    <s v="201805221199479"/>
  </r>
  <r>
    <x v="108"/>
    <n v="12"/>
    <n v="27368.23"/>
    <n v="0"/>
    <n v="27368.23"/>
    <s v="EFT,999A,20180000000000169587"/>
    <s v="CREEDE SCHOOL DISTRICT - 2010"/>
    <s v="3110 State Share June 2018"/>
    <s v="201806201216096"/>
  </r>
  <r>
    <x v="109"/>
    <n v="1"/>
    <n v="531409.18000000005"/>
    <n v="0"/>
    <n v="531409.18000000005"/>
    <s v="EFT,999A,20180000000000008585"/>
    <s v="MOFFAT COUNTY RE # 1 2020"/>
    <s v="3110 State Share July 2017"/>
    <s v="201707201055381"/>
  </r>
  <r>
    <x v="109"/>
    <n v="2"/>
    <n v="541159.73"/>
    <n v="0"/>
    <n v="541159.73"/>
    <s v="EFT,999A,20180000000000021279"/>
    <s v="MOFFAT COUNTY RE # 1 2020"/>
    <s v="3110 State Share August 2017"/>
    <s v="201708221068016"/>
  </r>
  <r>
    <x v="109"/>
    <n v="3"/>
    <n v="536284.44999999995"/>
    <n v="0"/>
    <n v="536284.44999999995"/>
    <s v="EFT,999A,20180000000000034235"/>
    <s v="MOFFAT COUNTY RE # 1 2020"/>
    <s v="3110 State Share September 2017"/>
    <s v="201709201080932"/>
  </r>
  <r>
    <x v="109"/>
    <n v="4"/>
    <n v="536284.44999999995"/>
    <n v="0"/>
    <n v="536284.44999999995"/>
    <s v="EFT,999A,20180000000000049664"/>
    <s v="MOFFAT COUNTY RE # 1 2020"/>
    <s v="3110 State Share October 2017"/>
    <s v="201710201096351"/>
  </r>
  <r>
    <x v="109"/>
    <n v="5"/>
    <n v="536284.44999999995"/>
    <n v="0"/>
    <n v="536284.44999999995"/>
    <s v="EFT,999A,20180000000000063344"/>
    <s v="MOFFAT COUNTY RE # 1 2020"/>
    <s v="3110 State Share November 2017"/>
    <s v="201711201110031"/>
  </r>
  <r>
    <x v="109"/>
    <n v="6"/>
    <n v="477185.3"/>
    <n v="0"/>
    <n v="477185.3"/>
    <s v="EFT,999A,20180000000000077334"/>
    <s v="MOFFAT COUNTY RE # 1 2020"/>
    <s v="3110 State Share December 2017"/>
    <s v="201712191124020"/>
  </r>
  <r>
    <x v="109"/>
    <n v="7"/>
    <n v="521229.39"/>
    <n v="0"/>
    <n v="521229.39"/>
    <s v="EFT,999A,20180000000000091525"/>
    <s v="MOFFAT COUNTY RE # 1 2020"/>
    <s v="3110 State Share January 2018"/>
    <s v="201801221138178"/>
  </r>
  <r>
    <x v="109"/>
    <n v="8"/>
    <n v="527045.39"/>
    <n v="0"/>
    <n v="527045.39"/>
    <s v="EFT,999A,20180000000000105272"/>
    <s v="MOFFAT COUNTY RE # 1 2020"/>
    <s v="3110 State Share February 2018"/>
    <s v="201802201151925"/>
  </r>
  <r>
    <x v="109"/>
    <n v="9"/>
    <n v="527045.39"/>
    <n v="0"/>
    <n v="527045.39"/>
    <s v="EFT,999A,20180000000000120320"/>
    <s v="MOFFAT COUNTY RE # 1 2020"/>
    <s v="3110 State Share March 2018"/>
    <s v="201803201166944"/>
  </r>
  <r>
    <x v="109"/>
    <n v="10"/>
    <n v="531504.66"/>
    <n v="0"/>
    <n v="531504.66"/>
    <s v="EFT,999A,20180000000000136817"/>
    <s v="MOFFAT COUNTY RE # 1 2020"/>
    <s v="3110 State Share April 2018"/>
    <s v="201804201183416"/>
  </r>
  <r>
    <x v="109"/>
    <n v="11"/>
    <n v="531190.77"/>
    <n v="0"/>
    <n v="531190.77"/>
    <s v="EFT,999A,20180000000000152982"/>
    <s v="MOFFAT COUNTY RE # 1 2020"/>
    <s v="3110 State Share May 2018"/>
    <s v="201805221199548"/>
  </r>
  <r>
    <x v="109"/>
    <n v="12"/>
    <n v="531490.67000000004"/>
    <n v="0"/>
    <n v="531490.67000000004"/>
    <s v="EFT,999A,20180000000000169657"/>
    <s v="MOFFAT COUNTY RE # 1 2020"/>
    <s v="3110 State Share June 2018"/>
    <s v="201806201216166"/>
  </r>
  <r>
    <x v="110"/>
    <n v="1"/>
    <n v="854660.23"/>
    <n v="0"/>
    <n v="854660.23"/>
    <s v="EFT,999A,20180000000000008533"/>
    <s v="MONTEZUMA CORTEZ RE1 2035"/>
    <s v="3110 State Share July 2017"/>
    <s v="201707201055329"/>
  </r>
  <r>
    <x v="110"/>
    <n v="2"/>
    <n v="825785.09"/>
    <n v="0"/>
    <n v="825785.09"/>
    <s v="EFT,999A,20180000000000021225"/>
    <s v="MONTEZUMA CORTEZ RE1 2035"/>
    <s v="3110 State Share August 2017"/>
    <s v="201708221067962"/>
  </r>
  <r>
    <x v="110"/>
    <n v="3"/>
    <n v="840222.66"/>
    <n v="0"/>
    <n v="840222.66"/>
    <s v="EFT,999A,20180000000000034181"/>
    <s v="MONTEZUMA CORTEZ RE1 2035"/>
    <s v="3110 State Share September 2017"/>
    <s v="201709201080878"/>
  </r>
  <r>
    <x v="110"/>
    <n v="4"/>
    <n v="840222.66"/>
    <n v="0"/>
    <n v="840222.66"/>
    <s v="EFT,999A,20180000000000049609"/>
    <s v="MONTEZUMA CORTEZ RE1 2035"/>
    <s v="3110 State Share October 2017"/>
    <s v="201710201096296"/>
  </r>
  <r>
    <x v="110"/>
    <n v="5"/>
    <n v="840222.66"/>
    <n v="0"/>
    <n v="840222.66"/>
    <s v="EFT,999A,20180000000000063287"/>
    <s v="MONTEZUMA CORTEZ RE1 2035"/>
    <s v="3110 State Share November 2017"/>
    <s v="201711201109974"/>
  </r>
  <r>
    <x v="110"/>
    <n v="6"/>
    <n v="924553.93"/>
    <n v="0"/>
    <n v="924553.93"/>
    <s v="EFT,999A,20180000000000077277"/>
    <s v="MONTEZUMA CORTEZ RE1 2035"/>
    <s v="3110 State Share December 2017"/>
    <s v="201712191123963"/>
  </r>
  <r>
    <x v="110"/>
    <n v="7"/>
    <n v="846531.4"/>
    <n v="0"/>
    <n v="846531.4"/>
    <s v="EFT,999A,20180000000000091466"/>
    <s v="MONTEZUMA CORTEZ RE1 2035"/>
    <s v="3110 State Share January 2018"/>
    <s v="201801221138119"/>
  </r>
  <r>
    <x v="110"/>
    <n v="8"/>
    <n v="854277.42"/>
    <n v="0"/>
    <n v="854277.42"/>
    <s v="EFT,999A,20180000000000105213"/>
    <s v="MONTEZUMA CORTEZ RE1 2035"/>
    <s v="3110 State Share February 2018"/>
    <s v="201802201151866"/>
  </r>
  <r>
    <x v="110"/>
    <n v="9"/>
    <n v="854277.42"/>
    <n v="0"/>
    <n v="854277.42"/>
    <s v="EFT,999A,20180000000000120245"/>
    <s v="MONTEZUMA CORTEZ RE1 2035"/>
    <s v="3110 State Share March 2018"/>
    <s v="201803201166869"/>
  </r>
  <r>
    <x v="110"/>
    <n v="10"/>
    <n v="860216.54"/>
    <n v="0"/>
    <n v="860216.54"/>
    <s v="EFT,999A,20180000000000136742"/>
    <s v="MONTEZUMA CORTEZ RE1 2035"/>
    <s v="3110 State Share April 2018"/>
    <s v="201804201183341"/>
  </r>
  <r>
    <x v="110"/>
    <n v="11"/>
    <n v="859798.49"/>
    <n v="0"/>
    <n v="859798.49"/>
    <s v="EFT,999A,20180000000000152907"/>
    <s v="MONTEZUMA CORTEZ RE1 2035"/>
    <s v="3110 State Share May 2018"/>
    <s v="201805221199473"/>
  </r>
  <r>
    <x v="110"/>
    <n v="12"/>
    <n v="860197.88"/>
    <n v="0"/>
    <n v="860197.88"/>
    <s v="EFT,999A,20180000000000169581"/>
    <s v="MONTEZUMA CORTEZ RE1 2035"/>
    <s v="3110 State Share June 2018"/>
    <s v="201806201216090"/>
  </r>
  <r>
    <x v="111"/>
    <n v="1"/>
    <n v="374045.73"/>
    <n v="0"/>
    <n v="374045.73"/>
    <s v="EFT,999A,20180000000000008628"/>
    <s v="DOLORES RE4A 2055"/>
    <s v="3110 State Share July 2017"/>
    <s v="201707201055424"/>
  </r>
  <r>
    <x v="111"/>
    <n v="2"/>
    <n v="362182.21"/>
    <n v="0"/>
    <n v="362182.21"/>
    <s v="EFT,999A,20180000000000021228"/>
    <s v="DOLORES RE4A 2055"/>
    <s v="3110 State Share August 2017"/>
    <s v="201708221067965"/>
  </r>
  <r>
    <x v="111"/>
    <n v="3"/>
    <n v="368113.97"/>
    <n v="0"/>
    <n v="368113.97"/>
    <s v="EFT,999A,20180000000000034184"/>
    <s v="DOLORES RE4A 2055"/>
    <s v="3110 State Share September 2017"/>
    <s v="201709201080881"/>
  </r>
  <r>
    <x v="111"/>
    <n v="4"/>
    <n v="368113.97"/>
    <n v="0"/>
    <n v="368113.97"/>
    <s v="EFT,999A,20180000000000049612"/>
    <s v="DOLORES RE4A 2055"/>
    <s v="3110 State Share October 2017"/>
    <s v="201710201096299"/>
  </r>
  <r>
    <x v="111"/>
    <n v="5"/>
    <n v="368113.97"/>
    <n v="0"/>
    <n v="368113.97"/>
    <s v="EFT,999A,20180000000000063290"/>
    <s v="DOLORES RE4A 2055"/>
    <s v="3110 State Share November 2017"/>
    <s v="201711201109977"/>
  </r>
  <r>
    <x v="111"/>
    <n v="6"/>
    <n v="338574.71"/>
    <n v="0"/>
    <n v="338574.71"/>
    <s v="EFT,999A,20180000000000077280"/>
    <s v="DOLORES RE4A 2055"/>
    <s v="3110 State Share December 2017"/>
    <s v="201712191123966"/>
  </r>
  <r>
    <x v="111"/>
    <n v="7"/>
    <n v="361004.33"/>
    <n v="0"/>
    <n v="361004.33"/>
    <s v="EFT,999A,20180000000000091469"/>
    <s v="DOLORES RE4A 2055"/>
    <s v="3110 State Share January 2018"/>
    <s v="201801221138122"/>
  </r>
  <r>
    <x v="111"/>
    <n v="8"/>
    <n v="363190.64"/>
    <n v="0"/>
    <n v="363190.64"/>
    <s v="EFT,999A,20180000000000105216"/>
    <s v="DOLORES RE4A 2055"/>
    <s v="3110 State Share February 2018"/>
    <s v="201802201151869"/>
  </r>
  <r>
    <x v="111"/>
    <n v="9"/>
    <n v="363190.63"/>
    <n v="0"/>
    <n v="363190.63"/>
    <s v="EFT,999A,20180000000000120248"/>
    <s v="DOLORES RE4A 2055"/>
    <s v="3110 State Share March 2018"/>
    <s v="201803201166872"/>
  </r>
  <r>
    <x v="111"/>
    <n v="10"/>
    <n v="364866.94"/>
    <n v="0"/>
    <n v="364866.94"/>
    <s v="EFT,999A,20180000000000136745"/>
    <s v="DOLORES RE4A 2055"/>
    <s v="3110 State Share April 2018"/>
    <s v="201804201183344"/>
  </r>
  <r>
    <x v="111"/>
    <n v="11"/>
    <n v="364748.96"/>
    <n v="0"/>
    <n v="364748.96"/>
    <s v="EFT,999A,20180000000000152910"/>
    <s v="DOLORES RE4A 2055"/>
    <s v="3110 State Share May 2018"/>
    <s v="201805221199476"/>
  </r>
  <r>
    <x v="111"/>
    <n v="12"/>
    <n v="363296.09"/>
    <n v="0"/>
    <n v="363296.09"/>
    <s v="EFT,999A,20180000000000169584"/>
    <s v="DOLORES RE4A 2055"/>
    <s v="3110 State Share June 2018"/>
    <s v="201806201216093"/>
  </r>
  <r>
    <x v="112"/>
    <n v="1"/>
    <n v="281624.83"/>
    <n v="0"/>
    <n v="281624.83"/>
    <s v="EFT,999A,20180000000000008651"/>
    <s v="COUNTY OF MONTEZUMA 2070"/>
    <s v="3110 State Share July 2017"/>
    <s v="201707201055447"/>
  </r>
  <r>
    <x v="112"/>
    <n v="2"/>
    <n v="275753.03999999998"/>
    <n v="0"/>
    <n v="275753.03999999998"/>
    <s v="EFT,999A,20180000000000021344"/>
    <s v="COUNTY OF MONTEZUMA 2070"/>
    <s v="3110 State Share August 2017"/>
    <s v="201708221068081"/>
  </r>
  <r>
    <x v="112"/>
    <n v="3"/>
    <n v="278688.93"/>
    <n v="0"/>
    <n v="278688.93"/>
    <s v="EFT,999A,20180000000000034300"/>
    <s v="COUNTY OF MONTEZUMA 2070"/>
    <s v="3110 State Share September 2017"/>
    <s v="201709201080997"/>
  </r>
  <r>
    <x v="112"/>
    <n v="4"/>
    <n v="278688.93"/>
    <n v="0"/>
    <n v="278688.93"/>
    <s v="EFT,999A,20180000000000049728"/>
    <s v="COUNTY OF MONTEZUMA 2070"/>
    <s v="3110 State Share October 2017"/>
    <s v="201710201096415"/>
  </r>
  <r>
    <x v="112"/>
    <n v="5"/>
    <n v="278688.93"/>
    <n v="0"/>
    <n v="278688.93"/>
    <s v="EFT,999A,20180000000000063406"/>
    <s v="COUNTY OF MONTEZUMA 2070"/>
    <s v="3110 State Share November 2017"/>
    <s v="201711201110093"/>
  </r>
  <r>
    <x v="112"/>
    <n v="6"/>
    <n v="186361.19"/>
    <n v="0"/>
    <n v="186361.19"/>
    <s v="EFT,999A,20180000000000077394"/>
    <s v="COUNTY OF MONTEZUMA 2070"/>
    <s v="3110 State Share December 2017"/>
    <s v="201712191124080"/>
  </r>
  <r>
    <x v="112"/>
    <n v="7"/>
    <n v="261778.32"/>
    <n v="0"/>
    <n v="261778.32"/>
    <s v="EFT,999A,20180000000000091590"/>
    <s v="COUNTY OF MONTEZUMA 2070"/>
    <s v="3110 State Share January 2018"/>
    <s v="201801221138243"/>
  </r>
  <r>
    <x v="112"/>
    <n v="8"/>
    <n v="263300.89"/>
    <n v="0"/>
    <n v="263300.89"/>
    <s v="EFT,999A,20180000000000105337"/>
    <s v="COUNTY OF MONTEZUMA 2070"/>
    <s v="3110 State Share February 2018"/>
    <s v="201802201151990"/>
  </r>
  <r>
    <x v="112"/>
    <n v="9"/>
    <n v="263300.89"/>
    <n v="0"/>
    <n v="263300.89"/>
    <s v="EFT,999A,20180000000000120372"/>
    <s v="COUNTY OF MONTEZUMA 2070"/>
    <s v="3110 State Share March 2018"/>
    <s v="201803201166996"/>
  </r>
  <r>
    <x v="112"/>
    <n v="10"/>
    <n v="264468.28000000003"/>
    <n v="0"/>
    <n v="264468.28000000003"/>
    <s v="EFT,999A,20180000000000136869"/>
    <s v="COUNTY OF MONTEZUMA 2070"/>
    <s v="3110 State Share April 2018"/>
    <s v="201804201183468"/>
  </r>
  <r>
    <x v="112"/>
    <n v="11"/>
    <n v="264386.11"/>
    <n v="0"/>
    <n v="264386.11"/>
    <s v="EFT,999A,20180000000000153034"/>
    <s v="COUNTY OF MONTEZUMA 2070"/>
    <s v="3110 State Share May 2018"/>
    <s v="201805221199600"/>
  </r>
  <r>
    <x v="112"/>
    <n v="12"/>
    <n v="264464.62"/>
    <n v="0"/>
    <n v="264464.62"/>
    <s v="EFT,999A,20180000000000169709"/>
    <s v="COUNTY OF MONTEZUMA 2070"/>
    <s v="3110 State Share June 2018"/>
    <s v="201806201216218"/>
  </r>
  <r>
    <x v="113"/>
    <n v="1"/>
    <n v="2781054.55"/>
    <n v="0"/>
    <n v="2781054.55"/>
    <s v="EFT,999A,20180000000000008528"/>
    <s v="MONTROSE COUNTY RE1J 2180"/>
    <s v="3110 State Share July 2017"/>
    <s v="201707201055324"/>
  </r>
  <r>
    <x v="113"/>
    <n v="2"/>
    <n v="2853624.05"/>
    <n v="0"/>
    <n v="2853624.05"/>
    <s v="EFT,999A,20180000000000021220"/>
    <s v="MONTROSE COUNTY RE1J 2180"/>
    <s v="3110 State Share August 2017"/>
    <s v="201708221067957"/>
  </r>
  <r>
    <x v="113"/>
    <n v="3"/>
    <n v="2817340.24"/>
    <n v="0"/>
    <n v="2817340.24"/>
    <s v="EFT,999A,20180000000000034176"/>
    <s v="MONTROSE COUNTY RE1J 2180"/>
    <s v="3110 State Share September 2017"/>
    <s v="201709201080873"/>
  </r>
  <r>
    <x v="113"/>
    <n v="4"/>
    <n v="2817340.11"/>
    <n v="0"/>
    <n v="2817340.11"/>
    <s v="EFT,999A,20180000000000049604"/>
    <s v="MONTROSE COUNTY RE1J 2180"/>
    <s v="3110 State Share October 2017"/>
    <s v="201710201096291"/>
  </r>
  <r>
    <x v="113"/>
    <n v="5"/>
    <n v="2817340.11"/>
    <n v="0"/>
    <n v="2817340.11"/>
    <s v="EFT,999A,20180000000000063282"/>
    <s v="MONTROSE COUNTY RE1J 2180"/>
    <s v="3110 State Share November 2017"/>
    <s v="201711201109969"/>
  </r>
  <r>
    <x v="113"/>
    <n v="6"/>
    <n v="2013270.57"/>
    <n v="0"/>
    <n v="2013270.57"/>
    <s v="EFT,999A,20180000000000077272"/>
    <s v="MONTROSE COUNTY RE1J 2180"/>
    <s v="3110 State Share December 2017"/>
    <s v="201712191123958"/>
  </r>
  <r>
    <x v="113"/>
    <n v="7"/>
    <n v="2666170.71"/>
    <n v="0"/>
    <n v="2666170.71"/>
    <s v="EFT,999A,20180000000000091461"/>
    <s v="MONTROSE COUNTY RE1J 2180"/>
    <s v="3110 State Share January 2018"/>
    <s v="201801221138114"/>
  </r>
  <r>
    <x v="113"/>
    <n v="8"/>
    <n v="2683327.5299999998"/>
    <n v="0"/>
    <n v="2683327.5299999998"/>
    <s v="EFT,999A,20180000000000105208"/>
    <s v="MONTROSE COUNTY RE1J 2180"/>
    <s v="3110 State Share February 2018"/>
    <s v="201802201151861"/>
  </r>
  <r>
    <x v="113"/>
    <n v="9"/>
    <n v="2683327.5299999998"/>
    <n v="0"/>
    <n v="2683327.5299999998"/>
    <s v="EFT,999A,20180000000000120239"/>
    <s v="MONTROSE COUNTY RE1J 2180"/>
    <s v="3110 State Share March 2018"/>
    <s v="201803201166863"/>
  </r>
  <r>
    <x v="113"/>
    <n v="10"/>
    <n v="2696482.19"/>
    <n v="0"/>
    <n v="2696482.19"/>
    <s v="EFT,999A,20180000000000136736"/>
    <s v="MONTROSE COUNTY RE1J 2180"/>
    <s v="3110 State Share April 2018"/>
    <s v="201804201183335"/>
  </r>
  <r>
    <x v="113"/>
    <n v="11"/>
    <n v="2695556.24"/>
    <n v="0"/>
    <n v="2695556.24"/>
    <s v="EFT,999A,20180000000000152901"/>
    <s v="MONTROSE COUNTY RE1J 2180"/>
    <s v="3110 State Share May 2018"/>
    <s v="201805221199467"/>
  </r>
  <r>
    <x v="113"/>
    <n v="12"/>
    <n v="2696440.89"/>
    <n v="0"/>
    <n v="2696440.89"/>
    <s v="EFT,999A,20180000000000169575"/>
    <s v="MONTROSE COUNTY RE1J 2180"/>
    <s v="3110 State Share June 2018"/>
    <s v="201806201216084"/>
  </r>
  <r>
    <x v="114"/>
    <n v="1"/>
    <n v="206063.32"/>
    <n v="0"/>
    <n v="206063.32"/>
    <s v="EFT,999A,20180000000000008608"/>
    <s v="MONTROSE COUNTY SD # 2"/>
    <s v="3110 State Share July 2017"/>
    <s v="201707201055404"/>
  </r>
  <r>
    <x v="114"/>
    <n v="2"/>
    <n v="206147.36"/>
    <n v="0"/>
    <n v="206147.36"/>
    <s v="EFT,999A,20180000000000021302"/>
    <s v="MONTROSE COUNTY SD # 2"/>
    <s v="3110 State Share August 2017"/>
    <s v="201708221068039"/>
  </r>
  <r>
    <x v="114"/>
    <n v="3"/>
    <n v="206105.34"/>
    <n v="0"/>
    <n v="206105.34"/>
    <s v="EFT,999A,20180000000000034258"/>
    <s v="MONTROSE COUNTY SD # 2"/>
    <s v="3110 State Share September 2017"/>
    <s v="201709201080955"/>
  </r>
  <r>
    <x v="114"/>
    <n v="4"/>
    <n v="206105.34"/>
    <n v="0"/>
    <n v="206105.34"/>
    <s v="EFT,999A,20180000000000049687"/>
    <s v="MONTROSE COUNTY SD # 2"/>
    <s v="3110 State Share October 2017"/>
    <s v="201710201096374"/>
  </r>
  <r>
    <x v="114"/>
    <n v="5"/>
    <n v="206105.34"/>
    <n v="0"/>
    <n v="206105.34"/>
    <s v="EFT,999A,20180000000000063367"/>
    <s v="MONTROSE COUNTY SD # 2"/>
    <s v="3110 State Share November 2017"/>
    <s v="201711201110054"/>
  </r>
  <r>
    <x v="114"/>
    <n v="6"/>
    <n v="274975.48"/>
    <n v="0"/>
    <n v="274975.48"/>
    <s v="EFT,999A,20180000000000077356"/>
    <s v="MONTROSE COUNTY SD # 2"/>
    <s v="3110 State Share December 2017"/>
    <s v="201712191124042"/>
  </r>
  <r>
    <x v="114"/>
    <n v="7"/>
    <n v="216247.2"/>
    <n v="0"/>
    <n v="216247.2"/>
    <s v="EFT,999A,20180000000000091551"/>
    <s v="MONTROSE COUNTY SD # 2"/>
    <s v="3110 State Share January 2018"/>
    <s v="201801221138204"/>
  </r>
  <r>
    <x v="114"/>
    <n v="8"/>
    <n v="217583.62"/>
    <n v="0"/>
    <n v="217583.62"/>
    <s v="EFT,999A,20180000000000105298"/>
    <s v="MONTROSE COUNTY SD # 2"/>
    <s v="3110 State Share February 2018"/>
    <s v="201802201151951"/>
  </r>
  <r>
    <x v="114"/>
    <n v="9"/>
    <n v="217583.62"/>
    <n v="0"/>
    <n v="217583.62"/>
    <s v="EFT,999A,20180000000000120347"/>
    <s v="MONTROSE COUNTY SD # 2"/>
    <s v="3110 State Share March 2018"/>
    <s v="201803201166971"/>
  </r>
  <r>
    <x v="114"/>
    <n v="10"/>
    <n v="218608.29"/>
    <n v="0"/>
    <n v="218608.29"/>
    <s v="EFT,999A,20180000000000136844"/>
    <s v="MONTROSE COUNTY SD # 2"/>
    <s v="3110 State Share April 2018"/>
    <s v="201804201183443"/>
  </r>
  <r>
    <x v="114"/>
    <n v="11"/>
    <n v="218536.16"/>
    <n v="0"/>
    <n v="218536.16"/>
    <s v="EFT,999A,20180000000000153009"/>
    <s v="MONTROSE COUNTY SD # 2"/>
    <s v="3110 State Share May 2018"/>
    <s v="201805221199575"/>
  </r>
  <r>
    <x v="114"/>
    <n v="12"/>
    <n v="218605.08"/>
    <n v="0"/>
    <n v="218605.08"/>
    <s v="EFT,999A,20180000000000169684"/>
    <s v="MONTROSE COUNTY SD # 2"/>
    <s v="3110 State Share June 2018"/>
    <s v="201806201216193"/>
  </r>
  <r>
    <x v="115"/>
    <n v="1"/>
    <n v="427532.55"/>
    <n v="0"/>
    <n v="427532.55"/>
    <s v="EFT,999A,20180000000000008560"/>
    <s v="BRUSH RE 2J - 2395"/>
    <s v="3110 State Share July 2017"/>
    <s v="201707201055356"/>
  </r>
  <r>
    <x v="115"/>
    <n v="2"/>
    <n v="438867.39"/>
    <n v="0"/>
    <n v="438867.39"/>
    <s v="EFT,999A,20180000000000021254"/>
    <s v="BRUSH RE 2J - 2395"/>
    <s v="3110 State Share August 2017"/>
    <s v="201708221067991"/>
  </r>
  <r>
    <x v="115"/>
    <n v="3"/>
    <n v="433199.97"/>
    <n v="0"/>
    <n v="433199.97"/>
    <s v="EFT,999A,20180000000000034210"/>
    <s v="BRUSH RE 2J - 2395"/>
    <s v="3110 State Share September 2017"/>
    <s v="201709201080907"/>
  </r>
  <r>
    <x v="115"/>
    <n v="4"/>
    <n v="433199.97"/>
    <n v="0"/>
    <n v="433199.97"/>
    <s v="EFT,999A,20180000000000049639"/>
    <s v="BRUSH RE 2J - 2395"/>
    <s v="3110 State Share October 2017"/>
    <s v="201710201096326"/>
  </r>
  <r>
    <x v="115"/>
    <n v="5"/>
    <n v="433199.97"/>
    <n v="0"/>
    <n v="433199.97"/>
    <s v="EFT,999A,20180000000000063319"/>
    <s v="BRUSH RE 2J - 2395"/>
    <s v="3110 State Share November 2017"/>
    <s v="201711201110006"/>
  </r>
  <r>
    <x v="115"/>
    <n v="6"/>
    <n v="40543.4"/>
    <n v="0"/>
    <n v="40543.4"/>
    <s v="EFT,999A,20180000000000077309"/>
    <s v="BRUSH RE 2J - 2395"/>
    <s v="3110 State Share December 2017"/>
    <s v="201712191123995"/>
  </r>
  <r>
    <x v="115"/>
    <n v="7"/>
    <n v="363281.54"/>
    <n v="0"/>
    <n v="363281.54"/>
    <s v="EFT,999A,20180000000000091498"/>
    <s v="BRUSH RE 2J - 2395"/>
    <s v="3110 State Share January 2018"/>
    <s v="201801221138151"/>
  </r>
  <r>
    <x v="115"/>
    <n v="8"/>
    <n v="367756.95"/>
    <n v="0"/>
    <n v="367756.95"/>
    <s v="EFT,999A,20180000000000105245"/>
    <s v="BRUSH RE 2J - 2395"/>
    <s v="3110 State Share February 2018"/>
    <s v="201802201151898"/>
  </r>
  <r>
    <x v="115"/>
    <n v="9"/>
    <n v="367756.95"/>
    <n v="0"/>
    <n v="367756.95"/>
    <s v="EFT,999A,20180000000000120286"/>
    <s v="BRUSH RE 2J - 2395"/>
    <s v="3110 State Share March 2018"/>
    <s v="201803201166910"/>
  </r>
  <r>
    <x v="115"/>
    <n v="10"/>
    <n v="371188.38"/>
    <n v="0"/>
    <n v="371188.38"/>
    <s v="EFT,999A,20180000000000136783"/>
    <s v="BRUSH RE 2J - 2395"/>
    <s v="3110 State Share April 2018"/>
    <s v="201804201183382"/>
  </r>
  <r>
    <x v="115"/>
    <n v="11"/>
    <n v="370946.84"/>
    <n v="0"/>
    <n v="370946.84"/>
    <s v="EFT,999A,20180000000000152948"/>
    <s v="BRUSH RE 2J - 2395"/>
    <s v="3110 State Share May 2018"/>
    <s v="201805221199514"/>
  </r>
  <r>
    <x v="115"/>
    <n v="12"/>
    <n v="371177.61"/>
    <n v="0"/>
    <n v="371177.61"/>
    <s v="EFT,999A,20180000000000169622"/>
    <s v="BRUSH RE 2J - 2395"/>
    <s v="3110 State Share June 2018"/>
    <s v="201806201216131"/>
  </r>
  <r>
    <x v="116"/>
    <n v="1"/>
    <n v="1365554.21"/>
    <n v="0"/>
    <n v="1365554.21"/>
    <s v="EFT,999A,20180000000000008535"/>
    <s v="MORGAN COUNTY SCHOOL DISTRICT # 3"/>
    <s v="3110 State Share July 2017"/>
    <s v="201707201055331"/>
  </r>
  <r>
    <x v="116"/>
    <n v="2"/>
    <n v="1394243.99"/>
    <n v="0"/>
    <n v="1394243.99"/>
    <s v="EFT,999A,20180000000000021229"/>
    <s v="MORGAN COUNTY SCHOOL DISTRICT # 3"/>
    <s v="3110 State Share August 2017"/>
    <s v="201708221067966"/>
  </r>
  <r>
    <x v="116"/>
    <n v="3"/>
    <n v="1379899.1"/>
    <n v="0"/>
    <n v="1379899.1"/>
    <s v="EFT,999A,20180000000000034185"/>
    <s v="MORGAN COUNTY SCHOOL DISTRICT # 3"/>
    <s v="3110 State Share September 2017"/>
    <s v="201709201080882"/>
  </r>
  <r>
    <x v="116"/>
    <n v="4"/>
    <n v="1379899.1"/>
    <n v="0"/>
    <n v="1379899.1"/>
    <s v="EFT,999A,20180000000000049613"/>
    <s v="MORGAN COUNTY SCHOOL DISTRICT # 3"/>
    <s v="3110 State Share October 2017"/>
    <s v="201710201096300"/>
  </r>
  <r>
    <x v="116"/>
    <n v="5"/>
    <n v="1379899.1"/>
    <n v="0"/>
    <n v="1379899.1"/>
    <s v="EFT,999A,20180000000000063291"/>
    <s v="MORGAN COUNTY SCHOOL DISTRICT # 3"/>
    <s v="3110 State Share November 2017"/>
    <s v="201711201109978"/>
  </r>
  <r>
    <x v="116"/>
    <n v="6"/>
    <n v="1427702.34"/>
    <n v="0"/>
    <n v="1427702.34"/>
    <s v="EFT,999A,20180000000000077281"/>
    <s v="MORGAN COUNTY SCHOOL DISTRICT # 3"/>
    <s v="3110 State Share December 2017"/>
    <s v="201712191123967"/>
  </r>
  <r>
    <x v="116"/>
    <n v="7"/>
    <n v="1378596.9"/>
    <n v="0"/>
    <n v="1378596.9"/>
    <s v="EFT,999A,20180000000000091470"/>
    <s v="MORGAN COUNTY SCHOOL DISTRICT # 3"/>
    <s v="3110 State Share January 2018"/>
    <s v="201801221138123"/>
  </r>
  <r>
    <x v="116"/>
    <n v="8"/>
    <n v="1387865.77"/>
    <n v="0"/>
    <n v="1387865.77"/>
    <s v="EFT,999A,20180000000000105217"/>
    <s v="MORGAN COUNTY SCHOOL DISTRICT # 3"/>
    <s v="3110 State Share February 2018"/>
    <s v="201802201151870"/>
  </r>
  <r>
    <x v="116"/>
    <n v="9"/>
    <n v="1387865.77"/>
    <n v="0"/>
    <n v="1387865.77"/>
    <s v="EFT,999A,20180000000000120250"/>
    <s v="MORGAN COUNTY SCHOOL DISTRICT # 3"/>
    <s v="3110 State Share March 2018"/>
    <s v="201803201166874"/>
  </r>
  <r>
    <x v="116"/>
    <n v="10"/>
    <n v="1394972.5"/>
    <n v="0"/>
    <n v="1394972.5"/>
    <s v="EFT,999A,20180000000000136747"/>
    <s v="MORGAN COUNTY SCHOOL DISTRICT # 3"/>
    <s v="3110 State Share April 2018"/>
    <s v="201804201183346"/>
  </r>
  <r>
    <x v="116"/>
    <n v="11"/>
    <n v="1394472.26"/>
    <n v="0"/>
    <n v="1394472.26"/>
    <s v="EFT,999A,20180000000000152912"/>
    <s v="MORGAN COUNTY SCHOOL DISTRICT # 3"/>
    <s v="3110 State Share May 2018"/>
    <s v="201805221199478"/>
  </r>
  <r>
    <x v="116"/>
    <n v="12"/>
    <n v="1394950.19"/>
    <n v="0"/>
    <n v="1394950.19"/>
    <s v="EFT,999A,20180000000000169586"/>
    <s v="MORGAN COUNTY SCHOOL DISTRICT # 3"/>
    <s v="3110 State Share June 2018"/>
    <s v="201806201216095"/>
  </r>
  <r>
    <x v="117"/>
    <n v="1"/>
    <n v="181351.23"/>
    <n v="0"/>
    <n v="181351.23"/>
    <s v="EFT,999A,20180000000000008652"/>
    <s v="WELDON VALLEY RE20J 2505"/>
    <s v="3110 State Share July 2017"/>
    <s v="201707201055448"/>
  </r>
  <r>
    <x v="117"/>
    <n v="2"/>
    <n v="183370.43"/>
    <n v="0"/>
    <n v="183370.43"/>
    <s v="EFT,999A,20180000000000021345"/>
    <s v="WELDON VALLEY RE20J 2505"/>
    <s v="3110 State Share August 2017"/>
    <s v="201708221068082"/>
  </r>
  <r>
    <x v="117"/>
    <n v="3"/>
    <n v="182360.83"/>
    <n v="0"/>
    <n v="182360.83"/>
    <s v="EFT,999A,20180000000000034301"/>
    <s v="WELDON VALLEY RE20J 2505"/>
    <s v="3110 State Share September 2017"/>
    <s v="201709201080998"/>
  </r>
  <r>
    <x v="117"/>
    <n v="4"/>
    <n v="182360.83"/>
    <n v="0"/>
    <n v="182360.83"/>
    <s v="EFT,999A,20180000000000049729"/>
    <s v="WELDON VALLEY RE20J 2505"/>
    <s v="3110 State Share October 2017"/>
    <s v="201710201096416"/>
  </r>
  <r>
    <x v="117"/>
    <n v="5"/>
    <n v="182360.83"/>
    <n v="0"/>
    <n v="182360.83"/>
    <s v="EFT,999A,20180000000000063407"/>
    <s v="WELDON VALLEY RE20J 2505"/>
    <s v="3110 State Share November 2017"/>
    <s v="201711201110094"/>
  </r>
  <r>
    <x v="117"/>
    <n v="6"/>
    <n v="152778.32999999999"/>
    <n v="0"/>
    <n v="152778.32999999999"/>
    <s v="EFT,999A,20180000000000077395"/>
    <s v="WELDON VALLEY RE20J 2505"/>
    <s v="3110 State Share December 2017"/>
    <s v="201712191124081"/>
  </r>
  <r>
    <x v="117"/>
    <n v="7"/>
    <n v="176424.33"/>
    <n v="0"/>
    <n v="176424.33"/>
    <s v="EFT,999A,20180000000000091591"/>
    <s v="WELDON VALLEY RE20J 2505"/>
    <s v="3110 State Share January 2018"/>
    <s v="201801221138244"/>
  </r>
  <r>
    <x v="117"/>
    <n v="8"/>
    <n v="177430.35"/>
    <n v="0"/>
    <n v="177430.35"/>
    <s v="EFT,999A,20180000000000105338"/>
    <s v="WELDON VALLEY RE20J 2505"/>
    <s v="3110 State Share February 2018"/>
    <s v="201802201151991"/>
  </r>
  <r>
    <x v="117"/>
    <n v="9"/>
    <n v="177430.36"/>
    <n v="0"/>
    <n v="177430.36"/>
    <s v="EFT,999A,20180000000000120373"/>
    <s v="WELDON VALLEY RE20J 2505"/>
    <s v="3110 State Share March 2018"/>
    <s v="201803201166997"/>
  </r>
  <r>
    <x v="117"/>
    <n v="10"/>
    <n v="178201.7"/>
    <n v="0"/>
    <n v="178201.7"/>
    <s v="EFT,999A,20180000000000136870"/>
    <s v="WELDON VALLEY RE20J 2505"/>
    <s v="3110 State Share April 2018"/>
    <s v="201804201183469"/>
  </r>
  <r>
    <x v="117"/>
    <n v="11"/>
    <n v="178147.42"/>
    <n v="0"/>
    <n v="178147.42"/>
    <s v="EFT,999A,20180000000000153035"/>
    <s v="WELDON VALLEY RE20J 2505"/>
    <s v="3110 State Share May 2018"/>
    <s v="201805221199601"/>
  </r>
  <r>
    <x v="117"/>
    <n v="12"/>
    <n v="178199.28"/>
    <n v="0"/>
    <n v="178199.28"/>
    <s v="EFT,999A,20180000000000169710"/>
    <s v="WELDON VALLEY RE20J 2505"/>
    <s v="3110 State Share June 2018"/>
    <s v="201806201216219"/>
  </r>
  <r>
    <x v="118"/>
    <n v="1"/>
    <n v="1055.71"/>
    <n v="0"/>
    <n v="1055.71"/>
    <s v="EFT,999A,20180000000000008571"/>
    <s v="WIGGINS RE50J 2515"/>
    <s v="3110 State Share July 2017"/>
    <s v="201707201055367"/>
  </r>
  <r>
    <x v="118"/>
    <n v="2"/>
    <n v="6728.87"/>
    <n v="0"/>
    <n v="6728.87"/>
    <s v="EFT,999A,20180000000000021265"/>
    <s v="WIGGINS RE50J 2515"/>
    <s v="3110 State Share August 2017"/>
    <s v="201708221068002"/>
  </r>
  <r>
    <x v="118"/>
    <n v="3"/>
    <n v="3892.29"/>
    <n v="0"/>
    <n v="3892.29"/>
    <s v="EFT,999A,20180000000000034221"/>
    <s v="WIGGINS RE50J 2515"/>
    <s v="3110 State Share September 2017"/>
    <s v="201709201080918"/>
  </r>
  <r>
    <x v="118"/>
    <n v="4"/>
    <n v="3892.29"/>
    <n v="0"/>
    <n v="3892.29"/>
    <s v="EFT,999A,20180000000000049650"/>
    <s v="WIGGINS RE50J 2515"/>
    <s v="3110 State Share October 2017"/>
    <s v="201710201096337"/>
  </r>
  <r>
    <x v="118"/>
    <n v="5"/>
    <n v="3892.29"/>
    <n v="0"/>
    <n v="3892.29"/>
    <s v="EFT,999A,20180000000000063330"/>
    <s v="WIGGINS RE50J 2515"/>
    <s v="3110 State Share November 2017"/>
    <s v="201711201110017"/>
  </r>
  <r>
    <x v="118"/>
    <n v="6"/>
    <n v="228331.58"/>
    <n v="0"/>
    <n v="228331.58"/>
    <s v="EFT,999A,20180000000000077320"/>
    <s v="WIGGINS RE50J 2515"/>
    <s v="3110 State Share December 2017"/>
    <s v="201712191124006"/>
  </r>
  <r>
    <x v="118"/>
    <n v="7"/>
    <n v="39451.89"/>
    <n v="0"/>
    <n v="39451.89"/>
    <s v="EFT,999A,20180000000000091510"/>
    <s v="WIGGINS RE50J 2515"/>
    <s v="3110 State Share January 2018"/>
    <s v="201801221138163"/>
  </r>
  <r>
    <x v="118"/>
    <n v="8"/>
    <n v="41298.730000000003"/>
    <n v="0"/>
    <n v="41298.730000000003"/>
    <s v="EFT,999A,20180000000000105257"/>
    <s v="WIGGINS RE50J 2515"/>
    <s v="3110 State Share February 2018"/>
    <s v="201802201151910"/>
  </r>
  <r>
    <x v="118"/>
    <n v="9"/>
    <n v="41298.730000000003"/>
    <n v="0"/>
    <n v="41298.730000000003"/>
    <s v="EFT,999A,20180000000000120302"/>
    <s v="WIGGINS RE50J 2515"/>
    <s v="3110 State Share March 2018"/>
    <s v="201803201166926"/>
  </r>
  <r>
    <x v="118"/>
    <n v="10"/>
    <n v="42714.76"/>
    <n v="0"/>
    <n v="42714.76"/>
    <s v="EFT,999A,20180000000000136799"/>
    <s v="WIGGINS RE50J 2515"/>
    <s v="3110 State Share April 2018"/>
    <s v="201804201183398"/>
  </r>
  <r>
    <x v="118"/>
    <n v="11"/>
    <n v="42615.09"/>
    <n v="0"/>
    <n v="42615.09"/>
    <s v="EFT,999A,20180000000000152964"/>
    <s v="WIGGINS RE50J 2515"/>
    <s v="3110 State Share May 2018"/>
    <s v="201805221199530"/>
  </r>
  <r>
    <x v="118"/>
    <n v="12"/>
    <n v="42710.31"/>
    <n v="0"/>
    <n v="42710.31"/>
    <s v="EFT,999A,20180000000000169638"/>
    <s v="WIGGINS RE50J 2515"/>
    <s v="3110 State Share June 2018"/>
    <s v="201806201216147"/>
  </r>
  <r>
    <x v="119"/>
    <n v="1"/>
    <n v="752178.13"/>
    <n v="0"/>
    <n v="752178.13"/>
    <s v="EFT,999A,20180000000000008611"/>
    <s v="EAST OTERO R1 2520"/>
    <s v="3110 State Share July 2017"/>
    <s v="201707201055407"/>
  </r>
  <r>
    <x v="119"/>
    <n v="2"/>
    <n v="753639.71"/>
    <n v="0"/>
    <n v="753639.71"/>
    <s v="EFT,999A,20180000000000021305"/>
    <s v="EAST OTERO R1 2520"/>
    <s v="3110 State Share August 2017"/>
    <s v="201708221068042"/>
  </r>
  <r>
    <x v="119"/>
    <n v="3"/>
    <n v="752908.92"/>
    <n v="0"/>
    <n v="752908.92"/>
    <s v="EFT,999A,20180000000000034261"/>
    <s v="EAST OTERO R1 2520"/>
    <s v="3110 State Share September 2017"/>
    <s v="201709201080958"/>
  </r>
  <r>
    <x v="119"/>
    <n v="4"/>
    <n v="752908.92"/>
    <n v="0"/>
    <n v="752908.92"/>
    <s v="EFT,999A,20180000000000049690"/>
    <s v="EAST OTERO R1 2520"/>
    <s v="3110 State Share October 2017"/>
    <s v="201710201096377"/>
  </r>
  <r>
    <x v="119"/>
    <n v="5"/>
    <n v="752908.92"/>
    <n v="0"/>
    <n v="752908.92"/>
    <s v="EFT,999A,20180000000000063370"/>
    <s v="EAST OTERO R1 2520"/>
    <s v="3110 State Share November 2017"/>
    <s v="201711201110057"/>
  </r>
  <r>
    <x v="119"/>
    <n v="6"/>
    <n v="958418.23"/>
    <n v="0"/>
    <n v="958418.23"/>
    <s v="EFT,999A,20180000000000077359"/>
    <s v="EAST OTERO R1 2520"/>
    <s v="3110 State Share December 2017"/>
    <s v="201712191124045"/>
  </r>
  <r>
    <x v="119"/>
    <n v="7"/>
    <n v="782739.68"/>
    <n v="0"/>
    <n v="782739.68"/>
    <s v="EFT,999A,20180000000000091554"/>
    <s v="EAST OTERO R1 2520"/>
    <s v="3110 State Share January 2018"/>
    <s v="201801221138207"/>
  </r>
  <r>
    <x v="119"/>
    <n v="8"/>
    <n v="787160.21"/>
    <n v="0"/>
    <n v="787160.21"/>
    <s v="EFT,999A,20180000000000105301"/>
    <s v="EAST OTERO R1 2520"/>
    <s v="3110 State Share February 2018"/>
    <s v="201802201151954"/>
  </r>
  <r>
    <x v="119"/>
    <n v="9"/>
    <n v="787160.22"/>
    <n v="0"/>
    <n v="787160.22"/>
    <s v="EFT,999A,20180000000000120350"/>
    <s v="EAST OTERO R1 2520"/>
    <s v="3110 State Share March 2018"/>
    <s v="201803201166974"/>
  </r>
  <r>
    <x v="119"/>
    <n v="10"/>
    <n v="790549.58"/>
    <n v="0"/>
    <n v="790549.58"/>
    <s v="EFT,999A,20180000000000136847"/>
    <s v="EAST OTERO R1 2520"/>
    <s v="3110 State Share April 2018"/>
    <s v="201804201183446"/>
  </r>
  <r>
    <x v="119"/>
    <n v="11"/>
    <n v="790310.99"/>
    <n v="0"/>
    <n v="790310.99"/>
    <s v="EFT,999A,20180000000000153012"/>
    <s v="EAST OTERO R1 2520"/>
    <s v="3110 State Share May 2018"/>
    <s v="201805221199578"/>
  </r>
  <r>
    <x v="119"/>
    <n v="12"/>
    <n v="790538.93"/>
    <n v="0"/>
    <n v="790538.93"/>
    <s v="EFT,999A,20180000000000169687"/>
    <s v="EAST OTERO R1 2520"/>
    <s v="3110 State Share June 2018"/>
    <s v="201806201216196"/>
  </r>
  <r>
    <x v="120"/>
    <n v="1"/>
    <n v="467906.03"/>
    <n v="0"/>
    <n v="467906.03"/>
    <s v="EFT,999A,20180000000000008599"/>
    <s v="ROCKY FORD R2 2530"/>
    <s v="3110 State Share July 2017"/>
    <s v="201707201055395"/>
  </r>
  <r>
    <x v="120"/>
    <n v="2"/>
    <n v="470004.6"/>
    <n v="0"/>
    <n v="470004.6"/>
    <s v="EFT,999A,20180000000000021293"/>
    <s v="ROCKY FORD R2 2530"/>
    <s v="3110 State Share August 2017"/>
    <s v="201708221068030"/>
  </r>
  <r>
    <x v="120"/>
    <n v="3"/>
    <n v="468955.31"/>
    <n v="0"/>
    <n v="468955.31"/>
    <s v="EFT,999A,20180000000000034249"/>
    <s v="ROCKY FORD R2 2530"/>
    <s v="3110 State Share September 2017"/>
    <s v="201709201080946"/>
  </r>
  <r>
    <x v="120"/>
    <n v="4"/>
    <n v="468955.31"/>
    <n v="0"/>
    <n v="468955.31"/>
    <s v="EFT,999A,20180000000000049678"/>
    <s v="ROCKY FORD R2 2530"/>
    <s v="3110 State Share October 2017"/>
    <s v="201710201096365"/>
  </r>
  <r>
    <x v="120"/>
    <n v="5"/>
    <n v="468955.31"/>
    <n v="0"/>
    <n v="468955.31"/>
    <s v="EFT,999A,20180000000000063358"/>
    <s v="ROCKY FORD R2 2530"/>
    <s v="3110 State Share November 2017"/>
    <s v="201711201110045"/>
  </r>
  <r>
    <x v="120"/>
    <n v="6"/>
    <n v="467769.81"/>
    <n v="0"/>
    <n v="467769.81"/>
    <s v="EFT,999A,20180000000000077348"/>
    <s v="ROCKY FORD R2 2530"/>
    <s v="3110 State Share December 2017"/>
    <s v="201712191124034"/>
  </r>
  <r>
    <x v="120"/>
    <n v="7"/>
    <n v="466150.63"/>
    <n v="0"/>
    <n v="466150.63"/>
    <s v="EFT,999A,20180000000000091543"/>
    <s v="ROCKY FORD R2 2530"/>
    <s v="3110 State Share January 2018"/>
    <s v="201801221138196"/>
  </r>
  <r>
    <x v="120"/>
    <n v="8"/>
    <n v="468757.58"/>
    <n v="0"/>
    <n v="468757.58"/>
    <s v="EFT,999A,20180000000000105290"/>
    <s v="ROCKY FORD R2 2530"/>
    <s v="3110 State Share February 2018"/>
    <s v="201802201151943"/>
  </r>
  <r>
    <x v="120"/>
    <n v="9"/>
    <n v="468757.58"/>
    <n v="0"/>
    <n v="468757.58"/>
    <s v="EFT,999A,20180000000000120338"/>
    <s v="ROCKY FORD R2 2530"/>
    <s v="3110 State Share March 2018"/>
    <s v="201803201166962"/>
  </r>
  <r>
    <x v="120"/>
    <n v="10"/>
    <n v="470756.41"/>
    <n v="0"/>
    <n v="470756.41"/>
    <s v="EFT,999A,20180000000000136835"/>
    <s v="ROCKY FORD R2 2530"/>
    <s v="3110 State Share April 2018"/>
    <s v="201804201183434"/>
  </r>
  <r>
    <x v="120"/>
    <n v="11"/>
    <n v="470615.71"/>
    <n v="0"/>
    <n v="470615.71"/>
    <s v="EFT,999A,20180000000000153000"/>
    <s v="ROCKY FORD R2 2530"/>
    <s v="3110 State Share May 2018"/>
    <s v="201805221199566"/>
  </r>
  <r>
    <x v="120"/>
    <n v="12"/>
    <n v="470750.13"/>
    <n v="0"/>
    <n v="470750.13"/>
    <s v="EFT,999A,20180000000000169675"/>
    <s v="ROCKY FORD R2 2530"/>
    <s v="3110 State Share June 2018"/>
    <s v="201806201216184"/>
  </r>
  <r>
    <x v="121"/>
    <n v="1"/>
    <n v="134036.26999999999"/>
    <n v="0"/>
    <n v="134036.26999999999"/>
    <s v="EFT,999A,20180000000000008561"/>
    <s v="MANZANOLA 3 J 2535"/>
    <s v="3110 State Share July 2017"/>
    <s v="201707201055357"/>
  </r>
  <r>
    <x v="121"/>
    <n v="2"/>
    <n v="134072.57999999999"/>
    <n v="0"/>
    <n v="134072.57999999999"/>
    <s v="EFT,999A,20180000000000021255"/>
    <s v="MANZANOLA 3 J 2535"/>
    <s v="3110 State Share August 2017"/>
    <s v="201708221067992"/>
  </r>
  <r>
    <x v="121"/>
    <n v="3"/>
    <n v="134054.42000000001"/>
    <n v="0"/>
    <n v="134054.42000000001"/>
    <s v="EFT,999A,20180000000000034211"/>
    <s v="MANZANOLA 3 J 2535"/>
    <s v="3110 State Share September 2017"/>
    <s v="201709201080908"/>
  </r>
  <r>
    <x v="121"/>
    <n v="4"/>
    <n v="134054.42000000001"/>
    <n v="0"/>
    <n v="134054.42000000001"/>
    <s v="EFT,999A,20180000000000049640"/>
    <s v="MANZANOLA 3 J 2535"/>
    <s v="3110 State Share October 2017"/>
    <s v="201710201096327"/>
  </r>
  <r>
    <x v="121"/>
    <n v="5"/>
    <n v="134054.42000000001"/>
    <n v="0"/>
    <n v="134054.42000000001"/>
    <s v="EFT,999A,20180000000000063320"/>
    <s v="MANZANOLA 3 J 2535"/>
    <s v="3110 State Share November 2017"/>
    <s v="201711201110007"/>
  </r>
  <r>
    <x v="121"/>
    <n v="6"/>
    <n v="157531.92000000001"/>
    <n v="0"/>
    <n v="157531.92000000001"/>
    <s v="EFT,999A,20180000000000077310"/>
    <s v="MANZANOLA 3 J 2535"/>
    <s v="3110 State Share December 2017"/>
    <s v="201712191123996"/>
  </r>
  <r>
    <x v="121"/>
    <n v="7"/>
    <n v="137227.48000000001"/>
    <n v="0"/>
    <n v="137227.48000000001"/>
    <s v="EFT,999A,20180000000000091499"/>
    <s v="MANZANOLA 3 J 2535"/>
    <s v="3110 State Share January 2018"/>
    <s v="201801221138152"/>
  </r>
  <r>
    <x v="121"/>
    <n v="8"/>
    <n v="137967.29"/>
    <n v="0"/>
    <n v="137967.29"/>
    <s v="EFT,999A,20180000000000105246"/>
    <s v="MANZANOLA 3 J 2535"/>
    <s v="3110 State Share February 2018"/>
    <s v="201802201151899"/>
  </r>
  <r>
    <x v="121"/>
    <n v="9"/>
    <n v="137967.29999999999"/>
    <n v="0"/>
    <n v="137967.29999999999"/>
    <s v="EFT,999A,20180000000000120287"/>
    <s v="MANZANOLA 3 J 2535"/>
    <s v="3110 State Share March 2018"/>
    <s v="201803201166911"/>
  </r>
  <r>
    <x v="121"/>
    <n v="10"/>
    <n v="138534.53"/>
    <n v="0"/>
    <n v="138534.53"/>
    <s v="EFT,999A,20180000000000136784"/>
    <s v="MANZANOLA 3 J 2535"/>
    <s v="3110 State Share April 2018"/>
    <s v="201804201183383"/>
  </r>
  <r>
    <x v="121"/>
    <n v="11"/>
    <n v="138494.6"/>
    <n v="0"/>
    <n v="138494.6"/>
    <s v="EFT,999A,20180000000000152949"/>
    <s v="MANZANOLA 3 J 2535"/>
    <s v="3110 State Share May 2018"/>
    <s v="201805221199515"/>
  </r>
  <r>
    <x v="121"/>
    <n v="12"/>
    <n v="138532.76999999999"/>
    <n v="0"/>
    <n v="138532.76999999999"/>
    <s v="EFT,999A,20180000000000169623"/>
    <s v="MANZANOLA 3 J 2535"/>
    <s v="3110 State Share June 2018"/>
    <s v="201806201216132"/>
  </r>
  <r>
    <x v="122"/>
    <n v="1"/>
    <n v="238945.86"/>
    <n v="0"/>
    <n v="238945.86"/>
    <s v="EFT,999A,20180000000000008609"/>
    <s v="OTERO COUNTY SCHOOL DISTRICT # 4J"/>
    <s v="3110 State Share July 2017"/>
    <s v="201707201055405"/>
  </r>
  <r>
    <x v="122"/>
    <n v="2"/>
    <n v="239353.31"/>
    <n v="0"/>
    <n v="239353.31"/>
    <s v="EFT,999A,20180000000000021303"/>
    <s v="OTERO COUNTY SCHOOL DISTRICT # 4J"/>
    <s v="3110 State Share August 2017"/>
    <s v="201708221068040"/>
  </r>
  <r>
    <x v="122"/>
    <n v="3"/>
    <n v="239149.58"/>
    <n v="0"/>
    <n v="239149.58"/>
    <s v="EFT,999A,20180000000000034259"/>
    <s v="OTERO COUNTY SCHOOL DISTRICT # 4J"/>
    <s v="3110 State Share September 2017"/>
    <s v="201709201080956"/>
  </r>
  <r>
    <x v="122"/>
    <n v="4"/>
    <n v="239149.58"/>
    <n v="0"/>
    <n v="239149.58"/>
    <s v="EFT,999A,20180000000000049688"/>
    <s v="OTERO COUNTY SCHOOL DISTRICT # 4J"/>
    <s v="3110 State Share October 2017"/>
    <s v="201710201096375"/>
  </r>
  <r>
    <x v="122"/>
    <n v="5"/>
    <n v="239149.58"/>
    <n v="0"/>
    <n v="239149.58"/>
    <s v="EFT,999A,20180000000000063368"/>
    <s v="OTERO COUNTY SCHOOL DISTRICT # 4J"/>
    <s v="3110 State Share November 2017"/>
    <s v="201711201110055"/>
  </r>
  <r>
    <x v="122"/>
    <n v="6"/>
    <n v="221857.33"/>
    <n v="0"/>
    <n v="221857.33"/>
    <s v="EFT,999A,20180000000000077357"/>
    <s v="OTERO COUNTY SCHOOL DISTRICT # 4J"/>
    <s v="3110 State Share December 2017"/>
    <s v="201712191124043"/>
  </r>
  <r>
    <x v="122"/>
    <n v="7"/>
    <n v="234878.56"/>
    <n v="0"/>
    <n v="234878.56"/>
    <s v="EFT,999A,20180000000000091552"/>
    <s v="OTERO COUNTY SCHOOL DISTRICT # 4J"/>
    <s v="3110 State Share January 2018"/>
    <s v="201801221138205"/>
  </r>
  <r>
    <x v="122"/>
    <n v="8"/>
    <n v="236267.46"/>
    <n v="0"/>
    <n v="236267.46"/>
    <s v="EFT,999A,20180000000000105299"/>
    <s v="OTERO COUNTY SCHOOL DISTRICT # 4J"/>
    <s v="3110 State Share February 2018"/>
    <s v="201802201151952"/>
  </r>
  <r>
    <x v="122"/>
    <n v="9"/>
    <n v="236267.46"/>
    <n v="0"/>
    <n v="236267.46"/>
    <s v="EFT,999A,20180000000000120348"/>
    <s v="OTERO COUNTY SCHOOL DISTRICT # 4J"/>
    <s v="3110 State Share March 2018"/>
    <s v="201803201166972"/>
  </r>
  <r>
    <x v="122"/>
    <n v="10"/>
    <n v="237332.37"/>
    <n v="0"/>
    <n v="237332.37"/>
    <s v="EFT,999A,20180000000000136845"/>
    <s v="OTERO COUNTY SCHOOL DISTRICT # 4J"/>
    <s v="3110 State Share April 2018"/>
    <s v="201804201183444"/>
  </r>
  <r>
    <x v="122"/>
    <n v="11"/>
    <n v="237257.41"/>
    <n v="0"/>
    <n v="237257.41"/>
    <s v="EFT,999A,20180000000000153010"/>
    <s v="OTERO COUNTY SCHOOL DISTRICT # 4J"/>
    <s v="3110 State Share May 2018"/>
    <s v="201805221199576"/>
  </r>
  <r>
    <x v="122"/>
    <n v="12"/>
    <n v="237329.04"/>
    <n v="0"/>
    <n v="237329.04"/>
    <s v="EFT,999A,20180000000000169685"/>
    <s v="OTERO COUNTY SCHOOL DISTRICT # 4J"/>
    <s v="3110 State Share June 2018"/>
    <s v="201806201216194"/>
  </r>
  <r>
    <x v="123"/>
    <n v="1"/>
    <n v="189947.28"/>
    <n v="0"/>
    <n v="189947.28"/>
    <s v="EFT,999A,20180000000000008653"/>
    <s v="OTERO COUNTY SD 31"/>
    <s v="3110 State Share July 2017"/>
    <s v="201707201055449"/>
  </r>
  <r>
    <x v="123"/>
    <n v="2"/>
    <n v="189958.92"/>
    <n v="0"/>
    <n v="189958.92"/>
    <s v="EFT,999A,20180000000000021346"/>
    <s v="OTERO COUNTY SD 31"/>
    <s v="3110 State Share August 2017"/>
    <s v="201708221068083"/>
  </r>
  <r>
    <x v="123"/>
    <n v="3"/>
    <n v="189953.1"/>
    <n v="0"/>
    <n v="189953.1"/>
    <s v="EFT,999A,20180000000000034302"/>
    <s v="OTERO COUNTY SD 31"/>
    <s v="3110 State Share September 2017"/>
    <s v="201709201080999"/>
  </r>
  <r>
    <x v="123"/>
    <n v="4"/>
    <n v="189953.1"/>
    <n v="0"/>
    <n v="189953.1"/>
    <s v="EFT,999A,20180000000000049730"/>
    <s v="OTERO COUNTY SD 31"/>
    <s v="3110 State Share October 2017"/>
    <s v="201710201096417"/>
  </r>
  <r>
    <x v="123"/>
    <n v="5"/>
    <n v="189953.1"/>
    <n v="0"/>
    <n v="189953.1"/>
    <s v="EFT,999A,20180000000000063408"/>
    <s v="OTERO COUNTY SD 31"/>
    <s v="3110 State Share November 2017"/>
    <s v="201711201110095"/>
  </r>
  <r>
    <x v="123"/>
    <n v="6"/>
    <n v="153414.46"/>
    <n v="0"/>
    <n v="153414.46"/>
    <s v="EFT,999A,20180000000000077396"/>
    <s v="OTERO COUNTY SD 31"/>
    <s v="3110 State Share December 2017"/>
    <s v="201712191124082"/>
  </r>
  <r>
    <x v="123"/>
    <n v="7"/>
    <n v="182923.01"/>
    <n v="0"/>
    <n v="182923.01"/>
    <s v="EFT,999A,20180000000000091592"/>
    <s v="OTERO COUNTY SD 31"/>
    <s v="3110 State Share January 2018"/>
    <s v="201801221138245"/>
  </r>
  <r>
    <x v="123"/>
    <n v="8"/>
    <n v="183863.27"/>
    <n v="0"/>
    <n v="183863.27"/>
    <s v="EFT,999A,20180000000000105339"/>
    <s v="OTERO COUNTY SD 31"/>
    <s v="3110 State Share February 2018"/>
    <s v="201802201151992"/>
  </r>
  <r>
    <x v="123"/>
    <n v="9"/>
    <n v="183863.27"/>
    <n v="0"/>
    <n v="183863.27"/>
    <s v="EFT,999A,20180000000000120288"/>
    <s v="OTERO COUNTY SD 31"/>
    <s v="3110 State Share March 2018"/>
    <s v="201803201166912"/>
  </r>
  <r>
    <x v="123"/>
    <n v="10"/>
    <n v="184584.2"/>
    <n v="0"/>
    <n v="184584.2"/>
    <s v="EFT,999A,20180000000000136785"/>
    <s v="OTERO COUNTY SD 31"/>
    <s v="3110 State Share April 2018"/>
    <s v="201804201183384"/>
  </r>
  <r>
    <x v="123"/>
    <n v="11"/>
    <n v="184533.45"/>
    <n v="0"/>
    <n v="184533.45"/>
    <s v="EFT,999A,20180000000000152950"/>
    <s v="OTERO COUNTY SD 31"/>
    <s v="3110 State Share May 2018"/>
    <s v="201805221199516"/>
  </r>
  <r>
    <x v="123"/>
    <n v="12"/>
    <n v="184581.94"/>
    <n v="0"/>
    <n v="184581.94"/>
    <s v="EFT,999A,20180000000000169624"/>
    <s v="OTERO COUNTY SD 31"/>
    <s v="3110 State Share June 2018"/>
    <s v="201806201216133"/>
  </r>
  <r>
    <x v="124"/>
    <n v="1"/>
    <n v="243734.24"/>
    <n v="0"/>
    <n v="243734.24"/>
    <s v="EFT,999A,20180000000000008654"/>
    <s v="OTERO COUNTY SCHOOL DISTRICT # 33"/>
    <s v="3110 State Share July 2017"/>
    <s v="201707201055450"/>
  </r>
  <r>
    <x v="124"/>
    <n v="2"/>
    <n v="244033.9"/>
    <n v="0"/>
    <n v="244033.9"/>
    <s v="EFT,999A,20180000000000021347"/>
    <s v="OTERO COUNTY SCHOOL DISTRICT # 33"/>
    <s v="3110 State Share August 2017"/>
    <s v="201708221068084"/>
  </r>
  <r>
    <x v="124"/>
    <n v="3"/>
    <n v="243884.07"/>
    <n v="0"/>
    <n v="243884.07"/>
    <s v="EFT,999A,20180000000000034303"/>
    <s v="OTERO COUNTY SCHOOL DISTRICT # 33"/>
    <s v="3110 State Share September 2017"/>
    <s v="201709201081000"/>
  </r>
  <r>
    <x v="124"/>
    <n v="4"/>
    <n v="243884.07"/>
    <n v="0"/>
    <n v="243884.07"/>
    <s v="EFT,999A,20180000000000049731"/>
    <s v="OTERO COUNTY SCHOOL DISTRICT # 33"/>
    <s v="3110 State Share October 2017"/>
    <s v="201710201096418"/>
  </r>
  <r>
    <x v="124"/>
    <n v="5"/>
    <n v="243884.07"/>
    <n v="0"/>
    <n v="243884.07"/>
    <s v="EFT,999A,20180000000000063409"/>
    <s v="OTERO COUNTY SCHOOL DISTRICT # 33"/>
    <s v="3110 State Share November 2017"/>
    <s v="201711201110096"/>
  </r>
  <r>
    <x v="124"/>
    <n v="6"/>
    <n v="241957.07"/>
    <n v="0"/>
    <n v="241957.07"/>
    <s v="EFT,999A,20180000000000077397"/>
    <s v="OTERO COUNTY SCHOOL DISTRICT # 33"/>
    <s v="3110 State Share December 2017"/>
    <s v="201712191124083"/>
  </r>
  <r>
    <x v="124"/>
    <n v="7"/>
    <n v="242250.51"/>
    <n v="0"/>
    <n v="242250.51"/>
    <s v="EFT,999A,20180000000000091593"/>
    <s v="OTERO COUNTY SCHOOL DISTRICT # 33"/>
    <s v="3110 State Share January 2018"/>
    <s v="201801221138246"/>
  </r>
  <r>
    <x v="124"/>
    <n v="8"/>
    <n v="243562.83"/>
    <n v="0"/>
    <n v="243562.83"/>
    <s v="EFT,999A,20180000000000105340"/>
    <s v="OTERO COUNTY SCHOOL DISTRICT # 33"/>
    <s v="3110 State Share February 2018"/>
    <s v="201802201151993"/>
  </r>
  <r>
    <x v="124"/>
    <n v="9"/>
    <n v="243562.83"/>
    <n v="0"/>
    <n v="243562.83"/>
    <s v="EFT,999A,20180000000000120374"/>
    <s v="OTERO COUNTY SCHOOL DISTRICT # 33"/>
    <s v="3110 State Share March 2018"/>
    <s v="201803201166998"/>
  </r>
  <r>
    <x v="124"/>
    <n v="10"/>
    <n v="244569.02"/>
    <n v="0"/>
    <n v="244569.02"/>
    <s v="EFT,999A,20180000000000136871"/>
    <s v="OTERO COUNTY SCHOOL DISTRICT # 33"/>
    <s v="3110 State Share April 2018"/>
    <s v="201804201183470"/>
  </r>
  <r>
    <x v="124"/>
    <n v="11"/>
    <n v="244498.19"/>
    <n v="0"/>
    <n v="244498.19"/>
    <s v="EFT,999A,20180000000000153036"/>
    <s v="OTERO COUNTY SCHOOL DISTRICT # 33"/>
    <s v="3110 State Share May 2018"/>
    <s v="201805221199602"/>
  </r>
  <r>
    <x v="124"/>
    <n v="12"/>
    <n v="244565.87"/>
    <n v="0"/>
    <n v="244565.87"/>
    <s v="EFT,999A,20180000000000169711"/>
    <s v="OTERO COUNTY SCHOOL DISTRICT # 33"/>
    <s v="3110 State Share June 2018"/>
    <s v="201806201216220"/>
  </r>
  <r>
    <x v="125"/>
    <n v="1"/>
    <n v="114016.24"/>
    <n v="0"/>
    <n v="114016.24"/>
    <s v="EFT,999A,20180000000000008655"/>
    <s v="OURAY COUNTY SD RE1"/>
    <s v="3110 State Share July 2017"/>
    <s v="201707201055451"/>
  </r>
  <r>
    <x v="125"/>
    <n v="2"/>
    <n v="118891.08"/>
    <n v="0"/>
    <n v="118891.08"/>
    <s v="EFT,999A,20180000000000021348"/>
    <s v="OURAY COUNTY SD RE1"/>
    <s v="3110 State Share August 2017"/>
    <s v="201708221068085"/>
  </r>
  <r>
    <x v="125"/>
    <n v="3"/>
    <n v="116453.66"/>
    <n v="0"/>
    <n v="116453.66"/>
    <s v="EFT,999A,20180000000000034304"/>
    <s v="OURAY COUNTY SD RE1"/>
    <s v="3110 State Share September 2017"/>
    <s v="201709201081001"/>
  </r>
  <r>
    <x v="125"/>
    <n v="4"/>
    <n v="116453.66"/>
    <n v="0"/>
    <n v="116453.66"/>
    <s v="EFT,999A,20180000000000049732"/>
    <s v="OURAY COUNTY SD RE1"/>
    <s v="3110 State Share October 2017"/>
    <s v="201710201096419"/>
  </r>
  <r>
    <x v="125"/>
    <n v="5"/>
    <n v="116453.66"/>
    <n v="0"/>
    <n v="116453.66"/>
    <s v="EFT,999A,20180000000000063410"/>
    <s v="OURAY COUNTY SD RE1"/>
    <s v="3110 State Share November 2017"/>
    <s v="201711201110097"/>
  </r>
  <r>
    <x v="125"/>
    <n v="6"/>
    <n v="68230.98"/>
    <n v="0"/>
    <n v="68230.98"/>
    <s v="EFT,999A,20180000000000077398"/>
    <s v="OURAY COUNTY SD RE1"/>
    <s v="3110 State Share December 2017"/>
    <s v="201712191124084"/>
  </r>
  <r>
    <x v="125"/>
    <n v="7"/>
    <n v="107458.13"/>
    <n v="0"/>
    <n v="107458.13"/>
    <s v="EFT,999A,20180000000000091594"/>
    <s v="OURAY COUNTY SD RE1"/>
    <s v="3110 State Share January 2018"/>
    <s v="201801221138247"/>
  </r>
  <r>
    <x v="125"/>
    <n v="8"/>
    <n v="108416.49"/>
    <n v="0"/>
    <n v="108416.49"/>
    <s v="EFT,999A,20180000000000105341"/>
    <s v="OURAY COUNTY SD RE1"/>
    <s v="3110 State Share February 2018"/>
    <s v="201802201151994"/>
  </r>
  <r>
    <x v="125"/>
    <n v="9"/>
    <n v="108416.49"/>
    <n v="0"/>
    <n v="108416.49"/>
    <s v="EFT,999A,20180000000000120375"/>
    <s v="OURAY COUNTY SD RE1"/>
    <s v="3110 State Share March 2018"/>
    <s v="201803201166999"/>
  </r>
  <r>
    <x v="125"/>
    <n v="10"/>
    <n v="109151.3"/>
    <n v="0"/>
    <n v="109151.3"/>
    <s v="EFT,999A,20180000000000136872"/>
    <s v="OURAY COUNTY SD RE1"/>
    <s v="3110 State Share April 2018"/>
    <s v="201804201183471"/>
  </r>
  <r>
    <x v="125"/>
    <n v="11"/>
    <n v="109099.57"/>
    <n v="0"/>
    <n v="109099.57"/>
    <s v="EFT,999A,20180000000000153037"/>
    <s v="OURAY COUNTY SD RE1"/>
    <s v="3110 State Share May 2018"/>
    <s v="201805221199603"/>
  </r>
  <r>
    <x v="125"/>
    <n v="12"/>
    <n v="109148.99"/>
    <n v="0"/>
    <n v="109148.99"/>
    <s v="EFT,999A,20180000000000169712"/>
    <s v="OURAY COUNTY SD RE1"/>
    <s v="3110 State Share June 2018"/>
    <s v="201806201216221"/>
  </r>
  <r>
    <x v="126"/>
    <n v="1"/>
    <n v="177533.32"/>
    <n v="0"/>
    <n v="177533.32"/>
    <s v="EFT,999A,20180000000000008672"/>
    <s v="OURAY COUNTY SCHOOL DISTRICT # R2"/>
    <s v="3110 State Share July 2017"/>
    <s v="201707201055468"/>
  </r>
  <r>
    <x v="126"/>
    <n v="2"/>
    <n v="183063.5"/>
    <n v="0"/>
    <n v="183063.5"/>
    <s v="EFT,999A,20180000000000021364"/>
    <s v="OURAY COUNTY SCHOOL DISTRICT # R2"/>
    <s v="3110 State Share August 2017"/>
    <s v="201708221068101"/>
  </r>
  <r>
    <x v="126"/>
    <n v="3"/>
    <n v="180298.41"/>
    <n v="0"/>
    <n v="180298.41"/>
    <s v="EFT,999A,20180000000000034320"/>
    <s v="OURAY COUNTY SCHOOL DISTRICT # R2"/>
    <s v="3110 State Share September 2017"/>
    <s v="201709201081017"/>
  </r>
  <r>
    <x v="126"/>
    <n v="4"/>
    <n v="180298.41"/>
    <n v="0"/>
    <n v="180298.41"/>
    <s v="EFT,999A,20180000000000049748"/>
    <s v="OURAY COUNTY SCHOOL DISTRICT # R2"/>
    <s v="3110 State Share October 2017"/>
    <s v="201710201096435"/>
  </r>
  <r>
    <x v="126"/>
    <n v="5"/>
    <n v="180298.41"/>
    <n v="0"/>
    <n v="180298.41"/>
    <s v="EFT,999A,20180000000000063426"/>
    <s v="OURAY COUNTY SCHOOL DISTRICT # R2"/>
    <s v="3110 State Share November 2017"/>
    <s v="201711201110113"/>
  </r>
  <r>
    <x v="126"/>
    <n v="6"/>
    <n v="181121.22"/>
    <n v="0"/>
    <n v="181121.22"/>
    <s v="EFT,999A,20180000000000077414"/>
    <s v="OURAY COUNTY SCHOOL DISTRICT # R2"/>
    <s v="3110 State Share December 2017"/>
    <s v="201712191124100"/>
  </r>
  <r>
    <x v="126"/>
    <n v="7"/>
    <n v="179081.4"/>
    <n v="0"/>
    <n v="179081.4"/>
    <s v="EFT,999A,20180000000000091609"/>
    <s v="OURAY COUNTY SCHOOL DISTRICT # R2"/>
    <s v="3110 State Share January 2018"/>
    <s v="201801221138262"/>
  </r>
  <r>
    <x v="126"/>
    <n v="8"/>
    <n v="180435.46"/>
    <n v="0"/>
    <n v="180435.46"/>
    <s v="EFT,999A,20180000000000105356"/>
    <s v="OURAY COUNTY SCHOOL DISTRICT # R2"/>
    <s v="3110 State Share February 2018"/>
    <s v="201802201152009"/>
  </r>
  <r>
    <x v="126"/>
    <n v="9"/>
    <n v="180435.47"/>
    <n v="0"/>
    <n v="180435.47"/>
    <s v="EFT,999A,20180000000000120387"/>
    <s v="OURAY COUNTY SCHOOL DISTRICT # R2"/>
    <s v="3110 State Share March 2018"/>
    <s v="201803201167011"/>
  </r>
  <r>
    <x v="126"/>
    <n v="10"/>
    <n v="181473.68"/>
    <n v="0"/>
    <n v="181473.68"/>
    <s v="EFT,999A,20180000000000136884"/>
    <s v="OURAY COUNTY SCHOOL DISTRICT # R2"/>
    <s v="3110 State Share April 2018"/>
    <s v="201804201183483"/>
  </r>
  <r>
    <x v="126"/>
    <n v="11"/>
    <n v="181400.59"/>
    <n v="0"/>
    <n v="181400.59"/>
    <s v="EFT,999A,20180000000000153049"/>
    <s v="OURAY COUNTY SCHOOL DISTRICT # R2"/>
    <s v="3110 State Share May 2018"/>
    <s v="201805221199615"/>
  </r>
  <r>
    <x v="126"/>
    <n v="12"/>
    <n v="181470.42"/>
    <n v="0"/>
    <n v="181470.42"/>
    <s v="EFT,999A,20180000000000169724"/>
    <s v="OURAY COUNTY SCHOOL DISTRICT # R2"/>
    <s v="3110 State Share June 2018"/>
    <s v="201806201216233"/>
  </r>
  <r>
    <x v="127"/>
    <n v="1"/>
    <n v="431251.25"/>
    <n v="0"/>
    <n v="431251.25"/>
    <s v="EFT,999A,20180000000000008562"/>
    <s v="PARK COUNTY SD # 1"/>
    <s v="3110 State Share July 2017"/>
    <s v="201707201055358"/>
  </r>
  <r>
    <x v="127"/>
    <n v="2"/>
    <n v="465075.25"/>
    <n v="0"/>
    <n v="465075.25"/>
    <s v="EFT,999A,20180000000000021256"/>
    <s v="PARK COUNTY SD # 1"/>
    <s v="3110 State Share August 2017"/>
    <s v="201708221067993"/>
  </r>
  <r>
    <x v="127"/>
    <n v="3"/>
    <n v="448163.25"/>
    <n v="0"/>
    <n v="448163.25"/>
    <s v="EFT,999A,20180000000000034212"/>
    <s v="PARK COUNTY SD # 1"/>
    <s v="3110 State Share September 2017"/>
    <s v="201709201080909"/>
  </r>
  <r>
    <x v="127"/>
    <n v="4"/>
    <n v="448163.25"/>
    <n v="0"/>
    <n v="448163.25"/>
    <s v="EFT,999A,20180000000000049641"/>
    <s v="PARK COUNTY SD # 1"/>
    <s v="3110 State Share October 2017"/>
    <s v="201710201096328"/>
  </r>
  <r>
    <x v="127"/>
    <n v="5"/>
    <n v="448163.25"/>
    <n v="0"/>
    <n v="448163.25"/>
    <s v="EFT,999A,20180000000000063321"/>
    <s v="PARK COUNTY SD # 1"/>
    <s v="3110 State Share November 2017"/>
    <s v="201711201110008"/>
  </r>
  <r>
    <x v="127"/>
    <n v="6"/>
    <n v="190106.56"/>
    <n v="0"/>
    <n v="190106.56"/>
    <s v="EFT,999A,20180000000000077311"/>
    <s v="PARK COUNTY SD # 1"/>
    <s v="3110 State Share December 2017"/>
    <s v="201712191123997"/>
  </r>
  <r>
    <x v="127"/>
    <n v="7"/>
    <n v="402239.22"/>
    <n v="0"/>
    <n v="402239.22"/>
    <s v="EFT,999A,20180000000000091500"/>
    <s v="PARK COUNTY SD # 1"/>
    <s v="3110 State Share January 2018"/>
    <s v="201801221138153"/>
  </r>
  <r>
    <x v="127"/>
    <n v="8"/>
    <n v="405153.63"/>
    <n v="0"/>
    <n v="405153.63"/>
    <s v="EFT,999A,20180000000000105247"/>
    <s v="PARK COUNTY SD # 1"/>
    <s v="3110 State Share February 2018"/>
    <s v="201802201151900"/>
  </r>
  <r>
    <x v="127"/>
    <n v="9"/>
    <n v="405153.63"/>
    <n v="0"/>
    <n v="405153.63"/>
    <s v="EFT,999A,20180000000000120289"/>
    <s v="PARK COUNTY SD # 1"/>
    <s v="3110 State Share March 2018"/>
    <s v="201803201166913"/>
  </r>
  <r>
    <x v="127"/>
    <n v="10"/>
    <n v="407388.2"/>
    <n v="0"/>
    <n v="407388.2"/>
    <s v="EFT,999A,20180000000000136786"/>
    <s v="PARK COUNTY SD # 1"/>
    <s v="3110 State Share April 2018"/>
    <s v="201804201183385"/>
  </r>
  <r>
    <x v="127"/>
    <n v="11"/>
    <n v="407230.92"/>
    <n v="0"/>
    <n v="407230.92"/>
    <s v="EFT,999A,20180000000000152951"/>
    <s v="PARK COUNTY SD # 1"/>
    <s v="3110 State Share May 2018"/>
    <s v="201805221199517"/>
  </r>
  <r>
    <x v="127"/>
    <n v="12"/>
    <n v="407381.18"/>
    <n v="0"/>
    <n v="407381.18"/>
    <s v="EFT,999A,20180000000000169625"/>
    <s v="PARK COUNTY SD # 1"/>
    <s v="3110 State Share June 2018"/>
    <s v="201806201216134"/>
  </r>
  <r>
    <x v="128"/>
    <n v="1"/>
    <n v="99931.09"/>
    <n v="0"/>
    <n v="99931.09"/>
    <s v="EFT,999A,20180000000000008563"/>
    <s v="PARK COUNTY RE2 2610"/>
    <s v="3110 State Share July 2017"/>
    <s v="201707201055359"/>
  </r>
  <r>
    <x v="128"/>
    <n v="2"/>
    <n v="125433.14"/>
    <n v="0"/>
    <n v="125433.14"/>
    <s v="EFT,999A,20180000000000021257"/>
    <s v="PARK COUNTY RE2 2610"/>
    <s v="3110 State Share August 2017"/>
    <s v="201708221067994"/>
  </r>
  <r>
    <x v="128"/>
    <n v="3"/>
    <n v="112682.11"/>
    <n v="0"/>
    <n v="112682.11"/>
    <s v="EFT,999A,20180000000000034213"/>
    <s v="PARK COUNTY RE2 2610"/>
    <s v="3110 State Share September 2017"/>
    <s v="201709201080910"/>
  </r>
  <r>
    <x v="128"/>
    <n v="4"/>
    <n v="112682.11"/>
    <n v="0"/>
    <n v="112682.11"/>
    <s v="EFT,999A,20180000000000049642"/>
    <s v="PARK COUNTY RE2 2610"/>
    <s v="3110 State Share October 2017"/>
    <s v="201710201096329"/>
  </r>
  <r>
    <x v="128"/>
    <n v="5"/>
    <n v="112682.11"/>
    <n v="0"/>
    <n v="112682.11"/>
    <s v="EFT,999A,20180000000000063322"/>
    <s v="PARK COUNTY RE2 2610"/>
    <s v="3110 State Share November 2017"/>
    <s v="201711201110009"/>
  </r>
  <r>
    <x v="128"/>
    <n v="6"/>
    <n v="186358.23"/>
    <n v="0"/>
    <n v="186358.23"/>
    <s v="EFT,999A,20180000000000077312"/>
    <s v="PARK COUNTY RE2 2610"/>
    <s v="3110 State Share December 2017"/>
    <s v="201712191123998"/>
  </r>
  <r>
    <x v="128"/>
    <n v="7"/>
    <n v="122770.26"/>
    <n v="0"/>
    <n v="122770.26"/>
    <s v="EFT,999A,20180000000000091501"/>
    <s v="PARK COUNTY RE2 2610"/>
    <s v="3110 State Share January 2018"/>
    <s v="201801221138154"/>
  </r>
  <r>
    <x v="128"/>
    <n v="8"/>
    <n v="124961.34"/>
    <n v="0"/>
    <n v="124961.34"/>
    <s v="EFT,999A,20180000000000105248"/>
    <s v="PARK COUNTY RE2 2610"/>
    <s v="3110 State Share February 2018"/>
    <s v="201802201151901"/>
  </r>
  <r>
    <x v="128"/>
    <n v="9"/>
    <n v="124961.34"/>
    <n v="0"/>
    <n v="124961.34"/>
    <s v="EFT,999A,20180000000000120290"/>
    <s v="PARK COUNTY RE2 2610"/>
    <s v="3110 State Share March 2018"/>
    <s v="201803201166914"/>
  </r>
  <r>
    <x v="128"/>
    <n v="10"/>
    <n v="126641.3"/>
    <n v="0"/>
    <n v="126641.3"/>
    <s v="EFT,999A,20180000000000136787"/>
    <s v="PARK COUNTY RE2 2610"/>
    <s v="3110 State Share April 2018"/>
    <s v="201804201183386"/>
  </r>
  <r>
    <x v="128"/>
    <n v="11"/>
    <n v="126523.06"/>
    <n v="0"/>
    <n v="126523.06"/>
    <s v="EFT,999A,20180000000000152952"/>
    <s v="PARK COUNTY RE2 2610"/>
    <s v="3110 State Share May 2018"/>
    <s v="201805221199518"/>
  </r>
  <r>
    <x v="128"/>
    <n v="12"/>
    <n v="126636.03"/>
    <n v="0"/>
    <n v="126636.03"/>
    <s v="EFT,999A,20180000000000169626"/>
    <s v="PARK COUNTY RE2 2610"/>
    <s v="3110 State Share June 2018"/>
    <s v="201806201216135"/>
  </r>
  <r>
    <x v="129"/>
    <n v="1"/>
    <n v="225444.93"/>
    <n v="0"/>
    <n v="225444.93"/>
    <s v="EFT,999A,20180000000000008595"/>
    <s v="HOLYOKE RE 1J 2620"/>
    <s v="3110 State Share July 2017"/>
    <s v="201707201055391"/>
  </r>
  <r>
    <x v="129"/>
    <n v="2"/>
    <n v="229235.57"/>
    <n v="0"/>
    <n v="229235.57"/>
    <s v="EFT,999A,20180000000000021289"/>
    <s v="HOLYOKE RE 1J 2620"/>
    <s v="3110 State Share August 2017"/>
    <s v="201708221068026"/>
  </r>
  <r>
    <x v="129"/>
    <n v="3"/>
    <n v="227340.25"/>
    <n v="0"/>
    <n v="227340.25"/>
    <s v="EFT,999A,20180000000000034245"/>
    <s v="HOLYOKE RE 1J 2620"/>
    <s v="3110 State Share September 2017"/>
    <s v="201709201080942"/>
  </r>
  <r>
    <x v="129"/>
    <n v="4"/>
    <n v="227340.25"/>
    <n v="0"/>
    <n v="227340.25"/>
    <s v="EFT,999A,20180000000000049674"/>
    <s v="HOLYOKE RE 1J 2620"/>
    <s v="3110 State Share October 2017"/>
    <s v="201710201096361"/>
  </r>
  <r>
    <x v="129"/>
    <n v="5"/>
    <n v="227340.25"/>
    <n v="0"/>
    <n v="227340.25"/>
    <s v="EFT,999A,20180000000000063354"/>
    <s v="HOLYOKE RE 1J 2620"/>
    <s v="3110 State Share November 2017"/>
    <s v="201711201110041"/>
  </r>
  <r>
    <x v="129"/>
    <n v="6"/>
    <n v="100180.07"/>
    <n v="0"/>
    <n v="100180.07"/>
    <s v="EFT,999A,20180000000000077344"/>
    <s v="HOLYOKE RE 1J 2620"/>
    <s v="3110 State Share December 2017"/>
    <s v="201712191124030"/>
  </r>
  <r>
    <x v="129"/>
    <n v="7"/>
    <n v="204314.89"/>
    <n v="0"/>
    <n v="204314.89"/>
    <s v="EFT,999A,20180000000000091537"/>
    <s v="HOLYOKE RE 1J 2620"/>
    <s v="3110 State Share January 2018"/>
    <s v="201801221138190"/>
  </r>
  <r>
    <x v="129"/>
    <n v="8"/>
    <n v="206146.78"/>
    <n v="0"/>
    <n v="206146.78"/>
    <s v="EFT,999A,20180000000000105284"/>
    <s v="HOLYOKE RE 1J 2620"/>
    <s v="3110 State Share February 2018"/>
    <s v="201802201151937"/>
  </r>
  <r>
    <x v="129"/>
    <n v="9"/>
    <n v="206146.78"/>
    <n v="0"/>
    <n v="206146.78"/>
    <s v="EFT,999A,20180000000000120332"/>
    <s v="HOLYOKE RE 1J 2620"/>
    <s v="3110 State Share March 2018"/>
    <s v="201803201166956"/>
  </r>
  <r>
    <x v="129"/>
    <n v="10"/>
    <n v="207551.34"/>
    <n v="0"/>
    <n v="207551.34"/>
    <s v="EFT,999A,20180000000000136829"/>
    <s v="HOLYOKE RE 1J 2620"/>
    <s v="3110 State Share April 2018"/>
    <s v="201804201183428"/>
  </r>
  <r>
    <x v="129"/>
    <n v="11"/>
    <n v="207452.47"/>
    <n v="0"/>
    <n v="207452.47"/>
    <s v="EFT,999A,20180000000000152994"/>
    <s v="HOLYOKE RE 1J 2620"/>
    <s v="3110 State Share May 2018"/>
    <s v="201805221199560"/>
  </r>
  <r>
    <x v="129"/>
    <n v="12"/>
    <n v="207546.94"/>
    <n v="0"/>
    <n v="207546.94"/>
    <s v="EFT,999A,20180000000000169669"/>
    <s v="HOLYOKE RE 1J 2620"/>
    <s v="3110 State Share June 2018"/>
    <s v="201806201216178"/>
  </r>
  <r>
    <x v="130"/>
    <n v="1"/>
    <n v="165422.51"/>
    <n v="0"/>
    <n v="165422.51"/>
    <s v="EFT,999A,20180000000000008593"/>
    <s v="HAXTUN RE 2J 2630"/>
    <s v="3110 State Share July 2017"/>
    <s v="201707201055389"/>
  </r>
  <r>
    <x v="130"/>
    <n v="2"/>
    <n v="167260.66"/>
    <n v="0"/>
    <n v="167260.66"/>
    <s v="EFT,999A,20180000000000021287"/>
    <s v="HAXTUN RE 2J 2630"/>
    <s v="3110 State Share August 2017"/>
    <s v="201708221068024"/>
  </r>
  <r>
    <x v="130"/>
    <n v="3"/>
    <n v="166341.59"/>
    <n v="0"/>
    <n v="166341.59"/>
    <s v="EFT,999A,20180000000000034243"/>
    <s v="HAXTUN RE 2J 2630"/>
    <s v="3110 State Share September 2017"/>
    <s v="201709201080940"/>
  </r>
  <r>
    <x v="130"/>
    <n v="4"/>
    <n v="166341.59"/>
    <n v="0"/>
    <n v="166341.59"/>
    <s v="EFT,999A,20180000000000049672"/>
    <s v="HAXTUN RE 2J 2630"/>
    <s v="3110 State Share October 2017"/>
    <s v="201710201096359"/>
  </r>
  <r>
    <x v="130"/>
    <n v="5"/>
    <n v="166341.59"/>
    <n v="0"/>
    <n v="166341.59"/>
    <s v="EFT,999A,20180000000000063352"/>
    <s v="HAXTUN RE 2J 2630"/>
    <s v="3110 State Share November 2017"/>
    <s v="201711201110039"/>
  </r>
  <r>
    <x v="130"/>
    <n v="6"/>
    <n v="167875.32"/>
    <n v="0"/>
    <n v="167875.32"/>
    <s v="EFT,999A,20180000000000077342"/>
    <s v="HAXTUN RE 2J 2630"/>
    <s v="3110 State Share December 2017"/>
    <s v="201712191124028"/>
  </r>
  <r>
    <x v="130"/>
    <n v="7"/>
    <n v="165465.89000000001"/>
    <n v="0"/>
    <n v="165465.89000000001"/>
    <s v="EFT,999A,20180000000000091535"/>
    <s v="HAXTUN RE 2J 2630"/>
    <s v="3110 State Share January 2018"/>
    <s v="201801221138188"/>
  </r>
  <r>
    <x v="130"/>
    <n v="8"/>
    <n v="166597.14000000001"/>
    <n v="0"/>
    <n v="166597.14000000001"/>
    <s v="EFT,999A,20180000000000105282"/>
    <s v="HAXTUN RE 2J 2630"/>
    <s v="3110 State Share February 2018"/>
    <s v="201802201151935"/>
  </r>
  <r>
    <x v="130"/>
    <n v="9"/>
    <n v="166597.15"/>
    <n v="0"/>
    <n v="166597.15"/>
    <s v="EFT,999A,20180000000000120330"/>
    <s v="HAXTUN RE 2J 2630"/>
    <s v="3110 State Share March 2018"/>
    <s v="201803201166954"/>
  </r>
  <r>
    <x v="130"/>
    <n v="10"/>
    <n v="167464.51"/>
    <n v="0"/>
    <n v="167464.51"/>
    <s v="EFT,999A,20180000000000136827"/>
    <s v="HAXTUN RE 2J 2630"/>
    <s v="3110 State Share April 2018"/>
    <s v="201804201183426"/>
  </r>
  <r>
    <x v="130"/>
    <n v="11"/>
    <n v="167403.47"/>
    <n v="0"/>
    <n v="167403.47"/>
    <s v="EFT,999A,20180000000000152992"/>
    <s v="HAXTUN RE 2J 2630"/>
    <s v="3110 State Share May 2018"/>
    <s v="201805221199558"/>
  </r>
  <r>
    <x v="130"/>
    <n v="12"/>
    <n v="167461.79"/>
    <n v="0"/>
    <n v="167461.79"/>
    <s v="EFT,999A,20180000000000169667"/>
    <s v="HAXTUN RE 2J 2630"/>
    <s v="3110 State Share June 2018"/>
    <s v="201806201216176"/>
  </r>
  <r>
    <x v="131"/>
    <n v="1"/>
    <n v="270437.09999999998"/>
    <n v="0"/>
    <n v="270437.09999999998"/>
    <s v="EFT,999A,20180000000000008576"/>
    <s v="ASPEN 1 - 2640"/>
    <s v="3110 State Share July 2017"/>
    <s v="201707201055372"/>
  </r>
  <r>
    <x v="131"/>
    <n v="2"/>
    <n v="380636.8"/>
    <n v="0"/>
    <n v="380636.8"/>
    <s v="EFT,999A,20180000000000021270"/>
    <s v="ASPEN 1 - 2640"/>
    <s v="3110 State Share August 2017"/>
    <s v="201708221068007"/>
  </r>
  <r>
    <x v="131"/>
    <n v="3"/>
    <n v="325536.95"/>
    <n v="0"/>
    <n v="325536.95"/>
    <s v="EFT,999A,20180000000000034226"/>
    <s v="ASPEN 1 - 2640"/>
    <s v="3110 State Share September 2017"/>
    <s v="201709201080923"/>
  </r>
  <r>
    <x v="131"/>
    <n v="4"/>
    <n v="325536.95"/>
    <n v="0"/>
    <n v="325536.95"/>
    <s v="EFT,999A,20180000000000049655"/>
    <s v="ASPEN 1 - 2640"/>
    <s v="3110 State Share October 2017"/>
    <s v="201710201096342"/>
  </r>
  <r>
    <x v="131"/>
    <n v="5"/>
    <n v="325536.95"/>
    <n v="0"/>
    <n v="325536.95"/>
    <s v="EFT,999A,20180000000000063335"/>
    <s v="ASPEN 1 - 2640"/>
    <s v="3110 State Share November 2017"/>
    <s v="201711201110022"/>
  </r>
  <r>
    <x v="131"/>
    <n v="6"/>
    <n v="218814.77"/>
    <n v="0"/>
    <n v="218814.77"/>
    <s v="EFT,999A,20180000000000077325"/>
    <s v="ASPEN 1 - 2640"/>
    <s v="3110 State Share December 2017"/>
    <s v="201712191124011"/>
  </r>
  <r>
    <x v="131"/>
    <n v="7"/>
    <n v="212465.98"/>
    <n v="0"/>
    <n v="212465.98"/>
    <s v="EFT,999A,20180000000000091515"/>
    <s v="ASPEN 1 - 2640"/>
    <s v="3110 State Share January 2018"/>
    <s v="201801221138168"/>
  </r>
  <r>
    <x v="131"/>
    <n v="8"/>
    <n v="201922.08"/>
    <n v="0"/>
    <n v="201922.08"/>
    <s v="EFT,999A,20180000000000105262"/>
    <s v="ASPEN 1 - 2640"/>
    <s v="3110 State Share February 2018"/>
    <s v="201802201151915"/>
  </r>
  <r>
    <x v="131"/>
    <n v="9"/>
    <n v="221118.36"/>
    <n v="0"/>
    <n v="221118.36"/>
    <s v="EFT,999A,20180000000000120308"/>
    <s v="ASPEN 1 - 2640"/>
    <s v="3110 State Share March 2018"/>
    <s v="201803201166932"/>
  </r>
  <r>
    <x v="131"/>
    <n v="10"/>
    <n v="225985.9"/>
    <n v="0"/>
    <n v="225985.9"/>
    <s v="EFT,999A,20180000000000136805"/>
    <s v="ASPEN 1 - 2640"/>
    <s v="3110 State Share April 2018"/>
    <s v="201804201183404"/>
  </r>
  <r>
    <x v="131"/>
    <n v="11"/>
    <n v="229480.62"/>
    <n v="0"/>
    <n v="229480.62"/>
    <s v="EFT,999A,20180000000000152970"/>
    <s v="ASPEN 1 - 2640"/>
    <s v="3110 State Share May 2018"/>
    <s v="201805221199536"/>
  </r>
  <r>
    <x v="131"/>
    <n v="12"/>
    <n v="229809.79"/>
    <n v="0"/>
    <n v="229809.79"/>
    <s v="EFT,999A,20180000000000169644"/>
    <s v="ASPEN 1 - 2640"/>
    <s v="3110 State Share June 2018"/>
    <s v="201806201216153"/>
  </r>
  <r>
    <x v="132"/>
    <n v="1"/>
    <n v="159651.51"/>
    <n v="0"/>
    <n v="159651.51"/>
    <s v="EFT,999A,20180000000000008681"/>
    <s v="GRANADA RE 1 2650"/>
    <s v="3110 State Share July 2017"/>
    <s v="201707201055477"/>
  </r>
  <r>
    <x v="132"/>
    <n v="2"/>
    <n v="159528.09"/>
    <n v="0"/>
    <n v="159528.09"/>
    <s v="EFT,999A,20180000000000021373"/>
    <s v="GRANADA RE 1 2650"/>
    <s v="3110 State Share August 2017"/>
    <s v="201708221068110"/>
  </r>
  <r>
    <x v="132"/>
    <n v="3"/>
    <n v="159589.79999999999"/>
    <n v="0"/>
    <n v="159589.79999999999"/>
    <s v="EFT,999A,20180000000000034329"/>
    <s v="GRANADA RE 1 2650"/>
    <s v="3110 State Share September 2017"/>
    <s v="201709201081026"/>
  </r>
  <r>
    <x v="132"/>
    <n v="4"/>
    <n v="159589.79999999999"/>
    <n v="0"/>
    <n v="159589.79999999999"/>
    <s v="EFT,999A,20180000000000049757"/>
    <s v="GRANADA RE 1 2650"/>
    <s v="3110 State Share October 2017"/>
    <s v="201710201096444"/>
  </r>
  <r>
    <x v="132"/>
    <n v="5"/>
    <n v="159589.79999999999"/>
    <n v="0"/>
    <n v="159589.79999999999"/>
    <s v="EFT,999A,20180000000000063435"/>
    <s v="GRANADA RE 1 2650"/>
    <s v="3110 State Share November 2017"/>
    <s v="201711201110122"/>
  </r>
  <r>
    <x v="132"/>
    <n v="6"/>
    <n v="131826.88"/>
    <n v="0"/>
    <n v="131826.88"/>
    <s v="EFT,999A,20180000000000077423"/>
    <s v="GRANADA RE 1 2650"/>
    <s v="3110 State Share December 2017"/>
    <s v="201712191124109"/>
  </r>
  <r>
    <x v="132"/>
    <n v="7"/>
    <n v="154060.20000000001"/>
    <n v="0"/>
    <n v="154060.20000000001"/>
    <s v="EFT,999A,20180000000000091615"/>
    <s v="GRANADA RE 1 2650"/>
    <s v="3110 State Share January 2018"/>
    <s v="201801221138268"/>
  </r>
  <r>
    <x v="132"/>
    <n v="8"/>
    <n v="154962.59"/>
    <n v="0"/>
    <n v="154962.59"/>
    <s v="EFT,999A,20180000000000105362"/>
    <s v="GRANADA RE 1 2650"/>
    <s v="3110 State Share February 2018"/>
    <s v="201802201152015"/>
  </r>
  <r>
    <x v="132"/>
    <n v="9"/>
    <n v="154962.6"/>
    <n v="0"/>
    <n v="154962.6"/>
    <s v="EFT,999A,20180000000000120392"/>
    <s v="GRANADA RE 1 2650"/>
    <s v="3110 State Share March 2018"/>
    <s v="201803201167016"/>
  </r>
  <r>
    <x v="132"/>
    <n v="10"/>
    <n v="155654.49"/>
    <n v="0"/>
    <n v="155654.49"/>
    <s v="EFT,999A,20180000000000136889"/>
    <s v="GRANADA RE 1 2650"/>
    <s v="3110 State Share April 2018"/>
    <s v="201804201183488"/>
  </r>
  <r>
    <x v="132"/>
    <n v="11"/>
    <n v="155605.78"/>
    <n v="0"/>
    <n v="155605.78"/>
    <s v="EFT,999A,20180000000000153054"/>
    <s v="GRANADA RE 1 2650"/>
    <s v="3110 State Share May 2018"/>
    <s v="201805221199620"/>
  </r>
  <r>
    <x v="132"/>
    <n v="12"/>
    <n v="155652.32"/>
    <n v="0"/>
    <n v="155652.32"/>
    <s v="EFT,999A,20180000000000169729"/>
    <s v="GRANADA RE 1 2650"/>
    <s v="3110 State Share June 2018"/>
    <s v="201806201216238"/>
  </r>
  <r>
    <x v="133"/>
    <n v="1"/>
    <n v="807974.7"/>
    <n v="0"/>
    <n v="807974.7"/>
    <s v="EFT,999A,20180000000000008581"/>
    <s v="LAMAR RE-2 2660"/>
    <s v="3110 State Share July 2017"/>
    <s v="201707201055377"/>
  </r>
  <r>
    <x v="133"/>
    <n v="2"/>
    <n v="813720.85"/>
    <n v="0"/>
    <n v="813720.85"/>
    <s v="EFT,999A,20180000000000021275"/>
    <s v="LAMAR RE-2 2660"/>
    <s v="3110 State Share August 2017"/>
    <s v="201708221068012"/>
  </r>
  <r>
    <x v="133"/>
    <n v="3"/>
    <n v="810847.78"/>
    <n v="0"/>
    <n v="810847.78"/>
    <s v="EFT,999A,20180000000000034231"/>
    <s v="LAMAR RE-2 2660"/>
    <s v="3110 State Share September 2017"/>
    <s v="201709201080928"/>
  </r>
  <r>
    <x v="133"/>
    <n v="4"/>
    <n v="810847.78"/>
    <n v="0"/>
    <n v="810847.78"/>
    <s v="EFT,999A,20180000000000049660"/>
    <s v="LAMAR RE-2 2660"/>
    <s v="3110 State Share October 2017"/>
    <s v="201710201096347"/>
  </r>
  <r>
    <x v="133"/>
    <n v="5"/>
    <n v="810847.78"/>
    <n v="0"/>
    <n v="810847.78"/>
    <s v="EFT,999A,20180000000000063340"/>
    <s v="LAMAR RE-2 2660"/>
    <s v="3110 State Share November 2017"/>
    <s v="201711201110027"/>
  </r>
  <r>
    <x v="133"/>
    <n v="6"/>
    <n v="718157.56"/>
    <n v="0"/>
    <n v="718157.56"/>
    <s v="EFT,999A,20180000000000077330"/>
    <s v="LAMAR RE-2 2660"/>
    <s v="3110 State Share December 2017"/>
    <s v="201712191124016"/>
  </r>
  <r>
    <x v="133"/>
    <n v="7"/>
    <n v="791000.83"/>
    <n v="0"/>
    <n v="791000.83"/>
    <s v="EFT,999A,20180000000000091520"/>
    <s v="LAMAR RE-2 2660"/>
    <s v="3110 State Share January 2018"/>
    <s v="201801221138173"/>
  </r>
  <r>
    <x v="133"/>
    <n v="8"/>
    <n v="795399.16"/>
    <n v="0"/>
    <n v="795399.16"/>
    <s v="EFT,999A,20180000000000105267"/>
    <s v="LAMAR RE-2 2660"/>
    <s v="3110 State Share February 2018"/>
    <s v="201802201151920"/>
  </r>
  <r>
    <x v="133"/>
    <n v="9"/>
    <n v="795399.15"/>
    <n v="0"/>
    <n v="795399.15"/>
    <s v="EFT,999A,20180000000000120315"/>
    <s v="LAMAR RE-2 2660"/>
    <s v="3110 State Share March 2018"/>
    <s v="201803201166939"/>
  </r>
  <r>
    <x v="133"/>
    <n v="10"/>
    <n v="798771.49"/>
    <n v="0"/>
    <n v="798771.49"/>
    <s v="EFT,999A,20180000000000136812"/>
    <s v="LAMAR RE-2 2660"/>
    <s v="3110 State Share April 2018"/>
    <s v="201804201183411"/>
  </r>
  <r>
    <x v="133"/>
    <n v="11"/>
    <n v="798534.11"/>
    <n v="0"/>
    <n v="798534.11"/>
    <s v="EFT,999A,20180000000000152977"/>
    <s v="LAMAR RE-2 2660"/>
    <s v="3110 State Share May 2018"/>
    <s v="201805221199543"/>
  </r>
  <r>
    <x v="133"/>
    <n v="12"/>
    <n v="798760.89"/>
    <n v="0"/>
    <n v="798760.89"/>
    <s v="EFT,999A,20180000000000169652"/>
    <s v="LAMAR RE-2 2660"/>
    <s v="3110 State Share June 2018"/>
    <s v="201806201216161"/>
  </r>
  <r>
    <x v="134"/>
    <n v="1"/>
    <n v="180017.52"/>
    <n v="0"/>
    <n v="180017.52"/>
    <s v="EFT,999A,20180000000000008582"/>
    <s v="PROWERS COUNTY SCHOOL DISTRICT # 3"/>
    <s v="3110 State Share July 2017"/>
    <s v="201707201055378"/>
  </r>
  <r>
    <x v="134"/>
    <n v="2"/>
    <n v="180876.5"/>
    <n v="0"/>
    <n v="180876.5"/>
    <s v="EFT,999A,20180000000000021276"/>
    <s v="PROWERS COUNTY SCHOOL DISTRICT # 3"/>
    <s v="3110 State Share August 2017"/>
    <s v="201708221068013"/>
  </r>
  <r>
    <x v="134"/>
    <n v="3"/>
    <n v="180447.01"/>
    <n v="0"/>
    <n v="180447.01"/>
    <s v="EFT,999A,20180000000000034232"/>
    <s v="PROWERS COUNTY SCHOOL DISTRICT # 3"/>
    <s v="3110 State Share September 2017"/>
    <s v="201709201080929"/>
  </r>
  <r>
    <x v="134"/>
    <n v="4"/>
    <n v="180447.01"/>
    <n v="0"/>
    <n v="180447.01"/>
    <s v="EFT,999A,20180000000000049661"/>
    <s v="PROWERS COUNTY SCHOOL DISTRICT # 3"/>
    <s v="3110 State Share October 2017"/>
    <s v="201710201096348"/>
  </r>
  <r>
    <x v="134"/>
    <n v="5"/>
    <n v="180447.01"/>
    <n v="0"/>
    <n v="180447.01"/>
    <s v="EFT,999A,20180000000000063341"/>
    <s v="PROWERS COUNTY SCHOOL DISTRICT # 3"/>
    <s v="3110 State Share November 2017"/>
    <s v="201711201110028"/>
  </r>
  <r>
    <x v="134"/>
    <n v="6"/>
    <n v="151873.93"/>
    <n v="0"/>
    <n v="151873.93"/>
    <s v="EFT,999A,20180000000000077331"/>
    <s v="PROWERS COUNTY SCHOOL DISTRICT # 3"/>
    <s v="3110 State Share December 2017"/>
    <s v="201712191124017"/>
  </r>
  <r>
    <x v="134"/>
    <n v="7"/>
    <n v="174596.65"/>
    <n v="0"/>
    <n v="174596.65"/>
    <s v="EFT,999A,20180000000000091521"/>
    <s v="PROWERS COUNTY SCHOOL DISTRICT # 3"/>
    <s v="3110 State Share January 2018"/>
    <s v="201801221138174"/>
  </r>
  <r>
    <x v="134"/>
    <n v="8"/>
    <n v="175684.77"/>
    <n v="0"/>
    <n v="175684.77"/>
    <s v="EFT,999A,20180000000000105268"/>
    <s v="PROWERS COUNTY SCHOOL DISTRICT # 3"/>
    <s v="3110 State Share February 2018"/>
    <s v="201802201151921"/>
  </r>
  <r>
    <x v="134"/>
    <n v="9"/>
    <n v="175684.77"/>
    <n v="0"/>
    <n v="175684.77"/>
    <s v="EFT,999A,20180000000000120316"/>
    <s v="PROWERS COUNTY SCHOOL DISTRICT # 3"/>
    <s v="3110 State Share March 2018"/>
    <s v="201803201166940"/>
  </r>
  <r>
    <x v="134"/>
    <n v="10"/>
    <n v="176519.06"/>
    <n v="0"/>
    <n v="176519.06"/>
    <s v="EFT,999A,20180000000000136813"/>
    <s v="PROWERS COUNTY SCHOOL DISTRICT # 3"/>
    <s v="3110 State Share April 2018"/>
    <s v="201804201183412"/>
  </r>
  <r>
    <x v="134"/>
    <n v="11"/>
    <n v="176460.33"/>
    <n v="0"/>
    <n v="176460.33"/>
    <s v="EFT,999A,20180000000000152978"/>
    <s v="PROWERS COUNTY SCHOOL DISTRICT # 3"/>
    <s v="3110 State Share May 2018"/>
    <s v="201805221199544"/>
  </r>
  <r>
    <x v="134"/>
    <n v="12"/>
    <n v="176516.45"/>
    <n v="0"/>
    <n v="176516.45"/>
    <s v="EFT,999A,20180000000000169653"/>
    <s v="PROWERS COUNTY SCHOOL DISTRICT # 3"/>
    <s v="3110 State Share June 2018"/>
    <s v="201806201216162"/>
  </r>
  <r>
    <x v="135"/>
    <n v="1"/>
    <n v="192355.33"/>
    <n v="0"/>
    <n v="192355.33"/>
    <s v="EFT,999A,20180000000000008564"/>
    <s v="WILEY RE13JT 2680"/>
    <s v="3110 State Share July 2017"/>
    <s v="201707201055360"/>
  </r>
  <r>
    <x v="135"/>
    <n v="2"/>
    <n v="193328.09"/>
    <n v="0"/>
    <n v="193328.09"/>
    <s v="EFT,999A,20180000000000021258"/>
    <s v="WILEY RE13JT 2680"/>
    <s v="3110 State Share August 2017"/>
    <s v="201708221067995"/>
  </r>
  <r>
    <x v="135"/>
    <n v="3"/>
    <n v="192841.71"/>
    <n v="0"/>
    <n v="192841.71"/>
    <s v="EFT,999A,20180000000000034214"/>
    <s v="WILEY RE13JT 2680"/>
    <s v="3110 State Share September 2017"/>
    <s v="201709201080911"/>
  </r>
  <r>
    <x v="135"/>
    <n v="4"/>
    <n v="192841.71"/>
    <n v="0"/>
    <n v="192841.71"/>
    <s v="EFT,999A,20180000000000049643"/>
    <s v="WILEY RE13JT 2680"/>
    <s v="3110 State Share October 2017"/>
    <s v="201710201096330"/>
  </r>
  <r>
    <x v="135"/>
    <n v="5"/>
    <n v="192841.71"/>
    <n v="0"/>
    <n v="192841.71"/>
    <s v="EFT,999A,20180000000000063323"/>
    <s v="WILEY RE13JT 2680"/>
    <s v="3110 State Share November 2017"/>
    <s v="201711201110010"/>
  </r>
  <r>
    <x v="135"/>
    <n v="6"/>
    <n v="135336.13"/>
    <n v="0"/>
    <n v="135336.13"/>
    <s v="EFT,999A,20180000000000077313"/>
    <s v="WILEY RE13JT 2680"/>
    <s v="3110 State Share December 2017"/>
    <s v="201712191123999"/>
  </r>
  <r>
    <x v="135"/>
    <n v="7"/>
    <n v="182262.87"/>
    <n v="0"/>
    <n v="182262.87"/>
    <s v="EFT,999A,20180000000000091502"/>
    <s v="WILEY RE13JT 2680"/>
    <s v="3110 State Share January 2018"/>
    <s v="201801221138155"/>
  </r>
  <r>
    <x v="135"/>
    <n v="8"/>
    <n v="183257.39"/>
    <n v="0"/>
    <n v="183257.39"/>
    <s v="EFT,999A,20180000000000105249"/>
    <s v="WILEY RE13JT 2680"/>
    <s v="3110 State Share February 2018"/>
    <s v="201802201151902"/>
  </r>
  <r>
    <x v="135"/>
    <n v="9"/>
    <n v="183257.39"/>
    <n v="0"/>
    <n v="183257.39"/>
    <s v="EFT,999A,20180000000000120291"/>
    <s v="WILEY RE13JT 2680"/>
    <s v="3110 State Share March 2018"/>
    <s v="201803201166915"/>
  </r>
  <r>
    <x v="135"/>
    <n v="10"/>
    <n v="184019.92"/>
    <n v="0"/>
    <n v="184019.92"/>
    <s v="EFT,999A,20180000000000136788"/>
    <s v="WILEY RE13JT 2680"/>
    <s v="3110 State Share April 2018"/>
    <s v="201804201183387"/>
  </r>
  <r>
    <x v="135"/>
    <n v="11"/>
    <n v="183966.25"/>
    <n v="0"/>
    <n v="183966.25"/>
    <s v="EFT,999A,20180000000000152953"/>
    <s v="WILEY RE13JT 2680"/>
    <s v="3110 State Share May 2018"/>
    <s v="201805221199519"/>
  </r>
  <r>
    <x v="135"/>
    <n v="12"/>
    <n v="184017.52"/>
    <n v="0"/>
    <n v="184017.52"/>
    <s v="EFT,999A,20180000000000169627"/>
    <s v="WILEY RE13JT 2680"/>
    <s v="3110 State Share June 2018"/>
    <s v="201806201216136"/>
  </r>
  <r>
    <x v="136"/>
    <n v="1"/>
    <n v="8386830.1100000003"/>
    <n v="0"/>
    <n v="8386830.1100000003"/>
    <s v="EFT,999A,20180000000000008565"/>
    <s v="County of PUEBLO SD 60"/>
    <s v="3110 State Share July 2017"/>
    <s v="201707201055361"/>
  </r>
  <r>
    <x v="136"/>
    <n v="2"/>
    <n v="8513720.7100000009"/>
    <n v="0"/>
    <n v="8513720.7100000009"/>
    <s v="EFT,999A,20180000000000021259"/>
    <s v="County of PUEBLO SD 60"/>
    <s v="3110 State Share August 2017"/>
    <s v="201708221067996"/>
  </r>
  <r>
    <x v="136"/>
    <n v="3"/>
    <n v="8450425.4100000001"/>
    <n v="0"/>
    <n v="8450425.4100000001"/>
    <s v="EFT,999A,20180000000000034215"/>
    <s v="County of PUEBLO SD 60"/>
    <s v="3110 State Share September 2017"/>
    <s v="201709201080912"/>
  </r>
  <r>
    <x v="136"/>
    <n v="4"/>
    <n v="8450425.4100000001"/>
    <n v="0"/>
    <n v="8450425.4100000001"/>
    <s v="EFT,999A,20180000000000049644"/>
    <s v="County of PUEBLO SD 60"/>
    <s v="3110 State Share October 2017"/>
    <s v="201710201096331"/>
  </r>
  <r>
    <x v="136"/>
    <n v="5"/>
    <n v="8450425.4100000001"/>
    <n v="0"/>
    <n v="8450425.4100000001"/>
    <s v="EFT,999A,20180000000000063324"/>
    <s v="County of PUEBLO SD 60"/>
    <s v="3110 State Share November 2017"/>
    <s v="201711201110011"/>
  </r>
  <r>
    <x v="136"/>
    <n v="6"/>
    <n v="8313187.2400000002"/>
    <n v="0"/>
    <n v="8313187.2400000002"/>
    <s v="EFT,999A,20180000000000077314"/>
    <s v="County of PUEBLO SD 60"/>
    <s v="3110 State Share December 2017"/>
    <s v="201712191124000"/>
  </r>
  <r>
    <x v="136"/>
    <n v="7"/>
    <n v="8376595.5499999998"/>
    <n v="0"/>
    <n v="8376595.5499999998"/>
    <s v="EFT,999A,20180000000000091503"/>
    <s v="County of PUEBLO SD 60"/>
    <s v="3110 State Share January 2018"/>
    <s v="201801221138156"/>
  </r>
  <r>
    <x v="136"/>
    <n v="8"/>
    <n v="8427549.4299999997"/>
    <n v="0"/>
    <n v="8427549.4299999997"/>
    <s v="EFT,999A,20180000000000105250"/>
    <s v="County of PUEBLO SD 60"/>
    <s v="3110 State Share February 2018"/>
    <s v="201802201151903"/>
  </r>
  <r>
    <x v="136"/>
    <n v="9"/>
    <n v="8427549.4299999997"/>
    <n v="0"/>
    <n v="8427549.4299999997"/>
    <s v="EFT,999A,20180000000000120292"/>
    <s v="County of PUEBLO SD 60"/>
    <s v="3110 State Share March 2018"/>
    <s v="201803201166916"/>
  </r>
  <r>
    <x v="136"/>
    <n v="10"/>
    <n v="8466649.8599999994"/>
    <n v="0"/>
    <n v="8466649.8599999994"/>
    <s v="EFT,999A,20180000000000136789"/>
    <s v="County of PUEBLO SD 60"/>
    <s v="3110 State Share April 2018"/>
    <s v="201804201183388"/>
  </r>
  <r>
    <x v="136"/>
    <n v="11"/>
    <n v="8463899.8900000006"/>
    <n v="0"/>
    <n v="8463899.8900000006"/>
    <s v="EFT,999A,20180000000000152954"/>
    <s v="County of PUEBLO SD 60"/>
    <s v="3110 State Share May 2018"/>
    <s v="201805221199520"/>
  </r>
  <r>
    <x v="136"/>
    <n v="12"/>
    <n v="8466527.1899999995"/>
    <n v="0"/>
    <n v="8466527.1899999995"/>
    <s v="EFT,999A,20180000000000169628"/>
    <s v="County of PUEBLO SD 60"/>
    <s v="3110 State Share June 2018"/>
    <s v="201806201216137"/>
  </r>
  <r>
    <x v="137"/>
    <n v="1"/>
    <n v="4007939.63"/>
    <n v="0"/>
    <n v="4007939.63"/>
    <s v="EFT,999A,20180000000000008573"/>
    <s v="PUEBLO COUNTY 70 2700"/>
    <s v="3110 State Share July 2017"/>
    <s v="201707201055369"/>
  </r>
  <r>
    <x v="137"/>
    <n v="2"/>
    <n v="4108731.53"/>
    <n v="0"/>
    <n v="4108731.53"/>
    <s v="EFT,999A,20180000000000021267"/>
    <s v="PUEBLO COUNTY 70 2700"/>
    <s v="3110 State Share August 2017"/>
    <s v="201708221068004"/>
  </r>
  <r>
    <x v="137"/>
    <n v="3"/>
    <n v="4058460.58"/>
    <n v="0"/>
    <n v="4058460.58"/>
    <s v="EFT,999A,20180000000000034223"/>
    <s v="PUEBLO COUNTY 70 2700"/>
    <s v="3110 State Share September 2017"/>
    <s v="201709201080920"/>
  </r>
  <r>
    <x v="137"/>
    <n v="4"/>
    <n v="4058460.54"/>
    <n v="0"/>
    <n v="4058460.54"/>
    <s v="EFT,999A,20180000000000049652"/>
    <s v="PUEBLO COUNTY 70 2700"/>
    <s v="3110 State Share October 2017"/>
    <s v="201710201096339"/>
  </r>
  <r>
    <x v="137"/>
    <n v="5"/>
    <n v="4058305.16"/>
    <n v="0"/>
    <n v="4058305.16"/>
    <s v="EFT,999A,20180000000000063332"/>
    <s v="PUEBLO COUNTY 70 2700"/>
    <s v="3110 State Share November 2017"/>
    <s v="201711201110019"/>
  </r>
  <r>
    <x v="137"/>
    <n v="6"/>
    <n v="4192149.31"/>
    <n v="0"/>
    <n v="4192149.31"/>
    <s v="EFT,999A,20180000000000077322"/>
    <s v="PUEBLO COUNTY 70 2700"/>
    <s v="3110 State Share December 2017"/>
    <s v="201712191124008"/>
  </r>
  <r>
    <x v="137"/>
    <n v="7"/>
    <n v="4052414.64"/>
    <n v="0"/>
    <n v="4052414.64"/>
    <s v="EFT,999A,20180000000000091512"/>
    <s v="PUEBLO COUNTY 70 2700"/>
    <s v="3110 State Share January 2018"/>
    <s v="201801221138165"/>
  </r>
  <r>
    <x v="137"/>
    <n v="8"/>
    <n v="4078916.54"/>
    <n v="0"/>
    <n v="4078916.54"/>
    <s v="EFT,999A,20180000000000105259"/>
    <s v="PUEBLO COUNTY 70 2700"/>
    <s v="3110 State Share February 2018"/>
    <s v="201802201151912"/>
  </r>
  <r>
    <x v="137"/>
    <n v="9"/>
    <n v="4078916.54"/>
    <n v="0"/>
    <n v="4078916.54"/>
    <s v="EFT,999A,20180000000000120305"/>
    <s v="PUEBLO COUNTY 70 2700"/>
    <s v="3110 State Share March 2018"/>
    <s v="201803201166929"/>
  </r>
  <r>
    <x v="137"/>
    <n v="10"/>
    <n v="4099236.4"/>
    <n v="0"/>
    <n v="4099236.4"/>
    <s v="EFT,999A,20180000000000136802"/>
    <s v="PUEBLO COUNTY 70 2700"/>
    <s v="3110 State Share April 2018"/>
    <s v="201804201183401"/>
  </r>
  <r>
    <x v="137"/>
    <n v="11"/>
    <n v="4101025.73"/>
    <n v="0"/>
    <n v="4101025.73"/>
    <s v="EFT,999A,20180000000000152967"/>
    <s v="PUEBLO COUNTY 70 2700"/>
    <s v="3110 State Share May 2018"/>
    <s v="201805221199533"/>
  </r>
  <r>
    <x v="137"/>
    <n v="12"/>
    <n v="4102392.23"/>
    <n v="0"/>
    <n v="4102392.23"/>
    <s v="EFT,999A,20180000000000169641"/>
    <s v="PUEBLO COUNTY 70 2700"/>
    <s v="3110 State Share June 2018"/>
    <s v="201806201216150"/>
  </r>
  <r>
    <x v="138"/>
    <n v="1"/>
    <n v="155369.95000000001"/>
    <n v="0"/>
    <n v="155369.95000000001"/>
    <s v="EFT,999A,20180000000000008579"/>
    <s v="RIO BLANCO COUNTY SCHOOL DIST # 1"/>
    <s v="3110 State Share July 2017"/>
    <s v="201707201055375"/>
  </r>
  <r>
    <x v="138"/>
    <n v="2"/>
    <n v="156051.21"/>
    <n v="0"/>
    <n v="156051.21"/>
    <s v="EFT,999A,20180000000000021273"/>
    <s v="RIO BLANCO COUNTY SCHOOL DIST # 1"/>
    <s v="3110 State Share August 2017"/>
    <s v="201708221068010"/>
  </r>
  <r>
    <x v="138"/>
    <n v="3"/>
    <n v="155710.57999999999"/>
    <n v="0"/>
    <n v="155710.57999999999"/>
    <s v="EFT,999A,20180000000000034229"/>
    <s v="RIO BLANCO COUNTY SCHOOL DIST # 1"/>
    <s v="3110 State Share September 2017"/>
    <s v="201709201080926"/>
  </r>
  <r>
    <x v="138"/>
    <n v="4"/>
    <n v="155710.57999999999"/>
    <n v="0"/>
    <n v="155710.57999999999"/>
    <s v="EFT,999A,20180000000000049658"/>
    <s v="RIO BLANCO COUNTY SCHOOL DIST # 1"/>
    <s v="3110 State Share October 2017"/>
    <s v="201710201096345"/>
  </r>
  <r>
    <x v="138"/>
    <n v="5"/>
    <n v="155710.57999999999"/>
    <n v="0"/>
    <n v="155710.57999999999"/>
    <s v="EFT,999A,20180000000000063338"/>
    <s v="RIO BLANCO COUNTY SCHOOL DIST # 1"/>
    <s v="3110 State Share November 2017"/>
    <s v="201711201110025"/>
  </r>
  <r>
    <x v="138"/>
    <n v="6"/>
    <n v="217440.4"/>
    <n v="0"/>
    <n v="217440.4"/>
    <s v="EFT,999A,20180000000000077328"/>
    <s v="RIO BLANCO COUNTY SCHOOL DIST # 1"/>
    <s v="3110 State Share December 2017"/>
    <s v="201712191124014"/>
  </r>
  <r>
    <x v="138"/>
    <n v="7"/>
    <n v="163878.85999999999"/>
    <n v="0"/>
    <n v="163878.85999999999"/>
    <s v="EFT,999A,20180000000000091518"/>
    <s v="RIO BLANCO COUNTY SCHOOL DIST # 1"/>
    <s v="3110 State Share January 2018"/>
    <s v="201801221138171"/>
  </r>
  <r>
    <x v="138"/>
    <n v="8"/>
    <n v="165998.76"/>
    <n v="0"/>
    <n v="165998.76"/>
    <s v="EFT,999A,20180000000000105265"/>
    <s v="RIO BLANCO COUNTY SCHOOL DIST # 1"/>
    <s v="3110 State Share February 2018"/>
    <s v="201802201151918"/>
  </r>
  <r>
    <x v="138"/>
    <n v="9"/>
    <n v="165998.76"/>
    <n v="0"/>
    <n v="165998.76"/>
    <s v="EFT,999A,20180000000000120313"/>
    <s v="RIO BLANCO COUNTY SCHOOL DIST # 1"/>
    <s v="3110 State Share March 2018"/>
    <s v="201803201166937"/>
  </r>
  <r>
    <x v="138"/>
    <n v="10"/>
    <n v="167624.16"/>
    <n v="0"/>
    <n v="167624.16"/>
    <s v="EFT,999A,20180000000000136810"/>
    <s v="RIO BLANCO COUNTY SCHOOL DIST # 1"/>
    <s v="3110 State Share April 2018"/>
    <s v="201804201183409"/>
  </r>
  <r>
    <x v="138"/>
    <n v="11"/>
    <n v="167509.75"/>
    <n v="0"/>
    <n v="167509.75"/>
    <s v="EFT,999A,20180000000000152975"/>
    <s v="RIO BLANCO COUNTY SCHOOL DIST # 1"/>
    <s v="3110 State Share May 2018"/>
    <s v="201805221199541"/>
  </r>
  <r>
    <x v="138"/>
    <n v="12"/>
    <n v="167619.04"/>
    <n v="0"/>
    <n v="167619.04"/>
    <s v="EFT,999A,20180000000000169650"/>
    <s v="RIO BLANCO COUNTY SCHOOL DIST # 1"/>
    <s v="3110 State Share June 2018"/>
    <s v="201806201216159"/>
  </r>
  <r>
    <x v="139"/>
    <n v="1"/>
    <n v="280868.33"/>
    <n v="0"/>
    <n v="280868.33"/>
    <s v="EFT,999A,20180000000000008618"/>
    <s v="RANGELY RE4 2720"/>
    <s v="3110 State Share July 2017"/>
    <s v="201707201055414"/>
  </r>
  <r>
    <x v="139"/>
    <n v="2"/>
    <n v="268679.51"/>
    <n v="0"/>
    <n v="268679.51"/>
    <s v="EFT,999A,20180000000000021312"/>
    <s v="RANGELY RE4 2720"/>
    <s v="3110 State Share August 2017"/>
    <s v="201708221068049"/>
  </r>
  <r>
    <x v="139"/>
    <n v="3"/>
    <n v="274773.90999999997"/>
    <n v="0"/>
    <n v="274773.90999999997"/>
    <s v="EFT,999A,20180000000000034268"/>
    <s v="RANGELY RE4 2720"/>
    <s v="3110 State Share September 2017"/>
    <s v="201709201080965"/>
  </r>
  <r>
    <x v="139"/>
    <n v="4"/>
    <n v="274773.90999999997"/>
    <n v="0"/>
    <n v="274773.90999999997"/>
    <s v="EFT,999A,20180000000000049697"/>
    <s v="RANGELY RE4 2720"/>
    <s v="3110 State Share October 2017"/>
    <s v="201710201096384"/>
  </r>
  <r>
    <x v="139"/>
    <n v="5"/>
    <n v="274773.90999999997"/>
    <n v="0"/>
    <n v="274773.90999999997"/>
    <s v="EFT,999A,20180000000000063376"/>
    <s v="RANGELY RE4 2720"/>
    <s v="3110 State Share November 2017"/>
    <s v="201711201110063"/>
  </r>
  <r>
    <x v="139"/>
    <n v="6"/>
    <n v="285839.25"/>
    <n v="0"/>
    <n v="285839.25"/>
    <s v="EFT,999A,20180000000000077365"/>
    <s v="RANGELY RE4 2720"/>
    <s v="3110 State Share December 2017"/>
    <s v="201712191124051"/>
  </r>
  <r>
    <x v="139"/>
    <n v="7"/>
    <n v="275096.48"/>
    <n v="0"/>
    <n v="275096.48"/>
    <s v="EFT,999A,20180000000000091561"/>
    <s v="RANGELY RE4 2720"/>
    <s v="3110 State Share January 2018"/>
    <s v="201801221138214"/>
  </r>
  <r>
    <x v="139"/>
    <n v="8"/>
    <n v="276618.05"/>
    <n v="0"/>
    <n v="276618.05"/>
    <s v="EFT,999A,20180000000000105308"/>
    <s v="RANGELY RE4 2720"/>
    <s v="3110 State Share February 2018"/>
    <s v="201802201151961"/>
  </r>
  <r>
    <x v="139"/>
    <n v="9"/>
    <n v="276618.03999999998"/>
    <n v="0"/>
    <n v="276618.03999999998"/>
    <s v="EFT,999A,20180000000000120293"/>
    <s v="RANGELY RE4 2720"/>
    <s v="3110 State Share March 2018"/>
    <s v="201803201166917"/>
  </r>
  <r>
    <x v="139"/>
    <n v="10"/>
    <n v="277784.68"/>
    <n v="0"/>
    <n v="277784.68"/>
    <s v="EFT,999A,20180000000000136790"/>
    <s v="RANGELY RE4 2720"/>
    <s v="3110 State Share April 2018"/>
    <s v="201804201183389"/>
  </r>
  <r>
    <x v="139"/>
    <n v="11"/>
    <n v="277702.56"/>
    <n v="0"/>
    <n v="277702.56"/>
    <s v="EFT,999A,20180000000000152955"/>
    <s v="RANGELY RE4 2720"/>
    <s v="3110 State Share May 2018"/>
    <s v="201805221199521"/>
  </r>
  <r>
    <x v="139"/>
    <n v="12"/>
    <n v="277781.02"/>
    <n v="0"/>
    <n v="277781.02"/>
    <s v="EFT,999A,20180000000000169629"/>
    <s v="RANGELY RE4 2720"/>
    <s v="3110 State Share June 2018"/>
    <s v="201806201216138"/>
  </r>
  <r>
    <x v="140"/>
    <n v="1"/>
    <n v="185798.28"/>
    <n v="0"/>
    <n v="185798.28"/>
    <s v="EFT,999A,20180000000000008657"/>
    <s v="RIO GRANDE COUNTY SCHOOL DIST C7"/>
    <s v="3110 State Share July 2017"/>
    <s v="201707201055453"/>
  </r>
  <r>
    <x v="140"/>
    <n v="2"/>
    <n v="193804.76"/>
    <n v="0"/>
    <n v="193804.76"/>
    <s v="EFT,999A,20180000000000021350"/>
    <s v="RIO GRANDE COUNTY SCHOOL DIST C7"/>
    <s v="3110 State Share August 2017"/>
    <s v="201708221068087"/>
  </r>
  <r>
    <x v="140"/>
    <n v="3"/>
    <n v="189801.52"/>
    <n v="0"/>
    <n v="189801.52"/>
    <s v="EFT,999A,20180000000000034306"/>
    <s v="RIO GRANDE COUNTY SCHOOL DIST C7"/>
    <s v="3110 State Share September 2017"/>
    <s v="201709201081003"/>
  </r>
  <r>
    <x v="140"/>
    <n v="4"/>
    <n v="189801.52"/>
    <n v="0"/>
    <n v="189801.52"/>
    <s v="EFT,999A,20180000000000049734"/>
    <s v="RIO GRANDE COUNTY SCHOOL DIST C7"/>
    <s v="3110 State Share October 2017"/>
    <s v="201710201096421"/>
  </r>
  <r>
    <x v="140"/>
    <n v="5"/>
    <n v="189801.52"/>
    <n v="0"/>
    <n v="189801.52"/>
    <s v="EFT,999A,20180000000000063412"/>
    <s v="RIO GRANDE COUNTY SCHOOL DIST C7"/>
    <s v="3110 State Share November 2017"/>
    <s v="201711201110099"/>
  </r>
  <r>
    <x v="140"/>
    <n v="6"/>
    <n v="133945.95000000001"/>
    <n v="0"/>
    <n v="133945.95000000001"/>
    <s v="EFT,999A,20180000000000077400"/>
    <s v="RIO GRANDE COUNTY SCHOOL DIST C7"/>
    <s v="3110 State Share December 2017"/>
    <s v="201712191124086"/>
  </r>
  <r>
    <x v="140"/>
    <n v="7"/>
    <n v="179029.03"/>
    <n v="0"/>
    <n v="179029.03"/>
    <s v="EFT,999A,20180000000000091504"/>
    <s v="RIO GRANDE COUNTY SCHOOL DIST C7"/>
    <s v="3110 State Share January 2018"/>
    <s v="201801221138157"/>
  </r>
  <r>
    <x v="140"/>
    <n v="8"/>
    <n v="180492.17"/>
    <n v="0"/>
    <n v="180492.17"/>
    <s v="EFT,999A,20180000000000105251"/>
    <s v="RIO GRANDE COUNTY SCHOOL DIST C7"/>
    <s v="3110 State Share February 2018"/>
    <s v="201802201151904"/>
  </r>
  <r>
    <x v="140"/>
    <n v="9"/>
    <n v="180492.17"/>
    <n v="0"/>
    <n v="180492.17"/>
    <s v="EFT,999A,20180000000000120295"/>
    <s v="RIO GRANDE COUNTY SCHOOL DIST C7"/>
    <s v="3110 State Share March 2018"/>
    <s v="201803201166919"/>
  </r>
  <r>
    <x v="140"/>
    <n v="10"/>
    <n v="181614.01"/>
    <n v="0"/>
    <n v="181614.01"/>
    <s v="EFT,999A,20180000000000136792"/>
    <s v="RIO GRANDE COUNTY SCHOOL DIST C7"/>
    <s v="3110 State Share April 2018"/>
    <s v="201804201183391"/>
  </r>
  <r>
    <x v="140"/>
    <n v="11"/>
    <n v="181535.04"/>
    <n v="0"/>
    <n v="181535.04"/>
    <s v="EFT,999A,20180000000000152957"/>
    <s v="RIO GRANDE COUNTY SCHOOL DIST C7"/>
    <s v="3110 State Share May 2018"/>
    <s v="201805221199523"/>
  </r>
  <r>
    <x v="140"/>
    <n v="12"/>
    <n v="181610.49"/>
    <n v="0"/>
    <n v="181610.49"/>
    <s v="EFT,999A,20180000000000169631"/>
    <s v="RIO GRANDE COUNTY SCHOOL DIST C7"/>
    <s v="3110 State Share June 2018"/>
    <s v="201806201216140"/>
  </r>
  <r>
    <x v="141"/>
    <n v="1"/>
    <n v="595420.82999999996"/>
    <n v="0"/>
    <n v="595420.82999999996"/>
    <s v="EFT,999A,20180000000000008566"/>
    <s v="RIO GRANDE COUNTY SD 8"/>
    <s v="3110 State Share July 2017"/>
    <s v="201707201055362"/>
  </r>
  <r>
    <x v="141"/>
    <n v="2"/>
    <n v="613468.96"/>
    <n v="0"/>
    <n v="613468.96"/>
    <s v="EFT,999A,20180000000000021260"/>
    <s v="RIO GRANDE COUNTY SD 8"/>
    <s v="3110 State Share August 2017"/>
    <s v="201708221067997"/>
  </r>
  <r>
    <x v="141"/>
    <n v="3"/>
    <n v="604444.89"/>
    <n v="0"/>
    <n v="604444.89"/>
    <s v="EFT,999A,20180000000000034216"/>
    <s v="RIO GRANDE COUNTY SD 8"/>
    <s v="3110 State Share September 2017"/>
    <s v="201709201080913"/>
  </r>
  <r>
    <x v="141"/>
    <n v="4"/>
    <n v="604444.89"/>
    <n v="0"/>
    <n v="604444.89"/>
    <s v="EFT,999A,20180000000000049645"/>
    <s v="RIO GRANDE COUNTY SD 8"/>
    <s v="3110 State Share October 2017"/>
    <s v="201710201096332"/>
  </r>
  <r>
    <x v="141"/>
    <n v="5"/>
    <n v="604444.89"/>
    <n v="0"/>
    <n v="604444.89"/>
    <s v="EFT,999A,20180000000000063325"/>
    <s v="RIO GRANDE COUNTY SD 8"/>
    <s v="3110 State Share November 2017"/>
    <s v="201711201110012"/>
  </r>
  <r>
    <x v="141"/>
    <n v="6"/>
    <n v="425626.74"/>
    <n v="0"/>
    <n v="425626.74"/>
    <s v="EFT,999A,20180000000000077315"/>
    <s v="RIO GRANDE COUNTY SD 8"/>
    <s v="3110 State Share December 2017"/>
    <s v="201712191124001"/>
  </r>
  <r>
    <x v="141"/>
    <n v="7"/>
    <n v="571314.82999999996"/>
    <n v="0"/>
    <n v="571314.82999999996"/>
    <s v="EFT,999A,20180000000000091505"/>
    <s v="RIO GRANDE COUNTY SD 8"/>
    <s v="3110 State Share January 2018"/>
    <s v="201801221138158"/>
  </r>
  <r>
    <x v="141"/>
    <n v="8"/>
    <n v="574641.67000000004"/>
    <n v="0"/>
    <n v="574641.67000000004"/>
    <s v="EFT,999A,20180000000000105252"/>
    <s v="RIO GRANDE COUNTY SD 8"/>
    <s v="3110 State Share February 2018"/>
    <s v="201802201151905"/>
  </r>
  <r>
    <x v="141"/>
    <n v="9"/>
    <n v="574641.67000000004"/>
    <n v="0"/>
    <n v="574641.67000000004"/>
    <s v="EFT,999A,20180000000000120296"/>
    <s v="RIO GRANDE COUNTY SD 8"/>
    <s v="3110 State Share March 2018"/>
    <s v="201803201166920"/>
  </r>
  <r>
    <x v="141"/>
    <n v="10"/>
    <n v="577192.47"/>
    <n v="0"/>
    <n v="577192.47"/>
    <s v="EFT,999A,20180000000000136793"/>
    <s v="RIO GRANDE COUNTY SD 8"/>
    <s v="3110 State Share April 2018"/>
    <s v="201804201183392"/>
  </r>
  <r>
    <x v="141"/>
    <n v="11"/>
    <n v="577012.92000000004"/>
    <n v="0"/>
    <n v="577012.92000000004"/>
    <s v="EFT,999A,20180000000000152958"/>
    <s v="RIO GRANDE COUNTY SD 8"/>
    <s v="3110 State Share May 2018"/>
    <s v="201805221199524"/>
  </r>
  <r>
    <x v="141"/>
    <n v="12"/>
    <n v="577184.45000000007"/>
    <n v="0"/>
    <n v="577184.45000000007"/>
    <s v="EFT,999A,20180000000000169632"/>
    <s v="RIO GRANDE COUNTY SD 8"/>
    <s v="3110 State Share June 2018"/>
    <s v="201806201216141"/>
  </r>
  <r>
    <x v="142"/>
    <n v="1"/>
    <n v="198470.09"/>
    <n v="0"/>
    <n v="198470.09"/>
    <s v="EFT,999A,20180000000000008656"/>
    <s v="SARGENT RE 33J 2750"/>
    <s v="3110 State Share July 2017"/>
    <s v="201707201055452"/>
  </r>
  <r>
    <x v="142"/>
    <n v="2"/>
    <n v="201708.03"/>
    <n v="0"/>
    <n v="201708.03"/>
    <s v="EFT,999A,20180000000000021349"/>
    <s v="SARGENT RE 33J 2750"/>
    <s v="3110 State Share August 2017"/>
    <s v="201708221068086"/>
  </r>
  <r>
    <x v="142"/>
    <n v="3"/>
    <n v="200089.06"/>
    <n v="0"/>
    <n v="200089.06"/>
    <s v="EFT,999A,20180000000000034305"/>
    <s v="SARGENT RE 33J 2750"/>
    <s v="3110 State Share September 2017"/>
    <s v="201709201081002"/>
  </r>
  <r>
    <x v="142"/>
    <n v="4"/>
    <n v="200089.06"/>
    <n v="0"/>
    <n v="200089.06"/>
    <s v="EFT,999A,20180000000000049733"/>
    <s v="SARGENT RE 33J 2750"/>
    <s v="3110 State Share October 2017"/>
    <s v="201710201096420"/>
  </r>
  <r>
    <x v="142"/>
    <n v="5"/>
    <n v="200089.06"/>
    <n v="0"/>
    <n v="200089.06"/>
    <s v="EFT,999A,20180000000000063411"/>
    <s v="SARGENT RE 33J 2750"/>
    <s v="3110 State Share November 2017"/>
    <s v="201711201110098"/>
  </r>
  <r>
    <x v="142"/>
    <n v="6"/>
    <n v="159608.29999999999"/>
    <n v="0"/>
    <n v="159608.29999999999"/>
    <s v="EFT,999A,20180000000000077399"/>
    <s v="SARGENT RE 33J 2750"/>
    <s v="3110 State Share December 2017"/>
    <s v="201712191124085"/>
  </r>
  <r>
    <x v="142"/>
    <n v="7"/>
    <n v="191971.86"/>
    <n v="0"/>
    <n v="191971.86"/>
    <s v="EFT,999A,20180000000000091595"/>
    <s v="SARGENT RE 33J 2750"/>
    <s v="3110 State Share January 2018"/>
    <s v="201801221138248"/>
  </r>
  <r>
    <x v="142"/>
    <n v="8"/>
    <n v="193342.19"/>
    <n v="0"/>
    <n v="193342.19"/>
    <s v="EFT,999A,20180000000000105342"/>
    <s v="SARGENT RE 33J 2750"/>
    <s v="3110 State Share February 2018"/>
    <s v="201802201151995"/>
  </r>
  <r>
    <x v="142"/>
    <n v="9"/>
    <n v="193342.19"/>
    <n v="0"/>
    <n v="193342.19"/>
    <s v="EFT,999A,20180000000000120294"/>
    <s v="SARGENT RE 33J 2750"/>
    <s v="3110 State Share March 2018"/>
    <s v="201803201166918"/>
  </r>
  <r>
    <x v="142"/>
    <n v="10"/>
    <n v="194392.86"/>
    <n v="0"/>
    <n v="194392.86"/>
    <s v="EFT,999A,20180000000000136791"/>
    <s v="SARGENT RE 33J 2750"/>
    <s v="3110 State Share April 2018"/>
    <s v="201804201183390"/>
  </r>
  <r>
    <x v="142"/>
    <n v="11"/>
    <n v="194318.9"/>
    <n v="0"/>
    <n v="194318.9"/>
    <s v="EFT,999A,20180000000000152956"/>
    <s v="SARGENT RE 33J 2750"/>
    <s v="3110 State Share May 2018"/>
    <s v="201805221199522"/>
  </r>
  <r>
    <x v="142"/>
    <n v="12"/>
    <n v="194389.56"/>
    <n v="0"/>
    <n v="194389.56"/>
    <s v="EFT,999A,20180000000000169630"/>
    <s v="SARGENT RE 33J 2750"/>
    <s v="3110 State Share June 2018"/>
    <s v="201806201216139"/>
  </r>
  <r>
    <x v="143"/>
    <n v="1"/>
    <n v="121060.15"/>
    <n v="0"/>
    <n v="121060.15"/>
    <s v="EFT,999A,20180000000000003715"/>
    <s v="HAYDEN SD RE 1 2760"/>
    <s v="3110 State Share Early Pays July '17"/>
    <s v="201707121050530"/>
  </r>
  <r>
    <x v="143"/>
    <n v="2"/>
    <n v="122768.87"/>
    <n v="0"/>
    <n v="122768.87"/>
    <s v="EFT,999A,20180000000000018240"/>
    <s v="HAYDEN SD RE 1 2760"/>
    <s v="3110 State Share Early Pays August '17"/>
    <s v="201708141064991"/>
  </r>
  <r>
    <x v="143"/>
    <n v="3"/>
    <n v="121914.51"/>
    <n v="0"/>
    <n v="121914.51"/>
    <s v="EFT,999A,20180000000000030322"/>
    <s v="HAYDEN SD RE 1 2760"/>
    <s v="3110 State Share Early Pays September '17"/>
    <s v="201709121077024"/>
  </r>
  <r>
    <x v="143"/>
    <n v="4"/>
    <n v="121914.51"/>
    <n v="0"/>
    <n v="121914.51"/>
    <s v="EFT,999A,20180000000000045315"/>
    <s v="HAYDEN SD RE 1 2760"/>
    <s v="3110 State Share Early Pays October '17"/>
    <s v="201710121092002"/>
  </r>
  <r>
    <x v="143"/>
    <n v="5"/>
    <n v="121914.51"/>
    <n v="0"/>
    <n v="121914.51"/>
    <s v="EFT,999A,20180000000000060458"/>
    <s v="HAYDEN SD RE 1 2760"/>
    <s v="3110 State Share Early Pays November '17"/>
    <s v="201711151107145"/>
  </r>
  <r>
    <x v="143"/>
    <n v="6"/>
    <n v="57038.59"/>
    <n v="0"/>
    <n v="57038.59"/>
    <s v="EFT,999A,20180000000000073911"/>
    <s v="HAYDEN SD RE 1 2760"/>
    <s v="3110 State Share Early Pays December '17"/>
    <s v="201712121120597"/>
  </r>
  <r>
    <x v="143"/>
    <n v="7"/>
    <n v="109622.09"/>
    <n v="0"/>
    <n v="109622.09"/>
    <s v="EFT,999A,20180000000000087334"/>
    <s v="HAYDEN SD RE 1 2760"/>
    <s v="3110 State Share Early Pays January '18"/>
    <s v="201801111134008"/>
  </r>
  <r>
    <x v="143"/>
    <n v="8"/>
    <n v="111103.83"/>
    <n v="0"/>
    <n v="111103.83"/>
    <s v="EFT,999A,20180000000000102378"/>
    <s v="HAYDEN SD RE 1 2760"/>
    <s v="3110 State Share Early Pays February  '18"/>
    <s v="201802131149031"/>
  </r>
  <r>
    <x v="143"/>
    <n v="9"/>
    <n v="111103.92"/>
    <n v="0"/>
    <n v="111103.92"/>
    <s v="EFT,999A,20180000000000116539"/>
    <s v="HAYDEN SD RE 1 2760"/>
    <s v="3110 State Share Early Pays March '18"/>
    <s v="201803131163168"/>
  </r>
  <r>
    <x v="143"/>
    <n v="10"/>
    <n v="112250.1"/>
    <n v="0"/>
    <n v="112250.1"/>
    <s v="EFT,999A,20180000000000132578"/>
    <s v="HAYDEN SD RE 1 2760"/>
    <s v="3110 State Share Early Pays April '18"/>
    <s v="201804121179183"/>
  </r>
  <r>
    <x v="143"/>
    <n v="11"/>
    <n v="112169.42"/>
    <n v="0"/>
    <n v="112169.42"/>
    <s v="EFT,999A,20180000000000149257"/>
    <s v="HAYDEN SD RE 1 2760"/>
    <s v="3110 State Share Early Pays May '18"/>
    <s v="201805141195834"/>
  </r>
  <r>
    <x v="143"/>
    <n v="12"/>
    <n v="112249.21"/>
    <n v="0"/>
    <n v="112249.21"/>
    <s v="EFT,999A,20180000000000164471"/>
    <s v="HAYDEN SD RE 1 2760"/>
    <s v="3110 State Share Early Pays June '18"/>
    <s v="201806121210992"/>
  </r>
  <r>
    <x v="144"/>
    <n v="1"/>
    <n v="825701.19"/>
    <n v="0"/>
    <n v="825701.19"/>
    <s v="EFT,999A,20180000000000008590"/>
    <s v="ROUTT COUNTY SCHOOL DISTRICT # 2"/>
    <s v="3110 State Share July 2017"/>
    <s v="201707201055386"/>
  </r>
  <r>
    <x v="144"/>
    <n v="2"/>
    <n v="896481.13"/>
    <n v="0"/>
    <n v="896481.13"/>
    <s v="EFT,999A,20180000000000021284"/>
    <s v="ROUTT COUNTY SCHOOL DISTRICT # 2"/>
    <s v="3110 State Share August 2017"/>
    <s v="201708221068021"/>
  </r>
  <r>
    <x v="144"/>
    <n v="3"/>
    <n v="861091.16"/>
    <n v="0"/>
    <n v="861091.16"/>
    <s v="EFT,999A,20180000000000034240"/>
    <s v="ROUTT COUNTY SCHOOL DISTRICT # 2"/>
    <s v="3110 State Share September 2017"/>
    <s v="201709201080937"/>
  </r>
  <r>
    <x v="144"/>
    <n v="4"/>
    <n v="861091.16"/>
    <n v="0"/>
    <n v="861091.16"/>
    <s v="EFT,999A,20180000000000049669"/>
    <s v="ROUTT COUNTY SCHOOL DISTRICT # 2"/>
    <s v="3110 State Share October 2017"/>
    <s v="201710201096356"/>
  </r>
  <r>
    <x v="144"/>
    <n v="5"/>
    <n v="861091.16"/>
    <n v="0"/>
    <n v="861091.16"/>
    <s v="EFT,999A,20180000000000063349"/>
    <s v="ROUTT COUNTY SCHOOL DISTRICT # 2"/>
    <s v="3110 State Share November 2017"/>
    <s v="201711201110036"/>
  </r>
  <r>
    <x v="144"/>
    <n v="6"/>
    <n v="1005898.12"/>
    <n v="0"/>
    <n v="1005898.12"/>
    <s v="EFT,999A,20180000000000077339"/>
    <s v="ROUTT COUNTY SCHOOL DISTRICT # 2"/>
    <s v="3110 State Share December 2017"/>
    <s v="201712191124025"/>
  </r>
  <r>
    <x v="144"/>
    <n v="7"/>
    <n v="857339.63"/>
    <n v="0"/>
    <n v="857339.63"/>
    <s v="EFT,999A,20180000000000091531"/>
    <s v="ROUTT COUNTY SCHOOL DISTRICT # 2"/>
    <s v="3110 State Share January 2018"/>
    <s v="201801221138184"/>
  </r>
  <r>
    <x v="144"/>
    <n v="8"/>
    <n v="795263.71"/>
    <n v="0"/>
    <n v="795263.71"/>
    <s v="EFT,999A,20180000000000105278"/>
    <s v="ROUTT COUNTY SCHOOL DISTRICT # 2"/>
    <s v="3110 State Share February 2018"/>
    <s v="201802201151931"/>
  </r>
  <r>
    <x v="144"/>
    <n v="9"/>
    <n v="795263.71"/>
    <n v="0"/>
    <n v="795263.71"/>
    <s v="EFT,999A,20180000000000120326"/>
    <s v="ROUTT COUNTY SCHOOL DISTRICT # 2"/>
    <s v="3110 State Share March 2018"/>
    <s v="201803201166950"/>
  </r>
  <r>
    <x v="144"/>
    <n v="10"/>
    <n v="836643.77"/>
    <n v="0"/>
    <n v="836643.77"/>
    <s v="EFT,999A,20180000000000136823"/>
    <s v="ROUTT COUNTY SCHOOL DISTRICT # 2"/>
    <s v="3110 State Share April 2018"/>
    <s v="201804201183422"/>
  </r>
  <r>
    <x v="144"/>
    <n v="11"/>
    <n v="804818.05"/>
    <n v="0"/>
    <n v="804818.05"/>
    <s v="EFT,999A,20180000000000152988"/>
    <s v="ROUTT COUNTY SCHOOL DISTRICT # 2"/>
    <s v="3110 State Share May 2018"/>
    <s v="201805221199554"/>
  </r>
  <r>
    <x v="144"/>
    <n v="12"/>
    <n v="773793.78"/>
    <n v="0"/>
    <n v="773793.78"/>
    <s v="EFT,999A,20180000000000169663"/>
    <s v="ROUTT COUNTY SCHOOL DISTRICT # 2"/>
    <s v="3110 State Share June 2018"/>
    <s v="201806201216172"/>
  </r>
  <r>
    <x v="145"/>
    <n v="1"/>
    <n v="127021.73"/>
    <n v="0"/>
    <n v="127021.73"/>
    <s v="EFT,999A,20180000000000003716"/>
    <s v="SOUTH ROUTT RE3 2780"/>
    <s v="3110 State Share Early Pays July '17"/>
    <s v="201707121050531"/>
  </r>
  <r>
    <x v="145"/>
    <n v="2"/>
    <n v="130641.42"/>
    <n v="0"/>
    <n v="130641.42"/>
    <s v="EFT,999A,20180000000000018241"/>
    <s v="SOUTH ROUTT RE3 2780"/>
    <s v="3110 State Share Early Pays August '17"/>
    <s v="201708141064992"/>
  </r>
  <r>
    <x v="145"/>
    <n v="3"/>
    <n v="128831.57"/>
    <n v="0"/>
    <n v="128831.57"/>
    <s v="EFT,999A,20180000000000030323"/>
    <s v="SOUTH ROUTT RE3 2780"/>
    <s v="3110 State Share Early Pays September '17"/>
    <s v="201709121077025"/>
  </r>
  <r>
    <x v="145"/>
    <n v="4"/>
    <n v="128831.57"/>
    <n v="0"/>
    <n v="128831.57"/>
    <s v="EFT,999A,20180000000000045316"/>
    <s v="SOUTH ROUTT RE3 2780"/>
    <s v="3110 State Share Early Pays October '17"/>
    <s v="201710121092003"/>
  </r>
  <r>
    <x v="145"/>
    <n v="5"/>
    <n v="128831.57"/>
    <n v="0"/>
    <n v="128831.57"/>
    <s v="EFT,999A,20180000000000060459"/>
    <s v="SOUTH ROUTT RE3 2780"/>
    <s v="3110 State Share Early Pays November '17"/>
    <s v="201711151107146"/>
  </r>
  <r>
    <x v="145"/>
    <n v="6"/>
    <n v="164524.26"/>
    <n v="0"/>
    <n v="164524.26"/>
    <s v="EFT,999A,20180000000000073912"/>
    <s v="SOUTH ROUTT RE3 2780"/>
    <s v="3110 State Share Early Pays December '17"/>
    <s v="201712121120598"/>
  </r>
  <r>
    <x v="145"/>
    <n v="7"/>
    <n v="268175.83"/>
    <n v="0"/>
    <n v="268175.83"/>
    <s v="EFT,999A,20180000000000087341"/>
    <s v="SOUTH ROUTT RE3 2780"/>
    <s v="3110 State Share Early Pays January '18"/>
    <s v="201801111134015"/>
  </r>
  <r>
    <x v="145"/>
    <n v="8"/>
    <n v="107825.72"/>
    <n v="0"/>
    <n v="107825.72"/>
    <s v="EFT,999A,20180000000000102385"/>
    <s v="SOUTH ROUTT RE3 2780"/>
    <s v="3110 State Share Early Pays February  '18"/>
    <s v="201802131149038"/>
  </r>
  <r>
    <x v="145"/>
    <n v="9"/>
    <n v="161738.82"/>
    <n v="0"/>
    <n v="161738.82"/>
    <s v="EFT,999A,20180000000000116541"/>
    <s v="SOUTH ROUTT RE3 2780"/>
    <s v="3110 State Share Early Pays March '18"/>
    <s v="201803131163170"/>
  </r>
  <r>
    <x v="145"/>
    <n v="10"/>
    <n v="162803.76999999999"/>
    <n v="0"/>
    <n v="162803.76999999999"/>
    <s v="EFT,999A,20180000000000132580"/>
    <s v="SOUTH ROUTT RE3 2780"/>
    <s v="3110 State Share Early Pays April '18"/>
    <s v="201804121179185"/>
  </r>
  <r>
    <x v="145"/>
    <n v="11"/>
    <n v="135772.26"/>
    <n v="0"/>
    <n v="135772.26"/>
    <s v="EFT,999A,20180000000000149259"/>
    <s v="SOUTH ROUTT RE3 2780"/>
    <s v="3110 State Share Early Pays May '18"/>
    <s v="201805141195836"/>
  </r>
  <r>
    <x v="145"/>
    <n v="12"/>
    <n v="135846.38"/>
    <n v="0"/>
    <n v="135846.38"/>
    <s v="EFT,999A,20180000000000164473"/>
    <s v="SOUTH ROUTT RE3 2780"/>
    <s v="3110 State Share Early Pays June '18"/>
    <s v="201806121210994"/>
  </r>
  <r>
    <x v="146"/>
    <n v="1"/>
    <n v="107440.79"/>
    <n v="0"/>
    <n v="107440.79"/>
    <s v="EFT,999A,20180000000000008658"/>
    <s v="MOUNTAIN VALLEY RE1 2790"/>
    <s v="3110 State Share July 2017"/>
    <s v="201707201055454"/>
  </r>
  <r>
    <x v="146"/>
    <n v="2"/>
    <n v="105844.78"/>
    <n v="0"/>
    <n v="105844.78"/>
    <s v="EFT,999A,20180000000000021351"/>
    <s v="MOUNTAIN VALLEY RE1 2790"/>
    <s v="3110 State Share August 2017"/>
    <s v="201708221068088"/>
  </r>
  <r>
    <x v="146"/>
    <n v="3"/>
    <n v="106642.78"/>
    <n v="0"/>
    <n v="106642.78"/>
    <s v="EFT,999A,20180000000000034307"/>
    <s v="MOUNTAIN VALLEY RE1 2790"/>
    <s v="3110 State Share September 2017"/>
    <s v="201709201081004"/>
  </r>
  <r>
    <x v="146"/>
    <n v="4"/>
    <n v="106642.78"/>
    <n v="0"/>
    <n v="106642.78"/>
    <s v="EFT,999A,20180000000000049735"/>
    <s v="MOUNTAIN VALLEY RE1 2790"/>
    <s v="3110 State Share October 2017"/>
    <s v="201710201096422"/>
  </r>
  <r>
    <x v="146"/>
    <n v="5"/>
    <n v="106642.78"/>
    <n v="0"/>
    <n v="106642.78"/>
    <s v="EFT,999A,20180000000000063413"/>
    <s v="MOUNTAIN VALLEY RE1 2790"/>
    <s v="3110 State Share November 2017"/>
    <s v="201711201110100"/>
  </r>
  <r>
    <x v="146"/>
    <n v="6"/>
    <n v="82773.429999999993"/>
    <n v="0"/>
    <n v="82773.429999999993"/>
    <s v="EFT,999A,20180000000000077401"/>
    <s v="MOUNTAIN VALLEY RE1 2790"/>
    <s v="3110 State Share December 2017"/>
    <s v="201712191124087"/>
  </r>
  <r>
    <x v="146"/>
    <n v="7"/>
    <n v="101988.27"/>
    <n v="0"/>
    <n v="101988.27"/>
    <s v="EFT,999A,20180000000000091596"/>
    <s v="MOUNTAIN VALLEY RE1 2790"/>
    <s v="3110 State Share January 2018"/>
    <s v="201801221138249"/>
  </r>
  <r>
    <x v="146"/>
    <n v="8"/>
    <n v="102664.52"/>
    <n v="0"/>
    <n v="102664.52"/>
    <s v="EFT,999A,20180000000000105343"/>
    <s v="MOUNTAIN VALLEY RE1 2790"/>
    <s v="3110 State Share February 2018"/>
    <s v="201802201151996"/>
  </r>
  <r>
    <x v="146"/>
    <n v="9"/>
    <n v="102664.52"/>
    <n v="0"/>
    <n v="102664.52"/>
    <s v="EFT,999A,20180000000000120376"/>
    <s v="MOUNTAIN VALLEY RE1 2790"/>
    <s v="3110 State Share March 2018"/>
    <s v="201803201167000"/>
  </r>
  <r>
    <x v="146"/>
    <n v="10"/>
    <n v="103183.02"/>
    <n v="0"/>
    <n v="103183.02"/>
    <s v="EFT,999A,20180000000000136873"/>
    <s v="MOUNTAIN VALLEY RE1 2790"/>
    <s v="3110 State Share April 2018"/>
    <s v="201804201183472"/>
  </r>
  <r>
    <x v="146"/>
    <n v="11"/>
    <n v="103146.51"/>
    <n v="0"/>
    <n v="103146.51"/>
    <s v="EFT,999A,20180000000000153038"/>
    <s v="MOUNTAIN VALLEY RE1 2790"/>
    <s v="3110 State Share May 2018"/>
    <s v="201805221199604"/>
  </r>
  <r>
    <x v="146"/>
    <n v="12"/>
    <n v="100143.88"/>
    <n v="0"/>
    <n v="100143.88"/>
    <s v="EFT,999A,20180000000000169713"/>
    <s v="MOUNTAIN VALLEY RE1 2790"/>
    <s v="3110 State Share June 2018"/>
    <s v="201806201216222"/>
  </r>
  <r>
    <x v="147"/>
    <n v="1"/>
    <n v="216366.74"/>
    <n v="0"/>
    <n v="216366.74"/>
    <s v="EFT,999A,20180000000000008659"/>
    <s v="SAGUACHE COUNTY SD 2"/>
    <s v="3110 State Share July 2017"/>
    <s v="201707201055455"/>
  </r>
  <r>
    <x v="147"/>
    <n v="2"/>
    <n v="214082.82"/>
    <n v="0"/>
    <n v="214082.82"/>
    <s v="EFT,999A,20180000000000021352"/>
    <s v="SAGUACHE COUNTY SD 2"/>
    <s v="3110 State Share August 2017"/>
    <s v="201708221068089"/>
  </r>
  <r>
    <x v="147"/>
    <n v="3"/>
    <n v="215224.78"/>
    <n v="0"/>
    <n v="215224.78"/>
    <s v="EFT,999A,20180000000000034308"/>
    <s v="SAGUACHE COUNTY SD 2"/>
    <s v="3110 State Share September 2017"/>
    <s v="201709201081005"/>
  </r>
  <r>
    <x v="147"/>
    <n v="4"/>
    <n v="215224.78"/>
    <n v="0"/>
    <n v="215224.78"/>
    <s v="EFT,999A,20180000000000049736"/>
    <s v="SAGUACHE COUNTY SD 2"/>
    <s v="3110 State Share October 2017"/>
    <s v="201710201096423"/>
  </r>
  <r>
    <x v="147"/>
    <n v="5"/>
    <n v="215224.78"/>
    <n v="0"/>
    <n v="215224.78"/>
    <s v="EFT,999A,20180000000000063414"/>
    <s v="SAGUACHE COUNTY SD 2"/>
    <s v="3110 State Share November 2017"/>
    <s v="201711201110101"/>
  </r>
  <r>
    <x v="147"/>
    <n v="6"/>
    <n v="81835.759999999995"/>
    <n v="0"/>
    <n v="81835.759999999995"/>
    <s v="EFT,999A,20180000000000077402"/>
    <s v="SAGUACHE COUNTY SD 2"/>
    <s v="3110 State Share December 2017"/>
    <s v="201712191124088"/>
  </r>
  <r>
    <x v="147"/>
    <n v="7"/>
    <n v="191858.61"/>
    <n v="0"/>
    <n v="191858.61"/>
    <s v="EFT,999A,20180000000000091597"/>
    <s v="SAGUACHE COUNTY SD 2"/>
    <s v="3110 State Share January 2018"/>
    <s v="201801221138250"/>
  </r>
  <r>
    <x v="147"/>
    <n v="8"/>
    <n v="192993.21"/>
    <n v="0"/>
    <n v="192993.21"/>
    <s v="EFT,999A,20180000000000105344"/>
    <s v="SAGUACHE COUNTY SD 2"/>
    <s v="3110 State Share February 2018"/>
    <s v="201802201151997"/>
  </r>
  <r>
    <x v="147"/>
    <n v="9"/>
    <n v="192993.21"/>
    <n v="0"/>
    <n v="192993.21"/>
    <s v="EFT,999A,20180000000000120377"/>
    <s v="SAGUACHE COUNTY SD 2"/>
    <s v="3110 State Share March 2018"/>
    <s v="201803201167001"/>
  </r>
  <r>
    <x v="147"/>
    <n v="10"/>
    <n v="193863.14"/>
    <n v="0"/>
    <n v="193863.14"/>
    <s v="EFT,999A,20180000000000136874"/>
    <s v="SAGUACHE COUNTY SD 2"/>
    <s v="3110 State Share April 2018"/>
    <s v="201804201183473"/>
  </r>
  <r>
    <x v="147"/>
    <n v="11"/>
    <n v="193801.91"/>
    <n v="0"/>
    <n v="193801.91"/>
    <s v="EFT,999A,20180000000000153039"/>
    <s v="SAGUACHE COUNTY SD 2"/>
    <s v="3110 State Share May 2018"/>
    <s v="201805221199605"/>
  </r>
  <r>
    <x v="147"/>
    <n v="12"/>
    <n v="193860.4"/>
    <n v="0"/>
    <n v="193860.4"/>
    <s v="EFT,999A,20180000000000169714"/>
    <s v="SAGUACHE COUNTY SD 2"/>
    <s v="3110 State Share June 2018"/>
    <s v="201806201216223"/>
  </r>
  <r>
    <x v="148"/>
    <n v="1"/>
    <n v="398212.92"/>
    <n v="0"/>
    <n v="398212.92"/>
    <s v="EFT,999A,20180000000000008567"/>
    <s v="CENTER CONSOLIDATED SCHOOLS"/>
    <s v="3110 State Share July 2017"/>
    <s v="201707201055363"/>
  </r>
  <r>
    <x v="148"/>
    <n v="2"/>
    <n v="396357.48"/>
    <n v="0"/>
    <n v="396357.48"/>
    <s v="EFT,999A,20180000000000021261"/>
    <s v="CENTER CONSOLIDATED SCHOOLS"/>
    <s v="3110 State Share August 2017"/>
    <s v="201708221067998"/>
  </r>
  <r>
    <x v="148"/>
    <n v="3"/>
    <n v="397285.2"/>
    <n v="0"/>
    <n v="397285.2"/>
    <s v="EFT,999A,20180000000000034217"/>
    <s v="CENTER CONSOLIDATED SCHOOLS"/>
    <s v="3110 State Share September 2017"/>
    <s v="201709201080914"/>
  </r>
  <r>
    <x v="148"/>
    <n v="4"/>
    <n v="397285.2"/>
    <n v="0"/>
    <n v="397285.2"/>
    <s v="EFT,999A,20180000000000049646"/>
    <s v="CENTER CONSOLIDATED SCHOOLS"/>
    <s v="3110 State Share October 2017"/>
    <s v="201710201096333"/>
  </r>
  <r>
    <x v="148"/>
    <n v="5"/>
    <n v="397285.2"/>
    <n v="0"/>
    <n v="397285.2"/>
    <s v="EFT,999A,20180000000000063326"/>
    <s v="CENTER CONSOLIDATED SCHOOLS"/>
    <s v="3110 State Share November 2017"/>
    <s v="201711201110013"/>
  </r>
  <r>
    <x v="148"/>
    <n v="6"/>
    <n v="381196.47"/>
    <n v="0"/>
    <n v="381196.47"/>
    <s v="EFT,999A,20180000000000077316"/>
    <s v="CENTER CONSOLIDATED SCHOOLS"/>
    <s v="3110 State Share December 2017"/>
    <s v="201712191124002"/>
  </r>
  <r>
    <x v="148"/>
    <n v="7"/>
    <n v="390913.55"/>
    <n v="0"/>
    <n v="390913.55"/>
    <s v="EFT,999A,20180000000000091506"/>
    <s v="CENTER CONSOLIDATED SCHOOLS"/>
    <s v="3110 State Share January 2018"/>
    <s v="201801221138159"/>
  </r>
  <r>
    <x v="148"/>
    <n v="8"/>
    <n v="393866.76"/>
    <n v="0"/>
    <n v="393866.76"/>
    <s v="EFT,999A,20180000000000105253"/>
    <s v="CENTER CONSOLIDATED SCHOOLS"/>
    <s v="3110 State Share February 2018"/>
    <s v="201802201151906"/>
  </r>
  <r>
    <x v="148"/>
    <n v="9"/>
    <n v="393866.76"/>
    <n v="0"/>
    <n v="393866.76"/>
    <s v="EFT,999A,20180000000000120297"/>
    <s v="CENTER CONSOLIDATED SCHOOLS"/>
    <s v="3110 State Share March 2018"/>
    <s v="201803201166921"/>
  </r>
  <r>
    <x v="148"/>
    <n v="10"/>
    <n v="395563.5"/>
    <n v="0"/>
    <n v="395563.5"/>
    <s v="EFT,999A,20180000000000136794"/>
    <s v="CENTER CONSOLIDATED SCHOOLS"/>
    <s v="3110 State Share April 2018"/>
    <s v="201804201183393"/>
  </r>
  <r>
    <x v="148"/>
    <n v="11"/>
    <n v="395444.07"/>
    <n v="0"/>
    <n v="395444.07"/>
    <s v="EFT,999A,20180000000000152959"/>
    <s v="CENTER CONSOLIDATED SCHOOLS"/>
    <s v="3110 State Share May 2018"/>
    <s v="201805221199525"/>
  </r>
  <r>
    <x v="148"/>
    <n v="12"/>
    <n v="378598.76"/>
    <n v="0"/>
    <n v="378598.76"/>
    <s v="EFT,999A,20180000000000169633"/>
    <s v="CENTER CONSOLIDATED SCHOOLS"/>
    <s v="3110 State Share June 2018"/>
    <s v="201806201216142"/>
  </r>
  <r>
    <x v="149"/>
    <n v="1"/>
    <n v="61453.67"/>
    <n v="0"/>
    <n v="61453.67"/>
    <s v="EFT,999A,20180000000000008660"/>
    <s v="SAN JUAN COUNTY SD # 1"/>
    <s v="3110 State Share July 2017"/>
    <s v="201707201055456"/>
  </r>
  <r>
    <x v="149"/>
    <n v="2"/>
    <n v="62612.21"/>
    <n v="0"/>
    <n v="62612.21"/>
    <s v="EFT,999A,20180000000000021353"/>
    <s v="SAN JUAN COUNTY SD # 1"/>
    <s v="3110 State Share August 2017"/>
    <s v="201708221068090"/>
  </r>
  <r>
    <x v="149"/>
    <n v="3"/>
    <n v="62032.94"/>
    <n v="0"/>
    <n v="62032.94"/>
    <s v="EFT,999A,20180000000000034309"/>
    <s v="SAN JUAN COUNTY SD # 1"/>
    <s v="3110 State Share September 2017"/>
    <s v="201709201081006"/>
  </r>
  <r>
    <x v="149"/>
    <n v="4"/>
    <n v="62032.94"/>
    <n v="0"/>
    <n v="62032.94"/>
    <s v="EFT,999A,20180000000000049737"/>
    <s v="SAN JUAN COUNTY SD # 1"/>
    <s v="3110 State Share October 2017"/>
    <s v="201710201096424"/>
  </r>
  <r>
    <x v="149"/>
    <n v="5"/>
    <n v="62032.94"/>
    <n v="0"/>
    <n v="62032.94"/>
    <s v="EFT,999A,20180000000000063415"/>
    <s v="SAN JUAN COUNTY SD # 1"/>
    <s v="3110 State Share November 2017"/>
    <s v="201711201110102"/>
  </r>
  <r>
    <x v="149"/>
    <n v="6"/>
    <n v="35680.85"/>
    <n v="0"/>
    <n v="35680.85"/>
    <s v="EFT,999A,20180000000000077403"/>
    <s v="SAN JUAN COUNTY SD # 1"/>
    <s v="3110 State Share December 2017"/>
    <s v="201712191124089"/>
  </r>
  <r>
    <x v="149"/>
    <n v="7"/>
    <n v="35259.99"/>
    <n v="0"/>
    <n v="35259.99"/>
    <s v="EFT,999A,20180000000000091598"/>
    <s v="SAN JUAN COUNTY SD # 1"/>
    <s v="3110 State Share January 2018"/>
    <s v="201801221138251"/>
  </r>
  <r>
    <x v="149"/>
    <n v="8"/>
    <n v="28451.56"/>
    <n v="0"/>
    <n v="28451.56"/>
    <s v="EFT,999A,20180000000000105345"/>
    <s v="SAN JUAN COUNTY SD # 1"/>
    <s v="3110 State Share February 2018"/>
    <s v="201802201151998"/>
  </r>
  <r>
    <x v="149"/>
    <n v="9"/>
    <n v="40531.32"/>
    <n v="0"/>
    <n v="40531.32"/>
    <s v="EFT,999A,20180000000000120378"/>
    <s v="SAN JUAN COUNTY SD # 1"/>
    <s v="3110 State Share March 2018"/>
    <s v="201803201167002"/>
  </r>
  <r>
    <x v="149"/>
    <n v="10"/>
    <n v="40853.99"/>
    <n v="0"/>
    <n v="40853.99"/>
    <s v="EFT,999A,20180000000000136875"/>
    <s v="SAN JUAN COUNTY SD # 1"/>
    <s v="3110 State Share April 2018"/>
    <s v="201804201183474"/>
  </r>
  <r>
    <x v="149"/>
    <n v="11"/>
    <n v="34744.85"/>
    <n v="0"/>
    <n v="34744.85"/>
    <s v="EFT,999A,20180000000000153040"/>
    <s v="SAN JUAN COUNTY SD # 1"/>
    <s v="3110 State Share May 2018"/>
    <s v="201805221199606"/>
  </r>
  <r>
    <x v="149"/>
    <n v="12"/>
    <n v="34766.69"/>
    <n v="0"/>
    <n v="34766.69"/>
    <s v="EFT,999A,20180000000000169715"/>
    <s v="SAN JUAN COUNTY SD # 1"/>
    <s v="3110 State Share June 2018"/>
    <s v="201806201216224"/>
  </r>
  <r>
    <x v="150"/>
    <n v="1"/>
    <n v="359923.69"/>
    <n v="0"/>
    <n v="359923.69"/>
    <s v="EFT,999A,20180000000000008568"/>
    <s v="TELLURIDE R1 2830"/>
    <s v="3110 State Share July 2017"/>
    <s v="201707201055364"/>
  </r>
  <r>
    <x v="150"/>
    <n v="2"/>
    <n v="407940.7"/>
    <n v="0"/>
    <n v="407940.7"/>
    <s v="EFT,999A,20180000000000021262"/>
    <s v="TELLURIDE R1 2830"/>
    <s v="3110 State Share August 2017"/>
    <s v="201708221067999"/>
  </r>
  <r>
    <x v="150"/>
    <n v="3"/>
    <n v="383932.2"/>
    <n v="0"/>
    <n v="383932.2"/>
    <s v="EFT,999A,20180000000000034218"/>
    <s v="TELLURIDE R1 2830"/>
    <s v="3110 State Share September 2017"/>
    <s v="201709201080915"/>
  </r>
  <r>
    <x v="150"/>
    <n v="4"/>
    <n v="383932.2"/>
    <n v="0"/>
    <n v="383932.2"/>
    <s v="EFT,999A,20180000000000049647"/>
    <s v="TELLURIDE R1 2830"/>
    <s v="3110 State Share October 2017"/>
    <s v="201710201096334"/>
  </r>
  <r>
    <x v="150"/>
    <n v="5"/>
    <n v="383932.2"/>
    <n v="0"/>
    <n v="383932.2"/>
    <s v="EFT,999A,20180000000000063327"/>
    <s v="TELLURIDE R1 2830"/>
    <s v="3110 State Share November 2017"/>
    <s v="201711201110014"/>
  </r>
  <r>
    <x v="150"/>
    <n v="6"/>
    <n v="202181.4"/>
    <n v="0"/>
    <n v="202181.4"/>
    <s v="EFT,999A,20180000000000077317"/>
    <s v="TELLURIDE R1 2830"/>
    <s v="3110 State Share December 2017"/>
    <s v="201712191124003"/>
  </r>
  <r>
    <x v="150"/>
    <n v="7"/>
    <n v="350090.9"/>
    <n v="0"/>
    <n v="350090.9"/>
    <s v="EFT,999A,20180000000000091507"/>
    <s v="TELLURIDE R1 2830"/>
    <s v="3110 State Share January 2018"/>
    <s v="201801221138160"/>
  </r>
  <r>
    <x v="150"/>
    <n v="8"/>
    <n v="353640.19"/>
    <n v="0"/>
    <n v="353640.19"/>
    <s v="EFT,999A,20180000000000105254"/>
    <s v="TELLURIDE R1 2830"/>
    <s v="3110 State Share February 2018"/>
    <s v="201802201151907"/>
  </r>
  <r>
    <x v="150"/>
    <n v="9"/>
    <n v="353640.19"/>
    <n v="0"/>
    <n v="353640.19"/>
    <s v="EFT,999A,20180000000000120298"/>
    <s v="TELLURIDE R1 2830"/>
    <s v="3110 State Share March 2018"/>
    <s v="201803201166922"/>
  </r>
  <r>
    <x v="150"/>
    <n v="10"/>
    <n v="356361.55"/>
    <n v="0"/>
    <n v="356361.55"/>
    <s v="EFT,999A,20180000000000136795"/>
    <s v="TELLURIDE R1 2830"/>
    <s v="3110 State Share April 2018"/>
    <s v="201804201183394"/>
  </r>
  <r>
    <x v="150"/>
    <n v="11"/>
    <n v="356170"/>
    <n v="0"/>
    <n v="356170"/>
    <s v="EFT,999A,20180000000000152960"/>
    <s v="TELLURIDE R1 2830"/>
    <s v="3110 State Share May 2018"/>
    <s v="201805221199526"/>
  </r>
  <r>
    <x v="150"/>
    <n v="12"/>
    <n v="356353"/>
    <n v="0"/>
    <n v="356353"/>
    <s v="EFT,999A,20180000000000169634"/>
    <s v="TELLURIDE R1 2830"/>
    <s v="3110 State Share June 2018"/>
    <s v="201806201216143"/>
  </r>
  <r>
    <x v="151"/>
    <n v="1"/>
    <n v="227417.03"/>
    <n v="0"/>
    <n v="227417.03"/>
    <s v="EFT,999A,20180000000000008687"/>
    <s v="SAN MIGUEL COUNTY SD 2J"/>
    <s v="3110 State Share July 2017"/>
    <s v="201707201055483"/>
  </r>
  <r>
    <x v="151"/>
    <n v="2"/>
    <n v="227876.51"/>
    <n v="0"/>
    <n v="227876.51"/>
    <s v="EFT,999A,20180000000000021379"/>
    <s v="SAN MIGUEL COUNTY SD 2J"/>
    <s v="3110 State Share August 2017"/>
    <s v="201708221068116"/>
  </r>
  <r>
    <x v="151"/>
    <n v="3"/>
    <n v="227646.77"/>
    <n v="0"/>
    <n v="227646.77"/>
    <s v="EFT,999A,20180000000000034335"/>
    <s v="SAN MIGUEL COUNTY SD 2J"/>
    <s v="3110 State Share September 2017"/>
    <s v="201709201081032"/>
  </r>
  <r>
    <x v="151"/>
    <n v="4"/>
    <n v="227646.77"/>
    <n v="0"/>
    <n v="227646.77"/>
    <s v="EFT,999A,20180000000000049763"/>
    <s v="SAN MIGUEL COUNTY SD 2J"/>
    <s v="3110 State Share October 2017"/>
    <s v="201710201096450"/>
  </r>
  <r>
    <x v="151"/>
    <n v="5"/>
    <n v="227646.77"/>
    <n v="0"/>
    <n v="227646.77"/>
    <s v="EFT,999A,20180000000000063441"/>
    <s v="SAN MIGUEL COUNTY SD 2J"/>
    <s v="3110 State Share November 2017"/>
    <s v="201711201110128"/>
  </r>
  <r>
    <x v="151"/>
    <n v="6"/>
    <n v="228802.91"/>
    <n v="0"/>
    <n v="228802.91"/>
    <s v="EFT,999A,20180000000000077429"/>
    <s v="SAN MIGUEL COUNTY SD 2J"/>
    <s v="3110 State Share December 2017"/>
    <s v="201712191124115"/>
  </r>
  <r>
    <x v="151"/>
    <n v="7"/>
    <n v="226712.98"/>
    <n v="0"/>
    <n v="226712.98"/>
    <s v="EFT,999A,20180000000000091619"/>
    <s v="SAN MIGUEL COUNTY SD 2J"/>
    <s v="3110 State Share January 2018"/>
    <s v="201801221138272"/>
  </r>
  <r>
    <x v="151"/>
    <n v="8"/>
    <n v="227839.39"/>
    <n v="0"/>
    <n v="227839.39"/>
    <s v="EFT,999A,20180000000000105366"/>
    <s v="SAN MIGUEL COUNTY SD 2J"/>
    <s v="3110 State Share February 2018"/>
    <s v="201802201152019"/>
  </r>
  <r>
    <x v="151"/>
    <n v="9"/>
    <n v="227839.4"/>
    <n v="0"/>
    <n v="227839.4"/>
    <s v="EFT,999A,20180000000000120395"/>
    <s v="SAN MIGUEL COUNTY SD 2J"/>
    <s v="3110 State Share March 2018"/>
    <s v="201803201167019"/>
  </r>
  <r>
    <x v="151"/>
    <n v="10"/>
    <n v="228703.05"/>
    <n v="0"/>
    <n v="228703.05"/>
    <s v="EFT,999A,20180000000000136892"/>
    <s v="SAN MIGUEL COUNTY SD 2J"/>
    <s v="3110 State Share April 2018"/>
    <s v="201804201183491"/>
  </r>
  <r>
    <x v="151"/>
    <n v="11"/>
    <n v="228642.26"/>
    <n v="0"/>
    <n v="228642.26"/>
    <s v="EFT,999A,20180000000000153057"/>
    <s v="SAN MIGUEL COUNTY SD 2J"/>
    <s v="3110 State Share May 2018"/>
    <s v="201805221199623"/>
  </r>
  <r>
    <x v="151"/>
    <n v="12"/>
    <n v="228700.34"/>
    <n v="0"/>
    <n v="228700.34"/>
    <s v="EFT,999A,20180000000000169732"/>
    <s v="SAN MIGUEL COUNTY SD 2J"/>
    <s v="3110 State Share June 2018"/>
    <s v="201806201216241"/>
  </r>
  <r>
    <x v="152"/>
    <n v="1"/>
    <n v="294126.92"/>
    <n v="0"/>
    <n v="294126.92"/>
    <s v="EFT,999A,20180000000000008626"/>
    <s v="JULESBURG RE 1 2862"/>
    <s v="3110 State Share July 2017"/>
    <s v="201707201055422"/>
  </r>
  <r>
    <x v="152"/>
    <n v="2"/>
    <n v="295812.81"/>
    <n v="0"/>
    <n v="295812.81"/>
    <s v="EFT,999A,20180000000000021320"/>
    <s v="JULESBURG RE 1 2862"/>
    <s v="3110 State Share August 2017"/>
    <s v="201708221068057"/>
  </r>
  <r>
    <x v="152"/>
    <n v="3"/>
    <n v="294969.86"/>
    <n v="0"/>
    <n v="294969.86"/>
    <s v="EFT,999A,20180000000000034276"/>
    <s v="JULESBURG RE 1 2862"/>
    <s v="3110 State Share September 2017"/>
    <s v="201709201080973"/>
  </r>
  <r>
    <x v="152"/>
    <n v="4"/>
    <n v="294969.86"/>
    <n v="0"/>
    <n v="294969.86"/>
    <s v="EFT,999A,20180000000000049705"/>
    <s v="JULESBURG RE 1 2862"/>
    <s v="3110 State Share October 2017"/>
    <s v="201710201096392"/>
  </r>
  <r>
    <x v="152"/>
    <n v="5"/>
    <n v="294969.86"/>
    <n v="0"/>
    <n v="294969.86"/>
    <s v="EFT,999A,20180000000000063384"/>
    <s v="JULESBURG RE 1 2862"/>
    <s v="3110 State Share November 2017"/>
    <s v="201711201110071"/>
  </r>
  <r>
    <x v="152"/>
    <n v="6"/>
    <n v="197963.41"/>
    <n v="0"/>
    <n v="197963.41"/>
    <s v="EFT,999A,20180000000000077372"/>
    <s v="JULESBURG RE 1 2862"/>
    <s v="3110 State Share December 2017"/>
    <s v="201712191124058"/>
  </r>
  <r>
    <x v="152"/>
    <n v="7"/>
    <n v="196470.66"/>
    <n v="0"/>
    <n v="196470.66"/>
    <s v="EFT,999A,20180000000000091568"/>
    <s v="JULESBURG RE 1 2862"/>
    <s v="3110 State Share January 2018"/>
    <s v="201801221138221"/>
  </r>
  <r>
    <x v="152"/>
    <n v="8"/>
    <n v="182453.91"/>
    <n v="0"/>
    <n v="182453.91"/>
    <s v="EFT,999A,20180000000000105315"/>
    <s v="JULESBURG RE 1 2862"/>
    <s v="3110 State Share February 2018"/>
    <s v="201802201151968"/>
  </r>
  <r>
    <x v="152"/>
    <n v="9"/>
    <n v="200275.01"/>
    <n v="0"/>
    <n v="200275.01"/>
    <s v="EFT,999A,20180000000000120244"/>
    <s v="SCHOOL DISTRCT RE-1 JULESBURG"/>
    <s v="3110 State Share March 2018"/>
    <s v="201803201166868"/>
  </r>
  <r>
    <x v="152"/>
    <n v="10"/>
    <n v="201419.48"/>
    <n v="0"/>
    <n v="201419.48"/>
    <s v="EFT,999A,20180000000000136741"/>
    <s v="SCHOOL DISTRCT RE-1 JULESBURG"/>
    <s v="3110 State Share April 2018"/>
    <s v="201804201183340"/>
  </r>
  <r>
    <x v="152"/>
    <n v="11"/>
    <n v="203426.33"/>
    <n v="0"/>
    <n v="203426.33"/>
    <s v="EFT,999A,20180000000000152906"/>
    <s v="SCHOOL DISTRCT RE-1 JULESBURG"/>
    <s v="3110 State Share May 2018"/>
    <s v="201805221199472"/>
  </r>
  <r>
    <x v="152"/>
    <n v="12"/>
    <n v="205591.16"/>
    <n v="0"/>
    <n v="205591.16"/>
    <s v="EFT,999A,20180000000000169580"/>
    <s v="SCHOOL DISTRCT RE-1 JULESBURG"/>
    <s v="3110 State Share June 2018"/>
    <s v="201806201216089"/>
  </r>
  <r>
    <x v="153"/>
    <n v="1"/>
    <n v="91874.32"/>
    <n v="0"/>
    <n v="91874.32"/>
    <s v="EFT,999A,20180000000000008625"/>
    <s v="REVERE SCHOOL DISTRICT ( FORMERLY PLATTE VALLEY RE-3)"/>
    <s v="3110 State Share July 2017"/>
    <s v="201707201055421"/>
  </r>
  <r>
    <x v="153"/>
    <n v="2"/>
    <n v="92832.87"/>
    <n v="0"/>
    <n v="92832.87"/>
    <s v="EFT,999A,20180000000000021319"/>
    <s v="REVERE SCHOOL DISTRICT ( FORMERLY PLATTE VALLEY RE-3)"/>
    <s v="3110 State Share August 2017"/>
    <s v="201708221068056"/>
  </r>
  <r>
    <x v="153"/>
    <n v="3"/>
    <n v="92353.59"/>
    <n v="0"/>
    <n v="92353.59"/>
    <s v="EFT,999A,20180000000000034275"/>
    <s v="REVERE SCHOOL DISTRICT ( FORMERLY PLATTE VALLEY RE-3)"/>
    <s v="3110 State Share September 2017"/>
    <s v="201709201080972"/>
  </r>
  <r>
    <x v="153"/>
    <n v="4"/>
    <n v="92353.59"/>
    <n v="0"/>
    <n v="92353.59"/>
    <s v="EFT,999A,20180000000000049704"/>
    <s v="REVERE SCHOOL DISTRICT ( FORMERLY PLATTE VALLEY RE-3)"/>
    <s v="3110 State Share October 2017"/>
    <s v="201710201096391"/>
  </r>
  <r>
    <x v="153"/>
    <n v="5"/>
    <n v="92353.59"/>
    <n v="0"/>
    <n v="92353.59"/>
    <s v="EFT,999A,20180000000000063383"/>
    <s v="REVERE SCHOOL DISTRICT ( FORMERLY PLATTE VALLEY RE-3)"/>
    <s v="3110 State Share November 2017"/>
    <s v="201711201110070"/>
  </r>
  <r>
    <x v="153"/>
    <n v="6"/>
    <n v="75900.31"/>
    <n v="0"/>
    <n v="75900.31"/>
    <s v="EFT,999A,20180000000000077371"/>
    <s v="REVERE SCHOOL DISTRICT ( FORMERLY PLATTE VALLEY RE-3)"/>
    <s v="3110 State Share December 2017"/>
    <s v="201712191124057"/>
  </r>
  <r>
    <x v="153"/>
    <n v="7"/>
    <n v="88929.83"/>
    <n v="0"/>
    <n v="88929.83"/>
    <s v="EFT,999A,20180000000000091567"/>
    <s v="REVERE SCHOOL DISTRICT ( FORMERLY PLATTE VALLEY RE-3)"/>
    <s v="3110 State Share January 2018"/>
    <s v="201801221138220"/>
  </r>
  <r>
    <x v="153"/>
    <n v="8"/>
    <n v="89611.34"/>
    <n v="0"/>
    <n v="89611.34"/>
    <s v="EFT,999A,20180000000000105314"/>
    <s v="REVERE SCHOOL DISTRICT ( FORMERLY PLATTE VALLEY RE-3)"/>
    <s v="3110 State Share February 2018"/>
    <s v="201802201151967"/>
  </r>
  <r>
    <x v="153"/>
    <n v="9"/>
    <n v="89611.34"/>
    <n v="0"/>
    <n v="89611.34"/>
    <s v="EFT,999A,20180000000000120359"/>
    <s v="REVERE SCHOOL DISTRICT ( FORMERLY PLATTE VALLEY RE-3)"/>
    <s v="3110 State Share March 2018"/>
    <s v="201803201166983"/>
  </r>
  <r>
    <x v="153"/>
    <n v="10"/>
    <n v="90133.87"/>
    <n v="0"/>
    <n v="90133.87"/>
    <s v="EFT,999A,20180000000000136856"/>
    <s v="REVERE SCHOOL DISTRICT ( FORMERLY PLATTE VALLEY RE-3)"/>
    <s v="3110 State Share April 2018"/>
    <s v="201804201183455"/>
  </r>
  <r>
    <x v="153"/>
    <n v="11"/>
    <n v="90097.09"/>
    <n v="0"/>
    <n v="90097.09"/>
    <s v="EFT,999A,20180000000000153021"/>
    <s v="REVERE SCHOOL DISTRICT"/>
    <s v="3110 State Share May 2018"/>
    <s v="201805221199587"/>
  </r>
  <r>
    <x v="153"/>
    <n v="12"/>
    <n v="90132.24"/>
    <n v="0"/>
    <n v="90132.24"/>
    <s v="EFT,999A,20180000000000169696"/>
    <s v="REVERE SCHOOL DISTRICT"/>
    <s v="3110 State Share June 2018"/>
    <s v="201806201216205"/>
  </r>
  <r>
    <x v="154"/>
    <n v="1"/>
    <n v="565173.18000000005"/>
    <n v="0"/>
    <n v="565173.18000000005"/>
    <s v="EFT,999A,20180000000000008577"/>
    <s v="SUMMIT RE1 3000"/>
    <s v="3110 State Share July 2017"/>
    <s v="201707201055373"/>
  </r>
  <r>
    <x v="154"/>
    <n v="2"/>
    <n v="854391.57"/>
    <n v="0"/>
    <n v="854391.57"/>
    <s v="EFT,999A,20180000000000021271"/>
    <s v="SUMMIT RE1 3000"/>
    <s v="3110 State Share August 2017"/>
    <s v="201708221068008"/>
  </r>
  <r>
    <x v="154"/>
    <n v="3"/>
    <n v="709782.37"/>
    <n v="0"/>
    <n v="709782.37"/>
    <s v="EFT,999A,20180000000000034227"/>
    <s v="SUMMIT RE1 3000"/>
    <s v="3110 State Share September 2017"/>
    <s v="201709201080924"/>
  </r>
  <r>
    <x v="154"/>
    <n v="4"/>
    <n v="709782.37"/>
    <n v="0"/>
    <n v="709782.37"/>
    <s v="EFT,999A,20180000000000049656"/>
    <s v="SUMMIT RE1 3000"/>
    <s v="3110 State Share October 2017"/>
    <s v="201710201096343"/>
  </r>
  <r>
    <x v="154"/>
    <n v="5"/>
    <n v="709782.37"/>
    <n v="0"/>
    <n v="709782.37"/>
    <s v="EFT,999A,20180000000000063336"/>
    <s v="SUMMIT RE1 3000"/>
    <s v="3110 State Share November 2017"/>
    <s v="201711201110023"/>
  </r>
  <r>
    <x v="154"/>
    <n v="6"/>
    <n v="323688.33"/>
    <n v="0"/>
    <n v="323688.33"/>
    <s v="EFT,999A,20180000000000077326"/>
    <s v="SUMMIT RE1 3000"/>
    <s v="3110 State Share December 2017"/>
    <s v="201712191124012"/>
  </r>
  <r>
    <x v="154"/>
    <n v="7"/>
    <n v="313304.03999999998"/>
    <n v="0"/>
    <n v="313304.03999999998"/>
    <s v="EFT,999A,20180000000000091516"/>
    <s v="SUMMIT RE1 3000"/>
    <s v="3110 State Share January 2018"/>
    <s v="201801221138169"/>
  </r>
  <r>
    <x v="154"/>
    <n v="8"/>
    <n v="184588.16"/>
    <n v="0"/>
    <n v="184588.16"/>
    <s v="EFT,999A,20180000000000105263"/>
    <s v="SUMMIT RE1 3000"/>
    <s v="3110 State Share February 2018"/>
    <s v="201802201151916"/>
  </r>
  <r>
    <x v="154"/>
    <n v="9"/>
    <n v="441206.86"/>
    <n v="0"/>
    <n v="441206.86"/>
    <s v="EFT,999A,20180000000000120310"/>
    <s v="SUMMIT RE1 3000"/>
    <s v="3110 State Share March 2018"/>
    <s v="201803201166934"/>
  </r>
  <r>
    <x v="154"/>
    <n v="10"/>
    <n v="449168.35"/>
    <n v="0"/>
    <n v="449168.35"/>
    <s v="EFT,999A,20180000000000136807"/>
    <s v="SUMMIT RE1 3000"/>
    <s v="3110 State Share April 2018"/>
    <s v="201804201183406"/>
  </r>
  <r>
    <x v="154"/>
    <n v="11"/>
    <n v="423572.38"/>
    <n v="0"/>
    <n v="423572.38"/>
    <s v="EFT,999A,20180000000000152972"/>
    <s v="SUMMIT RE1 3000"/>
    <s v="3110 State Share May 2018"/>
    <s v="201805221199538"/>
  </r>
  <r>
    <x v="154"/>
    <n v="12"/>
    <n v="143201.95000000001"/>
    <n v="0"/>
    <n v="143201.95000000001"/>
    <s v="EFT,999A,20180000000000169646"/>
    <s v="SUMMIT RE1 3000"/>
    <s v="3110 State Share June 2018"/>
    <s v="201806201216155"/>
  </r>
  <r>
    <x v="155"/>
    <n v="1"/>
    <n v="19780.62"/>
    <n v="0"/>
    <n v="19780.62"/>
    <s v="EFT,999A,20180000000000008604"/>
    <s v="TELLER COUNTY SD RE 1"/>
    <s v="3110 State Share July 2017"/>
    <s v="201707201055400"/>
  </r>
  <r>
    <x v="155"/>
    <n v="2"/>
    <n v="27534.71"/>
    <n v="0"/>
    <n v="27534.71"/>
    <s v="EFT,999A,20180000000000021298"/>
    <s v="TELLER COUNTY SD RE 1"/>
    <s v="3110 State Share August 2017"/>
    <s v="201708221068035"/>
  </r>
  <r>
    <x v="155"/>
    <n v="3"/>
    <n v="23657.66"/>
    <n v="0"/>
    <n v="23657.66"/>
    <s v="EFT,999A,20180000000000034254"/>
    <s v="TELLER COUNTY SD RE 1"/>
    <s v="3110 State Share September 2017"/>
    <s v="201709201080951"/>
  </r>
  <r>
    <x v="155"/>
    <n v="4"/>
    <n v="23657.66"/>
    <n v="0"/>
    <n v="23657.66"/>
    <s v="EFT,999A,20180000000000049683"/>
    <s v="TELLER COUNTY SD RE 1"/>
    <s v="3110 State Share October 2017"/>
    <s v="201710201096370"/>
  </r>
  <r>
    <x v="155"/>
    <n v="5"/>
    <n v="23657.66"/>
    <n v="0"/>
    <n v="23657.66"/>
    <s v="EFT,999A,20180000000000063363"/>
    <s v="TELLER COUNTY SD RE 1"/>
    <s v="3110 State Share November 2017"/>
    <s v="201711201110050"/>
  </r>
  <r>
    <x v="156"/>
    <n v="1"/>
    <n v="904940.57"/>
    <n v="0"/>
    <n v="904940.57"/>
    <s v="EFT,999A,20180000000000008527"/>
    <s v="WOODLAND PARK RE2 3020"/>
    <s v="3110 State Share July 2017"/>
    <s v="201707201055323"/>
  </r>
  <r>
    <x v="156"/>
    <n v="2"/>
    <n v="954532.4"/>
    <n v="0"/>
    <n v="954532.4"/>
    <s v="EFT,999A,20180000000000021219"/>
    <s v="WOODLAND PARK RE2 3020"/>
    <s v="3110 State Share August 2017"/>
    <s v="201708221067956"/>
  </r>
  <r>
    <x v="156"/>
    <n v="3"/>
    <n v="929736.48"/>
    <n v="0"/>
    <n v="929736.48"/>
    <s v="EFT,999A,20180000000000034175"/>
    <s v="WOODLAND PARK RE2 3020"/>
    <s v="3110 State Share September 2017"/>
    <s v="201709201080872"/>
  </r>
  <r>
    <x v="156"/>
    <n v="4"/>
    <n v="929736.48"/>
    <n v="0"/>
    <n v="929736.48"/>
    <s v="EFT,999A,20180000000000049603"/>
    <s v="WOODLAND PARK RE2 3020"/>
    <s v="3110 State Share October 2017"/>
    <s v="201710201096290"/>
  </r>
  <r>
    <x v="156"/>
    <n v="5"/>
    <n v="929736.48"/>
    <n v="0"/>
    <n v="929736.48"/>
    <s v="EFT,999A,20180000000000063281"/>
    <s v="WOODLAND PARK RE2 3020"/>
    <s v="3110 State Share November 2017"/>
    <s v="201711201109968"/>
  </r>
  <r>
    <x v="156"/>
    <n v="6"/>
    <n v="678743.71"/>
    <n v="0"/>
    <n v="678743.71"/>
    <s v="EFT,999A,20180000000000077271"/>
    <s v="WOODLAND PARK RE2 3020"/>
    <s v="3110 State Share December 2017"/>
    <s v="201712191123957"/>
  </r>
  <r>
    <x v="156"/>
    <n v="7"/>
    <n v="881019.85"/>
    <n v="0"/>
    <n v="881019.85"/>
    <s v="EFT,999A,20180000000000091460"/>
    <s v="WOODLAND PARK RE2 3020"/>
    <s v="3110 State Share January 2018"/>
    <s v="201801221138113"/>
  </r>
  <r>
    <x v="156"/>
    <n v="8"/>
    <n v="887795.19"/>
    <n v="0"/>
    <n v="887795.19"/>
    <s v="EFT,999A,20180000000000105207"/>
    <s v="WOODLAND PARK RE2 3020"/>
    <s v="3110 State Share February 2018"/>
    <s v="201802201151860"/>
  </r>
  <r>
    <x v="156"/>
    <n v="9"/>
    <n v="887795.18"/>
    <n v="0"/>
    <n v="887795.18"/>
    <s v="EFT,999A,20180000000000120238"/>
    <s v="WOODLAND PARK RE2 3020"/>
    <s v="3110 State Share March 2018"/>
    <s v="201803201166862"/>
  </r>
  <r>
    <x v="156"/>
    <n v="10"/>
    <n v="892906.26"/>
    <n v="0"/>
    <n v="892906.26"/>
    <s v="EFT,999A,20180000000000136735"/>
    <s v="WOODLAND PARK RE2 3020"/>
    <s v="3110 State Share April 2018"/>
    <s v="201804201183334"/>
  </r>
  <r>
    <x v="156"/>
    <n v="11"/>
    <n v="892546.49"/>
    <n v="0"/>
    <n v="892546.49"/>
    <s v="EFT,999A,20180000000000152900"/>
    <s v="WOODLAND PARK RE2 3020"/>
    <s v="3110 State Share May 2018"/>
    <s v="201805221199466"/>
  </r>
  <r>
    <x v="156"/>
    <n v="12"/>
    <n v="892346.29"/>
    <n v="0"/>
    <n v="892346.29"/>
    <s v="EFT,999A,20180000000000169574"/>
    <s v="WOODLAND PARK RE2 3020"/>
    <s v="3110 State Share June 2018"/>
    <s v="201806201216083"/>
  </r>
  <r>
    <x v="157"/>
    <n v="1"/>
    <n v="199044.41"/>
    <n v="0"/>
    <n v="199044.41"/>
    <s v="EFT,999A,20180000000000008677"/>
    <s v="AKRON R-1 - 3030"/>
    <s v="3110 State Share July 2017"/>
    <s v="201707201055473"/>
  </r>
  <r>
    <x v="157"/>
    <n v="2"/>
    <n v="202990.03"/>
    <n v="0"/>
    <n v="202990.03"/>
    <s v="EFT,999A,20180000000000021369"/>
    <s v="AKRON R-1 - 3030"/>
    <s v="3110 State Share August 2017"/>
    <s v="201708221068106"/>
  </r>
  <r>
    <x v="157"/>
    <n v="3"/>
    <n v="201017.22"/>
    <n v="0"/>
    <n v="201017.22"/>
    <s v="EFT,999A,20180000000000034325"/>
    <s v="AKRON R-1 - 3030"/>
    <s v="3110 State Share September 2017"/>
    <s v="201709201081022"/>
  </r>
  <r>
    <x v="157"/>
    <n v="4"/>
    <n v="201017.22"/>
    <n v="0"/>
    <n v="201017.22"/>
    <s v="EFT,999A,20180000000000049753"/>
    <s v="AKRON R-1 - 3030"/>
    <s v="3110 State Share October 2017"/>
    <s v="201710201096440"/>
  </r>
  <r>
    <x v="157"/>
    <n v="5"/>
    <n v="201017.22"/>
    <n v="0"/>
    <n v="201017.22"/>
    <s v="EFT,999A,20180000000000063431"/>
    <s v="AKRON R-1 - 3030"/>
    <s v="3110 State Share November 2017"/>
    <s v="201711201110118"/>
  </r>
  <r>
    <x v="157"/>
    <n v="6"/>
    <n v="189604.44"/>
    <n v="0"/>
    <n v="189604.44"/>
    <s v="EFT,999A,20180000000000077419"/>
    <s v="AKRON R-1 - 3030"/>
    <s v="3110 State Share December 2017"/>
    <s v="201712191124105"/>
  </r>
  <r>
    <x v="157"/>
    <n v="7"/>
    <n v="197783.37"/>
    <n v="0"/>
    <n v="197783.37"/>
    <s v="EFT,999A,20180000000000091527"/>
    <s v="AKRON R-1 - 3030"/>
    <s v="3110 State Share January 2018"/>
    <s v="201801221138180"/>
  </r>
  <r>
    <x v="157"/>
    <n v="8"/>
    <n v="199115.01"/>
    <n v="0"/>
    <n v="199115.01"/>
    <s v="EFT,999A,20180000000000105274"/>
    <s v="AKRON R-1 - 3030"/>
    <s v="3110 State Share February 2018"/>
    <s v="201802201151927"/>
  </r>
  <r>
    <x v="157"/>
    <n v="9"/>
    <n v="199115.01"/>
    <n v="0"/>
    <n v="199115.01"/>
    <s v="EFT,999A,20180000000000120322"/>
    <s v="AKRON R-1 - 3030"/>
    <s v="3110 State Share March 2018"/>
    <s v="201803201166946"/>
  </r>
  <r>
    <x v="157"/>
    <n v="10"/>
    <n v="200136.03"/>
    <n v="0"/>
    <n v="200136.03"/>
    <s v="EFT,999A,20180000000000136819"/>
    <s v="AKRON R-1 - 3030"/>
    <s v="3110 State Share April 2018"/>
    <s v="201804201183418"/>
  </r>
  <r>
    <x v="157"/>
    <n v="11"/>
    <n v="200064.16"/>
    <n v="0"/>
    <n v="200064.16"/>
    <s v="EFT,999A,20180000000000152984"/>
    <s v="AKRON R-1 - 3030"/>
    <s v="3110 State Share May 2018"/>
    <s v="201805221199550"/>
  </r>
  <r>
    <x v="157"/>
    <n v="12"/>
    <n v="200132.81"/>
    <n v="0"/>
    <n v="200132.81"/>
    <s v="EFT,999A,20180000000000169659"/>
    <s v="AKRON R-1 - 3030"/>
    <s v="3110 State Share June 2018"/>
    <s v="201806201216168"/>
  </r>
  <r>
    <x v="158"/>
    <n v="1"/>
    <n v="87781.41"/>
    <n v="0"/>
    <n v="87781.41"/>
    <s v="EFT,999A,20180000000000008682"/>
    <s v="ARICKAREE R-2 - 3040"/>
    <s v="3110 State Share July 2017"/>
    <s v="201707201055478"/>
  </r>
  <r>
    <x v="158"/>
    <n v="2"/>
    <n v="88071.79"/>
    <n v="0"/>
    <n v="88071.79"/>
    <s v="EFT,999A,20180000000000021374"/>
    <s v="ARICKAREE R-2 - 3040"/>
    <s v="3110 State Share August 2017"/>
    <s v="201708221068111"/>
  </r>
  <r>
    <x v="158"/>
    <n v="3"/>
    <n v="87926.6"/>
    <n v="0"/>
    <n v="87926.6"/>
    <s v="EFT,999A,20180000000000034330"/>
    <s v="ARICKAREE R-2 - 3040"/>
    <s v="3110 State Share September 2017"/>
    <s v="201709201081027"/>
  </r>
  <r>
    <x v="158"/>
    <n v="4"/>
    <n v="87926.6"/>
    <n v="0"/>
    <n v="87926.6"/>
    <s v="EFT,999A,20180000000000049758"/>
    <s v="ARICKAREE R-2 - 3040"/>
    <s v="3110 State Share October 2017"/>
    <s v="201710201096445"/>
  </r>
  <r>
    <x v="158"/>
    <n v="5"/>
    <n v="87926.6"/>
    <n v="0"/>
    <n v="87926.6"/>
    <s v="EFT,999A,20180000000000063436"/>
    <s v="ARICKAREE R-2 - 3040"/>
    <s v="3110 State Share November 2017"/>
    <s v="201711201110123"/>
  </r>
  <r>
    <x v="158"/>
    <n v="6"/>
    <n v="34146.14"/>
    <n v="0"/>
    <n v="34146.14"/>
    <s v="EFT,999A,20180000000000077424"/>
    <s v="ARICKAREE R-2 - 3040"/>
    <s v="3110 State Share December 2017"/>
    <s v="201712191124110"/>
  </r>
  <r>
    <x v="158"/>
    <n v="7"/>
    <n v="78389.81"/>
    <n v="0"/>
    <n v="78389.81"/>
    <s v="EFT,999A,20180000000000091616"/>
    <s v="ARICKAREE R-2 - 3040"/>
    <s v="3110 State Share January 2018"/>
    <s v="201801221138269"/>
  </r>
  <r>
    <x v="158"/>
    <n v="8"/>
    <n v="78963.16"/>
    <n v="0"/>
    <n v="78963.16"/>
    <s v="EFT,999A,20180000000000105363"/>
    <s v="ARICKAREE R-2 - 3040"/>
    <s v="3110 State Share February 2018"/>
    <s v="201802201152016"/>
  </r>
  <r>
    <x v="158"/>
    <n v="9"/>
    <n v="78963.16"/>
    <n v="0"/>
    <n v="78963.16"/>
    <s v="EFT,999A,20180000000000120393"/>
    <s v="ARICKAREE R-2 - 3040"/>
    <s v="3110 State Share March 2018"/>
    <s v="201803201167017"/>
  </r>
  <r>
    <x v="158"/>
    <n v="10"/>
    <n v="79402.759999999995"/>
    <n v="0"/>
    <n v="79402.759999999995"/>
    <s v="EFT,999A,20180000000000136890"/>
    <s v="ARICKAREE R-2 - 3040"/>
    <s v="3110 State Share April 2018"/>
    <s v="201804201183489"/>
  </r>
  <r>
    <x v="158"/>
    <n v="11"/>
    <n v="79371.81"/>
    <n v="0"/>
    <n v="79371.81"/>
    <s v="EFT,999A,20180000000000153055"/>
    <s v="ARICKAREE R-2 - 3040"/>
    <s v="3110 State Share May 2018"/>
    <s v="201805221199621"/>
  </r>
  <r>
    <x v="158"/>
    <n v="12"/>
    <n v="79401.38"/>
    <n v="0"/>
    <n v="79401.38"/>
    <s v="EFT,999A,20180000000000169730"/>
    <s v="ARICKAREE R-2 - 3040"/>
    <s v="3110 State Share June 2018"/>
    <s v="201806201216239"/>
  </r>
  <r>
    <x v="159"/>
    <n v="1"/>
    <n v="182687.71"/>
    <n v="0"/>
    <n v="182687.71"/>
    <s v="EFT,999A,20180000000000008569"/>
    <s v="WASHINGTON COUNTY SD 3"/>
    <s v="3110 State Share July 2017"/>
    <s v="201707201055365"/>
  </r>
  <r>
    <x v="159"/>
    <n v="2"/>
    <n v="184438.76"/>
    <n v="0"/>
    <n v="184438.76"/>
    <s v="EFT,999A,20180000000000021263"/>
    <s v="WASHINGTON COUNTY SD 3"/>
    <s v="3110 State Share August 2017"/>
    <s v="201708221068000"/>
  </r>
  <r>
    <x v="159"/>
    <n v="3"/>
    <n v="183563.23"/>
    <n v="0"/>
    <n v="183563.23"/>
    <s v="EFT,999A,20180000000000034219"/>
    <s v="WASHINGTON COUNTY SD 3"/>
    <s v="3110 State Share September 2017"/>
    <s v="201709201080916"/>
  </r>
  <r>
    <x v="159"/>
    <n v="4"/>
    <n v="183563.23"/>
    <n v="0"/>
    <n v="183563.23"/>
    <s v="EFT,999A,20180000000000049648"/>
    <s v="WASHINGTON COUNTY SD 3"/>
    <s v="3110 State Share October 2017"/>
    <s v="201710201096335"/>
  </r>
  <r>
    <x v="159"/>
    <n v="5"/>
    <n v="183563.23"/>
    <n v="0"/>
    <n v="183563.23"/>
    <s v="EFT,999A,20180000000000063328"/>
    <s v="WASHINGTON COUNTY SD 3"/>
    <s v="3110 State Share November 2017"/>
    <s v="201711201110015"/>
  </r>
  <r>
    <x v="159"/>
    <n v="6"/>
    <n v="156735.25"/>
    <n v="0"/>
    <n v="156735.25"/>
    <s v="EFT,999A,20180000000000077318"/>
    <s v="WASHINGTON COUNTY SD 3"/>
    <s v="3110 State Share December 2017"/>
    <s v="201712191124004"/>
  </r>
  <r>
    <x v="159"/>
    <n v="7"/>
    <n v="178055.87"/>
    <n v="0"/>
    <n v="178055.87"/>
    <s v="EFT,999A,20180000000000091508"/>
    <s v="WASHINGTON COUNTY SD 3"/>
    <s v="3110 State Share January 2018"/>
    <s v="201801221138161"/>
  </r>
  <r>
    <x v="159"/>
    <n v="8"/>
    <n v="179091.84"/>
    <n v="0"/>
    <n v="179091.84"/>
    <s v="EFT,999A,20180000000000105255"/>
    <s v="WASHINGTON COUNTY SD 3"/>
    <s v="3110 State Share February 2018"/>
    <s v="201802201151908"/>
  </r>
  <r>
    <x v="159"/>
    <n v="9"/>
    <n v="179091.84"/>
    <n v="0"/>
    <n v="179091.84"/>
    <s v="EFT,999A,20180000000000120299"/>
    <s v="WASHINGTON COUNTY SD 3"/>
    <s v="3110 State Share March 2018"/>
    <s v="201803201166923"/>
  </r>
  <r>
    <x v="159"/>
    <n v="10"/>
    <n v="179886.15"/>
    <n v="0"/>
    <n v="179886.15"/>
    <s v="EFT,999A,20180000000000136796"/>
    <s v="WASHINGTON COUNTY SD 3"/>
    <s v="3110 State Share April 2018"/>
    <s v="201804201183395"/>
  </r>
  <r>
    <x v="159"/>
    <n v="11"/>
    <n v="179830.25"/>
    <n v="0"/>
    <n v="179830.25"/>
    <s v="EFT,999A,20180000000000152961"/>
    <s v="WASHINGTON COUNTY SD 3"/>
    <s v="3110 State Share May 2018"/>
    <s v="201805221199527"/>
  </r>
  <r>
    <x v="159"/>
    <n v="12"/>
    <n v="182429.25"/>
    <n v="0"/>
    <n v="182429.25"/>
    <s v="EFT,999A,20180000000000169635"/>
    <s v="WASHINGTON COUNTY SD 3"/>
    <s v="3110 State Share June 2018"/>
    <s v="201806201216144"/>
  </r>
  <r>
    <x v="160"/>
    <n v="1"/>
    <n v="115035.02"/>
    <n v="0"/>
    <n v="115035.02"/>
    <s v="EFT,999A,20180000000000008671"/>
    <s v="LONE STAR 101 3060"/>
    <s v="3110 State Share July 2017"/>
    <s v="201707201055467"/>
  </r>
  <r>
    <x v="160"/>
    <n v="2"/>
    <n v="115768.7"/>
    <n v="0"/>
    <n v="115768.7"/>
    <s v="EFT,999A,20180000000000021363"/>
    <s v="LONE STAR 101 3060"/>
    <s v="3110 State Share August 2017"/>
    <s v="201708221068100"/>
  </r>
  <r>
    <x v="160"/>
    <n v="3"/>
    <n v="115401.86"/>
    <n v="0"/>
    <n v="115401.86"/>
    <s v="EFT,999A,20180000000000034319"/>
    <s v="LONE STAR 101 3060"/>
    <s v="3110 State Share September 2017"/>
    <s v="201709201081016"/>
  </r>
  <r>
    <x v="160"/>
    <n v="4"/>
    <n v="115401.86"/>
    <n v="0"/>
    <n v="115401.86"/>
    <s v="EFT,999A,20180000000000049747"/>
    <s v="LONE STAR 101 3060"/>
    <s v="3110 State Share October 2017"/>
    <s v="201710201096434"/>
  </r>
  <r>
    <x v="160"/>
    <n v="5"/>
    <n v="115401.86"/>
    <n v="0"/>
    <n v="115401.86"/>
    <s v="EFT,999A,20180000000000063425"/>
    <s v="LONE STAR 101 3060"/>
    <s v="3110 State Share November 2017"/>
    <s v="201711201110112"/>
  </r>
  <r>
    <x v="160"/>
    <n v="6"/>
    <n v="96272.41"/>
    <n v="0"/>
    <n v="96272.41"/>
    <s v="EFT,999A,20180000000000077413"/>
    <s v="LONE STAR 101 3060"/>
    <s v="3110 State Share December 2017"/>
    <s v="201712191124099"/>
  </r>
  <r>
    <x v="160"/>
    <n v="7"/>
    <n v="111565.64"/>
    <n v="0"/>
    <n v="111565.64"/>
    <s v="EFT,999A,20180000000000091608"/>
    <s v="LONE STAR 101 3060"/>
    <s v="3110 State Share January 2018"/>
    <s v="201801221138261"/>
  </r>
  <r>
    <x v="160"/>
    <n v="8"/>
    <n v="112213.58"/>
    <n v="0"/>
    <n v="112213.58"/>
    <s v="EFT,999A,20180000000000105355"/>
    <s v="LONE STAR 101 3060"/>
    <s v="3110 State Share February 2018"/>
    <s v="201802201152008"/>
  </r>
  <r>
    <x v="160"/>
    <n v="9"/>
    <n v="112213.58"/>
    <n v="0"/>
    <n v="112213.58"/>
    <s v="EFT,999A,20180000000000120386"/>
    <s v="LONE STAR 101 3060"/>
    <s v="3110 State Share March 2018"/>
    <s v="201803201167010"/>
  </r>
  <r>
    <x v="160"/>
    <n v="10"/>
    <n v="112710.37"/>
    <n v="0"/>
    <n v="112710.37"/>
    <s v="EFT,999A,20180000000000136883"/>
    <s v="LONE STAR 101 3060"/>
    <s v="3110 State Share April 2018"/>
    <s v="201804201183482"/>
  </r>
  <r>
    <x v="160"/>
    <n v="11"/>
    <n v="112675.4"/>
    <n v="0"/>
    <n v="112675.4"/>
    <s v="EFT,999A,20180000000000153048"/>
    <s v="LONE STAR 101 3060"/>
    <s v="3110 State Share May 2018"/>
    <s v="201805221199614"/>
  </r>
  <r>
    <x v="160"/>
    <n v="12"/>
    <n v="112708.81"/>
    <n v="0"/>
    <n v="112708.81"/>
    <s v="EFT,999A,20180000000000169723"/>
    <s v="LONE STAR 101 3060"/>
    <s v="3110 State Share June 2018"/>
    <s v="201806201216232"/>
  </r>
  <r>
    <x v="161"/>
    <n v="1"/>
    <n v="69668.429999999993"/>
    <n v="0"/>
    <n v="69668.429999999993"/>
    <s v="EFT,999A,20180000000000008675"/>
    <s v="WASHINGTON COUNTY R104"/>
    <s v="3110 State Share July 2017"/>
    <s v="201707201055471"/>
  </r>
  <r>
    <x v="161"/>
    <n v="2"/>
    <n v="69995.17"/>
    <n v="0"/>
    <n v="69995.17"/>
    <s v="EFT,999A,20180000000000021367"/>
    <s v="WASHINGTON COUNTY R104"/>
    <s v="3110 State Share August 2017"/>
    <s v="201708221068104"/>
  </r>
  <r>
    <x v="161"/>
    <n v="3"/>
    <n v="69831.8"/>
    <n v="0"/>
    <n v="69831.8"/>
    <s v="EFT,999A,20180000000000034323"/>
    <s v="WASHINGTON COUNTY R104"/>
    <s v="3110 State Share September 2017"/>
    <s v="201709201081020"/>
  </r>
  <r>
    <x v="161"/>
    <n v="4"/>
    <n v="69831.8"/>
    <n v="0"/>
    <n v="69831.8"/>
    <s v="EFT,999A,20180000000000049751"/>
    <s v="WASHINGTON COUNTY R104"/>
    <s v="3110 State Share October 2017"/>
    <s v="201710201096438"/>
  </r>
  <r>
    <x v="161"/>
    <n v="5"/>
    <n v="69831.8"/>
    <n v="0"/>
    <n v="69831.8"/>
    <s v="EFT,999A,20180000000000063429"/>
    <s v="WASHINGTON COUNTY R104"/>
    <s v="3110 State Share November 2017"/>
    <s v="201711201110116"/>
  </r>
  <r>
    <x v="161"/>
    <n v="6"/>
    <n v="30927.79"/>
    <n v="0"/>
    <n v="30927.79"/>
    <s v="EFT,999A,20180000000000077417"/>
    <s v="WASHINGTON COUNTY R104"/>
    <s v="3110 State Share December 2017"/>
    <s v="201712191124103"/>
  </r>
  <r>
    <x v="161"/>
    <n v="7"/>
    <n v="30380.31"/>
    <n v="0"/>
    <n v="30380.31"/>
    <s v="EFT,999A,20180000000000091612"/>
    <s v="WASHINGTON COUNTY R104"/>
    <s v="3110 State Share January 2018"/>
    <s v="201801221138265"/>
  </r>
  <r>
    <x v="161"/>
    <n v="8"/>
    <n v="16630.349999999999"/>
    <n v="0"/>
    <n v="16630.349999999999"/>
    <s v="EFT,999A,20180000000000105359"/>
    <s v="WASHINGTON COUNTY R104"/>
    <s v="3110 State Share February 2018"/>
    <s v="201802201152012"/>
  </r>
  <r>
    <x v="161"/>
    <n v="9"/>
    <n v="43163.25"/>
    <n v="0"/>
    <n v="43163.25"/>
    <s v="EFT,999A,20180000000000120389"/>
    <s v="WASHINGTON COUNTY R104"/>
    <s v="3110 State Share March 2018"/>
    <s v="201803201167013"/>
  </r>
  <r>
    <x v="161"/>
    <n v="10"/>
    <n v="43582.99"/>
    <n v="0"/>
    <n v="43582.99"/>
    <s v="EFT,999A,20180000000000136886"/>
    <s v="WASHINGTON COUNTY R104"/>
    <s v="3110 State Share April 2018"/>
    <s v="201804201183485"/>
  </r>
  <r>
    <x v="161"/>
    <n v="11"/>
    <n v="26231.09"/>
    <n v="0"/>
    <n v="26231.09"/>
    <s v="EFT,999A,20180000000000153051"/>
    <s v="WASHINGTON COUNTY R104"/>
    <s v="3110 State Share May 2018"/>
    <s v="201805221199617"/>
  </r>
  <r>
    <x v="161"/>
    <n v="12"/>
    <n v="26259.48"/>
    <n v="0"/>
    <n v="26259.48"/>
    <s v="EFT,999A,20180000000000169726"/>
    <s v="WASHINGTON COUNTY R104"/>
    <s v="3110 State Share June 2018"/>
    <s v="201806201216235"/>
  </r>
  <r>
    <x v="162"/>
    <n v="1"/>
    <n v="729934.86"/>
    <n v="0"/>
    <n v="729934.86"/>
    <s v="EFT,999A,20180000000000003711"/>
    <s v="WELD COUNTY SCHOOL DISTRICT RE-1"/>
    <s v="3110 State Share Early Pays July '17"/>
    <s v="201707121050526"/>
  </r>
  <r>
    <x v="162"/>
    <n v="2"/>
    <n v="735291.82"/>
    <n v="0"/>
    <n v="735291.82"/>
    <s v="EFT,999A,20180000000000018235"/>
    <s v="WELD COUNTY SCHOOL DISTRICT RE-1"/>
    <s v="3110 State Share Early Pays August '17"/>
    <s v="201708141064986"/>
  </r>
  <r>
    <x v="162"/>
    <n v="3"/>
    <n v="732613.34"/>
    <n v="0"/>
    <n v="732613.34"/>
    <s v="EFT,999A,20180000000000030317"/>
    <s v="WELD COUNTY SCHOOL DISTRICT RE-1"/>
    <s v="3110 State Share Early Pays September '17"/>
    <s v="201709121077019"/>
  </r>
  <r>
    <x v="162"/>
    <n v="4"/>
    <n v="732613.34"/>
    <n v="0"/>
    <n v="732613.34"/>
    <s v="EFT,999A,20180000000000045310"/>
    <s v="WELD COUNTY SCHOOL DISTRICT RE-1"/>
    <s v="3110 State Share Early Pays October '17"/>
    <s v="201710121091997"/>
  </r>
  <r>
    <x v="162"/>
    <n v="5"/>
    <n v="732613.34"/>
    <n v="0"/>
    <n v="732613.34"/>
    <s v="EFT,999A,20180000000000060453"/>
    <s v="WELD COUNTY SCHOOL DISTRICT RE-1"/>
    <s v="3110 State Share Early Pays November '17"/>
    <s v="201711151107140"/>
  </r>
  <r>
    <x v="162"/>
    <n v="7"/>
    <n v="585450.81000000006"/>
    <n v="0"/>
    <n v="585450.81000000006"/>
    <s v="EFT,999A,20180000000000087336"/>
    <s v="WELD COUNTY SCHOOL DISTRICT RE-1"/>
    <s v="3110 State Share Early Pays January '18"/>
    <s v="201801111134010"/>
  </r>
  <r>
    <x v="162"/>
    <n v="8"/>
    <n v="590873.96"/>
    <n v="0"/>
    <n v="590873.96"/>
    <s v="EFT,999A,20180000000000102380"/>
    <s v="WELD COUNTY SCHOOL DISTRICT RE-1"/>
    <s v="3110 State Share Early Pays February  '18"/>
    <s v="201802131149033"/>
  </r>
  <r>
    <x v="162"/>
    <n v="9"/>
    <n v="551600.92000000004"/>
    <n v="0"/>
    <n v="551600.92000000004"/>
    <s v="EFT,999A,20180000000000116542"/>
    <s v="WELD COUNTY SCHOOL DISTRICT RE-1"/>
    <s v="3110 State Share Early Pays March '18"/>
    <s v="201803131163171"/>
  </r>
  <r>
    <x v="162"/>
    <n v="10"/>
    <n v="555768.93000000005"/>
    <n v="0"/>
    <n v="555768.93000000005"/>
    <s v="EFT,999A,20180000000000132581"/>
    <s v="WELD COUNTY SCHOOL DISTRICT RE-1"/>
    <s v="3110 State Share Early Pays April '18"/>
    <s v="201804121179186"/>
  </r>
  <r>
    <x v="162"/>
    <n v="11"/>
    <n v="575112.06999999995"/>
    <n v="0"/>
    <n v="575112.06999999995"/>
    <s v="EFT,999A,20180000000000149260"/>
    <s v="WELD COUNTY SCHOOL DISTRICT RE-1"/>
    <s v="3110 State Share Early Pays May '18"/>
    <s v="201805141195837"/>
  </r>
  <r>
    <x v="162"/>
    <n v="12"/>
    <n v="575402.18000000005"/>
    <n v="0"/>
    <n v="575402.18000000005"/>
    <s v="EFT,999A,20180000000000164474"/>
    <s v="WELD COUNTY SCHOOL DISTRICT RE-1"/>
    <s v="3110 State Share Early Pays June '18"/>
    <s v="201806121210995"/>
  </r>
  <r>
    <x v="163"/>
    <n v="1"/>
    <n v="514776.97"/>
    <n v="0"/>
    <n v="514776.97"/>
    <s v="EFT,999A,20180000000000008532"/>
    <s v="EATON RE2 3085"/>
    <s v="3110 State Share July 2017"/>
    <s v="201707201055328"/>
  </r>
  <r>
    <x v="163"/>
    <n v="2"/>
    <n v="537141"/>
    <n v="0"/>
    <n v="537141"/>
    <s v="EFT,999A,20180000000000021224"/>
    <s v="EATON RE2 3085"/>
    <s v="3110 State Share August 2017"/>
    <s v="201708221067961"/>
  </r>
  <r>
    <x v="163"/>
    <n v="3"/>
    <n v="525958.98"/>
    <n v="0"/>
    <n v="525958.98"/>
    <s v="EFT,999A,20180000000000034180"/>
    <s v="EATON RE2 3085"/>
    <s v="3110 State Share September 2017"/>
    <s v="201709201080877"/>
  </r>
  <r>
    <x v="163"/>
    <n v="4"/>
    <n v="525958.98"/>
    <n v="0"/>
    <n v="525958.98"/>
    <s v="EFT,999A,20180000000000049608"/>
    <s v="EATON RE2 3085"/>
    <s v="3110 State Share October 2017"/>
    <s v="201710201096295"/>
  </r>
  <r>
    <x v="163"/>
    <n v="5"/>
    <n v="525958.98"/>
    <n v="0"/>
    <n v="525958.98"/>
    <s v="EFT,999A,20180000000000063286"/>
    <s v="EATON RE2 3085"/>
    <s v="3110 State Share November 2017"/>
    <s v="201711201109973"/>
  </r>
  <r>
    <x v="163"/>
    <n v="6"/>
    <n v="246322.2"/>
    <n v="0"/>
    <n v="246322.2"/>
    <s v="EFT,999A,20180000000000077276"/>
    <s v="EATON RE2 3085"/>
    <s v="3110 State Share December 2017"/>
    <s v="201712191123962"/>
  </r>
  <r>
    <x v="163"/>
    <n v="7"/>
    <n v="473937.18"/>
    <n v="0"/>
    <n v="473937.18"/>
    <s v="EFT,999A,20180000000000091465"/>
    <s v="EATON RE2 3085"/>
    <s v="3110 State Share January 2018"/>
    <s v="201801221138118"/>
  </r>
  <r>
    <x v="163"/>
    <n v="8"/>
    <n v="479352.54"/>
    <n v="0"/>
    <n v="479352.54"/>
    <s v="EFT,999A,20180000000000105212"/>
    <s v="EATON RE2 3085"/>
    <s v="3110 State Share February 2018"/>
    <s v="201802201151865"/>
  </r>
  <r>
    <x v="163"/>
    <n v="9"/>
    <n v="479352.54"/>
    <n v="0"/>
    <n v="479352.54"/>
    <s v="EFT,999A,20180000000000120243"/>
    <s v="EATON RE2 3085"/>
    <s v="3110 State Share March 2018"/>
    <s v="201803201166867"/>
  </r>
  <r>
    <x v="163"/>
    <n v="10"/>
    <n v="483504.65"/>
    <n v="0"/>
    <n v="483504.65"/>
    <s v="EFT,999A,20180000000000136740"/>
    <s v="EATON RE2 3085"/>
    <s v="3110 State Share April 2018"/>
    <s v="201804201183339"/>
  </r>
  <r>
    <x v="163"/>
    <n v="11"/>
    <n v="483212.38"/>
    <n v="0"/>
    <n v="483212.38"/>
    <s v="EFT,999A,20180000000000152905"/>
    <s v="EATON RE2 3085"/>
    <s v="3110 State Share May 2018"/>
    <s v="201805221199471"/>
  </r>
  <r>
    <x v="163"/>
    <n v="12"/>
    <n v="483491.63"/>
    <n v="0"/>
    <n v="483491.63"/>
    <s v="EFT,999A,20180000000000169579"/>
    <s v="EATON RE2 3085"/>
    <s v="3110 State Share June 2018"/>
    <s v="201806201216088"/>
  </r>
  <r>
    <x v="164"/>
    <n v="1"/>
    <n v="497657.31"/>
    <n v="0"/>
    <n v="497657.31"/>
    <s v="EFT,999A,20180000000000008596"/>
    <s v="WELD COUNTY SCHOOL DISTRICT Re-3J"/>
    <s v="3110 State Share July 2017"/>
    <s v="201707201055392"/>
  </r>
  <r>
    <x v="164"/>
    <n v="2"/>
    <n v="510952.61"/>
    <n v="0"/>
    <n v="510952.61"/>
    <s v="EFT,999A,20180000000000021290"/>
    <s v="WELD COUNTY SCHOOL DISTRICT Re-3J"/>
    <s v="3110 State Share August 2017"/>
    <s v="201708221068027"/>
  </r>
  <r>
    <x v="164"/>
    <n v="3"/>
    <n v="504304.96"/>
    <n v="0"/>
    <n v="504304.96"/>
    <s v="EFT,999A,20180000000000034246"/>
    <s v="WELD COUNTY SCHOOL DISTRICT Re-3J"/>
    <s v="3110 State Share September 2017"/>
    <s v="201709201080943"/>
  </r>
  <r>
    <x v="164"/>
    <n v="4"/>
    <n v="504304.96"/>
    <n v="0"/>
    <n v="504304.96"/>
    <s v="EFT,999A,20180000000000049675"/>
    <s v="WELD COUNTY SCHOOL DISTRICT Re-3J"/>
    <s v="3110 State Share October 2017"/>
    <s v="201710201096362"/>
  </r>
  <r>
    <x v="164"/>
    <n v="5"/>
    <n v="504304.96"/>
    <n v="0"/>
    <n v="504304.96"/>
    <s v="EFT,999A,20180000000000063355"/>
    <s v="WELD COUNTY SCHOOL DISTRICT Re-3J"/>
    <s v="3110 State Share November 2017"/>
    <s v="201711201110042"/>
  </r>
  <r>
    <x v="164"/>
    <n v="6"/>
    <n v="334529.28999999998"/>
    <n v="0"/>
    <n v="334529.28999999998"/>
    <s v="EFT,999A,20180000000000077345"/>
    <s v="WELD COUNTY SCHOOL DISTRICT Re-3J"/>
    <s v="3110 State Share December 2017"/>
    <s v="201712191124031"/>
  </r>
  <r>
    <x v="164"/>
    <n v="7"/>
    <n v="328044.27"/>
    <n v="0"/>
    <n v="328044.27"/>
    <s v="EFT,999A,20180000000000091539"/>
    <s v="WELD COUNTY SCHOOL DISTRICT Re-3J"/>
    <s v="3110 State Share January 2018"/>
    <s v="201801221138192"/>
  </r>
  <r>
    <x v="164"/>
    <n v="8"/>
    <n v="305395.58"/>
    <n v="0"/>
    <n v="305395.58"/>
    <s v="EFT,999A,20180000000000105286"/>
    <s v="WELD COUNTY SCHOOL DISTRICT Re-3J"/>
    <s v="3110 State Share February 2018"/>
    <s v="201802201151939"/>
  </r>
  <r>
    <x v="164"/>
    <n v="9"/>
    <n v="341359.54"/>
    <n v="0"/>
    <n v="341359.54"/>
    <s v="EFT,999A,20180000000000120334"/>
    <s v="WELD COUNTY SCHOOL DISTRICT Re-3J"/>
    <s v="3110 State Share March 2018"/>
    <s v="201803201166958"/>
  </r>
  <r>
    <x v="164"/>
    <n v="10"/>
    <n v="346331.52"/>
    <n v="0"/>
    <n v="346331.52"/>
    <s v="EFT,999A,20180000000000136831"/>
    <s v="WELD COUNTY SCHOOL DISTRICT Re-3J"/>
    <s v="3110 State Share April 2018"/>
    <s v="201804201183430"/>
  </r>
  <r>
    <x v="164"/>
    <n v="11"/>
    <n v="345981.54"/>
    <n v="0"/>
    <n v="345981.54"/>
    <s v="EFT,999A,20180000000000152996"/>
    <s v="WELD COUNTY SCHOOL DISTRICT Re-3J"/>
    <s v="3110 State Share May 2018"/>
    <s v="201805221199562"/>
  </r>
  <r>
    <x v="164"/>
    <n v="12"/>
    <n v="348126.74"/>
    <n v="0"/>
    <n v="348126.74"/>
    <s v="EFT,999A,20180000000000169671"/>
    <s v="WELD COUNTY SCHOOL DISTRICT Re-3J"/>
    <s v="3110 State Share June 2018"/>
    <s v="201806201216180"/>
  </r>
  <r>
    <x v="165"/>
    <n v="1"/>
    <n v="2071758.85"/>
    <n v="0"/>
    <n v="2071758.85"/>
    <s v="EFT,999A,20180000000000008685"/>
    <s v="WINDSOR RE4 3100"/>
    <s v="3110 State Share July 2017"/>
    <s v="201707201055481"/>
  </r>
  <r>
    <x v="165"/>
    <n v="2"/>
    <n v="2173195.4500000002"/>
    <n v="0"/>
    <n v="2173195.4500000002"/>
    <s v="EFT,999A,20180000000000021377"/>
    <s v="WINDSOR RE4 3100"/>
    <s v="3110 State Share August 2017"/>
    <s v="201708221068114"/>
  </r>
  <r>
    <x v="165"/>
    <n v="3"/>
    <n v="2122727.15"/>
    <n v="0"/>
    <n v="2122727.15"/>
    <s v="EFT,999A,20180000000000034333"/>
    <s v="WINDSOR RE4 3100"/>
    <s v="3110 State Share September 2017"/>
    <s v="201709201081030"/>
  </r>
  <r>
    <x v="165"/>
    <n v="4"/>
    <n v="2122727.15"/>
    <n v="0"/>
    <n v="2122727.15"/>
    <s v="EFT,999A,20180000000000049761"/>
    <s v="WINDSOR RE4 3100"/>
    <s v="3110 State Share October 2017"/>
    <s v="201710201096448"/>
  </r>
  <r>
    <x v="165"/>
    <n v="5"/>
    <n v="2122727.15"/>
    <n v="0"/>
    <n v="2122727.15"/>
    <s v="EFT,999A,20180000000000063439"/>
    <s v="WINDSOR RE4 3100"/>
    <s v="3110 State Share November 2017"/>
    <s v="201711201110126"/>
  </r>
  <r>
    <x v="165"/>
    <n v="6"/>
    <n v="648444.13"/>
    <n v="0"/>
    <n v="648444.13"/>
    <s v="EFT,999A,20180000000000077427"/>
    <s v="WINDSOR RE4 3100"/>
    <s v="3110 State Share December 2017"/>
    <s v="201712191124113"/>
  </r>
  <r>
    <x v="165"/>
    <n v="7"/>
    <n v="1837837.17"/>
    <n v="0"/>
    <n v="1837837.17"/>
    <s v="EFT,999A,20180000000000091617"/>
    <s v="WINDSOR RE4 3100"/>
    <s v="3110 State Share January 2018"/>
    <s v="201801221138270"/>
  </r>
  <r>
    <x v="165"/>
    <n v="8"/>
    <n v="1854601.02"/>
    <n v="0"/>
    <n v="1854601.02"/>
    <s v="EFT,999A,20180000000000105364"/>
    <s v="WINDSOR RE4 3100"/>
    <s v="3110 State Share February 2018"/>
    <s v="201802201152017"/>
  </r>
  <r>
    <x v="165"/>
    <n v="9"/>
    <n v="1839323.24"/>
    <n v="0"/>
    <n v="1839323.24"/>
    <s v="EFT,999A,20180000000000120343"/>
    <s v="WELD COUNTY SCHOOL DISTRICT RE 4"/>
    <s v="3110 State Share March 2018"/>
    <s v="201803201166967"/>
  </r>
  <r>
    <x v="165"/>
    <n v="10"/>
    <n v="1852176.61"/>
    <n v="0"/>
    <n v="1852176.61"/>
    <s v="EFT,999A,20180000000000136840"/>
    <s v="WELD COUNTY SCHOOL DISTRICT RE 4"/>
    <s v="3110 State Share April 2018"/>
    <s v="201804201183439"/>
  </r>
  <r>
    <x v="165"/>
    <n v="11"/>
    <n v="1851271.87"/>
    <n v="0"/>
    <n v="1851271.87"/>
    <s v="EFT,999A,20180000000000153005"/>
    <s v="WELD COUNTY SCHOOL DISTRICT RE 4"/>
    <s v="3110 State Share May 2018"/>
    <s v="201805221199571"/>
  </r>
  <r>
    <x v="165"/>
    <n v="12"/>
    <n v="1852136.24"/>
    <n v="0"/>
    <n v="1852136.24"/>
    <s v="EFT,999A,20180000000000169680"/>
    <s v="WELD COUNTY SCHOOL DISTRICT RE 4"/>
    <s v="3110 State Share June 2018"/>
    <s v="201806201216189"/>
  </r>
  <r>
    <x v="166"/>
    <n v="1"/>
    <n v="1622531.09"/>
    <n v="0"/>
    <n v="1622531.09"/>
    <s v="EFT,999A,20180000000000008693"/>
    <s v="WELD COUNTY SD # 5J"/>
    <s v="3110 State Share July 2017"/>
    <s v="201707201055489"/>
  </r>
  <r>
    <x v="166"/>
    <n v="2"/>
    <n v="1681306.41"/>
    <n v="0"/>
    <n v="1681306.41"/>
    <s v="EFT,999A,20180000000000021384"/>
    <s v="WELD COUNTY SD # 5J"/>
    <s v="3110 State Share August 2017"/>
    <s v="201708221068121"/>
  </r>
  <r>
    <x v="166"/>
    <n v="3"/>
    <n v="1651918.75"/>
    <n v="0"/>
    <n v="1651918.75"/>
    <s v="EFT,999A,20180000000000034340"/>
    <s v="WELD COUNTY SD # 5J"/>
    <s v="3110 State Share September 2017"/>
    <s v="201709201081037"/>
  </r>
  <r>
    <x v="166"/>
    <n v="4"/>
    <n v="1651918.75"/>
    <n v="0"/>
    <n v="1651918.75"/>
    <s v="EFT,999A,20180000000000049768"/>
    <s v="WELD COUNTY SD # 5J"/>
    <s v="3110 State Share October 2017"/>
    <s v="201710201096455"/>
  </r>
  <r>
    <x v="166"/>
    <n v="5"/>
    <n v="1646386.67"/>
    <n v="0"/>
    <n v="1646386.67"/>
    <s v="EFT,999A,20180000000000063446"/>
    <s v="WELD COUNTY SD # 5J"/>
    <s v="3110 State Share November 2017"/>
    <s v="201711201110133"/>
  </r>
  <r>
    <x v="166"/>
    <n v="6"/>
    <n v="1277300.8400000001"/>
    <n v="0"/>
    <n v="1277300.8400000001"/>
    <s v="EFT,999A,20180000000000077434"/>
    <s v="WELD COUNTY SD # 5J"/>
    <s v="3110 State Share December 2017"/>
    <s v="201712191124120"/>
  </r>
  <r>
    <x v="166"/>
    <n v="7"/>
    <n v="1578152.07"/>
    <n v="0"/>
    <n v="1578152.07"/>
    <s v="EFT,999A,20180000000000091555"/>
    <s v="WELD COUNTY SD # 5J"/>
    <s v="3110 State Share January 2018"/>
    <s v="201801221138208"/>
  </r>
  <r>
    <x v="166"/>
    <n v="8"/>
    <n v="1588559.82"/>
    <n v="0"/>
    <n v="1588559.82"/>
    <s v="EFT,999A,20180000000000105302"/>
    <s v="WELD COUNTY SD # 5J"/>
    <s v="3110 State Share February 2018"/>
    <s v="201802201151955"/>
  </r>
  <r>
    <x v="166"/>
    <n v="9"/>
    <n v="1588559.81"/>
    <n v="0"/>
    <n v="1588559.81"/>
    <s v="EFT,999A,20180000000000120351"/>
    <s v="WELD COUNTY SD # 5J"/>
    <s v="3110 State Share March 2018"/>
    <s v="201803201166975"/>
  </r>
  <r>
    <x v="166"/>
    <n v="10"/>
    <n v="1596539.76"/>
    <n v="0"/>
    <n v="1596539.76"/>
    <s v="EFT,999A,20180000000000136848"/>
    <s v="WELD COUNTY SD # 5J"/>
    <s v="3110 State Share April 2018"/>
    <s v="201804201183447"/>
  </r>
  <r>
    <x v="166"/>
    <n v="11"/>
    <n v="1595978.06"/>
    <n v="0"/>
    <n v="1595978.06"/>
    <s v="EFT,999A,20180000000000153013"/>
    <s v="WELD COUNTY SD RE-5J"/>
    <s v="3110 State Share May 2018"/>
    <s v="201805221199579"/>
  </r>
  <r>
    <x v="166"/>
    <n v="12"/>
    <n v="1596514.7000000002"/>
    <n v="0"/>
    <n v="1596514.7000000002"/>
    <s v="EFT,999A,20180000000000169688"/>
    <s v="WELD COUNTY SD RE-5J"/>
    <s v="3110 State Share June 2018"/>
    <s v="201806201216197"/>
  </r>
  <r>
    <x v="167"/>
    <n v="1"/>
    <n v="10341026.939999999"/>
    <n v="0"/>
    <n v="10341026.939999999"/>
    <s v="EFT,999A,20180000000000008661"/>
    <s v="WELD COUNTY SCHOOL DISTRICT 6"/>
    <s v="3110 State Share July 2017"/>
    <s v="201707201055457"/>
  </r>
  <r>
    <x v="167"/>
    <n v="2"/>
    <n v="10655962.720000001"/>
    <n v="0"/>
    <n v="10655962.720000001"/>
    <s v="EFT,999A,20180000000000021354"/>
    <s v="WELD COUNTY SCHOOL DISTRICT 6"/>
    <s v="3110 State Share August 2017"/>
    <s v="201708221068091"/>
  </r>
  <r>
    <x v="167"/>
    <n v="3"/>
    <n v="10499244.800000001"/>
    <n v="0"/>
    <n v="10499244.800000001"/>
    <s v="EFT,999A,20180000000000034310"/>
    <s v="WELD COUNTY SCHOOL DISTRICT 6"/>
    <s v="3110 State Share September 2017"/>
    <s v="201709201081007"/>
  </r>
  <r>
    <x v="167"/>
    <n v="4"/>
    <n v="10499244.800000001"/>
    <n v="0"/>
    <n v="10499244.800000001"/>
    <s v="EFT,999A,20180000000000049738"/>
    <s v="WELD COUNTY SCHOOL DISTRICT 6"/>
    <s v="3110 State Share October 2017"/>
    <s v="201710201096425"/>
  </r>
  <r>
    <x v="167"/>
    <n v="5"/>
    <n v="10499244.75"/>
    <n v="0"/>
    <n v="10499244.75"/>
    <s v="EFT,999A,20180000000000063416"/>
    <s v="WELD COUNTY SCHOOL DISTRICT 6"/>
    <s v="3110 State Share November 2017"/>
    <s v="201711201110103"/>
  </r>
  <r>
    <x v="167"/>
    <n v="6"/>
    <n v="5788615.6100000003"/>
    <n v="0"/>
    <n v="5788615.6100000003"/>
    <s v="EFT,999A,20180000000000077404"/>
    <s v="WELD COUNTY SCHOOL DISTRICT 6"/>
    <s v="3110 State Share December 2017"/>
    <s v="201712191124090"/>
  </r>
  <r>
    <x v="167"/>
    <n v="7"/>
    <n v="9615070.2599999998"/>
    <n v="0"/>
    <n v="9615070.2599999998"/>
    <s v="EFT,999A,20180000000000091599"/>
    <s v="WELD COUNTY SCHOOL DISTRICT 6"/>
    <s v="3110 State Share January 2018"/>
    <s v="201801221138252"/>
  </r>
  <r>
    <x v="167"/>
    <n v="8"/>
    <n v="9678141.1699999999"/>
    <n v="0"/>
    <n v="9678141.1699999999"/>
    <s v="EFT,999A,20180000000000105346"/>
    <s v="WELD COUNTY SCHOOL DISTRICT 6"/>
    <s v="3110 State Share February 2018"/>
    <s v="201802201151999"/>
  </r>
  <r>
    <x v="167"/>
    <n v="9"/>
    <n v="9678232.4399999995"/>
    <n v="0"/>
    <n v="9678232.4399999995"/>
    <s v="EFT,999A,20180000000000120300"/>
    <s v="WELD COUNTY SCHOOL DISTRICT 6"/>
    <s v="3110 State Share March 2018"/>
    <s v="201803201166924"/>
  </r>
  <r>
    <x v="167"/>
    <n v="10"/>
    <n v="9721354.4000000004"/>
    <n v="0"/>
    <n v="9721354.4000000004"/>
    <s v="EFT,999A,20180000000000136797"/>
    <s v="WELD COUNTY SCHOOL DISTRICT 6"/>
    <s v="3110 State Share April 2018"/>
    <s v="201804201183396"/>
  </r>
  <r>
    <x v="167"/>
    <n v="11"/>
    <n v="9718013.0099999998"/>
    <n v="0"/>
    <n v="9718013.0099999998"/>
    <s v="EFT,999A,20180000000000152962"/>
    <s v="WELD COUNTY SCHOOL DISTRICT 6"/>
    <s v="3110 State Share May 2018"/>
    <s v="201805221199528"/>
  </r>
  <r>
    <x v="167"/>
    <n v="12"/>
    <n v="9712615.0700000003"/>
    <n v="0"/>
    <n v="9712615.0700000003"/>
    <s v="EFT,999A,20180000000000169636"/>
    <s v="WELD COUNTY SCHOOL DISTRICT 6"/>
    <s v="3110 State Share June 2018"/>
    <s v="201806201216145"/>
  </r>
  <r>
    <x v="168"/>
    <n v="1"/>
    <n v="296988.76"/>
    <n v="0"/>
    <n v="296988.76"/>
    <s v="EFT,999A,20180000000000008692"/>
    <s v="WELD COUNTY SD 7"/>
    <s v="3110 State Share July 2017"/>
    <s v="201707201055488"/>
  </r>
  <r>
    <x v="168"/>
    <n v="2"/>
    <n v="300032.64000000001"/>
    <n v="0"/>
    <n v="300032.64000000001"/>
    <s v="EFT,999A,20180000000000018242"/>
    <s v="WELD COUNTY SD 7"/>
    <s v="3110 State Share Early Pays August '17"/>
    <s v="201708141064993"/>
  </r>
  <r>
    <x v="168"/>
    <n v="3"/>
    <n v="298510.7"/>
    <n v="0"/>
    <n v="298510.7"/>
    <s v="EFT,999A,20180000000000030324"/>
    <s v="WELD COUNTY SD 7"/>
    <s v="3110 State Share Early Pays September '17"/>
    <s v="201709121077026"/>
  </r>
  <r>
    <x v="168"/>
    <n v="4"/>
    <n v="298510.7"/>
    <n v="0"/>
    <n v="298510.7"/>
    <s v="EFT,999A,20180000000000045317"/>
    <s v="WELD COUNTY SD 7"/>
    <s v="3110 State Share Early Pays October '17"/>
    <s v="201710121092004"/>
  </r>
  <r>
    <x v="168"/>
    <n v="5"/>
    <n v="298510.7"/>
    <n v="0"/>
    <n v="298510.7"/>
    <s v="EFT,999A,20180000000000060460"/>
    <s v="WELD COUNTY SD 7"/>
    <s v="3110 State Share Early Pays November '17"/>
    <s v="201711151107147"/>
  </r>
  <r>
    <x v="168"/>
    <n v="7"/>
    <n v="31483.51"/>
    <n v="0"/>
    <n v="31483.51"/>
    <s v="EFT,999A,20180000000000087342"/>
    <s v="WELD COUNTY SD 7"/>
    <s v="3110 State Share Early Pays January '18"/>
    <s v="201801111134016"/>
  </r>
  <r>
    <x v="168"/>
    <n v="8"/>
    <n v="34820.120000000003"/>
    <n v="0"/>
    <n v="34820.120000000003"/>
    <s v="EFT,999A,20180000000000102386"/>
    <s v="WELD COUNTY SD 7"/>
    <s v="3110 State Share Early Pays February  '18"/>
    <s v="201802131149039"/>
  </r>
  <r>
    <x v="168"/>
    <n v="9"/>
    <n v="34820.129999999997"/>
    <n v="0"/>
    <n v="34820.129999999997"/>
    <s v="EFT,999A,20180000000000116545"/>
    <s v="WELD COUNTY SD 7"/>
    <s v="3110 State Share Early Pays March '18"/>
    <s v="201803131163174"/>
  </r>
  <r>
    <x v="168"/>
    <n v="10"/>
    <n v="37378.85"/>
    <n v="0"/>
    <n v="37378.85"/>
    <s v="EFT,999A,20180000000000132584"/>
    <s v="WELD COUNTY SD 7"/>
    <s v="3110 State Share Early Pays April '18"/>
    <s v="201804121179189"/>
  </r>
  <r>
    <x v="168"/>
    <n v="11"/>
    <n v="37198.74"/>
    <n v="0"/>
    <n v="37198.74"/>
    <s v="EFT,999A,20180000000000149263"/>
    <s v="WELD COUNTY SD 7"/>
    <s v="3110 State Share Early Pays May '18"/>
    <s v="201805141195840"/>
  </r>
  <r>
    <x v="168"/>
    <n v="12"/>
    <n v="37376.840000000004"/>
    <n v="0"/>
    <n v="37376.840000000004"/>
    <s v="EFT,999A,20180000000000164477"/>
    <s v="WELD COUNTY SD 7"/>
    <s v="3110 State Share Early Pays June '18"/>
    <s v="201806121210998"/>
  </r>
  <r>
    <x v="169"/>
    <n v="1"/>
    <n v="442009.75"/>
    <n v="0"/>
    <n v="442009.75"/>
    <s v="EFT,999A,20180000000000008570"/>
    <s v="WELD COUNTY SD RE8 3140"/>
    <s v="3110 State Share July 2017"/>
    <s v="201707201055366"/>
  </r>
  <r>
    <x v="169"/>
    <n v="2"/>
    <n v="458218.46"/>
    <n v="0"/>
    <n v="458218.46"/>
    <s v="EFT,999A,20180000000000021264"/>
    <s v="WELD COUNTY SD RE8 3140"/>
    <s v="3110 State Share August 2017"/>
    <s v="201708221068001"/>
  </r>
  <r>
    <x v="169"/>
    <n v="3"/>
    <n v="450111.92"/>
    <n v="0"/>
    <n v="450111.92"/>
    <s v="EFT,999A,20180000000000034220"/>
    <s v="WELD COUNTY SD RE8 3140"/>
    <s v="3110 State Share September 2017"/>
    <s v="201709201080917"/>
  </r>
  <r>
    <x v="169"/>
    <n v="4"/>
    <n v="450112.21"/>
    <n v="0"/>
    <n v="450112.21"/>
    <s v="EFT,999A,20180000000000049649"/>
    <s v="WELD COUNTY SD RE8 3140"/>
    <s v="3110 State Share October 2017"/>
    <s v="201710201096336"/>
  </r>
  <r>
    <x v="169"/>
    <n v="5"/>
    <n v="450112.21"/>
    <n v="0"/>
    <n v="450112.21"/>
    <s v="EFT,999A,20180000000000063329"/>
    <s v="WELD COUNTY SD RE8 3140"/>
    <s v="3110 State Share November 2017"/>
    <s v="201711201110016"/>
  </r>
  <r>
    <x v="169"/>
    <n v="6"/>
    <n v="1090248.72"/>
    <n v="0"/>
    <n v="1090248.72"/>
    <s v="EFT,999A,20180000000000077319"/>
    <s v="WELD COUNTY SD RE8 3140"/>
    <s v="3110 State Share December 2017"/>
    <s v="201712191124005"/>
  </r>
  <r>
    <x v="169"/>
    <n v="7"/>
    <n v="550786.54"/>
    <n v="0"/>
    <n v="550786.54"/>
    <s v="EFT,999A,20180000000000091509"/>
    <s v="WELD COUNTY SD RE8 3140"/>
    <s v="3110 State Share January 2018"/>
    <s v="201801221138162"/>
  </r>
  <r>
    <x v="169"/>
    <n v="8"/>
    <n v="557626.41"/>
    <n v="0"/>
    <n v="557626.41"/>
    <s v="EFT,999A,20180000000000105256"/>
    <s v="WELD COUNTY SD RE8 3140"/>
    <s v="3110 State Share February 2018"/>
    <s v="201802201151909"/>
  </r>
  <r>
    <x v="169"/>
    <n v="9"/>
    <n v="557626.41"/>
    <n v="0"/>
    <n v="557626.41"/>
    <s v="EFT,999A,20180000000000120301"/>
    <s v="WELD COUNTY SD RE8 3140"/>
    <s v="3110 State Share March 2018"/>
    <s v="201803201166925"/>
  </r>
  <r>
    <x v="169"/>
    <n v="10"/>
    <n v="562870.80000000005"/>
    <n v="0"/>
    <n v="562870.80000000005"/>
    <s v="EFT,999A,20180000000000136798"/>
    <s v="WELD COUNTY SD RE8 3140"/>
    <s v="3110 State Share April 2018"/>
    <s v="201804201183397"/>
  </r>
  <r>
    <x v="169"/>
    <n v="11"/>
    <n v="562501.65"/>
    <n v="0"/>
    <n v="562501.65"/>
    <s v="EFT,999A,20180000000000152963"/>
    <s v="WELD COUNTY SD RE8 3140"/>
    <s v="3110 State Share May 2018"/>
    <s v="201805221199529"/>
  </r>
  <r>
    <x v="169"/>
    <n v="12"/>
    <n v="562854.32000000007"/>
    <n v="0"/>
    <n v="562854.32000000007"/>
    <s v="EFT,999A,20180000000000169637"/>
    <s v="WELD COUNTY SD RE8 3140"/>
    <s v="3110 State Share June 2018"/>
    <s v="201806201216146"/>
  </r>
  <r>
    <x v="170"/>
    <n v="1"/>
    <n v="286199.65000000002"/>
    <n v="0"/>
    <n v="286199.65000000002"/>
    <s v="EFT,999A,20180000000000008531"/>
    <s v="WELD COUNTY SD RE 9"/>
    <s v="3110 State Share July 2017"/>
    <s v="201707201055327"/>
  </r>
  <r>
    <x v="170"/>
    <n v="2"/>
    <n v="298023.61"/>
    <n v="0"/>
    <n v="298023.61"/>
    <s v="EFT,999A,20180000000000021223"/>
    <s v="WELD COUNTY SD RE 9"/>
    <s v="3110 State Share August 2017"/>
    <s v="201708221067960"/>
  </r>
  <r>
    <x v="170"/>
    <n v="3"/>
    <n v="292111.63"/>
    <n v="0"/>
    <n v="292111.63"/>
    <s v="EFT,999A,20180000000000034179"/>
    <s v="WELD COUNTY SD RE 9"/>
    <s v="3110 State Share September 2017"/>
    <s v="201709201080876"/>
  </r>
  <r>
    <x v="170"/>
    <n v="4"/>
    <n v="292111.63"/>
    <n v="0"/>
    <n v="292111.63"/>
    <s v="EFT,999A,20180000000000049607"/>
    <s v="WELD COUNTY SD RE 9"/>
    <s v="3110 State Share October 2017"/>
    <s v="201710201096294"/>
  </r>
  <r>
    <x v="170"/>
    <n v="5"/>
    <n v="292111.63"/>
    <n v="0"/>
    <n v="292111.63"/>
    <s v="EFT,999A,20180000000000063285"/>
    <s v="WELD COUNTY SD RE 9"/>
    <s v="3110 State Share November 2017"/>
    <s v="201711201109972"/>
  </r>
  <r>
    <x v="170"/>
    <n v="6"/>
    <n v="418587.45"/>
    <n v="0"/>
    <n v="418587.45"/>
    <s v="EFT,999A,20180000000000077275"/>
    <s v="WELD COUNTY SD RE 9"/>
    <s v="3110 State Share December 2017"/>
    <s v="201712191123961"/>
  </r>
  <r>
    <x v="170"/>
    <n v="7"/>
    <n v="310434.53999999998"/>
    <n v="0"/>
    <n v="310434.53999999998"/>
    <s v="EFT,999A,20180000000000091464"/>
    <s v="WELD COUNTY SD RE 9"/>
    <s v="3110 State Share January 2018"/>
    <s v="201801221138117"/>
  </r>
  <r>
    <x v="170"/>
    <n v="8"/>
    <n v="313190.77"/>
    <n v="0"/>
    <n v="313190.77"/>
    <s v="EFT,999A,20180000000000105211"/>
    <s v="WELD COUNTY SD RE 9"/>
    <s v="3110 State Share February 2018"/>
    <s v="201802201151864"/>
  </r>
  <r>
    <x v="170"/>
    <n v="9"/>
    <n v="313190.77"/>
    <n v="0"/>
    <n v="313190.77"/>
    <s v="EFT,999A,20180000000000120242"/>
    <s v="WELD COUNTY SD RE 9"/>
    <s v="3110 State Share March 2018"/>
    <s v="201803201166866"/>
  </r>
  <r>
    <x v="170"/>
    <n v="10"/>
    <n v="315304.06"/>
    <n v="0"/>
    <n v="315304.06"/>
    <s v="EFT,999A,20180000000000136739"/>
    <s v="WELD COUNTY SD RE 9"/>
    <s v="3110 State Share April 2018"/>
    <s v="201804201183338"/>
  </r>
  <r>
    <x v="170"/>
    <n v="11"/>
    <n v="315155.31"/>
    <n v="0"/>
    <n v="315155.31"/>
    <s v="EFT,999A,20180000000000152904"/>
    <s v="WELD COUNTY SD RE 9"/>
    <s v="3110 State Share May 2018"/>
    <s v="201805221199470"/>
  </r>
  <r>
    <x v="170"/>
    <n v="12"/>
    <n v="315297.43"/>
    <n v="0"/>
    <n v="315297.43"/>
    <s v="EFT,999A,20180000000000169578"/>
    <s v="WELD COUNTY SD RE 9"/>
    <s v="3110 State Share June 2018"/>
    <s v="201806201216087"/>
  </r>
  <r>
    <x v="171"/>
    <n v="1"/>
    <n v="62120.9"/>
    <n v="0"/>
    <n v="62120.9"/>
    <s v="EFT,999A,20180000000000008627"/>
    <s v="WELD COUNTY SD #10"/>
    <s v="3110 State Share July 2017"/>
    <s v="201707201055423"/>
  </r>
  <r>
    <x v="171"/>
    <n v="2"/>
    <n v="62511.83"/>
    <n v="0"/>
    <n v="62511.83"/>
    <s v="EFT,999A,20180000000000021321"/>
    <s v="WELD COUNTY SD #10"/>
    <s v="3110 State Share August 2017"/>
    <s v="201708221068058"/>
  </r>
  <r>
    <x v="171"/>
    <n v="3"/>
    <n v="62316.36"/>
    <n v="0"/>
    <n v="62316.36"/>
    <s v="EFT,999A,20180000000000034277"/>
    <s v="WELD COUNTY SD #10"/>
    <s v="3110 State Share September 2017"/>
    <s v="201709201080974"/>
  </r>
  <r>
    <x v="171"/>
    <n v="4"/>
    <n v="62316.36"/>
    <n v="0"/>
    <n v="62316.36"/>
    <s v="EFT,999A,20180000000000049706"/>
    <s v="WELD COUNTY SD #10"/>
    <s v="3110 State Share October 2017"/>
    <s v="201710201096393"/>
  </r>
  <r>
    <x v="171"/>
    <n v="5"/>
    <n v="62316.36"/>
    <n v="0"/>
    <n v="62316.36"/>
    <s v="EFT,999A,20180000000000063385"/>
    <s v="WELD COUNTY SD #10"/>
    <s v="3110 State Share November 2017"/>
    <s v="201711201110072"/>
  </r>
  <r>
    <x v="171"/>
    <n v="6"/>
    <n v="114656.1"/>
    <n v="0"/>
    <n v="114656.1"/>
    <s v="EFT,999A,20180000000000077373"/>
    <s v="WELD COUNTY SD #10"/>
    <s v="3110 State Share December 2017"/>
    <s v="201712191124059"/>
  </r>
  <r>
    <x v="171"/>
    <n v="7"/>
    <n v="70189.320000000007"/>
    <n v="0"/>
    <n v="70189.320000000007"/>
    <s v="EFT,999A,20180000000000091569"/>
    <s v="WELD COUNTY SD #10"/>
    <s v="3110 State Share January 2018"/>
    <s v="201801221138222"/>
  </r>
  <r>
    <x v="171"/>
    <n v="8"/>
    <n v="77978.600000000006"/>
    <n v="0"/>
    <n v="77978.600000000006"/>
    <s v="EFT,999A,20180000000000105316"/>
    <s v="WELD COUNTY SD #10"/>
    <s v="3110 State Share February 2018"/>
    <s v="201802201151969"/>
  </r>
  <r>
    <x v="171"/>
    <n v="9"/>
    <n v="77978.600000000006"/>
    <n v="0"/>
    <n v="77978.600000000006"/>
    <s v="EFT,999A,20180000000000120360"/>
    <s v="WELD COUNTY SD #10"/>
    <s v="3110 State Share March 2018"/>
    <s v="201803201166984"/>
  </r>
  <r>
    <x v="171"/>
    <n v="10"/>
    <n v="78630.539999999994"/>
    <n v="0"/>
    <n v="78630.539999999994"/>
    <s v="EFT,999A,20180000000000136857"/>
    <s v="WELD COUNTY SD #10"/>
    <s v="3110 State Share April 2018"/>
    <s v="201804201183456"/>
  </r>
  <r>
    <x v="171"/>
    <n v="11"/>
    <n v="78584.649999999994"/>
    <n v="0"/>
    <n v="78584.649999999994"/>
    <s v="EFT,999A,20180000000000153022"/>
    <s v="WELD COUNTY SD #10"/>
    <s v="3110 State Share May 2018"/>
    <s v="201805221199588"/>
  </r>
  <r>
    <x v="171"/>
    <n v="12"/>
    <n v="78628.5"/>
    <n v="0"/>
    <n v="78628.5"/>
    <s v="EFT,999A,20180000000000169697"/>
    <s v="WELD COUNTY SD #10"/>
    <s v="3110 State Share June 2018"/>
    <s v="201806201216206"/>
  </r>
  <r>
    <x v="172"/>
    <n v="1"/>
    <n v="15937.72"/>
    <n v="0"/>
    <n v="15937.72"/>
    <s v="AD,999A,20180000000000013637"/>
    <s v="PRAIRIE RE11 3147"/>
    <s v="3110 State Share July 2017"/>
    <s v="000008001930845"/>
  </r>
  <r>
    <x v="172"/>
    <n v="2"/>
    <n v="15855.4"/>
    <n v="0"/>
    <n v="15855.4"/>
    <s v="EFT,999A,20180000000000021227"/>
    <s v="PRAIRIE RE11 3147"/>
    <s v="3110 State Share August 2017"/>
    <s v="201708221067964"/>
  </r>
  <r>
    <x v="172"/>
    <n v="3"/>
    <n v="15896.56"/>
    <n v="0"/>
    <n v="15896.56"/>
    <s v="EFT,999A,20180000000000034183"/>
    <s v="PRAIRIE RE11 3147"/>
    <s v="3110 State Share September 2017"/>
    <s v="201709201080880"/>
  </r>
  <r>
    <x v="172"/>
    <n v="4"/>
    <n v="15896.56"/>
    <n v="0"/>
    <n v="15896.56"/>
    <s v="EFT,999A,20180000000000049611"/>
    <s v="PRAIRIE RE11 3147"/>
    <s v="3110 State Share October 2017"/>
    <s v="201710201096298"/>
  </r>
  <r>
    <x v="172"/>
    <n v="5"/>
    <n v="15896.56"/>
    <n v="0"/>
    <n v="15896.56"/>
    <s v="EFT,999A,20180000000000063289"/>
    <s v="PRAIRIE RE11 3147"/>
    <s v="3110 State Share November 2017"/>
    <s v="201711201109976"/>
  </r>
  <r>
    <x v="172"/>
    <n v="6"/>
    <n v="401602.14"/>
    <n v="0"/>
    <n v="401602.14"/>
    <s v="EFT,999A,20180000000000077279"/>
    <s v="PRAIRIE RE11 3147"/>
    <s v="3110 State Share December 2017"/>
    <s v="201712191123965"/>
  </r>
  <r>
    <x v="172"/>
    <n v="7"/>
    <n v="79250.679999999993"/>
    <n v="0"/>
    <n v="79250.679999999993"/>
    <s v="EFT,999A,20180000000000091468"/>
    <s v="PRAIRIE RE11 3147"/>
    <s v="3110 State Share January 2018"/>
    <s v="201801221138121"/>
  </r>
  <r>
    <x v="172"/>
    <n v="8"/>
    <n v="80180.77"/>
    <n v="0"/>
    <n v="80180.77"/>
    <s v="EFT,999A,20180000000000105215"/>
    <s v="PRAIRIE RE11 3147"/>
    <s v="3110 State Share February 2018"/>
    <s v="201802201151868"/>
  </r>
  <r>
    <x v="172"/>
    <n v="9"/>
    <n v="80180.77"/>
    <n v="0"/>
    <n v="80180.77"/>
    <s v="EFT,999A,20180000000000120247"/>
    <s v="PRAIRIE RE11 3147"/>
    <s v="3110 State Share March 2018"/>
    <s v="201803201166871"/>
  </r>
  <r>
    <x v="172"/>
    <n v="10"/>
    <n v="80893.89"/>
    <n v="0"/>
    <n v="80893.89"/>
    <s v="EFT,999A,20180000000000136744"/>
    <s v="PRAIRIE RE11 3147"/>
    <s v="3110 State Share April 2018"/>
    <s v="201804201183343"/>
  </r>
  <r>
    <x v="172"/>
    <n v="11"/>
    <n v="80843.69"/>
    <n v="0"/>
    <n v="80843.69"/>
    <s v="EFT,999A,20180000000000152909"/>
    <s v="PRAIRIE RE11 3147"/>
    <s v="3110 State Share May 2018"/>
    <s v="201805221199475"/>
  </r>
  <r>
    <x v="172"/>
    <n v="12"/>
    <n v="80891.650000000009"/>
    <n v="0"/>
    <n v="80891.650000000009"/>
    <s v="EFT,999A,20180000000000169583"/>
    <s v="PRAIRIE RE11 3147"/>
    <s v="3110 State Share June 2018"/>
    <s v="201806201216092"/>
  </r>
  <r>
    <x v="173"/>
    <n v="1"/>
    <n v="9216.31"/>
    <n v="0"/>
    <n v="9216.31"/>
    <s v="EFT,999A,20180000000000008662"/>
    <s v="WELD COUNTY SD RE12"/>
    <s v="3110 State Share July 2017"/>
    <s v="201707201055458"/>
  </r>
  <r>
    <x v="173"/>
    <n v="2"/>
    <n v="9204.6299999999992"/>
    <n v="0"/>
    <n v="9204.6299999999992"/>
    <s v="EFT,999A,20180000000000021355"/>
    <s v="WELD COUNTY SD RE12"/>
    <s v="3110 State Share August 2017"/>
    <s v="201708221068092"/>
  </r>
  <r>
    <x v="173"/>
    <n v="3"/>
    <n v="9210.4699999999993"/>
    <n v="0"/>
    <n v="9210.4699999999993"/>
    <s v="EFT,999A,20180000000000034311"/>
    <s v="WELD COUNTY SD RE12"/>
    <s v="3110 State Share September 2017"/>
    <s v="201709201081008"/>
  </r>
  <r>
    <x v="173"/>
    <n v="4"/>
    <n v="9210.4699999999993"/>
    <n v="0"/>
    <n v="9210.4699999999993"/>
    <s v="EFT,999A,20180000000000049739"/>
    <s v="WELD COUNTY SD RE12"/>
    <s v="3110 State Share October 2017"/>
    <s v="201710201096426"/>
  </r>
  <r>
    <x v="173"/>
    <n v="5"/>
    <n v="9210.4699999999993"/>
    <n v="0"/>
    <n v="9210.4699999999993"/>
    <s v="EFT,999A,20180000000000063417"/>
    <s v="WELD COUNTY SD RE12"/>
    <s v="3110 State Share November 2017"/>
    <s v="201711201110104"/>
  </r>
  <r>
    <x v="173"/>
    <n v="6"/>
    <n v="14699.16"/>
    <n v="0"/>
    <n v="14699.16"/>
    <s v="EFT,999A,20180000000000077405"/>
    <s v="WELD COUNTY SD RE12"/>
    <s v="3110 State Share December 2017"/>
    <s v="201712191124091"/>
  </r>
  <r>
    <x v="173"/>
    <n v="7"/>
    <n v="9643.67"/>
    <n v="0"/>
    <n v="9643.67"/>
    <s v="EFT,999A,20180000000000091600"/>
    <s v="WELD COUNTY SD RE12"/>
    <s v="3110 State Share January 2018"/>
    <s v="201801221138253"/>
  </r>
  <r>
    <x v="173"/>
    <n v="8"/>
    <n v="10125.219999999999"/>
    <n v="0"/>
    <n v="10125.219999999999"/>
    <s v="EFT,999A,20180000000000105347"/>
    <s v="WELD COUNTY SD RE12"/>
    <s v="3110 State Share February 2018"/>
    <s v="201802201152000"/>
  </r>
  <r>
    <x v="173"/>
    <n v="9"/>
    <n v="10125.23"/>
    <n v="0"/>
    <n v="10125.23"/>
    <s v="EFT,999A,20180000000000120379"/>
    <s v="WELD COUNTY SD RE12"/>
    <s v="3110 State Share March 2018"/>
    <s v="201803201167003"/>
  </r>
  <r>
    <x v="173"/>
    <n v="10"/>
    <n v="10494.45"/>
    <n v="0"/>
    <n v="10494.45"/>
    <s v="EFT,999A,20180000000000136876"/>
    <s v="WELD COUNTY SD RE12"/>
    <s v="3110 State Share April 2018"/>
    <s v="201804201183475"/>
  </r>
  <r>
    <x v="173"/>
    <n v="11"/>
    <n v="10468.459999999999"/>
    <n v="0"/>
    <n v="10468.459999999999"/>
    <s v="EFT,999A,20180000000000153041"/>
    <s v="WELD COUNTY SD RE12"/>
    <s v="3110 State Share May 2018"/>
    <s v="201805221199607"/>
  </r>
  <r>
    <x v="173"/>
    <n v="12"/>
    <n v="10493.29"/>
    <n v="0"/>
    <n v="10493.29"/>
    <s v="EFT,999A,20180000000000169716"/>
    <s v="WELD COUNTY SD RE12"/>
    <s v="3110 State Share June 2018"/>
    <s v="201806201216225"/>
  </r>
  <r>
    <x v="174"/>
    <n v="1"/>
    <n v="374466.93"/>
    <n v="0"/>
    <n v="374466.93"/>
    <s v="EFT,999A,20180000000000008539"/>
    <s v="YUMA 1 3200"/>
    <s v="3110 State Share July 2017"/>
    <s v="201707201055335"/>
  </r>
  <r>
    <x v="174"/>
    <n v="2"/>
    <n v="374449.31"/>
    <n v="0"/>
    <n v="374449.31"/>
    <s v="EFT,999A,20180000000000021233"/>
    <s v="YUMA 1 3200"/>
    <s v="3110 State Share August 2017"/>
    <s v="201708221067970"/>
  </r>
  <r>
    <x v="174"/>
    <n v="3"/>
    <n v="374458.12"/>
    <n v="0"/>
    <n v="374458.12"/>
    <s v="EFT,999A,20180000000000034189"/>
    <s v="YUMA 1 3200"/>
    <s v="3110 State Share September 2017"/>
    <s v="201709201080886"/>
  </r>
  <r>
    <x v="174"/>
    <n v="4"/>
    <n v="374458.12"/>
    <n v="0"/>
    <n v="374458.12"/>
    <s v="EFT,999A,20180000000000049618"/>
    <s v="YUMA 1 3200"/>
    <s v="3110 State Share October 2017"/>
    <s v="201710201096305"/>
  </r>
  <r>
    <x v="174"/>
    <n v="5"/>
    <n v="374458.12"/>
    <n v="0"/>
    <n v="374458.12"/>
    <s v="EFT,999A,20180000000000063296"/>
    <s v="YUMA 1 3200"/>
    <s v="3110 State Share November 2017"/>
    <s v="201711201109983"/>
  </r>
  <r>
    <x v="174"/>
    <n v="6"/>
    <n v="305033.38"/>
    <n v="0"/>
    <n v="305033.38"/>
    <s v="EFT,999A,20180000000000077286"/>
    <s v="YUMA 1 3200"/>
    <s v="3110 State Share December 2017"/>
    <s v="201712191123972"/>
  </r>
  <r>
    <x v="174"/>
    <n v="7"/>
    <n v="360348.85"/>
    <n v="0"/>
    <n v="360348.85"/>
    <s v="EFT,999A,20180000000000091475"/>
    <s v="YUMA 1 3200"/>
    <s v="3110 State Share January 2018"/>
    <s v="201801221138128"/>
  </r>
  <r>
    <x v="174"/>
    <n v="8"/>
    <n v="362887.18"/>
    <n v="0"/>
    <n v="362887.18"/>
    <s v="EFT,999A,20180000000000105222"/>
    <s v="YUMA 1 3200"/>
    <s v="3110 State Share February 2018"/>
    <s v="201802201151875"/>
  </r>
  <r>
    <x v="174"/>
    <n v="9"/>
    <n v="362887.18"/>
    <n v="0"/>
    <n v="362887.18"/>
    <s v="EFT,999A,20180000000000120255"/>
    <s v="YUMA 1 3200"/>
    <s v="3110 State Share March 2018"/>
    <s v="201803201166879"/>
  </r>
  <r>
    <x v="174"/>
    <n v="10"/>
    <n v="364833.4"/>
    <n v="0"/>
    <n v="364833.4"/>
    <s v="EFT,999A,20180000000000136752"/>
    <s v="YUMA 1 3200"/>
    <s v="3110 State Share April 2018"/>
    <s v="201804201183351"/>
  </r>
  <r>
    <x v="174"/>
    <n v="11"/>
    <n v="364696.41"/>
    <n v="0"/>
    <n v="364696.41"/>
    <s v="EFT,999A,20180000000000152917"/>
    <s v="YUMA 1 3200"/>
    <s v="3110 State Share May 2018"/>
    <s v="201805221199483"/>
  </r>
  <r>
    <x v="174"/>
    <n v="12"/>
    <n v="364827.29"/>
    <n v="0"/>
    <n v="364827.29"/>
    <s v="EFT,999A,20180000000000169591"/>
    <s v="YUMA 1 3200"/>
    <s v="3110 State Share June 2018"/>
    <s v="201806201216100"/>
  </r>
  <r>
    <x v="175"/>
    <n v="1"/>
    <n v="327830.17"/>
    <n v="0"/>
    <n v="327830.17"/>
    <s v="EFT,999A,20180000000000008540"/>
    <s v="WRAY RD2 3210"/>
    <s v="3110 State Share July 2017"/>
    <s v="201707201055336"/>
  </r>
  <r>
    <x v="175"/>
    <n v="2"/>
    <n v="327216.14"/>
    <n v="0"/>
    <n v="327216.14"/>
    <s v="EFT,999A,20180000000000021234"/>
    <s v="WRAY RD2 3210"/>
    <s v="3110 State Share August 2017"/>
    <s v="201708221067971"/>
  </r>
  <r>
    <x v="175"/>
    <n v="3"/>
    <n v="327523.15000000002"/>
    <n v="0"/>
    <n v="327523.15000000002"/>
    <s v="EFT,999A,20180000000000034190"/>
    <s v="WRAY RD2 3210"/>
    <s v="3110 State Share September 2017"/>
    <s v="201709201080887"/>
  </r>
  <r>
    <x v="175"/>
    <n v="4"/>
    <n v="327523.15000000002"/>
    <n v="0"/>
    <n v="327523.15000000002"/>
    <s v="EFT,999A,20180000000000049619"/>
    <s v="WRAY RD2 3210"/>
    <s v="3110 State Share October 2017"/>
    <s v="201710201096306"/>
  </r>
  <r>
    <x v="175"/>
    <n v="5"/>
    <n v="327523.15000000002"/>
    <n v="0"/>
    <n v="327523.15000000002"/>
    <s v="EFT,999A,20180000000000063297"/>
    <s v="WRAY RD2 3210"/>
    <s v="3110 State Share November 2017"/>
    <s v="201711201109984"/>
  </r>
  <r>
    <x v="175"/>
    <n v="6"/>
    <n v="340238.01"/>
    <n v="0"/>
    <n v="340238.01"/>
    <s v="EFT,999A,20180000000000077287"/>
    <s v="WRAY RD2 3210"/>
    <s v="3110 State Share December 2017"/>
    <s v="201712191123973"/>
  </r>
  <r>
    <x v="175"/>
    <n v="7"/>
    <n v="327518.77"/>
    <n v="0"/>
    <n v="327518.77"/>
    <s v="EFT,999A,20180000000000091476"/>
    <s v="WRAY RD2 3210"/>
    <s v="3110 State Share January 2018"/>
    <s v="201801221138129"/>
  </r>
  <r>
    <x v="175"/>
    <n v="8"/>
    <n v="329642.17"/>
    <n v="0"/>
    <n v="329642.17"/>
    <s v="EFT,999A,20180000000000105223"/>
    <s v="WRAY RD2 3210"/>
    <s v="3110 State Share February 2018"/>
    <s v="201802201151876"/>
  </r>
  <r>
    <x v="175"/>
    <n v="9"/>
    <n v="329642.17"/>
    <n v="0"/>
    <n v="329642.17"/>
    <s v="EFT,999A,20180000000000120256"/>
    <s v="WRAY RD2 3210"/>
    <s v="3110 State Share March 2018"/>
    <s v="201803201166880"/>
  </r>
  <r>
    <x v="175"/>
    <n v="10"/>
    <n v="331270.26"/>
    <n v="0"/>
    <n v="331270.26"/>
    <s v="EFT,999A,20180000000000136753"/>
    <s v="WRAY RD2 3210"/>
    <s v="3110 State Share April 2018"/>
    <s v="201804201183352"/>
  </r>
  <r>
    <x v="175"/>
    <n v="11"/>
    <n v="331155.65000000002"/>
    <n v="0"/>
    <n v="331155.65000000002"/>
    <s v="EFT,999A,20180000000000152918"/>
    <s v="WRAY RD2 3210"/>
    <s v="3110 State Share May 2018"/>
    <s v="201805221199484"/>
  </r>
  <r>
    <x v="175"/>
    <n v="12"/>
    <n v="331265.15000000002"/>
    <n v="0"/>
    <n v="331265.15000000002"/>
    <s v="EFT,999A,20180000000000169592"/>
    <s v="WRAY RD2 3210"/>
    <s v="3110 State Share June 2018"/>
    <s v="201806201216101"/>
  </r>
  <r>
    <x v="176"/>
    <n v="1"/>
    <n v="182368.42"/>
    <n v="0"/>
    <n v="182368.42"/>
    <s v="EFT,999A,20180000000000008631"/>
    <s v="IDALIA RJ 3 3220"/>
    <s v="3110 State Share July 2017"/>
    <s v="201707201055427"/>
  </r>
  <r>
    <x v="176"/>
    <n v="2"/>
    <n v="182222.82"/>
    <n v="0"/>
    <n v="182222.82"/>
    <s v="EFT,999A,20180000000000021324"/>
    <s v="IDALIA RJ 3 3220"/>
    <s v="3110 State Share August 2017"/>
    <s v="201708221068061"/>
  </r>
  <r>
    <x v="176"/>
    <n v="3"/>
    <n v="182295.62"/>
    <n v="0"/>
    <n v="182295.62"/>
    <s v="EFT,999A,20180000000000034280"/>
    <s v="IDALIA RJ 3 3220"/>
    <s v="3110 State Share September 2017"/>
    <s v="201709201080977"/>
  </r>
  <r>
    <x v="176"/>
    <n v="4"/>
    <n v="182295.62"/>
    <n v="0"/>
    <n v="182295.62"/>
    <s v="EFT,999A,20180000000000049708"/>
    <s v="IDALIA RJ 3 3220"/>
    <s v="3110 State Share October 2017"/>
    <s v="201710201096395"/>
  </r>
  <r>
    <x v="176"/>
    <n v="5"/>
    <n v="182295.62"/>
    <n v="0"/>
    <n v="182295.62"/>
    <s v="EFT,999A,20180000000000063387"/>
    <s v="IDALIA RJ 3 3220"/>
    <s v="3110 State Share November 2017"/>
    <s v="201711201110074"/>
  </r>
  <r>
    <x v="176"/>
    <n v="6"/>
    <n v="140287.21"/>
    <n v="0"/>
    <n v="140287.21"/>
    <s v="EFT,999A,20180000000000077375"/>
    <s v="IDALIA RJ 3 3220"/>
    <s v="3110 State Share December 2017"/>
    <s v="201712191124061"/>
  </r>
  <r>
    <x v="176"/>
    <n v="7"/>
    <n v="174320.26"/>
    <n v="0"/>
    <n v="174320.26"/>
    <s v="EFT,999A,20180000000000091571"/>
    <s v="IDALIA RJ 3 3220"/>
    <s v="3110 State Share January 2018"/>
    <s v="201801221138224"/>
  </r>
  <r>
    <x v="176"/>
    <n v="8"/>
    <n v="175294.16"/>
    <n v="0"/>
    <n v="175294.16"/>
    <s v="EFT,999A,20180000000000105318"/>
    <s v="IDALIA RJ 3 3220"/>
    <s v="3110 State Share February 2018"/>
    <s v="201802201151971"/>
  </r>
  <r>
    <x v="176"/>
    <n v="9"/>
    <n v="175294.16"/>
    <n v="0"/>
    <n v="175294.16"/>
    <s v="EFT,999A,20180000000000120361"/>
    <s v="IDALIA RJ 3 3220"/>
    <s v="3110 State Share March 2018"/>
    <s v="201803201166985"/>
  </r>
  <r>
    <x v="176"/>
    <n v="10"/>
    <n v="176040.89"/>
    <n v="0"/>
    <n v="176040.89"/>
    <s v="EFT,999A,20180000000000136858"/>
    <s v="IDALIA RJ 3 3220"/>
    <s v="3110 State Share April 2018"/>
    <s v="201804201183457"/>
  </r>
  <r>
    <x v="176"/>
    <n v="11"/>
    <n v="175988.33"/>
    <n v="0"/>
    <n v="175988.33"/>
    <s v="EFT,999A,20180000000000153023"/>
    <s v="IDALIA RJ 3 3220"/>
    <s v="3110 State Share May 2018"/>
    <s v="201805221199589"/>
  </r>
  <r>
    <x v="176"/>
    <n v="12"/>
    <n v="176038.53"/>
    <n v="0"/>
    <n v="176038.53"/>
    <s v="EFT,999A,20180000000000169698"/>
    <s v="IDALIA RJ 3 3220"/>
    <s v="3110 State Share June 2018"/>
    <s v="201806201216207"/>
  </r>
  <r>
    <x v="177"/>
    <n v="1"/>
    <n v="54731.65"/>
    <n v="0"/>
    <n v="54731.65"/>
    <s v="EFT,999A,20180000000000008538"/>
    <s v="LIBERTY J4 3230"/>
    <s v="3110 State Share July 2017"/>
    <s v="201707201055334"/>
  </r>
  <r>
    <x v="177"/>
    <n v="2"/>
    <n v="54615.93"/>
    <n v="0"/>
    <n v="54615.93"/>
    <s v="EFT,999A,20180000000000021232"/>
    <s v="LIBERTY J4 3230"/>
    <s v="3110 State Share August 2017"/>
    <s v="201708221067969"/>
  </r>
  <r>
    <x v="177"/>
    <n v="3"/>
    <n v="54673.79"/>
    <n v="0"/>
    <n v="54673.79"/>
    <s v="EFT,999A,20180000000000034188"/>
    <s v="LIBERTY J4 3230"/>
    <s v="3110 State Share September 2017"/>
    <s v="201709201080885"/>
  </r>
  <r>
    <x v="177"/>
    <n v="4"/>
    <n v="54673.79"/>
    <n v="0"/>
    <n v="54673.79"/>
    <s v="EFT,999A,20180000000000049617"/>
    <s v="LIBERTY J4 3230"/>
    <s v="3110 State Share October 2017"/>
    <s v="201710201096304"/>
  </r>
  <r>
    <x v="177"/>
    <n v="5"/>
    <n v="54673.79"/>
    <n v="0"/>
    <n v="54673.79"/>
    <s v="EFT,999A,20180000000000063295"/>
    <s v="LIBERTY J4 3230"/>
    <s v="3110 State Share November 2017"/>
    <s v="201711201109982"/>
  </r>
  <r>
    <x v="177"/>
    <n v="6"/>
    <n v="39261.910000000003"/>
    <n v="0"/>
    <n v="39261.910000000003"/>
    <s v="EFT,999A,20180000000000077285"/>
    <s v="LIBERTY J4 3230"/>
    <s v="3110 State Share December 2017"/>
    <s v="201712191123971"/>
  </r>
  <r>
    <x v="177"/>
    <n v="7"/>
    <n v="51704.01"/>
    <n v="0"/>
    <n v="51704.01"/>
    <s v="EFT,999A,20180000000000091474"/>
    <s v="LIBERTY J4 3230"/>
    <s v="3110 State Share January 2018"/>
    <s v="201801221138127"/>
  </r>
  <r>
    <x v="177"/>
    <n v="8"/>
    <n v="52105.120000000003"/>
    <n v="0"/>
    <n v="52105.120000000003"/>
    <s v="EFT,999A,20180000000000105221"/>
    <s v="LIBERTY J4 3230"/>
    <s v="3110 State Share February 2018"/>
    <s v="201802201151874"/>
  </r>
  <r>
    <x v="177"/>
    <n v="9"/>
    <n v="52105.120000000003"/>
    <n v="0"/>
    <n v="52105.120000000003"/>
    <s v="EFT,999A,20180000000000120254"/>
    <s v="LIBERTY J4 3230"/>
    <s v="3110 State Share March 2018"/>
    <s v="201803201166878"/>
  </r>
  <r>
    <x v="177"/>
    <n v="10"/>
    <n v="52412.67"/>
    <n v="0"/>
    <n v="52412.67"/>
    <s v="EFT,999A,20180000000000136751"/>
    <s v="LIBERTY J4 3230"/>
    <s v="3110 State Share April 2018"/>
    <s v="201804201183350"/>
  </r>
  <r>
    <x v="177"/>
    <n v="11"/>
    <n v="52391.02"/>
    <n v="0"/>
    <n v="52391.02"/>
    <s v="EFT,999A,20180000000000152916"/>
    <s v="LIBERTY J4 3230"/>
    <s v="3110 State Share May 2018"/>
    <s v="201805221199482"/>
  </r>
  <r>
    <x v="177"/>
    <n v="12"/>
    <n v="52411.7"/>
    <n v="0"/>
    <n v="52411.7"/>
    <s v="EFT,999A,20180000000000169590"/>
    <s v="LIBERTY J4 3230"/>
    <s v="3110 State Share June 2018"/>
    <s v="201806201216099"/>
  </r>
  <r>
    <x v="178"/>
    <n v="1"/>
    <n v="9312518.0700000003"/>
    <n v="0"/>
    <n v="9312518.0700000003"/>
    <s v="ITA,DACA,20180000000000000699"/>
    <m/>
    <m/>
    <m/>
  </r>
  <r>
    <x v="178"/>
    <n v="2"/>
    <n v="9316518.0700000003"/>
    <n v="0"/>
    <n v="9316518.0700000003"/>
    <s v="ITA,DACA,20180000000000001205"/>
    <m/>
    <m/>
    <m/>
  </r>
  <r>
    <x v="178"/>
    <n v="3"/>
    <n v="9316518.0700000003"/>
    <n v="0"/>
    <n v="9316518.0700000003"/>
    <s v="ITA,DACA,20180000000000001586"/>
    <m/>
    <m/>
    <m/>
  </r>
  <r>
    <x v="178"/>
    <n v="4"/>
    <n v="9424615.8699999992"/>
    <n v="0"/>
    <n v="9424615.8699999992"/>
    <s v="ITA,DACA,20180000000000002103"/>
    <m/>
    <m/>
    <m/>
  </r>
  <r>
    <x v="178"/>
    <n v="5"/>
    <n v="9424615.8699999992"/>
    <n v="0"/>
    <n v="9424615.8699999992"/>
    <s v="ITA,DACA,20180000000000002676"/>
    <m/>
    <m/>
    <m/>
  </r>
  <r>
    <x v="178"/>
    <n v="6"/>
    <n v="7921603.0300000003"/>
    <n v="0"/>
    <n v="7921603.0300000003"/>
    <s v="ITA,DACA,20180000000000003173"/>
    <m/>
    <m/>
    <m/>
  </r>
  <r>
    <x v="178"/>
    <n v="7"/>
    <n v="8017727.7000000002"/>
    <n v="0"/>
    <n v="8017727.7000000002"/>
    <s v="ITA,DACA,20180000000000003733"/>
    <m/>
    <m/>
    <m/>
  </r>
  <r>
    <x v="178"/>
    <n v="8"/>
    <n v="8996065.8000000007"/>
    <n v="0"/>
    <n v="8996065.8000000007"/>
    <s v="ITA,DACA,20180000000000004205"/>
    <m/>
    <m/>
    <m/>
  </r>
  <r>
    <x v="178"/>
    <n v="9"/>
    <n v="8719666.4499999993"/>
    <n v="0"/>
    <n v="8719666.4499999993"/>
    <s v="ITA,DACA,20180000000000004590"/>
    <m/>
    <m/>
    <m/>
  </r>
  <r>
    <x v="178"/>
    <n v="10"/>
    <n v="9740525.3200000003"/>
    <n v="0"/>
    <n v="9740525.3200000003"/>
    <s v="ITA,DACA,20180000000000005226"/>
    <m/>
    <m/>
    <m/>
  </r>
  <r>
    <x v="178"/>
    <n v="11"/>
    <n v="8908891.0600000005"/>
    <n v="0"/>
    <n v="8908891.0600000005"/>
    <s v="ITA,DACA,20180000000000005745"/>
    <m/>
    <m/>
    <m/>
  </r>
  <r>
    <x v="178"/>
    <n v="12"/>
    <n v="681725.86"/>
    <n v="0"/>
    <n v="681725.86"/>
    <s v="ITA,DACA,20180000000000006357"/>
    <m/>
    <m/>
    <m/>
  </r>
  <r>
    <x v="178"/>
    <n v="12"/>
    <n v="8246226.3600000003"/>
    <n v="0"/>
    <n v="8246226.3600000003"/>
    <s v="ITA,DACA,20180000000000006355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1" dataCaption="Data" updatedVersion="5" minRefreshableVersion="3" showMemberPropertyTips="0" useAutoFormatting="1" itemPrintTitles="1" createdVersion="5" indent="0" compact="0" compactData="0" gridDropZones="1">
  <location ref="A3:B184" firstHeaderRow="2" firstDataRow="2" firstDataCol="1"/>
  <pivotFields count="9">
    <pivotField axis="axisRow" compact="0" outline="0" subtotalTop="0" showAll="0" includeNewItemsInFilter="1">
      <items count="18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t="default"/>
      </items>
    </pivotField>
    <pivotField compact="0" numFmtId="1" outline="0" subtotalTop="0" showAll="0" includeNewItemsInFilter="1"/>
    <pivotField compact="0" numFmtId="166" outline="0" subtotalTop="0" showAll="0" includeNewItemsInFilter="1"/>
    <pivotField compact="0" numFmtId="166" outline="0" subtotalTop="0" showAll="0" includeNewItemsInFilter="1"/>
    <pivotField dataField="1" compact="0" numFmtId="166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18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 t="grand">
      <x/>
    </i>
  </rowItems>
  <colItems count="1">
    <i/>
  </colItems>
  <dataFields count="1">
    <dataField name="Sum of Jrnl Posting Amt" fld="4" baseField="0" baseItem="0" numFmtId="44"/>
  </dataFields>
  <formats count="2">
    <format dxfId="1">
      <pivotArea grandRow="1" outline="0" fieldPosition="0"/>
    </format>
    <format dxfId="0">
      <pivotArea dataOnly="0" labelOnly="1" grandRow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7"/>
  <sheetViews>
    <sheetView topLeftCell="A79" workbookViewId="0">
      <selection activeCell="H16" sqref="H16"/>
    </sheetView>
  </sheetViews>
  <sheetFormatPr defaultRowHeight="15" x14ac:dyDescent="0.25"/>
  <cols>
    <col min="1" max="1" width="22.28515625" bestFit="1" customWidth="1"/>
    <col min="2" max="2" width="18" bestFit="1" customWidth="1"/>
    <col min="3" max="3" width="19.7109375" bestFit="1" customWidth="1"/>
    <col min="4" max="4" width="16.85546875" bestFit="1" customWidth="1"/>
    <col min="5" max="5" width="9.7109375" customWidth="1"/>
    <col min="6" max="7" width="16.85546875" bestFit="1" customWidth="1"/>
    <col min="8" max="8" width="12.28515625" bestFit="1" customWidth="1"/>
  </cols>
  <sheetData>
    <row r="1" spans="1:8" x14ac:dyDescent="0.25">
      <c r="B1" s="74" t="s">
        <v>4885</v>
      </c>
      <c r="C1" s="74"/>
      <c r="D1" s="74"/>
      <c r="F1" s="75" t="s">
        <v>4886</v>
      </c>
      <c r="G1" s="75"/>
      <c r="H1" s="75"/>
    </row>
    <row r="2" spans="1:8" x14ac:dyDescent="0.25">
      <c r="B2" s="38" t="s">
        <v>4882</v>
      </c>
      <c r="C2" s="38" t="s">
        <v>4889</v>
      </c>
      <c r="D2" s="38" t="s">
        <v>306</v>
      </c>
      <c r="F2" s="38" t="s">
        <v>4887</v>
      </c>
      <c r="G2" s="38" t="s">
        <v>4888</v>
      </c>
      <c r="H2" s="38" t="s">
        <v>306</v>
      </c>
    </row>
    <row r="3" spans="1:8" x14ac:dyDescent="0.25">
      <c r="A3" s="62" t="s">
        <v>4880</v>
      </c>
      <c r="B3" s="64"/>
    </row>
    <row r="4" spans="1:8" x14ac:dyDescent="0.25">
      <c r="A4" s="62" t="s">
        <v>315</v>
      </c>
      <c r="B4" s="64" t="s">
        <v>4881</v>
      </c>
    </row>
    <row r="5" spans="1:8" x14ac:dyDescent="0.25">
      <c r="A5" s="61" t="s">
        <v>1</v>
      </c>
      <c r="B5" s="65">
        <v>45946995.859999999</v>
      </c>
      <c r="C5" s="4">
        <f>ReconciliationData!AK2+ReconciliationData!Q2+ReconciliationData!Z2-'Monthly Adjustments'!BB3</f>
        <v>45946995.863089815</v>
      </c>
      <c r="D5" s="4">
        <f>B5-C5</f>
        <v>-3.0898153781890869E-3</v>
      </c>
      <c r="F5" s="4">
        <f>ReconciliationData!AB2</f>
        <v>45973235.053089812</v>
      </c>
      <c r="G5" s="4">
        <f>ReconciliationData!AH2</f>
        <v>45973235.053089812</v>
      </c>
      <c r="H5" s="4">
        <f>F5-G5</f>
        <v>0</v>
      </c>
    </row>
    <row r="6" spans="1:8" x14ac:dyDescent="0.25">
      <c r="A6" s="63" t="s">
        <v>2</v>
      </c>
      <c r="B6" s="66">
        <v>199430673.27000001</v>
      </c>
      <c r="C6" s="4">
        <f>ReconciliationData!AK3+ReconciliationData!Q3+ReconciliationData!Z3-'Monthly Adjustments'!BB4</f>
        <v>199430673.29155537</v>
      </c>
      <c r="D6" s="4">
        <f t="shared" ref="D6:D69" si="0">B6-C6</f>
        <v>-2.155536413192749E-2</v>
      </c>
      <c r="F6" s="4">
        <f>ReconciliationData!AB3</f>
        <v>205244400.43822211</v>
      </c>
      <c r="G6" s="4">
        <f>ReconciliationData!AH3</f>
        <v>205244400.43822205</v>
      </c>
      <c r="H6" s="4">
        <f t="shared" ref="H6:H69" si="1">F6-G6</f>
        <v>0</v>
      </c>
    </row>
    <row r="7" spans="1:8" x14ac:dyDescent="0.25">
      <c r="A7" s="63" t="s">
        <v>3</v>
      </c>
      <c r="B7" s="66">
        <v>37650644.5</v>
      </c>
      <c r="C7" s="4">
        <f>ReconciliationData!AK4+ReconciliationData!Q4+ReconciliationData!Z4-'Monthly Adjustments'!BB5</f>
        <v>37650644.490420096</v>
      </c>
      <c r="D7" s="4">
        <f t="shared" si="0"/>
        <v>9.5799043774604797E-3</v>
      </c>
      <c r="F7" s="4">
        <f>ReconciliationData!AB4</f>
        <v>37720164.40375343</v>
      </c>
      <c r="G7" s="4">
        <f>ReconciliationData!AH4</f>
        <v>37720164.40375343</v>
      </c>
      <c r="H7" s="4">
        <f t="shared" si="1"/>
        <v>0</v>
      </c>
    </row>
    <row r="8" spans="1:8" x14ac:dyDescent="0.25">
      <c r="A8" s="63" t="s">
        <v>4</v>
      </c>
      <c r="B8" s="66">
        <v>90409070.61999999</v>
      </c>
      <c r="C8" s="4">
        <f>ReconciliationData!AK5+ReconciliationData!Q5+ReconciliationData!Z5-'Monthly Adjustments'!BB6</f>
        <v>90409070.596739411</v>
      </c>
      <c r="D8" s="4">
        <f t="shared" si="0"/>
        <v>2.3260578513145447E-2</v>
      </c>
      <c r="F8" s="4">
        <f>ReconciliationData!AB5</f>
        <v>93043856.236739397</v>
      </c>
      <c r="G8" s="4">
        <f>ReconciliationData!AH5</f>
        <v>93043856.236739412</v>
      </c>
      <c r="H8" s="4">
        <f t="shared" si="1"/>
        <v>0</v>
      </c>
    </row>
    <row r="9" spans="1:8" x14ac:dyDescent="0.25">
      <c r="A9" s="63" t="s">
        <v>5</v>
      </c>
      <c r="B9" s="66">
        <v>4629989.6500000013</v>
      </c>
      <c r="C9" s="4">
        <f>ReconciliationData!AK6+ReconciliationData!Q6+ReconciliationData!Z6-'Monthly Adjustments'!BB7</f>
        <v>4629989.6582927508</v>
      </c>
      <c r="D9" s="4">
        <f t="shared" si="0"/>
        <v>-8.2927495241165161E-3</v>
      </c>
      <c r="F9" s="4">
        <f>ReconciliationData!AB6</f>
        <v>4633377.9482927518</v>
      </c>
      <c r="G9" s="4">
        <f>ReconciliationData!AH6</f>
        <v>4633377.9482927509</v>
      </c>
      <c r="H9" s="4">
        <f t="shared" si="1"/>
        <v>0</v>
      </c>
    </row>
    <row r="10" spans="1:8" x14ac:dyDescent="0.25">
      <c r="A10" s="63" t="s">
        <v>6</v>
      </c>
      <c r="B10" s="66">
        <v>4673465.57</v>
      </c>
      <c r="C10" s="4">
        <f>ReconciliationData!AK7+ReconciliationData!Q7+ReconciliationData!Z7-'Monthly Adjustments'!BB8</f>
        <v>4673465.5620075287</v>
      </c>
      <c r="D10" s="4">
        <f t="shared" si="0"/>
        <v>7.9924715682864189E-3</v>
      </c>
      <c r="F10" s="4">
        <f>ReconciliationData!AB7</f>
        <v>4676546.2720075287</v>
      </c>
      <c r="G10" s="4">
        <f>ReconciliationData!AH7</f>
        <v>4676546.2720075287</v>
      </c>
      <c r="H10" s="4">
        <f t="shared" si="1"/>
        <v>0</v>
      </c>
    </row>
    <row r="11" spans="1:8" x14ac:dyDescent="0.25">
      <c r="A11" s="63" t="s">
        <v>7</v>
      </c>
      <c r="B11" s="66">
        <v>55402273.349999994</v>
      </c>
      <c r="C11" s="4">
        <f>ReconciliationData!AK8+ReconciliationData!Q8+ReconciliationData!Z8-'Monthly Adjustments'!BB9</f>
        <v>55402273.343164422</v>
      </c>
      <c r="D11" s="4">
        <f t="shared" si="0"/>
        <v>6.8355724215507507E-3</v>
      </c>
      <c r="F11" s="4">
        <f>ReconciliationData!AB8</f>
        <v>55108813.843164414</v>
      </c>
      <c r="G11" s="4">
        <f>ReconciliationData!AH8</f>
        <v>55108813.843164414</v>
      </c>
      <c r="H11" s="4">
        <f t="shared" si="1"/>
        <v>0</v>
      </c>
    </row>
    <row r="12" spans="1:8" x14ac:dyDescent="0.25">
      <c r="A12" s="63" t="s">
        <v>8</v>
      </c>
      <c r="B12" s="66">
        <v>13189884.82</v>
      </c>
      <c r="C12" s="4">
        <f>ReconciliationData!AK9+ReconciliationData!Q9+ReconciliationData!Z9-'Monthly Adjustments'!BB10</f>
        <v>13189884.794404654</v>
      </c>
      <c r="D12" s="4">
        <f t="shared" si="0"/>
        <v>2.5595346465706825E-2</v>
      </c>
      <c r="F12" s="4">
        <f>ReconciliationData!AB9</f>
        <v>13306037.067737987</v>
      </c>
      <c r="G12" s="4">
        <f>ReconciliationData!AH9</f>
        <v>13306037.067737987</v>
      </c>
      <c r="H12" s="4">
        <f t="shared" si="1"/>
        <v>0</v>
      </c>
    </row>
    <row r="13" spans="1:8" x14ac:dyDescent="0.25">
      <c r="A13" s="63" t="s">
        <v>9</v>
      </c>
      <c r="B13" s="66">
        <v>1833066.7799999998</v>
      </c>
      <c r="C13" s="4">
        <f>ReconciliationData!AK10+ReconciliationData!Q10+ReconciliationData!Z10-'Monthly Adjustments'!BB11</f>
        <v>1833066.7757342786</v>
      </c>
      <c r="D13" s="4">
        <f t="shared" si="0"/>
        <v>4.2657211888581514E-3</v>
      </c>
      <c r="F13" s="4">
        <f>ReconciliationData!AB10</f>
        <v>1834289.6357342782</v>
      </c>
      <c r="G13" s="4">
        <f>ReconciliationData!AH10</f>
        <v>1834289.6357342787</v>
      </c>
      <c r="H13" s="4">
        <f t="shared" si="1"/>
        <v>0</v>
      </c>
    </row>
    <row r="14" spans="1:8" x14ac:dyDescent="0.25">
      <c r="A14" s="63" t="s">
        <v>10</v>
      </c>
      <c r="B14" s="66">
        <v>8165871.209999999</v>
      </c>
      <c r="C14" s="4">
        <f>ReconciliationData!AK11+ReconciliationData!Q11+ReconciliationData!Z11-'Monthly Adjustments'!BB12</f>
        <v>8165871.2147640437</v>
      </c>
      <c r="D14" s="4">
        <f t="shared" si="0"/>
        <v>-4.7640446573495865E-3</v>
      </c>
      <c r="F14" s="4">
        <f>ReconciliationData!AB11</f>
        <v>8249759.8080973774</v>
      </c>
      <c r="G14" s="4">
        <f>ReconciliationData!AH11</f>
        <v>8249759.8080973765</v>
      </c>
      <c r="H14" s="4">
        <f t="shared" si="1"/>
        <v>0</v>
      </c>
    </row>
    <row r="15" spans="1:8" x14ac:dyDescent="0.25">
      <c r="A15" s="63" t="s">
        <v>11</v>
      </c>
      <c r="B15" s="66">
        <v>7537943.3499999987</v>
      </c>
      <c r="C15" s="4">
        <f>ReconciliationData!AK12+ReconciliationData!Q12+ReconciliationData!Z12-'Monthly Adjustments'!BB13</f>
        <v>7537943.3494380116</v>
      </c>
      <c r="D15" s="4">
        <f t="shared" si="0"/>
        <v>5.6198704987764359E-4</v>
      </c>
      <c r="F15" s="4">
        <f>ReconciliationData!AB12</f>
        <v>7542860.0594380097</v>
      </c>
      <c r="G15" s="4">
        <f>ReconciliationData!AH12</f>
        <v>7542860.0594380116</v>
      </c>
      <c r="H15" s="4">
        <f t="shared" si="1"/>
        <v>0</v>
      </c>
    </row>
    <row r="16" spans="1:8" x14ac:dyDescent="0.25">
      <c r="A16" s="63" t="s">
        <v>12</v>
      </c>
      <c r="B16" s="66">
        <v>268608181.52999997</v>
      </c>
      <c r="C16" s="4">
        <f>ReconciliationData!AK13+ReconciliationData!Q13+ReconciliationData!Z13-'Monthly Adjustments'!BB14</f>
        <v>268608181.51724815</v>
      </c>
      <c r="D16" s="4">
        <f t="shared" si="0"/>
        <v>1.275181770324707E-2</v>
      </c>
      <c r="F16" s="4">
        <f>ReconciliationData!AB13</f>
        <v>269130531.30585063</v>
      </c>
      <c r="G16" s="4">
        <f>ReconciliationData!AH13</f>
        <v>269130820.54391479</v>
      </c>
      <c r="H16" s="4">
        <f t="shared" si="1"/>
        <v>-289.23806416988373</v>
      </c>
    </row>
    <row r="17" spans="1:8" x14ac:dyDescent="0.25">
      <c r="A17" s="63" t="s">
        <v>13</v>
      </c>
      <c r="B17" s="66">
        <v>61091225.790000007</v>
      </c>
      <c r="C17" s="4">
        <f>ReconciliationData!AK14+ReconciliationData!Q14+ReconciliationData!Z14-'Monthly Adjustments'!BB15</f>
        <v>61091225.789775304</v>
      </c>
      <c r="D17" s="4">
        <f t="shared" si="0"/>
        <v>2.2470206022262573E-4</v>
      </c>
      <c r="F17" s="4">
        <f>ReconciliationData!AB14</f>
        <v>62075025.783164091</v>
      </c>
      <c r="G17" s="4">
        <f>ReconciliationData!AH14</f>
        <v>62075103.709775306</v>
      </c>
      <c r="H17" s="4">
        <f t="shared" si="1"/>
        <v>-77.926611214876175</v>
      </c>
    </row>
    <row r="18" spans="1:8" x14ac:dyDescent="0.25">
      <c r="A18" s="63" t="s">
        <v>14</v>
      </c>
      <c r="B18" s="66">
        <v>1464361.4899999998</v>
      </c>
      <c r="C18" s="4">
        <f>ReconciliationData!AK15+ReconciliationData!Q15+ReconciliationData!Z15-'Monthly Adjustments'!BB16</f>
        <v>1464361.4982381333</v>
      </c>
      <c r="D18" s="4">
        <f t="shared" si="0"/>
        <v>-8.2381335087120533E-3</v>
      </c>
      <c r="F18" s="4">
        <f>ReconciliationData!AB15</f>
        <v>1465374.9082381329</v>
      </c>
      <c r="G18" s="4">
        <f>ReconciliationData!AH15</f>
        <v>1465374.9082381332</v>
      </c>
      <c r="H18" s="4">
        <f t="shared" si="1"/>
        <v>0</v>
      </c>
    </row>
    <row r="19" spans="1:8" x14ac:dyDescent="0.25">
      <c r="A19" s="63" t="s">
        <v>15</v>
      </c>
      <c r="B19" s="66">
        <v>236472594.86000001</v>
      </c>
      <c r="C19" s="4">
        <f>ReconciliationData!AK16+ReconciliationData!Q16+ReconciliationData!Z16-'Monthly Adjustments'!BB17</f>
        <v>236472594.86298838</v>
      </c>
      <c r="D19" s="4">
        <f t="shared" si="0"/>
        <v>-2.9883682727813721E-3</v>
      </c>
      <c r="F19" s="4">
        <f>ReconciliationData!AB16</f>
        <v>238878636.33965504</v>
      </c>
      <c r="G19" s="4">
        <f>ReconciliationData!AH16</f>
        <v>238878636.33965504</v>
      </c>
      <c r="H19" s="4">
        <f t="shared" si="1"/>
        <v>0</v>
      </c>
    </row>
    <row r="20" spans="1:8" x14ac:dyDescent="0.25">
      <c r="A20" s="63" t="s">
        <v>16</v>
      </c>
      <c r="B20" s="66">
        <v>18501385.52</v>
      </c>
      <c r="C20" s="4">
        <f>ReconciliationData!AK17+ReconciliationData!Q17+ReconciliationData!Z17-'Monthly Adjustments'!BB18</f>
        <v>18501385.516134858</v>
      </c>
      <c r="D20" s="4">
        <f t="shared" si="0"/>
        <v>3.8651414215564728E-3</v>
      </c>
      <c r="F20" s="4">
        <f>ReconciliationData!AB17</f>
        <v>18509598.626134861</v>
      </c>
      <c r="G20" s="4">
        <f>ReconciliationData!AH17</f>
        <v>18509598.626134858</v>
      </c>
      <c r="H20" s="4">
        <f t="shared" si="1"/>
        <v>0</v>
      </c>
    </row>
    <row r="21" spans="1:8" x14ac:dyDescent="0.25">
      <c r="A21" s="63" t="s">
        <v>17</v>
      </c>
      <c r="B21" s="66">
        <v>5917187.8499999996</v>
      </c>
      <c r="C21" s="4">
        <f>ReconciliationData!AK18+ReconciliationData!Q18+ReconciliationData!Z18-'Monthly Adjustments'!BB19</f>
        <v>5917187.8496631626</v>
      </c>
      <c r="D21" s="4">
        <f t="shared" si="0"/>
        <v>3.3683702349662781E-4</v>
      </c>
      <c r="F21" s="4">
        <f>ReconciliationData!AB18</f>
        <v>5922276.6796631627</v>
      </c>
      <c r="G21" s="4">
        <f>ReconciliationData!AH18</f>
        <v>5922276.6796631627</v>
      </c>
      <c r="H21" s="4">
        <f t="shared" si="1"/>
        <v>0</v>
      </c>
    </row>
    <row r="22" spans="1:8" x14ac:dyDescent="0.25">
      <c r="A22" s="63" t="s">
        <v>18</v>
      </c>
      <c r="B22" s="66">
        <v>1311611.83</v>
      </c>
      <c r="C22" s="4">
        <f>ReconciliationData!AK19+ReconciliationData!Q19+ReconciliationData!Z19-'Monthly Adjustments'!BB20</f>
        <v>1311611.8265655944</v>
      </c>
      <c r="D22" s="4">
        <f t="shared" si="0"/>
        <v>3.4344056621193886E-3</v>
      </c>
      <c r="F22" s="4">
        <f>ReconciliationData!AB19</f>
        <v>1312388.3365655942</v>
      </c>
      <c r="G22" s="4">
        <f>ReconciliationData!AH19</f>
        <v>1312388.3365655944</v>
      </c>
      <c r="H22" s="4">
        <f t="shared" si="1"/>
        <v>0</v>
      </c>
    </row>
    <row r="23" spans="1:8" x14ac:dyDescent="0.25">
      <c r="A23" s="63" t="s">
        <v>19</v>
      </c>
      <c r="B23" s="66">
        <v>436594.23</v>
      </c>
      <c r="C23" s="4">
        <f>ReconciliationData!AK20+ReconciliationData!Q20+ReconciliationData!Z20-'Monthly Adjustments'!BB21</f>
        <v>436594.22867968457</v>
      </c>
      <c r="D23" s="4">
        <f t="shared" si="0"/>
        <v>1.3203154085204005E-3</v>
      </c>
      <c r="F23" s="4">
        <f>ReconciliationData!AB20</f>
        <v>436913.5686796846</v>
      </c>
      <c r="G23" s="4">
        <f>ReconciliationData!AH20</f>
        <v>436913.56867968454</v>
      </c>
      <c r="H23" s="4">
        <f t="shared" si="1"/>
        <v>0</v>
      </c>
    </row>
    <row r="24" spans="1:8" x14ac:dyDescent="0.25">
      <c r="A24" s="63" t="s">
        <v>20</v>
      </c>
      <c r="B24" s="66">
        <v>2161356.3899999997</v>
      </c>
      <c r="C24" s="4">
        <f>ReconciliationData!AK21+ReconciliationData!Q21+ReconciliationData!Z21-'Monthly Adjustments'!BB22</f>
        <v>2161356.3842231072</v>
      </c>
      <c r="D24" s="4">
        <f t="shared" si="0"/>
        <v>5.7768924161791801E-3</v>
      </c>
      <c r="F24" s="4">
        <f>ReconciliationData!AB21</f>
        <v>2162571.9142231075</v>
      </c>
      <c r="G24" s="4">
        <f>ReconciliationData!AH21</f>
        <v>2162571.914223107</v>
      </c>
      <c r="H24" s="4">
        <f t="shared" si="1"/>
        <v>0</v>
      </c>
    </row>
    <row r="25" spans="1:8" x14ac:dyDescent="0.25">
      <c r="A25" s="63" t="s">
        <v>21</v>
      </c>
      <c r="B25" s="66">
        <v>590922.12</v>
      </c>
      <c r="C25" s="4">
        <f>ReconciliationData!AK22+ReconciliationData!Q22+ReconciliationData!Z22-'Monthly Adjustments'!BB23</f>
        <v>590922.11771330703</v>
      </c>
      <c r="D25" s="4">
        <f t="shared" si="0"/>
        <v>2.2866929648444057E-3</v>
      </c>
      <c r="F25" s="4">
        <f>ReconciliationData!AB22</f>
        <v>591244.98771330703</v>
      </c>
      <c r="G25" s="4">
        <f>ReconciliationData!AH22</f>
        <v>591244.98771330703</v>
      </c>
      <c r="H25" s="4">
        <f t="shared" si="1"/>
        <v>0</v>
      </c>
    </row>
    <row r="26" spans="1:8" x14ac:dyDescent="0.25">
      <c r="A26" s="63" t="s">
        <v>22</v>
      </c>
      <c r="B26" s="66">
        <v>598017.3600000001</v>
      </c>
      <c r="C26" s="4">
        <f>ReconciliationData!AK23+ReconciliationData!Q23+ReconciliationData!Z23-'Monthly Adjustments'!BB24</f>
        <v>598017.35325260763</v>
      </c>
      <c r="D26" s="4">
        <f t="shared" si="0"/>
        <v>6.7473924718797207E-3</v>
      </c>
      <c r="F26" s="4">
        <f>ReconciliationData!AB23</f>
        <v>598327.66325260757</v>
      </c>
      <c r="G26" s="4">
        <f>ReconciliationData!AH23</f>
        <v>598327.66325260769</v>
      </c>
      <c r="H26" s="4">
        <f t="shared" si="1"/>
        <v>0</v>
      </c>
    </row>
    <row r="27" spans="1:8" x14ac:dyDescent="0.25">
      <c r="A27" s="63" t="s">
        <v>23</v>
      </c>
      <c r="B27" s="66">
        <v>12227064.300000001</v>
      </c>
      <c r="C27" s="4">
        <f>ReconciliationData!AK24+ReconciliationData!Q24+ReconciliationData!Z24-'Monthly Adjustments'!BB25</f>
        <v>12227064.296890782</v>
      </c>
      <c r="D27" s="4">
        <f t="shared" si="0"/>
        <v>3.1092185527086258E-3</v>
      </c>
      <c r="F27" s="4">
        <f>ReconciliationData!AB24</f>
        <v>12232568.57689078</v>
      </c>
      <c r="G27" s="4">
        <f>ReconciliationData!AH24</f>
        <v>12232568.576890782</v>
      </c>
      <c r="H27" s="4">
        <f t="shared" si="1"/>
        <v>0</v>
      </c>
    </row>
    <row r="28" spans="1:8" x14ac:dyDescent="0.25">
      <c r="A28" s="63" t="s">
        <v>24</v>
      </c>
      <c r="B28" s="66">
        <v>2125826.13</v>
      </c>
      <c r="C28" s="4">
        <f>ReconciliationData!AK25+ReconciliationData!Q25+ReconciliationData!Z25-'Monthly Adjustments'!BB26</f>
        <v>2125826.1260076989</v>
      </c>
      <c r="D28" s="4">
        <f t="shared" si="0"/>
        <v>3.9923009462654591E-3</v>
      </c>
      <c r="F28" s="4">
        <f>ReconciliationData!AB25</f>
        <v>2126883.7360076988</v>
      </c>
      <c r="G28" s="4">
        <f>ReconciliationData!AH25</f>
        <v>2126883.7360076993</v>
      </c>
      <c r="H28" s="4">
        <f t="shared" si="1"/>
        <v>0</v>
      </c>
    </row>
    <row r="29" spans="1:8" x14ac:dyDescent="0.25">
      <c r="A29" s="63" t="s">
        <v>25</v>
      </c>
      <c r="B29" s="66">
        <v>135944986.31</v>
      </c>
      <c r="C29" s="4">
        <f>ReconciliationData!AK26+ReconciliationData!Q26+ReconciliationData!Z26-'Monthly Adjustments'!BB27</f>
        <v>135944986.31001899</v>
      </c>
      <c r="D29" s="4">
        <f t="shared" si="0"/>
        <v>-1.8984079360961914E-5</v>
      </c>
      <c r="F29" s="4">
        <f>ReconciliationData!AB26</f>
        <v>139771304.81001899</v>
      </c>
      <c r="G29" s="4">
        <f>ReconciliationData!AH26</f>
        <v>139771304.81001899</v>
      </c>
      <c r="H29" s="4">
        <f t="shared" si="1"/>
        <v>0</v>
      </c>
    </row>
    <row r="30" spans="1:8" x14ac:dyDescent="0.25">
      <c r="A30" s="63" t="s">
        <v>26</v>
      </c>
      <c r="B30" s="66">
        <v>49136456.650000013</v>
      </c>
      <c r="C30" s="4">
        <f>ReconciliationData!AK27+ReconciliationData!Q27+ReconciliationData!Z27-'Monthly Adjustments'!BB28</f>
        <v>49136456.650845297</v>
      </c>
      <c r="D30" s="4">
        <f t="shared" si="0"/>
        <v>-8.4528326988220215E-4</v>
      </c>
      <c r="F30" s="4">
        <f>ReconciliationData!AB27</f>
        <v>50904849.155845292</v>
      </c>
      <c r="G30" s="4">
        <f>ReconciliationData!AH27</f>
        <v>50904849.155845299</v>
      </c>
      <c r="H30" s="4">
        <f t="shared" si="1"/>
        <v>0</v>
      </c>
    </row>
    <row r="31" spans="1:8" x14ac:dyDescent="0.25">
      <c r="A31" s="63" t="s">
        <v>27</v>
      </c>
      <c r="B31" s="66">
        <v>4022823.94</v>
      </c>
      <c r="C31" s="4">
        <f>ReconciliationData!AK28+ReconciliationData!Q28+ReconciliationData!Z28-'Monthly Adjustments'!BB29</f>
        <v>4022823.9375348911</v>
      </c>
      <c r="D31" s="4">
        <f t="shared" si="0"/>
        <v>2.4651088751852512E-3</v>
      </c>
      <c r="F31" s="4">
        <f>ReconciliationData!AB28</f>
        <v>4073249.8575348919</v>
      </c>
      <c r="G31" s="4">
        <f>ReconciliationData!AH28</f>
        <v>4073249.857534891</v>
      </c>
      <c r="H31" s="4">
        <f t="shared" si="1"/>
        <v>0</v>
      </c>
    </row>
    <row r="32" spans="1:8" x14ac:dyDescent="0.25">
      <c r="A32" s="63" t="s">
        <v>28</v>
      </c>
      <c r="B32" s="66">
        <v>5221590.32</v>
      </c>
      <c r="C32" s="4">
        <f>ReconciliationData!AK29+ReconciliationData!Q29+ReconciliationData!Z29-'Monthly Adjustments'!BB30</f>
        <v>5221590.3175668344</v>
      </c>
      <c r="D32" s="4">
        <f t="shared" si="0"/>
        <v>2.4331659078598022E-3</v>
      </c>
      <c r="F32" s="4">
        <f>ReconciliationData!AB29</f>
        <v>5275720.9675668348</v>
      </c>
      <c r="G32" s="4">
        <f>ReconciliationData!AH29</f>
        <v>5275720.9675668348</v>
      </c>
      <c r="H32" s="4">
        <f t="shared" si="1"/>
        <v>0</v>
      </c>
    </row>
    <row r="33" spans="1:8" x14ac:dyDescent="0.25">
      <c r="A33" s="63" t="s">
        <v>29</v>
      </c>
      <c r="B33" s="66">
        <v>1190827.74</v>
      </c>
      <c r="C33" s="4">
        <f>ReconciliationData!AK30+ReconciliationData!Q30+ReconciliationData!Z30-'Monthly Adjustments'!BB31</f>
        <v>1190827.7429439183</v>
      </c>
      <c r="D33" s="4">
        <f t="shared" si="0"/>
        <v>-2.9439183417707682E-3</v>
      </c>
      <c r="F33" s="4">
        <f>ReconciliationData!AB30</f>
        <v>1191455.3829439182</v>
      </c>
      <c r="G33" s="4">
        <f>ReconciliationData!AH30</f>
        <v>1191455.3829439182</v>
      </c>
      <c r="H33" s="4">
        <f t="shared" si="1"/>
        <v>0</v>
      </c>
    </row>
    <row r="34" spans="1:8" x14ac:dyDescent="0.25">
      <c r="A34" s="63" t="s">
        <v>30</v>
      </c>
      <c r="B34" s="66">
        <v>1640263.18</v>
      </c>
      <c r="C34" s="4">
        <f>ReconciliationData!AK31+ReconciliationData!Q31+ReconciliationData!Z31-'Monthly Adjustments'!BB32</f>
        <v>1640263.1807802822</v>
      </c>
      <c r="D34" s="4">
        <f t="shared" si="0"/>
        <v>-7.8028230927884579E-4</v>
      </c>
      <c r="F34" s="4">
        <f>ReconciliationData!AB31</f>
        <v>1641160.8107802826</v>
      </c>
      <c r="G34" s="4">
        <f>ReconciliationData!AH31</f>
        <v>1641160.8107802821</v>
      </c>
      <c r="H34" s="4">
        <f t="shared" si="1"/>
        <v>0</v>
      </c>
    </row>
    <row r="35" spans="1:8" x14ac:dyDescent="0.25">
      <c r="A35" s="63" t="s">
        <v>31</v>
      </c>
      <c r="B35" s="66">
        <v>490383.87</v>
      </c>
      <c r="C35" s="4">
        <f>ReconciliationData!AK32+ReconciliationData!Q32+ReconciliationData!Z32-'Monthly Adjustments'!BB33</f>
        <v>490383.86785728176</v>
      </c>
      <c r="D35" s="4">
        <f t="shared" si="0"/>
        <v>2.1427182364277542E-3</v>
      </c>
      <c r="F35" s="4">
        <f>ReconciliationData!AB32</f>
        <v>493063.69785728178</v>
      </c>
      <c r="G35" s="4">
        <f>ReconciliationData!AH32</f>
        <v>493063.69785728172</v>
      </c>
      <c r="H35" s="4">
        <f t="shared" si="1"/>
        <v>0</v>
      </c>
    </row>
    <row r="36" spans="1:8" x14ac:dyDescent="0.25">
      <c r="A36" s="63" t="s">
        <v>32</v>
      </c>
      <c r="B36" s="66">
        <v>7169996.0800000001</v>
      </c>
      <c r="C36" s="4">
        <f>ReconciliationData!AK33+ReconciliationData!Q33+ReconciliationData!Z33-'Monthly Adjustments'!BB34</f>
        <v>7169996.0775041915</v>
      </c>
      <c r="D36" s="4">
        <f t="shared" si="0"/>
        <v>2.4958085268735886E-3</v>
      </c>
      <c r="F36" s="4">
        <f>ReconciliationData!AB33</f>
        <v>7173195.1275041904</v>
      </c>
      <c r="G36" s="4">
        <f>ReconciliationData!AH33</f>
        <v>7173195.1275041923</v>
      </c>
      <c r="H36" s="4">
        <f t="shared" si="1"/>
        <v>0</v>
      </c>
    </row>
    <row r="37" spans="1:8" x14ac:dyDescent="0.25">
      <c r="A37" s="63" t="s">
        <v>33</v>
      </c>
      <c r="B37" s="66">
        <v>3125313.52</v>
      </c>
      <c r="C37" s="4">
        <f>ReconciliationData!AK34+ReconciliationData!Q34+ReconciliationData!Z34-'Monthly Adjustments'!BB35</f>
        <v>3125313.5192100783</v>
      </c>
      <c r="D37" s="4">
        <f t="shared" si="0"/>
        <v>7.8992173075675964E-4</v>
      </c>
      <c r="F37" s="4">
        <f>ReconciliationData!AB34</f>
        <v>3126688.6392100784</v>
      </c>
      <c r="G37" s="4">
        <f>ReconciliationData!AH34</f>
        <v>3126688.6392100784</v>
      </c>
      <c r="H37" s="4">
        <f t="shared" si="1"/>
        <v>0</v>
      </c>
    </row>
    <row r="38" spans="1:8" x14ac:dyDescent="0.25">
      <c r="A38" s="63" t="s">
        <v>34</v>
      </c>
      <c r="B38" s="66">
        <v>1898618.1099999999</v>
      </c>
      <c r="C38" s="4">
        <f>ReconciliationData!AK35+ReconciliationData!Q35+ReconciliationData!Z35-'Monthly Adjustments'!BB36</f>
        <v>1898618.1047695633</v>
      </c>
      <c r="D38" s="4">
        <f t="shared" si="0"/>
        <v>5.2304365672171116E-3</v>
      </c>
      <c r="F38" s="4">
        <f>ReconciliationData!AB35</f>
        <v>1899633.8847695631</v>
      </c>
      <c r="G38" s="4">
        <f>ReconciliationData!AH35</f>
        <v>1899633.8847695633</v>
      </c>
      <c r="H38" s="4">
        <f t="shared" si="1"/>
        <v>0</v>
      </c>
    </row>
    <row r="39" spans="1:8" x14ac:dyDescent="0.25">
      <c r="A39" s="63" t="s">
        <v>35</v>
      </c>
      <c r="B39" s="66">
        <v>1549918.35</v>
      </c>
      <c r="C39" s="4">
        <f>ReconciliationData!AK36+ReconciliationData!Q36+ReconciliationData!Z36-'Monthly Adjustments'!BB37</f>
        <v>1549918.3464612314</v>
      </c>
      <c r="D39" s="4">
        <f t="shared" si="0"/>
        <v>3.5387687385082245E-3</v>
      </c>
      <c r="F39" s="4">
        <f>ReconciliationData!AB36</f>
        <v>1550977.5164612313</v>
      </c>
      <c r="G39" s="4">
        <f>ReconciliationData!AH36</f>
        <v>1550977.5164612313</v>
      </c>
      <c r="H39" s="4">
        <f t="shared" si="1"/>
        <v>0</v>
      </c>
    </row>
    <row r="40" spans="1:8" x14ac:dyDescent="0.25">
      <c r="A40" s="63" t="s">
        <v>36</v>
      </c>
      <c r="B40" s="66">
        <v>1122497.58</v>
      </c>
      <c r="C40" s="4">
        <f>ReconciliationData!AK37+ReconciliationData!Q37+ReconciliationData!Z37-'Monthly Adjustments'!BB38</f>
        <v>1122497.5777991463</v>
      </c>
      <c r="D40" s="4">
        <f t="shared" si="0"/>
        <v>2.2008537780493498E-3</v>
      </c>
      <c r="F40" s="4">
        <f>ReconciliationData!AB37</f>
        <v>1123702.2062595524</v>
      </c>
      <c r="G40" s="4">
        <f>ReconciliationData!AH37</f>
        <v>1123704.3377991463</v>
      </c>
      <c r="H40" s="4">
        <f t="shared" si="1"/>
        <v>-2.1315395939163864</v>
      </c>
    </row>
    <row r="41" spans="1:8" x14ac:dyDescent="0.25">
      <c r="A41" s="63" t="s">
        <v>37</v>
      </c>
      <c r="B41" s="66">
        <v>2981815.0400000005</v>
      </c>
      <c r="C41" s="4">
        <f>ReconciliationData!AK38+ReconciliationData!Q38+ReconciliationData!Z38-'Monthly Adjustments'!BB39</f>
        <v>2981815.0397181031</v>
      </c>
      <c r="D41" s="4">
        <f t="shared" si="0"/>
        <v>2.8189737349748611E-4</v>
      </c>
      <c r="F41" s="4">
        <f>ReconciliationData!AB38</f>
        <v>2983362.6597181032</v>
      </c>
      <c r="G41" s="4">
        <f>ReconciliationData!AH38</f>
        <v>2983362.6597181032</v>
      </c>
      <c r="H41" s="4">
        <f t="shared" si="1"/>
        <v>0</v>
      </c>
    </row>
    <row r="42" spans="1:8" x14ac:dyDescent="0.25">
      <c r="A42" s="63" t="s">
        <v>38</v>
      </c>
      <c r="B42" s="66">
        <v>946697.53</v>
      </c>
      <c r="C42" s="4">
        <f>ReconciliationData!AK39+ReconciliationData!Q39+ReconciliationData!Z39-'Monthly Adjustments'!BB40</f>
        <v>946697.53211628541</v>
      </c>
      <c r="D42" s="4">
        <f t="shared" si="0"/>
        <v>-2.1162853809073567E-3</v>
      </c>
      <c r="F42" s="4">
        <f>ReconciliationData!AB39</f>
        <v>948104.02729391772</v>
      </c>
      <c r="G42" s="4">
        <f>ReconciliationData!AH39</f>
        <v>948106.5221162854</v>
      </c>
      <c r="H42" s="4">
        <f t="shared" si="1"/>
        <v>-2.4948223676765338</v>
      </c>
    </row>
    <row r="43" spans="1:8" x14ac:dyDescent="0.25">
      <c r="A43" s="63" t="s">
        <v>39</v>
      </c>
      <c r="B43" s="66">
        <v>25875246.580000002</v>
      </c>
      <c r="C43" s="4">
        <f>ReconciliationData!AK40+ReconciliationData!Q40+ReconciliationData!Z40-'Monthly Adjustments'!BB41</f>
        <v>25875246.575356532</v>
      </c>
      <c r="D43" s="4">
        <f t="shared" si="0"/>
        <v>4.6434700489044189E-3</v>
      </c>
      <c r="F43" s="4">
        <f>ReconciliationData!AB40</f>
        <v>25955493.265356533</v>
      </c>
      <c r="G43" s="4">
        <f>ReconciliationData!AH40</f>
        <v>25955493.265356533</v>
      </c>
      <c r="H43" s="4">
        <f t="shared" si="1"/>
        <v>0</v>
      </c>
    </row>
    <row r="44" spans="1:8" x14ac:dyDescent="0.25">
      <c r="A44" s="63" t="s">
        <v>40</v>
      </c>
      <c r="B44" s="66">
        <v>241517330.97</v>
      </c>
      <c r="C44" s="4">
        <f>ReconciliationData!AK41+ReconciliationData!Q41+ReconciliationData!Z41-'Monthly Adjustments'!BB42</f>
        <v>241517330.96924391</v>
      </c>
      <c r="D44" s="4">
        <f t="shared" si="0"/>
        <v>7.5608491897583008E-4</v>
      </c>
      <c r="F44" s="4">
        <f>ReconciliationData!AB41</f>
        <v>243824966.9575772</v>
      </c>
      <c r="G44" s="4">
        <f>ReconciliationData!AH41</f>
        <v>243824966.95757723</v>
      </c>
      <c r="H44" s="4">
        <f t="shared" si="1"/>
        <v>0</v>
      </c>
    </row>
    <row r="45" spans="1:8" x14ac:dyDescent="0.25">
      <c r="A45" s="63" t="s">
        <v>41</v>
      </c>
      <c r="B45" s="66">
        <v>635743.08000000007</v>
      </c>
      <c r="C45" s="4">
        <f>ReconciliationData!AK42+ReconciliationData!Q42+ReconciliationData!Z42-'Monthly Adjustments'!BB43</f>
        <v>635743.07538772107</v>
      </c>
      <c r="D45" s="4">
        <f t="shared" si="0"/>
        <v>4.6122790081426501E-3</v>
      </c>
      <c r="F45" s="4">
        <f>ReconciliationData!AB42</f>
        <v>636916.32538772095</v>
      </c>
      <c r="G45" s="4">
        <f>ReconciliationData!AH42</f>
        <v>636916.32538772107</v>
      </c>
      <c r="H45" s="4">
        <f t="shared" si="1"/>
        <v>0</v>
      </c>
    </row>
    <row r="46" spans="1:8" x14ac:dyDescent="0.25">
      <c r="A46" s="63" t="s">
        <v>42</v>
      </c>
      <c r="B46" s="66">
        <v>285103193.42000002</v>
      </c>
      <c r="C46" s="4">
        <f>ReconciliationData!AK43+ReconciliationData!Q43+ReconciliationData!Z43-'Monthly Adjustments'!BB44</f>
        <v>285214393.50969487</v>
      </c>
      <c r="D46" s="4">
        <f t="shared" si="0"/>
        <v>-111200.0896948576</v>
      </c>
      <c r="F46" s="4">
        <f>ReconciliationData!AB43</f>
        <v>295986534.06586599</v>
      </c>
      <c r="G46" s="4">
        <f>ReconciliationData!AH43</f>
        <v>296097734.15302825</v>
      </c>
      <c r="H46" s="4">
        <f t="shared" si="1"/>
        <v>-111200.08716225624</v>
      </c>
    </row>
    <row r="47" spans="1:8" x14ac:dyDescent="0.25">
      <c r="A47" s="63" t="s">
        <v>43</v>
      </c>
      <c r="B47" s="66">
        <v>17150026.790000003</v>
      </c>
      <c r="C47" s="4">
        <f>ReconciliationData!AK44+ReconciliationData!Q44+ReconciliationData!Z44-'Monthly Adjustments'!BB45</f>
        <v>17150026.799694035</v>
      </c>
      <c r="D47" s="4">
        <f t="shared" si="0"/>
        <v>-9.6940323710441589E-3</v>
      </c>
      <c r="F47" s="4">
        <f>ReconciliationData!AB44</f>
        <v>17104853.784501433</v>
      </c>
      <c r="G47" s="4">
        <f>ReconciliationData!AH44</f>
        <v>17104888.679694038</v>
      </c>
      <c r="H47" s="4">
        <f t="shared" si="1"/>
        <v>-34.895192604511976</v>
      </c>
    </row>
    <row r="48" spans="1:8" x14ac:dyDescent="0.25">
      <c r="A48" s="63" t="s">
        <v>44</v>
      </c>
      <c r="B48" s="66">
        <v>10799165.470000001</v>
      </c>
      <c r="C48" s="4">
        <f>ReconciliationData!AK45+ReconciliationData!Q45+ReconciliationData!Z45-'Monthly Adjustments'!BB46</f>
        <v>10799165.473659975</v>
      </c>
      <c r="D48" s="4">
        <f t="shared" si="0"/>
        <v>-3.6599747836589813E-3</v>
      </c>
      <c r="F48" s="4">
        <f>ReconciliationData!AB45</f>
        <v>11218536.563659977</v>
      </c>
      <c r="G48" s="4">
        <f>ReconciliationData!AH45</f>
        <v>11218536.563659975</v>
      </c>
      <c r="H48" s="4">
        <f t="shared" si="1"/>
        <v>0</v>
      </c>
    </row>
    <row r="49" spans="1:8" x14ac:dyDescent="0.25">
      <c r="A49" s="63" t="s">
        <v>45</v>
      </c>
      <c r="B49" s="66">
        <v>2126897.7099999995</v>
      </c>
      <c r="C49" s="4">
        <f>ReconciliationData!AK46+ReconciliationData!Q46+ReconciliationData!Z46-'Monthly Adjustments'!BB47</f>
        <v>2126897.7088694731</v>
      </c>
      <c r="D49" s="4">
        <f t="shared" si="0"/>
        <v>1.1305264197289944E-3</v>
      </c>
      <c r="F49" s="4">
        <f>ReconciliationData!AB46</f>
        <v>2128105.4388694726</v>
      </c>
      <c r="G49" s="4">
        <f>ReconciliationData!AH46</f>
        <v>2128105.4388694731</v>
      </c>
      <c r="H49" s="4">
        <f t="shared" si="1"/>
        <v>0</v>
      </c>
    </row>
    <row r="50" spans="1:8" x14ac:dyDescent="0.25">
      <c r="A50" s="63" t="s">
        <v>46</v>
      </c>
      <c r="B50" s="66">
        <v>2694996.16</v>
      </c>
      <c r="C50" s="4">
        <f>ReconciliationData!AK47+ReconciliationData!Q47+ReconciliationData!Z47-'Monthly Adjustments'!BB48</f>
        <v>2694996.158028163</v>
      </c>
      <c r="D50" s="4">
        <f t="shared" si="0"/>
        <v>1.9718371331691742E-3</v>
      </c>
      <c r="F50" s="4">
        <f>ReconciliationData!AB47</f>
        <v>2696302.7080281628</v>
      </c>
      <c r="G50" s="4">
        <f>ReconciliationData!AH47</f>
        <v>2696302.7080281633</v>
      </c>
      <c r="H50" s="4">
        <f t="shared" si="1"/>
        <v>0</v>
      </c>
    </row>
    <row r="51" spans="1:8" x14ac:dyDescent="0.25">
      <c r="A51" s="63" t="s">
        <v>47</v>
      </c>
      <c r="B51" s="66">
        <v>2115027.65</v>
      </c>
      <c r="C51" s="4">
        <f>ReconciliationData!AK48+ReconciliationData!Q48+ReconciliationData!Z48-'Monthly Adjustments'!BB49</f>
        <v>2115027.6459589666</v>
      </c>
      <c r="D51" s="4">
        <f t="shared" si="0"/>
        <v>4.0410333313047886E-3</v>
      </c>
      <c r="F51" s="4">
        <f>ReconciliationData!AB48</f>
        <v>2116096.4159589666</v>
      </c>
      <c r="G51" s="4">
        <f>ReconciliationData!AH48</f>
        <v>2116096.4159589666</v>
      </c>
      <c r="H51" s="4">
        <f t="shared" si="1"/>
        <v>0</v>
      </c>
    </row>
    <row r="52" spans="1:8" x14ac:dyDescent="0.25">
      <c r="A52" s="63" t="s">
        <v>48</v>
      </c>
      <c r="B52" s="66">
        <v>487997.77000000008</v>
      </c>
      <c r="C52" s="4">
        <f>ReconciliationData!AK49+ReconciliationData!Q49+ReconciliationData!Z49-'Monthly Adjustments'!BB50</f>
        <v>487997.76669061056</v>
      </c>
      <c r="D52" s="4">
        <f t="shared" si="0"/>
        <v>3.3093895181082189E-3</v>
      </c>
      <c r="F52" s="4">
        <f>ReconciliationData!AB49</f>
        <v>488328.34669061069</v>
      </c>
      <c r="G52" s="4">
        <f>ReconciliationData!AH49</f>
        <v>488328.34669061058</v>
      </c>
      <c r="H52" s="4">
        <f t="shared" si="1"/>
        <v>0</v>
      </c>
    </row>
    <row r="53" spans="1:8" x14ac:dyDescent="0.25">
      <c r="A53" s="63" t="s">
        <v>49</v>
      </c>
      <c r="B53" s="66">
        <v>2670358.2799999998</v>
      </c>
      <c r="C53" s="4">
        <f>ReconciliationData!AK50+ReconciliationData!Q50+ReconciliationData!Z50-'Monthly Adjustments'!BB51</f>
        <v>2670358.2811349775</v>
      </c>
      <c r="D53" s="4">
        <f t="shared" si="0"/>
        <v>-1.134977675974369E-3</v>
      </c>
      <c r="F53" s="4">
        <f>ReconciliationData!AB50</f>
        <v>2673349.551134977</v>
      </c>
      <c r="G53" s="4">
        <f>ReconciliationData!AH50</f>
        <v>2673349.5511349775</v>
      </c>
      <c r="H53" s="4">
        <f t="shared" si="1"/>
        <v>0</v>
      </c>
    </row>
    <row r="54" spans="1:8" x14ac:dyDescent="0.25">
      <c r="A54" s="63" t="s">
        <v>50</v>
      </c>
      <c r="B54" s="66">
        <v>75437885.320000008</v>
      </c>
      <c r="C54" s="4">
        <f>ReconciliationData!AK51+ReconciliationData!Q51+ReconciliationData!Z51-'Monthly Adjustments'!BB52</f>
        <v>75437885.328546971</v>
      </c>
      <c r="D54" s="4">
        <f t="shared" si="0"/>
        <v>-8.5469633340835571E-3</v>
      </c>
      <c r="F54" s="4">
        <f>ReconciliationData!AB51</f>
        <v>77437551.898546964</v>
      </c>
      <c r="G54" s="4">
        <f>ReconciliationData!AH51</f>
        <v>77437551.898546964</v>
      </c>
      <c r="H54" s="4">
        <f t="shared" si="1"/>
        <v>0</v>
      </c>
    </row>
    <row r="55" spans="1:8" x14ac:dyDescent="0.25">
      <c r="A55" s="63" t="s">
        <v>51</v>
      </c>
      <c r="B55" s="66">
        <v>56809965.250000007</v>
      </c>
      <c r="C55" s="4">
        <f>ReconciliationData!AK52+ReconciliationData!Q52+ReconciliationData!Z52-'Monthly Adjustments'!BB53</f>
        <v>56809965.257496849</v>
      </c>
      <c r="D55" s="4">
        <f t="shared" si="0"/>
        <v>-7.4968412518501282E-3</v>
      </c>
      <c r="F55" s="4">
        <f>ReconciliationData!AB52</f>
        <v>57064741.367496848</v>
      </c>
      <c r="G55" s="4">
        <f>ReconciliationData!AH52</f>
        <v>57064741.367496848</v>
      </c>
      <c r="H55" s="4">
        <f t="shared" si="1"/>
        <v>0</v>
      </c>
    </row>
    <row r="56" spans="1:8" x14ac:dyDescent="0.25">
      <c r="A56" s="63" t="s">
        <v>52</v>
      </c>
      <c r="B56" s="66">
        <v>53603385.640000001</v>
      </c>
      <c r="C56" s="4">
        <f>ReconciliationData!AK53+ReconciliationData!Q53+ReconciliationData!Z53-'Monthly Adjustments'!BB54</f>
        <v>53603385.643354826</v>
      </c>
      <c r="D56" s="4">
        <f t="shared" si="0"/>
        <v>-3.3548250794410706E-3</v>
      </c>
      <c r="F56" s="4">
        <f>ReconciliationData!AB53</f>
        <v>53678368.413354822</v>
      </c>
      <c r="G56" s="4">
        <f>ReconciliationData!AH53</f>
        <v>53678368.413354829</v>
      </c>
      <c r="H56" s="4">
        <f t="shared" si="1"/>
        <v>0</v>
      </c>
    </row>
    <row r="57" spans="1:8" x14ac:dyDescent="0.25">
      <c r="A57" s="63" t="s">
        <v>53</v>
      </c>
      <c r="B57" s="66">
        <v>135016254.88</v>
      </c>
      <c r="C57" s="4">
        <f>ReconciliationData!AK54+ReconciliationData!Q54+ReconciliationData!Z54-'Monthly Adjustments'!BB55</f>
        <v>135016254.87663582</v>
      </c>
      <c r="D57" s="4">
        <f t="shared" si="0"/>
        <v>3.36417555809021E-3</v>
      </c>
      <c r="F57" s="4">
        <f>ReconciliationData!AB54</f>
        <v>134400338.01996914</v>
      </c>
      <c r="G57" s="4">
        <f>ReconciliationData!AH54</f>
        <v>134400338.01996914</v>
      </c>
      <c r="H57" s="4">
        <f t="shared" si="1"/>
        <v>0</v>
      </c>
    </row>
    <row r="58" spans="1:8" x14ac:dyDescent="0.25">
      <c r="A58" s="63" t="s">
        <v>54</v>
      </c>
      <c r="B58" s="66">
        <v>22829293.919999998</v>
      </c>
      <c r="C58" s="4">
        <f>ReconciliationData!AK55+ReconciliationData!Q55+ReconciliationData!Z55-'Monthly Adjustments'!BB56</f>
        <v>22829293.914781902</v>
      </c>
      <c r="D58" s="4">
        <f t="shared" si="0"/>
        <v>5.2180960774421692E-3</v>
      </c>
      <c r="F58" s="4">
        <f>ReconciliationData!AB55</f>
        <v>24325869.474781904</v>
      </c>
      <c r="G58" s="4">
        <f>ReconciliationData!AH55</f>
        <v>24325869.474781904</v>
      </c>
      <c r="H58" s="4">
        <f t="shared" si="1"/>
        <v>0</v>
      </c>
    </row>
    <row r="59" spans="1:8" x14ac:dyDescent="0.25">
      <c r="A59" s="63" t="s">
        <v>55</v>
      </c>
      <c r="B59" s="66">
        <v>7826352.4799999995</v>
      </c>
      <c r="C59" s="4">
        <f>ReconciliationData!AK56+ReconciliationData!Q56+ReconciliationData!Z56-'Monthly Adjustments'!BB57</f>
        <v>7826352.4756327895</v>
      </c>
      <c r="D59" s="4">
        <f t="shared" si="0"/>
        <v>4.3672099709510803E-3</v>
      </c>
      <c r="F59" s="4">
        <f>ReconciliationData!AB56</f>
        <v>7830792.9756327895</v>
      </c>
      <c r="G59" s="4">
        <f>ReconciliationData!AH56</f>
        <v>7830792.9756327895</v>
      </c>
      <c r="H59" s="4">
        <f t="shared" si="1"/>
        <v>0</v>
      </c>
    </row>
    <row r="60" spans="1:8" x14ac:dyDescent="0.25">
      <c r="A60" s="63" t="s">
        <v>56</v>
      </c>
      <c r="B60" s="66">
        <v>126535810.42999999</v>
      </c>
      <c r="C60" s="4">
        <f>ReconciliationData!AK57+ReconciliationData!Q57+ReconciliationData!Z57-'Monthly Adjustments'!BB58</f>
        <v>126535810.43417396</v>
      </c>
      <c r="D60" s="4">
        <f t="shared" si="0"/>
        <v>-4.173964262008667E-3</v>
      </c>
      <c r="F60" s="4">
        <f>ReconciliationData!AB57</f>
        <v>130301053.44417396</v>
      </c>
      <c r="G60" s="4">
        <f>ReconciliationData!AH57</f>
        <v>130301053.44417396</v>
      </c>
      <c r="H60" s="4">
        <f t="shared" si="1"/>
        <v>0</v>
      </c>
    </row>
    <row r="61" spans="1:8" x14ac:dyDescent="0.25">
      <c r="A61" s="63" t="s">
        <v>57</v>
      </c>
      <c r="B61" s="66">
        <v>6930298.6799999997</v>
      </c>
      <c r="C61" s="4">
        <f>ReconciliationData!AK58+ReconciliationData!Q58+ReconciliationData!Z58-'Monthly Adjustments'!BB59</f>
        <v>6930298.6826623725</v>
      </c>
      <c r="D61" s="4">
        <f t="shared" si="0"/>
        <v>-2.662372775375843E-3</v>
      </c>
      <c r="F61" s="4">
        <f>ReconciliationData!AB58</f>
        <v>6940150.1726623746</v>
      </c>
      <c r="G61" s="4">
        <f>ReconciliationData!AH58</f>
        <v>6940150.1726623727</v>
      </c>
      <c r="H61" s="4">
        <f t="shared" si="1"/>
        <v>0</v>
      </c>
    </row>
    <row r="62" spans="1:8" x14ac:dyDescent="0.25">
      <c r="A62" s="63" t="s">
        <v>58</v>
      </c>
      <c r="B62" s="66">
        <v>4284162.38</v>
      </c>
      <c r="C62" s="4">
        <f>ReconciliationData!AK59+ReconciliationData!Q59+ReconciliationData!Z59-'Monthly Adjustments'!BB60</f>
        <v>4284162.3806378022</v>
      </c>
      <c r="D62" s="4">
        <f t="shared" si="0"/>
        <v>-6.3780229538679123E-4</v>
      </c>
      <c r="F62" s="4">
        <f>ReconciliationData!AB59</f>
        <v>4286319.4106378015</v>
      </c>
      <c r="G62" s="4">
        <f>ReconciliationData!AH59</f>
        <v>4286319.4106378024</v>
      </c>
      <c r="H62" s="4">
        <f t="shared" si="1"/>
        <v>0</v>
      </c>
    </row>
    <row r="63" spans="1:8" x14ac:dyDescent="0.25">
      <c r="A63" s="63" t="s">
        <v>59</v>
      </c>
      <c r="B63" s="66">
        <v>2605174.2799999998</v>
      </c>
      <c r="C63" s="4">
        <f>ReconciliationData!AK60+ReconciliationData!Q60+ReconciliationData!Z60-'Monthly Adjustments'!BB61</f>
        <v>2605174.2815203629</v>
      </c>
      <c r="D63" s="4">
        <f t="shared" si="0"/>
        <v>-1.5203631483018398E-3</v>
      </c>
      <c r="F63" s="4">
        <f>ReconciliationData!AB60</f>
        <v>2606373.0215203627</v>
      </c>
      <c r="G63" s="4">
        <f>ReconciliationData!AH60</f>
        <v>2606373.0215203632</v>
      </c>
      <c r="H63" s="4">
        <f t="shared" si="1"/>
        <v>0</v>
      </c>
    </row>
    <row r="64" spans="1:8" x14ac:dyDescent="0.25">
      <c r="A64" s="63" t="s">
        <v>60</v>
      </c>
      <c r="B64" s="66">
        <v>32033656.380000003</v>
      </c>
      <c r="C64" s="4">
        <f>ReconciliationData!AK61+ReconciliationData!Q61+ReconciliationData!Z61-'Monthly Adjustments'!BB62</f>
        <v>32033656.379254587</v>
      </c>
      <c r="D64" s="4">
        <f t="shared" si="0"/>
        <v>7.4541568756103516E-4</v>
      </c>
      <c r="F64" s="4">
        <f>ReconciliationData!AB61</f>
        <v>32997046.619254589</v>
      </c>
      <c r="G64" s="4">
        <f>ReconciliationData!AH61</f>
        <v>32997046.619254585</v>
      </c>
      <c r="H64" s="4">
        <f t="shared" si="1"/>
        <v>0</v>
      </c>
    </row>
    <row r="65" spans="1:8" x14ac:dyDescent="0.25">
      <c r="A65" s="63" t="s">
        <v>61</v>
      </c>
      <c r="B65" s="66">
        <v>138413805.80999997</v>
      </c>
      <c r="C65" s="4">
        <f>ReconciliationData!AK62+ReconciliationData!Q62+ReconciliationData!Z62-'Monthly Adjustments'!BB63</f>
        <v>138413805.8026742</v>
      </c>
      <c r="D65" s="4">
        <f t="shared" si="0"/>
        <v>7.3257684707641602E-3</v>
      </c>
      <c r="F65" s="4">
        <f>ReconciliationData!AB62</f>
        <v>141180276.38267422</v>
      </c>
      <c r="G65" s="4">
        <f>ReconciliationData!AH62</f>
        <v>141180276.38267422</v>
      </c>
      <c r="H65" s="4">
        <f t="shared" si="1"/>
        <v>0</v>
      </c>
    </row>
    <row r="66" spans="1:8" x14ac:dyDescent="0.25">
      <c r="A66" s="63" t="s">
        <v>62</v>
      </c>
      <c r="B66" s="66">
        <v>2331630.88</v>
      </c>
      <c r="C66" s="4">
        <f>ReconciliationData!AK63+ReconciliationData!Q63+ReconciliationData!Z63-'Monthly Adjustments'!BB64</f>
        <v>2331630.8880823385</v>
      </c>
      <c r="D66" s="4">
        <f t="shared" si="0"/>
        <v>-8.0823386088013649E-3</v>
      </c>
      <c r="F66" s="4">
        <f>ReconciliationData!AB63</f>
        <v>2332640.3880823385</v>
      </c>
      <c r="G66" s="4">
        <f>ReconciliationData!AH63</f>
        <v>2332640.3880823385</v>
      </c>
      <c r="H66" s="4">
        <f t="shared" si="1"/>
        <v>0</v>
      </c>
    </row>
    <row r="67" spans="1:8" x14ac:dyDescent="0.25">
      <c r="A67" s="63" t="s">
        <v>63</v>
      </c>
      <c r="B67" s="66">
        <v>2447516.9300000002</v>
      </c>
      <c r="C67" s="4">
        <f>ReconciliationData!AK64+ReconciliationData!Q64+ReconciliationData!Z64-'Monthly Adjustments'!BB65</f>
        <v>2447516.9281072333</v>
      </c>
      <c r="D67" s="4">
        <f t="shared" si="0"/>
        <v>1.8927669152617455E-3</v>
      </c>
      <c r="F67" s="4">
        <f>ReconciliationData!AB64</f>
        <v>2448739.1381072332</v>
      </c>
      <c r="G67" s="4">
        <f>ReconciliationData!AH64</f>
        <v>2448739.1381072332</v>
      </c>
      <c r="H67" s="4">
        <f t="shared" si="1"/>
        <v>0</v>
      </c>
    </row>
    <row r="68" spans="1:8" x14ac:dyDescent="0.25">
      <c r="A68" s="63" t="s">
        <v>64</v>
      </c>
      <c r="B68" s="66">
        <v>19351407.959999997</v>
      </c>
      <c r="C68" s="4">
        <f>ReconciliationData!AK65+ReconciliationData!Q65+ReconciliationData!Z65-'Monthly Adjustments'!BB66</f>
        <v>19351407.960393772</v>
      </c>
      <c r="D68" s="4">
        <f t="shared" si="0"/>
        <v>-3.937743604183197E-4</v>
      </c>
      <c r="F68" s="4">
        <f>ReconciliationData!AB65</f>
        <v>19362278.470393773</v>
      </c>
      <c r="G68" s="4">
        <f>ReconciliationData!AH65</f>
        <v>19362278.470393773</v>
      </c>
      <c r="H68" s="4">
        <f t="shared" si="1"/>
        <v>0</v>
      </c>
    </row>
    <row r="69" spans="1:8" x14ac:dyDescent="0.25">
      <c r="A69" s="63" t="s">
        <v>65</v>
      </c>
      <c r="B69" s="66">
        <v>7813127.5700000003</v>
      </c>
      <c r="C69" s="4">
        <f>ReconciliationData!AK66+ReconciliationData!Q66+ReconciliationData!Z66-'Monthly Adjustments'!BB67</f>
        <v>7813127.5691094687</v>
      </c>
      <c r="D69" s="4">
        <f t="shared" si="0"/>
        <v>8.9053157716989517E-4</v>
      </c>
      <c r="F69" s="4">
        <f>ReconciliationData!AB66</f>
        <v>7817326.6891094679</v>
      </c>
      <c r="G69" s="4">
        <f>ReconciliationData!AH66</f>
        <v>7817326.6891094688</v>
      </c>
      <c r="H69" s="4">
        <f t="shared" si="1"/>
        <v>0</v>
      </c>
    </row>
    <row r="70" spans="1:8" x14ac:dyDescent="0.25">
      <c r="A70" s="63" t="s">
        <v>66</v>
      </c>
      <c r="B70" s="66">
        <v>991323.35</v>
      </c>
      <c r="C70" s="4">
        <f>ReconciliationData!AK67+ReconciliationData!Q67+ReconciliationData!Z67-'Monthly Adjustments'!BB68</f>
        <v>991323.34171920014</v>
      </c>
      <c r="D70" s="4">
        <f t="shared" ref="D70:D133" si="2">B70-C70</f>
        <v>8.2807998405769467E-3</v>
      </c>
      <c r="F70" s="4">
        <f>ReconciliationData!AB67</f>
        <v>992330.07171920012</v>
      </c>
      <c r="G70" s="4">
        <f>ReconciliationData!AH67</f>
        <v>992330.07171920023</v>
      </c>
      <c r="H70" s="4">
        <f t="shared" ref="H70:H133" si="3">F70-G70</f>
        <v>0</v>
      </c>
    </row>
    <row r="71" spans="1:8" x14ac:dyDescent="0.25">
      <c r="A71" s="63" t="s">
        <v>67</v>
      </c>
      <c r="B71" s="66">
        <v>19029472.940000001</v>
      </c>
      <c r="C71" s="4">
        <f>ReconciliationData!AK68+ReconciliationData!Q68+ReconciliationData!Z68-'Monthly Adjustments'!BB69</f>
        <v>19029472.943328451</v>
      </c>
      <c r="D71" s="4">
        <f t="shared" si="2"/>
        <v>-3.3284500241279602E-3</v>
      </c>
      <c r="F71" s="4">
        <f>ReconciliationData!AB68</f>
        <v>18942937.373328451</v>
      </c>
      <c r="G71" s="4">
        <f>ReconciliationData!AH68</f>
        <v>18942937.373328455</v>
      </c>
      <c r="H71" s="4">
        <f t="shared" si="3"/>
        <v>0</v>
      </c>
    </row>
    <row r="72" spans="1:8" x14ac:dyDescent="0.25">
      <c r="A72" s="63" t="s">
        <v>68</v>
      </c>
      <c r="B72" s="66">
        <v>31250156.299999997</v>
      </c>
      <c r="C72" s="4">
        <f>ReconciliationData!AK69+ReconciliationData!Q69+ReconciliationData!Z69-'Monthly Adjustments'!BB70</f>
        <v>31250156.293668434</v>
      </c>
      <c r="D72" s="4">
        <f t="shared" si="2"/>
        <v>6.3315629959106445E-3</v>
      </c>
      <c r="F72" s="4">
        <f>ReconciliationData!AB69</f>
        <v>31264343.103668429</v>
      </c>
      <c r="G72" s="4">
        <f>ReconciliationData!AH69</f>
        <v>31264343.103668433</v>
      </c>
      <c r="H72" s="4">
        <f t="shared" si="3"/>
        <v>0</v>
      </c>
    </row>
    <row r="73" spans="1:8" x14ac:dyDescent="0.25">
      <c r="A73" s="63" t="s">
        <v>69</v>
      </c>
      <c r="B73" s="66">
        <v>7567762.9000000004</v>
      </c>
      <c r="C73" s="4">
        <f>ReconciliationData!AK70+ReconciliationData!Q70+ReconciliationData!Z70-'Monthly Adjustments'!BB71</f>
        <v>7567762.8962927042</v>
      </c>
      <c r="D73" s="4">
        <f t="shared" si="2"/>
        <v>3.7072962149977684E-3</v>
      </c>
      <c r="F73" s="4">
        <f>ReconciliationData!AB70</f>
        <v>7571433.4962927038</v>
      </c>
      <c r="G73" s="4">
        <f>ReconciliationData!AH70</f>
        <v>7571433.4962927038</v>
      </c>
      <c r="H73" s="4">
        <f t="shared" si="3"/>
        <v>0</v>
      </c>
    </row>
    <row r="74" spans="1:8" x14ac:dyDescent="0.25">
      <c r="A74" s="63" t="s">
        <v>70</v>
      </c>
      <c r="B74" s="66">
        <v>2633284.83</v>
      </c>
      <c r="C74" s="4">
        <f>ReconciliationData!AK71+ReconciliationData!Q71+ReconciliationData!Z71-'Monthly Adjustments'!BB72</f>
        <v>2633284.8242202373</v>
      </c>
      <c r="D74" s="4">
        <f t="shared" si="2"/>
        <v>5.7797627523541451E-3</v>
      </c>
      <c r="F74" s="4">
        <f>ReconciliationData!AB71</f>
        <v>2634919.484220237</v>
      </c>
      <c r="G74" s="4">
        <f>ReconciliationData!AH71</f>
        <v>2634919.4842202375</v>
      </c>
      <c r="H74" s="4">
        <f t="shared" si="3"/>
        <v>0</v>
      </c>
    </row>
    <row r="75" spans="1:8" x14ac:dyDescent="0.25">
      <c r="A75" s="63" t="s">
        <v>71</v>
      </c>
      <c r="B75" s="66">
        <v>2156051.92</v>
      </c>
      <c r="C75" s="4">
        <f>ReconciliationData!AK72+ReconciliationData!Q72+ReconciliationData!Z72-'Monthly Adjustments'!BB73</f>
        <v>2156051.9224473881</v>
      </c>
      <c r="D75" s="4">
        <f t="shared" si="2"/>
        <v>-2.4473881348967552E-3</v>
      </c>
      <c r="F75" s="4">
        <f>ReconciliationData!AB72</f>
        <v>2157675.6224473882</v>
      </c>
      <c r="G75" s="4">
        <f>ReconciliationData!AH72</f>
        <v>2157675.6224473878</v>
      </c>
      <c r="H75" s="4">
        <f t="shared" si="3"/>
        <v>0</v>
      </c>
    </row>
    <row r="76" spans="1:8" x14ac:dyDescent="0.25">
      <c r="A76" s="63" t="s">
        <v>72</v>
      </c>
      <c r="B76" s="66">
        <v>2514602.92</v>
      </c>
      <c r="C76" s="4">
        <f>ReconciliationData!AK73+ReconciliationData!Q73+ReconciliationData!Z73-'Monthly Adjustments'!BB74</f>
        <v>2514602.9164176555</v>
      </c>
      <c r="D76" s="4">
        <f t="shared" si="2"/>
        <v>3.5823443904519081E-3</v>
      </c>
      <c r="F76" s="4">
        <f>ReconciliationData!AB73</f>
        <v>2520104.5964176562</v>
      </c>
      <c r="G76" s="4">
        <f>ReconciliationData!AH73</f>
        <v>2520104.5964176552</v>
      </c>
      <c r="H76" s="4">
        <f t="shared" si="3"/>
        <v>0</v>
      </c>
    </row>
    <row r="77" spans="1:8" x14ac:dyDescent="0.25">
      <c r="A77" s="63" t="s">
        <v>73</v>
      </c>
      <c r="B77" s="66">
        <v>5981311</v>
      </c>
      <c r="C77" s="4">
        <f>ReconciliationData!AK74+ReconciliationData!Q74+ReconciliationData!Z74-'Monthly Adjustments'!BB75</f>
        <v>5981310.9991735695</v>
      </c>
      <c r="D77" s="4">
        <f t="shared" si="2"/>
        <v>8.2643050700426102E-4</v>
      </c>
      <c r="F77" s="4">
        <f>ReconciliationData!AB74</f>
        <v>5987357.8091735691</v>
      </c>
      <c r="G77" s="4">
        <f>ReconciliationData!AH74</f>
        <v>5987357.80917357</v>
      </c>
      <c r="H77" s="4">
        <f t="shared" si="3"/>
        <v>0</v>
      </c>
    </row>
    <row r="78" spans="1:8" x14ac:dyDescent="0.25">
      <c r="A78" s="63" t="s">
        <v>74</v>
      </c>
      <c r="B78" s="66">
        <v>393069.02</v>
      </c>
      <c r="C78" s="4">
        <f>ReconciliationData!AK75+ReconciliationData!Q75+ReconciliationData!Z75-'Monthly Adjustments'!BB76</f>
        <v>393069.01868430624</v>
      </c>
      <c r="D78" s="4">
        <f t="shared" si="2"/>
        <v>1.3156937784515321E-3</v>
      </c>
      <c r="F78" s="4">
        <f>ReconciliationData!AB75</f>
        <v>393655.43868430622</v>
      </c>
      <c r="G78" s="4">
        <f>ReconciliationData!AH75</f>
        <v>393655.43868430628</v>
      </c>
      <c r="H78" s="4">
        <f t="shared" si="3"/>
        <v>0</v>
      </c>
    </row>
    <row r="79" spans="1:8" x14ac:dyDescent="0.25">
      <c r="A79" s="63" t="s">
        <v>75</v>
      </c>
      <c r="B79" s="66">
        <v>2412398.8799999994</v>
      </c>
      <c r="C79" s="4">
        <f>ReconciliationData!AK76+ReconciliationData!Q76+ReconciliationData!Z76-'Monthly Adjustments'!BB77</f>
        <v>2412398.8730441649</v>
      </c>
      <c r="D79" s="4">
        <f t="shared" si="2"/>
        <v>6.9558345712721348E-3</v>
      </c>
      <c r="F79" s="4">
        <f>ReconciliationData!AB76</f>
        <v>2414218.513044165</v>
      </c>
      <c r="G79" s="4">
        <f>ReconciliationData!AH76</f>
        <v>2414218.513044165</v>
      </c>
      <c r="H79" s="4">
        <f t="shared" si="3"/>
        <v>0</v>
      </c>
    </row>
    <row r="80" spans="1:8" x14ac:dyDescent="0.25">
      <c r="A80" s="63" t="s">
        <v>76</v>
      </c>
      <c r="B80" s="66">
        <v>1513687.68</v>
      </c>
      <c r="C80" s="4">
        <f>ReconciliationData!AK77+ReconciliationData!Q77+ReconciliationData!Z77-'Monthly Adjustments'!BB78</f>
        <v>1513687.6825125869</v>
      </c>
      <c r="D80" s="4">
        <f t="shared" si="2"/>
        <v>-2.5125870015472174E-3</v>
      </c>
      <c r="F80" s="4">
        <f>ReconciliationData!AB77</f>
        <v>1514694.6125125869</v>
      </c>
      <c r="G80" s="4">
        <f>ReconciliationData!AH77</f>
        <v>1514694.6125125871</v>
      </c>
      <c r="H80" s="4">
        <f t="shared" si="3"/>
        <v>0</v>
      </c>
    </row>
    <row r="81" spans="1:8" x14ac:dyDescent="0.25">
      <c r="A81" s="63" t="s">
        <v>77</v>
      </c>
      <c r="B81" s="66">
        <v>749384.29999999993</v>
      </c>
      <c r="C81" s="4">
        <f>ReconciliationData!AK78+ReconciliationData!Q78+ReconciliationData!Z78-'Monthly Adjustments'!BB79</f>
        <v>749384.30829203629</v>
      </c>
      <c r="D81" s="4">
        <f t="shared" si="2"/>
        <v>-8.2920363638550043E-3</v>
      </c>
      <c r="F81" s="4">
        <f>ReconciliationData!AB78</f>
        <v>750320.76829203626</v>
      </c>
      <c r="G81" s="4">
        <f>ReconciliationData!AH78</f>
        <v>750320.76829203626</v>
      </c>
      <c r="H81" s="4">
        <f t="shared" si="3"/>
        <v>0</v>
      </c>
    </row>
    <row r="82" spans="1:8" x14ac:dyDescent="0.25">
      <c r="A82" s="63" t="s">
        <v>78</v>
      </c>
      <c r="B82" s="66">
        <v>332538549.73000002</v>
      </c>
      <c r="C82" s="4">
        <f>ReconciliationData!AK79+ReconciliationData!Q79+ReconciliationData!Z79-'Monthly Adjustments'!BB80</f>
        <v>332538549.73522854</v>
      </c>
      <c r="D82" s="4">
        <f t="shared" si="2"/>
        <v>-5.2285194396972656E-3</v>
      </c>
      <c r="F82" s="4">
        <f>ReconciliationData!AB79</f>
        <v>339417095.82189518</v>
      </c>
      <c r="G82" s="4">
        <f>ReconciliationData!AH79</f>
        <v>339417095.82189518</v>
      </c>
      <c r="H82" s="4">
        <f t="shared" si="3"/>
        <v>0</v>
      </c>
    </row>
    <row r="83" spans="1:8" x14ac:dyDescent="0.25">
      <c r="A83" s="63" t="s">
        <v>79</v>
      </c>
      <c r="B83" s="66">
        <v>1556162.8499999999</v>
      </c>
      <c r="C83" s="4">
        <f>ReconciliationData!AK80+ReconciliationData!Q80+ReconciliationData!Z80-'Monthly Adjustments'!BB81</f>
        <v>1556162.849090562</v>
      </c>
      <c r="D83" s="4">
        <f t="shared" si="2"/>
        <v>9.0943789109587669E-4</v>
      </c>
      <c r="F83" s="4">
        <f>ReconciliationData!AB80</f>
        <v>1557021.0090905621</v>
      </c>
      <c r="G83" s="4">
        <f>ReconciliationData!AH80</f>
        <v>1557021.0090905619</v>
      </c>
      <c r="H83" s="4">
        <f t="shared" si="3"/>
        <v>0</v>
      </c>
    </row>
    <row r="84" spans="1:8" x14ac:dyDescent="0.25">
      <c r="A84" s="63" t="s">
        <v>80</v>
      </c>
      <c r="B84" s="66">
        <v>509354.37999999995</v>
      </c>
      <c r="C84" s="4">
        <f>ReconciliationData!AK81+ReconciliationData!Q81+ReconciliationData!Z81-'Monthly Adjustments'!BB82</f>
        <v>509354.37729342171</v>
      </c>
      <c r="D84" s="4">
        <f t="shared" si="2"/>
        <v>2.7065782342106104E-3</v>
      </c>
      <c r="F84" s="4">
        <f>ReconciliationData!AB81</f>
        <v>509713.67729342164</v>
      </c>
      <c r="G84" s="4">
        <f>ReconciliationData!AH81</f>
        <v>509713.67729342176</v>
      </c>
      <c r="H84" s="4">
        <f t="shared" si="3"/>
        <v>0</v>
      </c>
    </row>
    <row r="85" spans="1:8" x14ac:dyDescent="0.25">
      <c r="A85" s="63" t="s">
        <v>81</v>
      </c>
      <c r="B85" s="66">
        <v>1185146.3500000001</v>
      </c>
      <c r="C85" s="4">
        <f>ReconciliationData!AK82+ReconciliationData!Q82+ReconciliationData!Z82-'Monthly Adjustments'!BB83</f>
        <v>1185146.3491998222</v>
      </c>
      <c r="D85" s="4">
        <f t="shared" si="2"/>
        <v>8.001779206097126E-4</v>
      </c>
      <c r="F85" s="4">
        <f>ReconciliationData!AB82</f>
        <v>1186002.2691998221</v>
      </c>
      <c r="G85" s="4">
        <f>ReconciliationData!AH82</f>
        <v>1186002.2691998223</v>
      </c>
      <c r="H85" s="4">
        <f t="shared" si="3"/>
        <v>0</v>
      </c>
    </row>
    <row r="86" spans="1:8" x14ac:dyDescent="0.25">
      <c r="A86" s="63" t="s">
        <v>82</v>
      </c>
      <c r="B86" s="66">
        <v>646757.73</v>
      </c>
      <c r="C86" s="4">
        <f>ReconciliationData!AK83+ReconciliationData!Q83+ReconciliationData!Z83-'Monthly Adjustments'!BB84</f>
        <v>646757.74447881326</v>
      </c>
      <c r="D86" s="4">
        <f t="shared" si="2"/>
        <v>-1.4478813274763525E-2</v>
      </c>
      <c r="F86" s="4">
        <f>ReconciliationData!AB83</f>
        <v>647321.27447881328</v>
      </c>
      <c r="G86" s="4">
        <f>ReconciliationData!AH83</f>
        <v>647321.27447881328</v>
      </c>
      <c r="H86" s="4">
        <f t="shared" si="3"/>
        <v>0</v>
      </c>
    </row>
    <row r="87" spans="1:8" x14ac:dyDescent="0.25">
      <c r="A87" s="63" t="s">
        <v>83</v>
      </c>
      <c r="B87" s="66">
        <v>1677543.5699999998</v>
      </c>
      <c r="C87" s="4">
        <f>ReconciliationData!AK84+ReconciliationData!Q84+ReconciliationData!Z84-'Monthly Adjustments'!BB85</f>
        <v>1677543.570780576</v>
      </c>
      <c r="D87" s="4">
        <f t="shared" si="2"/>
        <v>-7.8057614155113697E-4</v>
      </c>
      <c r="F87" s="4">
        <f>ReconciliationData!AB84</f>
        <v>1678510.9407805759</v>
      </c>
      <c r="G87" s="4">
        <f>ReconciliationData!AH84</f>
        <v>1678510.9407805761</v>
      </c>
      <c r="H87" s="4">
        <f t="shared" si="3"/>
        <v>0</v>
      </c>
    </row>
    <row r="88" spans="1:8" x14ac:dyDescent="0.25">
      <c r="A88" s="63" t="s">
        <v>84</v>
      </c>
      <c r="B88" s="66">
        <v>1137361.74</v>
      </c>
      <c r="C88" s="4">
        <f>ReconciliationData!AK85+ReconciliationData!Q85+ReconciliationData!Z85-'Monthly Adjustments'!BB86</f>
        <v>1137361.7408459669</v>
      </c>
      <c r="D88" s="67">
        <f t="shared" si="2"/>
        <v>-8.4596686065196991E-4</v>
      </c>
      <c r="F88" s="4">
        <f>ReconciliationData!AB85</f>
        <v>1104510.4608459671</v>
      </c>
      <c r="G88" s="4">
        <f>ReconciliationData!AH85</f>
        <v>1138005.4608459668</v>
      </c>
      <c r="H88" s="4">
        <f t="shared" si="3"/>
        <v>-33494.999999999767</v>
      </c>
    </row>
    <row r="89" spans="1:8" x14ac:dyDescent="0.25">
      <c r="A89" s="63" t="s">
        <v>85</v>
      </c>
      <c r="B89" s="66">
        <v>2919128.89</v>
      </c>
      <c r="C89" s="4">
        <f>ReconciliationData!AK86+ReconciliationData!Q86+ReconciliationData!Z86-'Monthly Adjustments'!BB87</f>
        <v>2919128.8836044814</v>
      </c>
      <c r="D89" s="4">
        <f t="shared" si="2"/>
        <v>6.3955187797546387E-3</v>
      </c>
      <c r="F89" s="4">
        <f>ReconciliationData!AB86</f>
        <v>2921438.4736044812</v>
      </c>
      <c r="G89" s="4">
        <f>ReconciliationData!AH86</f>
        <v>2921438.4736044812</v>
      </c>
      <c r="H89" s="4">
        <f t="shared" si="3"/>
        <v>0</v>
      </c>
    </row>
    <row r="90" spans="1:8" x14ac:dyDescent="0.25">
      <c r="A90" s="63" t="s">
        <v>86</v>
      </c>
      <c r="B90" s="66">
        <v>2916414.17</v>
      </c>
      <c r="C90" s="4">
        <f>ReconciliationData!AK87+ReconciliationData!Q87+ReconciliationData!Z87-'Monthly Adjustments'!BB88</f>
        <v>2916414.1687305113</v>
      </c>
      <c r="D90" s="4">
        <f t="shared" si="2"/>
        <v>1.2694885954260826E-3</v>
      </c>
      <c r="F90" s="4">
        <f>ReconciliationData!AB87</f>
        <v>2919583.7687305114</v>
      </c>
      <c r="G90" s="4">
        <f>ReconciliationData!AH87</f>
        <v>2919583.7687305114</v>
      </c>
      <c r="H90" s="4">
        <f t="shared" si="3"/>
        <v>0</v>
      </c>
    </row>
    <row r="91" spans="1:8" x14ac:dyDescent="0.25">
      <c r="A91" s="63" t="s">
        <v>87</v>
      </c>
      <c r="B91" s="66">
        <v>27946228.200000003</v>
      </c>
      <c r="C91" s="4">
        <f>ReconciliationData!AK88+ReconciliationData!Q88+ReconciliationData!Z88-'Monthly Adjustments'!BB89</f>
        <v>27946228.204523895</v>
      </c>
      <c r="D91" s="4">
        <f t="shared" si="2"/>
        <v>-4.52389195561409E-3</v>
      </c>
      <c r="F91" s="4">
        <f>ReconciliationData!AB88</f>
        <v>27875749.394523893</v>
      </c>
      <c r="G91" s="4">
        <f>ReconciliationData!AH88</f>
        <v>27875749.394523896</v>
      </c>
      <c r="H91" s="4">
        <f t="shared" si="3"/>
        <v>0</v>
      </c>
    </row>
    <row r="92" spans="1:8" x14ac:dyDescent="0.25">
      <c r="A92" s="63" t="s">
        <v>88</v>
      </c>
      <c r="B92" s="66">
        <v>8615144.9000000004</v>
      </c>
      <c r="C92" s="4">
        <f>ReconciliationData!AK89+ReconciliationData!Q89+ReconciliationData!Z89-'Monthly Adjustments'!BB90</f>
        <v>8615144.8922719602</v>
      </c>
      <c r="D92" s="4">
        <f t="shared" si="2"/>
        <v>7.7280402183532715E-3</v>
      </c>
      <c r="F92" s="4">
        <f>ReconciliationData!AB89</f>
        <v>8619420.4322719593</v>
      </c>
      <c r="G92" s="4">
        <f>ReconciliationData!AH89</f>
        <v>8619420.4322719593</v>
      </c>
      <c r="H92" s="4">
        <f t="shared" si="3"/>
        <v>0</v>
      </c>
    </row>
    <row r="93" spans="1:8" x14ac:dyDescent="0.25">
      <c r="A93" s="63" t="s">
        <v>89</v>
      </c>
      <c r="B93" s="66">
        <v>6514110.79</v>
      </c>
      <c r="C93" s="4">
        <f>ReconciliationData!AK90+ReconciliationData!Q90+ReconciliationData!Z90-'Monthly Adjustments'!BB91</f>
        <v>6514110.7877640007</v>
      </c>
      <c r="D93" s="4">
        <f t="shared" si="2"/>
        <v>2.2359993308782578E-3</v>
      </c>
      <c r="F93" s="4">
        <f>ReconciliationData!AB90</f>
        <v>6517019.3677640017</v>
      </c>
      <c r="G93" s="4">
        <f>ReconciliationData!AH90</f>
        <v>6517019.3677640008</v>
      </c>
      <c r="H93" s="4">
        <f t="shared" si="3"/>
        <v>0</v>
      </c>
    </row>
    <row r="94" spans="1:8" x14ac:dyDescent="0.25">
      <c r="A94" s="63" t="s">
        <v>90</v>
      </c>
      <c r="B94" s="66">
        <v>108996069.14999999</v>
      </c>
      <c r="C94" s="4">
        <f>ReconciliationData!AK91+ReconciliationData!Q91+ReconciliationData!Z91-'Monthly Adjustments'!BB92</f>
        <v>108996069.15314111</v>
      </c>
      <c r="D94" s="4">
        <f t="shared" si="2"/>
        <v>-3.1411200761795044E-3</v>
      </c>
      <c r="F94" s="4">
        <f>ReconciliationData!AB91</f>
        <v>111034958.34480779</v>
      </c>
      <c r="G94" s="4">
        <f>ReconciliationData!AH91</f>
        <v>111034958.34480777</v>
      </c>
      <c r="H94" s="4">
        <f t="shared" si="3"/>
        <v>0</v>
      </c>
    </row>
    <row r="95" spans="1:8" x14ac:dyDescent="0.25">
      <c r="A95" s="63" t="s">
        <v>91</v>
      </c>
      <c r="B95" s="66">
        <v>65545559.700000003</v>
      </c>
      <c r="C95" s="4">
        <f>ReconciliationData!AK92+ReconciliationData!Q92+ReconciliationData!Z92-'Monthly Adjustments'!BB93</f>
        <v>65545559.69625546</v>
      </c>
      <c r="D95" s="4">
        <f t="shared" si="2"/>
        <v>3.7445425987243652E-3</v>
      </c>
      <c r="F95" s="4">
        <f>ReconciliationData!AB92</f>
        <v>67090663.946255475</v>
      </c>
      <c r="G95" s="4">
        <f>ReconciliationData!AH92</f>
        <v>67090663.946255468</v>
      </c>
      <c r="H95" s="4">
        <f t="shared" si="3"/>
        <v>0</v>
      </c>
    </row>
    <row r="96" spans="1:8" x14ac:dyDescent="0.25">
      <c r="A96" s="63" t="s">
        <v>92</v>
      </c>
      <c r="B96" s="66">
        <v>295093.45</v>
      </c>
      <c r="C96" s="4">
        <f>ReconciliationData!AK93+ReconciliationData!Q93+ReconciliationData!Z93-'Monthly Adjustments'!BB94</f>
        <v>295093.45271860645</v>
      </c>
      <c r="D96" s="4">
        <f t="shared" si="2"/>
        <v>-2.718606439884752E-3</v>
      </c>
      <c r="F96" s="4">
        <f>ReconciliationData!AB93</f>
        <v>68541.998910118011</v>
      </c>
      <c r="G96" s="4">
        <f>ReconciliationData!AH93</f>
        <v>298610.88271860644</v>
      </c>
      <c r="H96" s="4">
        <f t="shared" si="3"/>
        <v>-230068.88380848843</v>
      </c>
    </row>
    <row r="97" spans="1:8" x14ac:dyDescent="0.25">
      <c r="A97" s="63" t="s">
        <v>93</v>
      </c>
      <c r="B97" s="66">
        <v>6918454.0200000005</v>
      </c>
      <c r="C97" s="4">
        <f>ReconciliationData!AK94+ReconciliationData!Q94+ReconciliationData!Z94-'Monthly Adjustments'!BB95</f>
        <v>6918454.0296769543</v>
      </c>
      <c r="D97" s="4">
        <f t="shared" si="2"/>
        <v>-9.6769537776708603E-3</v>
      </c>
      <c r="F97" s="4">
        <f>ReconciliationData!AB94</f>
        <v>6921943.579676955</v>
      </c>
      <c r="G97" s="4">
        <f>ReconciliationData!AH94</f>
        <v>6921943.5796769541</v>
      </c>
      <c r="H97" s="4">
        <f t="shared" si="3"/>
        <v>0</v>
      </c>
    </row>
    <row r="98" spans="1:8" x14ac:dyDescent="0.25">
      <c r="A98" s="63" t="s">
        <v>94</v>
      </c>
      <c r="B98" s="66">
        <v>2081925.55</v>
      </c>
      <c r="C98" s="4">
        <f>ReconciliationData!AK95+ReconciliationData!Q95+ReconciliationData!Z95-'Monthly Adjustments'!BB96</f>
        <v>2081925.5503171983</v>
      </c>
      <c r="D98" s="4">
        <f t="shared" si="2"/>
        <v>-3.1719822436571121E-4</v>
      </c>
      <c r="F98" s="4">
        <f>ReconciliationData!AB95</f>
        <v>2082871.0403171985</v>
      </c>
      <c r="G98" s="4">
        <f>ReconciliationData!AH95</f>
        <v>2082871.0403171983</v>
      </c>
      <c r="H98" s="4">
        <f t="shared" si="3"/>
        <v>0</v>
      </c>
    </row>
    <row r="99" spans="1:8" x14ac:dyDescent="0.25">
      <c r="A99" s="63" t="s">
        <v>95</v>
      </c>
      <c r="B99" s="66">
        <v>2087339.49</v>
      </c>
      <c r="C99" s="4">
        <f>ReconciliationData!AK96+ReconciliationData!Q96+ReconciliationData!Z96-'Monthly Adjustments'!BB97</f>
        <v>2087339.4874802916</v>
      </c>
      <c r="D99" s="4">
        <f t="shared" si="2"/>
        <v>2.5197083596140146E-3</v>
      </c>
      <c r="F99" s="4">
        <f>ReconciliationData!AB96</f>
        <v>2088686.0674802915</v>
      </c>
      <c r="G99" s="4">
        <f>ReconciliationData!AH96</f>
        <v>2088686.0674802917</v>
      </c>
      <c r="H99" s="4">
        <f t="shared" si="3"/>
        <v>0</v>
      </c>
    </row>
    <row r="100" spans="1:8" x14ac:dyDescent="0.25">
      <c r="A100" s="63" t="s">
        <v>96</v>
      </c>
      <c r="B100" s="66">
        <v>1270209.6400000001</v>
      </c>
      <c r="C100" s="4">
        <f>ReconciliationData!AK97+ReconciliationData!Q97+ReconciliationData!Z97-'Monthly Adjustments'!BB98</f>
        <v>1270209.6395048583</v>
      </c>
      <c r="D100" s="4">
        <f t="shared" si="2"/>
        <v>4.9514183774590492E-4</v>
      </c>
      <c r="F100" s="4">
        <f>ReconciliationData!AB97</f>
        <v>1270859.8095048585</v>
      </c>
      <c r="G100" s="4">
        <f>ReconciliationData!AH97</f>
        <v>1270859.8095048582</v>
      </c>
      <c r="H100" s="4">
        <f t="shared" si="3"/>
        <v>0</v>
      </c>
    </row>
    <row r="101" spans="1:8" x14ac:dyDescent="0.25">
      <c r="A101" s="63" t="s">
        <v>97</v>
      </c>
      <c r="B101" s="66">
        <v>2916585.1199999996</v>
      </c>
      <c r="C101" s="4">
        <f>ReconciliationData!AK98+ReconciliationData!Q98+ReconciliationData!Z98-'Monthly Adjustments'!BB99</f>
        <v>2916585.1205874695</v>
      </c>
      <c r="D101" s="4">
        <f t="shared" si="2"/>
        <v>-5.8746989816427231E-4</v>
      </c>
      <c r="F101" s="4">
        <f>ReconciliationData!AB98</f>
        <v>2917905.5605874695</v>
      </c>
      <c r="G101" s="4">
        <f>ReconciliationData!AH98</f>
        <v>2917905.5605874695</v>
      </c>
      <c r="H101" s="4">
        <f t="shared" si="3"/>
        <v>0</v>
      </c>
    </row>
    <row r="102" spans="1:8" x14ac:dyDescent="0.25">
      <c r="A102" s="63" t="s">
        <v>98</v>
      </c>
      <c r="B102" s="66">
        <v>541428.12000000011</v>
      </c>
      <c r="C102" s="4">
        <f>ReconciliationData!AK99+ReconciliationData!Q99+ReconciliationData!Z99-'Monthly Adjustments'!BB100</f>
        <v>541428.11871108413</v>
      </c>
      <c r="D102" s="4">
        <f t="shared" si="2"/>
        <v>1.2889159843325615E-3</v>
      </c>
      <c r="F102" s="4">
        <f>ReconciliationData!AB99</f>
        <v>541733.61871108424</v>
      </c>
      <c r="G102" s="4">
        <f>ReconciliationData!AH99</f>
        <v>541733.61871108413</v>
      </c>
      <c r="H102" s="4">
        <f t="shared" si="3"/>
        <v>0</v>
      </c>
    </row>
    <row r="103" spans="1:8" x14ac:dyDescent="0.25">
      <c r="A103" s="63" t="s">
        <v>99</v>
      </c>
      <c r="B103" s="66">
        <v>862711.33</v>
      </c>
      <c r="C103" s="4">
        <f>ReconciliationData!AK100+ReconciliationData!Q100+ReconciliationData!Z100-'Monthly Adjustments'!BB101</f>
        <v>862711.32671666401</v>
      </c>
      <c r="D103" s="4">
        <f t="shared" si="2"/>
        <v>3.2833359437063336E-3</v>
      </c>
      <c r="F103" s="4">
        <f>ReconciliationData!AB100</f>
        <v>863580.37671666406</v>
      </c>
      <c r="G103" s="4">
        <f>ReconciliationData!AH100</f>
        <v>863580.37671666406</v>
      </c>
      <c r="H103" s="4">
        <f t="shared" si="3"/>
        <v>0</v>
      </c>
    </row>
    <row r="104" spans="1:8" x14ac:dyDescent="0.25">
      <c r="A104" s="63" t="s">
        <v>100</v>
      </c>
      <c r="B104" s="66">
        <v>2297551.09</v>
      </c>
      <c r="C104" s="4">
        <f>ReconciliationData!AK101+ReconciliationData!Q101+ReconciliationData!Z101-'Monthly Adjustments'!BB102</f>
        <v>2297551.0956376656</v>
      </c>
      <c r="D104" s="4">
        <f t="shared" si="2"/>
        <v>-5.6376657448709011E-3</v>
      </c>
      <c r="F104" s="4">
        <f>ReconciliationData!AB101</f>
        <v>2299213.745637666</v>
      </c>
      <c r="G104" s="4">
        <f>ReconciliationData!AH101</f>
        <v>2299213.7456376655</v>
      </c>
      <c r="H104" s="4">
        <f t="shared" si="3"/>
        <v>0</v>
      </c>
    </row>
    <row r="105" spans="1:8" x14ac:dyDescent="0.25">
      <c r="A105" s="63" t="s">
        <v>101</v>
      </c>
      <c r="B105" s="66">
        <v>589173.81999999995</v>
      </c>
      <c r="C105" s="4">
        <f>ReconciliationData!AK102+ReconciliationData!Q102+ReconciliationData!Z102-'Monthly Adjustments'!BB103</f>
        <v>589173.82066955639</v>
      </c>
      <c r="D105" s="4">
        <f t="shared" si="2"/>
        <v>-6.6955643706023693E-4</v>
      </c>
      <c r="F105" s="4">
        <f>ReconciliationData!AB102</f>
        <v>589491.53066955635</v>
      </c>
      <c r="G105" s="4">
        <f>ReconciliationData!AH102</f>
        <v>589491.53066955635</v>
      </c>
      <c r="H105" s="4">
        <f t="shared" si="3"/>
        <v>0</v>
      </c>
    </row>
    <row r="106" spans="1:8" x14ac:dyDescent="0.25">
      <c r="A106" s="63" t="s">
        <v>102</v>
      </c>
      <c r="B106" s="66">
        <v>9805795.3399999999</v>
      </c>
      <c r="C106" s="4">
        <f>ReconciliationData!AK103+ReconciliationData!Q103+ReconciliationData!Z103-'Monthly Adjustments'!BB104</f>
        <v>9805795.3407594077</v>
      </c>
      <c r="D106" s="4">
        <f t="shared" si="2"/>
        <v>-7.5940787792205811E-4</v>
      </c>
      <c r="F106" s="4">
        <f>ReconciliationData!AB103</f>
        <v>9812192.5707594082</v>
      </c>
      <c r="G106" s="4">
        <f>ReconciliationData!AH103</f>
        <v>9812192.5707594082</v>
      </c>
      <c r="H106" s="4">
        <f t="shared" si="3"/>
        <v>0</v>
      </c>
    </row>
    <row r="107" spans="1:8" x14ac:dyDescent="0.25">
      <c r="A107" s="63" t="s">
        <v>103</v>
      </c>
      <c r="B107" s="66">
        <v>1150519.6100000001</v>
      </c>
      <c r="C107" s="4">
        <f>ReconciliationData!AK104+ReconciliationData!Q104+ReconciliationData!Z104-'Monthly Adjustments'!BB105</f>
        <v>1150519.6112722671</v>
      </c>
      <c r="D107" s="4">
        <f t="shared" si="2"/>
        <v>-1.2722669634968042E-3</v>
      </c>
      <c r="F107" s="4">
        <f>ReconciliationData!AB104</f>
        <v>1151451.041272267</v>
      </c>
      <c r="G107" s="4">
        <f>ReconciliationData!AH104</f>
        <v>1151451.041272267</v>
      </c>
      <c r="H107" s="4">
        <f t="shared" si="3"/>
        <v>0</v>
      </c>
    </row>
    <row r="108" spans="1:8" x14ac:dyDescent="0.25">
      <c r="A108" s="63" t="s">
        <v>104</v>
      </c>
      <c r="B108" s="66">
        <v>2415482.2899999996</v>
      </c>
      <c r="C108" s="4">
        <f>ReconciliationData!AK105+ReconciliationData!Q105+ReconciliationData!Z105-'Monthly Adjustments'!BB106</f>
        <v>2415482.2916102847</v>
      </c>
      <c r="D108" s="4">
        <f t="shared" si="2"/>
        <v>-1.6102851368486881E-3</v>
      </c>
      <c r="F108" s="4">
        <f>ReconciliationData!AB105</f>
        <v>2416744.7616102849</v>
      </c>
      <c r="G108" s="4">
        <f>ReconciliationData!AH105</f>
        <v>2416744.7616102844</v>
      </c>
      <c r="H108" s="4">
        <f t="shared" si="3"/>
        <v>0</v>
      </c>
    </row>
    <row r="109" spans="1:8" x14ac:dyDescent="0.25">
      <c r="A109" s="63" t="s">
        <v>105</v>
      </c>
      <c r="B109" s="66">
        <v>914869.22</v>
      </c>
      <c r="C109" s="4">
        <f>ReconciliationData!AK106+ReconciliationData!Q106+ReconciliationData!Z106-'Monthly Adjustments'!BB107</f>
        <v>914869.22412477736</v>
      </c>
      <c r="D109" s="4">
        <f t="shared" si="2"/>
        <v>-4.1247773915529251E-3</v>
      </c>
      <c r="F109" s="4">
        <f>ReconciliationData!AB106</f>
        <v>915725.99412477738</v>
      </c>
      <c r="G109" s="4">
        <f>ReconciliationData!AH106</f>
        <v>915725.99412477738</v>
      </c>
      <c r="H109" s="4">
        <f t="shared" si="3"/>
        <v>0</v>
      </c>
    </row>
    <row r="110" spans="1:8" x14ac:dyDescent="0.25">
      <c r="A110" s="63" t="s">
        <v>106</v>
      </c>
      <c r="B110" s="66">
        <v>1186691.29</v>
      </c>
      <c r="C110" s="4">
        <f>ReconciliationData!AK107+ReconciliationData!Q107+ReconciliationData!Z107-'Monthly Adjustments'!BB108</f>
        <v>1186691.2930546755</v>
      </c>
      <c r="D110" s="4">
        <f t="shared" si="2"/>
        <v>-3.0546754132956266E-3</v>
      </c>
      <c r="F110" s="4">
        <f>ReconciliationData!AB107</f>
        <v>1187552.0330546754</v>
      </c>
      <c r="G110" s="4">
        <f>ReconciliationData!AH107</f>
        <v>1187552.0330546754</v>
      </c>
      <c r="H110" s="4">
        <f t="shared" si="3"/>
        <v>0</v>
      </c>
    </row>
    <row r="111" spans="1:8" x14ac:dyDescent="0.25">
      <c r="A111" s="63" t="s">
        <v>107</v>
      </c>
      <c r="B111" s="66">
        <v>2278279.29</v>
      </c>
      <c r="C111" s="4">
        <f>ReconciliationData!AK108+ReconciliationData!Q108+ReconciliationData!Z108-'Monthly Adjustments'!BB109</f>
        <v>2278279.2923054327</v>
      </c>
      <c r="D111" s="4">
        <f t="shared" si="2"/>
        <v>-2.3054326884448528E-3</v>
      </c>
      <c r="F111" s="4">
        <f>ReconciliationData!AB108</f>
        <v>2279833.0823054323</v>
      </c>
      <c r="G111" s="4">
        <f>ReconciliationData!AH108</f>
        <v>2279833.0823054328</v>
      </c>
      <c r="H111" s="4">
        <f t="shared" si="3"/>
        <v>0</v>
      </c>
    </row>
    <row r="112" spans="1:8" x14ac:dyDescent="0.25">
      <c r="A112" s="63" t="s">
        <v>108</v>
      </c>
      <c r="B112" s="66">
        <v>106813175.44</v>
      </c>
      <c r="C112" s="4">
        <f>ReconciliationData!AK109+ReconciliationData!Q109+ReconciliationData!Z109-'Monthly Adjustments'!BB110</f>
        <v>106813175.44452356</v>
      </c>
      <c r="D112" s="4">
        <f t="shared" si="2"/>
        <v>-4.5235604047775269E-3</v>
      </c>
      <c r="F112" s="4">
        <f>ReconciliationData!AB109</f>
        <v>107443406.73452358</v>
      </c>
      <c r="G112" s="4">
        <f>ReconciliationData!AH109</f>
        <v>107443406.73452356</v>
      </c>
      <c r="H112" s="4">
        <f t="shared" si="3"/>
        <v>0</v>
      </c>
    </row>
    <row r="113" spans="1:8" x14ac:dyDescent="0.25">
      <c r="A113" s="63" t="s">
        <v>109</v>
      </c>
      <c r="B113" s="66">
        <v>324625.20999999996</v>
      </c>
      <c r="C113" s="4">
        <f>ReconciliationData!AK110+ReconciliationData!Q110+ReconciliationData!Z110-'Monthly Adjustments'!BB111</f>
        <v>324625.20829926198</v>
      </c>
      <c r="D113" s="4">
        <f t="shared" si="2"/>
        <v>1.7007379792630672E-3</v>
      </c>
      <c r="F113" s="4">
        <f>ReconciliationData!AB110</f>
        <v>325129.538299262</v>
      </c>
      <c r="G113" s="4">
        <f>ReconciliationData!AH110</f>
        <v>325129.538299262</v>
      </c>
      <c r="H113" s="4">
        <f t="shared" si="3"/>
        <v>0</v>
      </c>
    </row>
    <row r="114" spans="1:8" x14ac:dyDescent="0.25">
      <c r="A114" s="63" t="s">
        <v>110</v>
      </c>
      <c r="B114" s="66">
        <v>6328113.8300000001</v>
      </c>
      <c r="C114" s="4">
        <f>ReconciliationData!AK111+ReconciliationData!Q111+ReconciliationData!Z111-'Monthly Adjustments'!BB112</f>
        <v>6328113.8310059169</v>
      </c>
      <c r="D114" s="4">
        <f t="shared" si="2"/>
        <v>-1.0059168562293053E-3</v>
      </c>
      <c r="F114" s="4">
        <f>ReconciliationData!AB111</f>
        <v>6391992.6010059165</v>
      </c>
      <c r="G114" s="4">
        <f>ReconciliationData!AH111</f>
        <v>6391992.6010059165</v>
      </c>
      <c r="H114" s="4">
        <f t="shared" si="3"/>
        <v>0</v>
      </c>
    </row>
    <row r="115" spans="1:8" x14ac:dyDescent="0.25">
      <c r="A115" s="63" t="s">
        <v>111</v>
      </c>
      <c r="B115" s="66">
        <v>10260966.380000001</v>
      </c>
      <c r="C115" s="4">
        <f>ReconciliationData!AK112+ReconciliationData!Q112+ReconciliationData!Z112-'Monthly Adjustments'!BB113</f>
        <v>10260966.379772812</v>
      </c>
      <c r="D115" s="4">
        <f t="shared" si="2"/>
        <v>2.2718869149684906E-4</v>
      </c>
      <c r="F115" s="4">
        <f>ReconciliationData!AB112</f>
        <v>10269129.999772813</v>
      </c>
      <c r="G115" s="4">
        <f>ReconciliationData!AH112</f>
        <v>10269129.999772813</v>
      </c>
      <c r="H115" s="4">
        <f t="shared" si="3"/>
        <v>0</v>
      </c>
    </row>
    <row r="116" spans="1:8" x14ac:dyDescent="0.25">
      <c r="A116" s="63" t="s">
        <v>112</v>
      </c>
      <c r="B116" s="66">
        <v>4359442.1500000004</v>
      </c>
      <c r="C116" s="4">
        <f>ReconciliationData!AK113+ReconciliationData!Q113+ReconciliationData!Z113-'Monthly Adjustments'!BB114</f>
        <v>4359442.151906224</v>
      </c>
      <c r="D116" s="4">
        <f t="shared" si="2"/>
        <v>-1.9062235951423645E-3</v>
      </c>
      <c r="F116" s="4">
        <f>ReconciliationData!AB113</f>
        <v>4361746.3219062239</v>
      </c>
      <c r="G116" s="4">
        <f>ReconciliationData!AH113</f>
        <v>4361746.3219062239</v>
      </c>
      <c r="H116" s="4">
        <f t="shared" si="3"/>
        <v>0</v>
      </c>
    </row>
    <row r="117" spans="1:8" x14ac:dyDescent="0.25">
      <c r="A117" s="63" t="s">
        <v>113</v>
      </c>
      <c r="B117" s="66">
        <v>3161504.9600000004</v>
      </c>
      <c r="C117" s="4">
        <f>ReconciliationData!AK114+ReconciliationData!Q114+ReconciliationData!Z114-'Monthly Adjustments'!BB115</f>
        <v>3161504.9581956016</v>
      </c>
      <c r="D117" s="4">
        <f t="shared" si="2"/>
        <v>1.8043988384306431E-3</v>
      </c>
      <c r="F117" s="4">
        <f>ReconciliationData!AB114</f>
        <v>3163109.608195602</v>
      </c>
      <c r="G117" s="4">
        <f>ReconciliationData!AH114</f>
        <v>3163109.6081956015</v>
      </c>
      <c r="H117" s="4">
        <f t="shared" si="3"/>
        <v>0</v>
      </c>
    </row>
    <row r="118" spans="1:8" x14ac:dyDescent="0.25">
      <c r="A118" s="63" t="s">
        <v>114</v>
      </c>
      <c r="B118" s="66">
        <v>32221274.720000006</v>
      </c>
      <c r="C118" s="4">
        <f>ReconciliationData!AK115+ReconciliationData!Q115+ReconciliationData!Z115-'Monthly Adjustments'!BB116</f>
        <v>32221274.723707937</v>
      </c>
      <c r="D118" s="4">
        <f t="shared" si="2"/>
        <v>-3.7079304456710815E-3</v>
      </c>
      <c r="F118" s="4">
        <f>ReconciliationData!AB115</f>
        <v>32300113.988707941</v>
      </c>
      <c r="G118" s="4">
        <f>ReconciliationData!AH115</f>
        <v>32300113.988707937</v>
      </c>
      <c r="H118" s="4">
        <f t="shared" si="3"/>
        <v>0</v>
      </c>
    </row>
    <row r="119" spans="1:8" x14ac:dyDescent="0.25">
      <c r="A119" s="63" t="s">
        <v>115</v>
      </c>
      <c r="B119" s="66">
        <v>2612666.1500000004</v>
      </c>
      <c r="C119" s="4">
        <f>ReconciliationData!AK116+ReconciliationData!Q116+ReconciliationData!Z116-'Monthly Adjustments'!BB117</f>
        <v>2612666.1457481808</v>
      </c>
      <c r="D119" s="4">
        <f t="shared" si="2"/>
        <v>4.2518195696175098E-3</v>
      </c>
      <c r="F119" s="4">
        <f>ReconciliationData!AB116</f>
        <v>2614074.615748181</v>
      </c>
      <c r="G119" s="4">
        <f>ReconciliationData!AH116</f>
        <v>2614074.6157481805</v>
      </c>
      <c r="H119" s="4">
        <f t="shared" si="3"/>
        <v>0</v>
      </c>
    </row>
    <row r="120" spans="1:8" x14ac:dyDescent="0.25">
      <c r="A120" s="63" t="s">
        <v>116</v>
      </c>
      <c r="B120" s="66">
        <v>4418651.5199999996</v>
      </c>
      <c r="C120" s="4">
        <f>ReconciliationData!AK117+ReconciliationData!Q117+ReconciliationData!Z117-'Monthly Adjustments'!BB118</f>
        <v>4418651.5220325328</v>
      </c>
      <c r="D120" s="4">
        <f t="shared" si="2"/>
        <v>-2.0325332880020142E-3</v>
      </c>
      <c r="F120" s="4">
        <f>ReconciliationData!AB117</f>
        <v>4423368.2120325333</v>
      </c>
      <c r="G120" s="4">
        <f>ReconciliationData!AH117</f>
        <v>4423368.2120325333</v>
      </c>
      <c r="H120" s="4">
        <f t="shared" si="3"/>
        <v>0</v>
      </c>
    </row>
    <row r="121" spans="1:8" x14ac:dyDescent="0.25">
      <c r="A121" s="63" t="s">
        <v>117</v>
      </c>
      <c r="B121" s="66">
        <v>16665921.229999999</v>
      </c>
      <c r="C121" s="4">
        <f>ReconciliationData!AK118+ReconciliationData!Q118+ReconciliationData!Z118-'Monthly Adjustments'!BB119</f>
        <v>16665921.22580771</v>
      </c>
      <c r="D121" s="4">
        <f t="shared" si="2"/>
        <v>4.1922889649868011E-3</v>
      </c>
      <c r="F121" s="4">
        <f>ReconciliationData!AB118</f>
        <v>16675689.79580771</v>
      </c>
      <c r="G121" s="4">
        <f>ReconciliationData!AH118</f>
        <v>16675689.79580771</v>
      </c>
      <c r="H121" s="4">
        <f t="shared" si="3"/>
        <v>0</v>
      </c>
    </row>
    <row r="122" spans="1:8" x14ac:dyDescent="0.25">
      <c r="A122" s="63" t="s">
        <v>118</v>
      </c>
      <c r="B122" s="66">
        <v>2130415.92</v>
      </c>
      <c r="C122" s="4">
        <f>ReconciliationData!AK119+ReconciliationData!Q119+ReconciliationData!Z119-'Monthly Adjustments'!BB120</f>
        <v>2130415.923567879</v>
      </c>
      <c r="D122" s="4">
        <f t="shared" si="2"/>
        <v>-3.5678790882229805E-3</v>
      </c>
      <c r="F122" s="4">
        <f>ReconciliationData!AB119</f>
        <v>2131476.1835678793</v>
      </c>
      <c r="G122" s="4">
        <f>ReconciliationData!AH119</f>
        <v>2131476.1835678793</v>
      </c>
      <c r="H122" s="4">
        <f t="shared" si="3"/>
        <v>0</v>
      </c>
    </row>
    <row r="123" spans="1:8" x14ac:dyDescent="0.25">
      <c r="A123" s="63" t="s">
        <v>119</v>
      </c>
      <c r="B123" s="66">
        <v>497882.54</v>
      </c>
      <c r="C123" s="4">
        <f>ReconciliationData!AK120+ReconciliationData!Q120+ReconciliationData!Z120-'Monthly Adjustments'!BB121</f>
        <v>497882.54650570033</v>
      </c>
      <c r="D123" s="4">
        <f t="shared" si="2"/>
        <v>-6.5057003521360457E-3</v>
      </c>
      <c r="F123" s="4">
        <f>ReconciliationData!AB120</f>
        <v>499828.9465057003</v>
      </c>
      <c r="G123" s="4">
        <f>ReconciliationData!AH120</f>
        <v>499828.9465057003</v>
      </c>
      <c r="H123" s="4">
        <f t="shared" si="3"/>
        <v>0</v>
      </c>
    </row>
    <row r="124" spans="1:8" x14ac:dyDescent="0.25">
      <c r="A124" s="63" t="s">
        <v>120</v>
      </c>
      <c r="B124" s="66">
        <v>9451422.4399999995</v>
      </c>
      <c r="C124" s="4">
        <f>ReconciliationData!AK121+ReconciliationData!Q121+ReconciliationData!Z121-'Monthly Adjustments'!BB122</f>
        <v>9451422.4458017461</v>
      </c>
      <c r="D124" s="4">
        <f t="shared" si="2"/>
        <v>-5.8017466217279434E-3</v>
      </c>
      <c r="F124" s="4">
        <f>ReconciliationData!AB121</f>
        <v>9456081.3058017455</v>
      </c>
      <c r="G124" s="4">
        <f>ReconciliationData!AH121</f>
        <v>9456081.3058017455</v>
      </c>
      <c r="H124" s="4">
        <f t="shared" si="3"/>
        <v>0</v>
      </c>
    </row>
    <row r="125" spans="1:8" x14ac:dyDescent="0.25">
      <c r="A125" s="63" t="s">
        <v>121</v>
      </c>
      <c r="B125" s="66">
        <v>5628334.4100000001</v>
      </c>
      <c r="C125" s="4">
        <f>ReconciliationData!AK122+ReconciliationData!Q122+ReconciliationData!Z122-'Monthly Adjustments'!BB123</f>
        <v>5628334.4038699297</v>
      </c>
      <c r="D125" s="4">
        <f t="shared" si="2"/>
        <v>6.1300704255700111E-3</v>
      </c>
      <c r="F125" s="4">
        <f>ReconciliationData!AB122</f>
        <v>5631081.9038699297</v>
      </c>
      <c r="G125" s="4">
        <f>ReconciliationData!AH122</f>
        <v>5631081.9038699297</v>
      </c>
      <c r="H125" s="4">
        <f t="shared" si="3"/>
        <v>0</v>
      </c>
    </row>
    <row r="126" spans="1:8" x14ac:dyDescent="0.25">
      <c r="A126" s="63" t="s">
        <v>122</v>
      </c>
      <c r="B126" s="66">
        <v>1656528.0000000002</v>
      </c>
      <c r="C126" s="4">
        <f>ReconciliationData!AK123+ReconciliationData!Q123+ReconciliationData!Z123-'Monthly Adjustments'!BB124</f>
        <v>1656527.9919889139</v>
      </c>
      <c r="D126" s="4">
        <f t="shared" si="2"/>
        <v>8.0110863782465458E-3</v>
      </c>
      <c r="F126" s="4">
        <f>ReconciliationData!AB123</f>
        <v>1657307.6919889138</v>
      </c>
      <c r="G126" s="4">
        <f>ReconciliationData!AH123</f>
        <v>1657307.6919889138</v>
      </c>
      <c r="H126" s="4">
        <f t="shared" si="3"/>
        <v>0</v>
      </c>
    </row>
    <row r="127" spans="1:8" x14ac:dyDescent="0.25">
      <c r="A127" s="63" t="s">
        <v>123</v>
      </c>
      <c r="B127" s="66">
        <v>2836937.5400000005</v>
      </c>
      <c r="C127" s="4">
        <f>ReconciliationData!AK124+ReconciliationData!Q124+ReconciliationData!Z124-'Monthly Adjustments'!BB125</f>
        <v>2836937.5307601737</v>
      </c>
      <c r="D127" s="4">
        <f t="shared" si="2"/>
        <v>9.2398268170654774E-3</v>
      </c>
      <c r="F127" s="4">
        <f>ReconciliationData!AB124</f>
        <v>2838401.3107601739</v>
      </c>
      <c r="G127" s="4">
        <f>ReconciliationData!AH124</f>
        <v>2838401.3107601735</v>
      </c>
      <c r="H127" s="4">
        <f t="shared" si="3"/>
        <v>0</v>
      </c>
    </row>
    <row r="128" spans="1:8" x14ac:dyDescent="0.25">
      <c r="A128" s="63" t="s">
        <v>124</v>
      </c>
      <c r="B128" s="66">
        <v>2207529.1</v>
      </c>
      <c r="C128" s="4">
        <f>ReconciliationData!AK125+ReconciliationData!Q125+ReconciliationData!Z125-'Monthly Adjustments'!BB126</f>
        <v>2207529.0971385217</v>
      </c>
      <c r="D128" s="4">
        <f t="shared" si="2"/>
        <v>2.861478365957737E-3</v>
      </c>
      <c r="F128" s="4">
        <f>ReconciliationData!AB125</f>
        <v>2208520.0571385217</v>
      </c>
      <c r="G128" s="4">
        <f>ReconciliationData!AH125</f>
        <v>2208520.0571385217</v>
      </c>
      <c r="H128" s="4">
        <f t="shared" si="3"/>
        <v>0</v>
      </c>
    </row>
    <row r="129" spans="1:8" x14ac:dyDescent="0.25">
      <c r="A129" s="63" t="s">
        <v>125</v>
      </c>
      <c r="B129" s="66">
        <v>2924386.6700000004</v>
      </c>
      <c r="C129" s="4">
        <f>ReconciliationData!AK126+ReconciliationData!Q126+ReconciliationData!Z126-'Monthly Adjustments'!BB127</f>
        <v>2924386.673378889</v>
      </c>
      <c r="D129" s="4">
        <f t="shared" si="2"/>
        <v>-3.3788885921239853E-3</v>
      </c>
      <c r="F129" s="4">
        <f>ReconciliationData!AB126</f>
        <v>2925769.7433788888</v>
      </c>
      <c r="G129" s="4">
        <f>ReconciliationData!AH126</f>
        <v>2925769.7433788893</v>
      </c>
      <c r="H129" s="4">
        <f t="shared" si="3"/>
        <v>0</v>
      </c>
    </row>
    <row r="130" spans="1:8" x14ac:dyDescent="0.25">
      <c r="A130" s="63" t="s">
        <v>126</v>
      </c>
      <c r="B130" s="66">
        <v>1302190.25</v>
      </c>
      <c r="C130" s="4">
        <f>ReconciliationData!AK127+ReconciliationData!Q127+ReconciliationData!Z127-'Monthly Adjustments'!BB128</f>
        <v>1302190.2468140821</v>
      </c>
      <c r="D130" s="4">
        <f t="shared" si="2"/>
        <v>3.1859178561717272E-3</v>
      </c>
      <c r="F130" s="4">
        <f>ReconciliationData!AB127</f>
        <v>1303200.2768140822</v>
      </c>
      <c r="G130" s="4">
        <f>ReconciliationData!AH127</f>
        <v>1303200.2768140822</v>
      </c>
      <c r="H130" s="4">
        <f t="shared" si="3"/>
        <v>0</v>
      </c>
    </row>
    <row r="131" spans="1:8" x14ac:dyDescent="0.25">
      <c r="A131" s="63" t="s">
        <v>127</v>
      </c>
      <c r="B131" s="66">
        <v>2166910.29</v>
      </c>
      <c r="C131" s="4">
        <f>ReconciliationData!AK128+ReconciliationData!Q128+ReconciliationData!Z128-'Monthly Adjustments'!BB129</f>
        <v>2166910.2880267361</v>
      </c>
      <c r="D131" s="4">
        <f t="shared" si="2"/>
        <v>1.9732639193534851E-3</v>
      </c>
      <c r="F131" s="4">
        <f>ReconciliationData!AB128</f>
        <v>2168337.358026736</v>
      </c>
      <c r="G131" s="4">
        <f>ReconciliationData!AH128</f>
        <v>2168337.3580267364</v>
      </c>
      <c r="H131" s="4">
        <f t="shared" si="3"/>
        <v>0</v>
      </c>
    </row>
    <row r="132" spans="1:8" x14ac:dyDescent="0.25">
      <c r="A132" s="63" t="s">
        <v>128</v>
      </c>
      <c r="B132" s="66">
        <v>4865469.59</v>
      </c>
      <c r="C132" s="4">
        <f>ReconciliationData!AK129+ReconciliationData!Q129+ReconciliationData!Z129-'Monthly Adjustments'!BB130</f>
        <v>4865469.590899176</v>
      </c>
      <c r="D132" s="4">
        <f t="shared" si="2"/>
        <v>-8.9917611330747604E-4</v>
      </c>
      <c r="F132" s="4">
        <f>ReconciliationData!AB129</f>
        <v>4868541.1208991772</v>
      </c>
      <c r="G132" s="4">
        <f>ReconciliationData!AH129</f>
        <v>4868541.1208991762</v>
      </c>
      <c r="H132" s="4">
        <f t="shared" si="3"/>
        <v>0</v>
      </c>
    </row>
    <row r="133" spans="1:8" x14ac:dyDescent="0.25">
      <c r="A133" s="63" t="s">
        <v>129</v>
      </c>
      <c r="B133" s="66">
        <v>1502262.12</v>
      </c>
      <c r="C133" s="4">
        <f>ReconciliationData!AK130+ReconciliationData!Q130+ReconciliationData!Z130-'Monthly Adjustments'!BB131</f>
        <v>1502262.1238052819</v>
      </c>
      <c r="D133" s="4">
        <f t="shared" si="2"/>
        <v>-3.8052818272262812E-3</v>
      </c>
      <c r="F133" s="4">
        <f>ReconciliationData!AB130</f>
        <v>1504571.3238052821</v>
      </c>
      <c r="G133" s="4">
        <f>ReconciliationData!AH130</f>
        <v>1504571.3238052819</v>
      </c>
      <c r="H133" s="4">
        <f t="shared" si="3"/>
        <v>0</v>
      </c>
    </row>
    <row r="134" spans="1:8" x14ac:dyDescent="0.25">
      <c r="A134" s="63" t="s">
        <v>130</v>
      </c>
      <c r="B134" s="66">
        <v>2476040.52</v>
      </c>
      <c r="C134" s="4">
        <f>ReconciliationData!AK131+ReconciliationData!Q131+ReconciliationData!Z131-'Monthly Adjustments'!BB132</f>
        <v>2476040.5159029556</v>
      </c>
      <c r="D134" s="4">
        <f t="shared" ref="D134:D184" si="4">B134-C134</f>
        <v>4.0970444679260254E-3</v>
      </c>
      <c r="F134" s="4">
        <f>ReconciliationData!AB131</f>
        <v>2477971.1659029559</v>
      </c>
      <c r="G134" s="4">
        <f>ReconciliationData!AH131</f>
        <v>2477971.1659029555</v>
      </c>
      <c r="H134" s="4">
        <f t="shared" ref="H134:H183" si="5">F134-G134</f>
        <v>0</v>
      </c>
    </row>
    <row r="135" spans="1:8" x14ac:dyDescent="0.25">
      <c r="A135" s="63" t="s">
        <v>131</v>
      </c>
      <c r="B135" s="66">
        <v>2000573.21</v>
      </c>
      <c r="C135" s="4">
        <f>ReconciliationData!AK132+ReconciliationData!Q132+ReconciliationData!Z132-'Monthly Adjustments'!BB133</f>
        <v>2000573.2145392988</v>
      </c>
      <c r="D135" s="4">
        <f t="shared" si="4"/>
        <v>-4.5392988249659538E-3</v>
      </c>
      <c r="F135" s="4">
        <f>ReconciliationData!AB132</f>
        <v>2001765.4545392988</v>
      </c>
      <c r="G135" s="4">
        <f>ReconciliationData!AH132</f>
        <v>2001765.4545392988</v>
      </c>
      <c r="H135" s="4">
        <f t="shared" si="5"/>
        <v>0</v>
      </c>
    </row>
    <row r="136" spans="1:8" x14ac:dyDescent="0.25">
      <c r="A136" s="63" t="s">
        <v>132</v>
      </c>
      <c r="B136" s="66">
        <v>3167282.2499999995</v>
      </c>
      <c r="C136" s="4">
        <f>ReconciliationData!AK133+ReconciliationData!Q133+ReconciliationData!Z133-'Monthly Adjustments'!BB134</f>
        <v>3167282.2518457458</v>
      </c>
      <c r="D136" s="4">
        <f t="shared" si="4"/>
        <v>-1.8457463011145592E-3</v>
      </c>
      <c r="F136" s="4">
        <f>ReconciliationData!AB133</f>
        <v>3173972.931845746</v>
      </c>
      <c r="G136" s="4">
        <f>ReconciliationData!AH133</f>
        <v>3173972.931845746</v>
      </c>
      <c r="H136" s="4">
        <f t="shared" si="5"/>
        <v>0</v>
      </c>
    </row>
    <row r="137" spans="1:8" x14ac:dyDescent="0.25">
      <c r="A137" s="63" t="s">
        <v>133</v>
      </c>
      <c r="B137" s="66">
        <v>1860673.8600000003</v>
      </c>
      <c r="C137" s="4">
        <f>ReconciliationData!AK134+ReconciliationData!Q134+ReconciliationData!Z134-'Monthly Adjustments'!BB135</f>
        <v>1860673.8589477225</v>
      </c>
      <c r="D137" s="4">
        <f t="shared" si="4"/>
        <v>1.0522778611630201E-3</v>
      </c>
      <c r="F137" s="4">
        <f>ReconciliationData!AB134</f>
        <v>1861624.8989477227</v>
      </c>
      <c r="G137" s="4">
        <f>ReconciliationData!AH134</f>
        <v>1861624.8989477225</v>
      </c>
      <c r="H137" s="4">
        <f t="shared" si="5"/>
        <v>0</v>
      </c>
    </row>
    <row r="138" spans="1:8" x14ac:dyDescent="0.25">
      <c r="A138" s="63" t="s">
        <v>134</v>
      </c>
      <c r="B138" s="66">
        <v>9550262.0800000019</v>
      </c>
      <c r="C138" s="4">
        <f>ReconciliationData!AK135+ReconciliationData!Q135+ReconciliationData!Z135-'Monthly Adjustments'!BB136</f>
        <v>9550262.0823875498</v>
      </c>
      <c r="D138" s="4">
        <f t="shared" si="4"/>
        <v>-2.3875478655099869E-3</v>
      </c>
      <c r="F138" s="4">
        <f>ReconciliationData!AB135</f>
        <v>9554897.5323875509</v>
      </c>
      <c r="G138" s="4">
        <f>ReconciliationData!AH135</f>
        <v>9554897.5323875509</v>
      </c>
      <c r="H138" s="4">
        <f t="shared" si="5"/>
        <v>0</v>
      </c>
    </row>
    <row r="139" spans="1:8" x14ac:dyDescent="0.25">
      <c r="A139" s="63" t="s">
        <v>135</v>
      </c>
      <c r="B139" s="66">
        <v>2109571.0100000002</v>
      </c>
      <c r="C139" s="4">
        <f>ReconciliationData!AK136+ReconciliationData!Q136+ReconciliationData!Z136-'Monthly Adjustments'!BB137</f>
        <v>2109571.0124356924</v>
      </c>
      <c r="D139" s="4">
        <f t="shared" si="4"/>
        <v>-2.4356921203434467E-3</v>
      </c>
      <c r="F139" s="4">
        <f>ReconciliationData!AB136</f>
        <v>2110717.8024356929</v>
      </c>
      <c r="G139" s="4">
        <f>ReconciliationData!AH136</f>
        <v>2110717.8024356924</v>
      </c>
      <c r="H139" s="4">
        <f t="shared" si="5"/>
        <v>0</v>
      </c>
    </row>
    <row r="140" spans="1:8" x14ac:dyDescent="0.25">
      <c r="A140" s="63" t="s">
        <v>136</v>
      </c>
      <c r="B140" s="66">
        <v>2200326.02</v>
      </c>
      <c r="C140" s="4">
        <f>ReconciliationData!AK137+ReconciliationData!Q137+ReconciliationData!Z137-'Monthly Adjustments'!BB138</f>
        <v>2200326.0187520809</v>
      </c>
      <c r="D140" s="4">
        <f t="shared" si="4"/>
        <v>1.2479191645979881E-3</v>
      </c>
      <c r="F140" s="4">
        <f>ReconciliationData!AB137</f>
        <v>2201374.1487520807</v>
      </c>
      <c r="G140" s="4">
        <f>ReconciliationData!AH137</f>
        <v>2201374.1487520807</v>
      </c>
      <c r="H140" s="4">
        <f t="shared" si="5"/>
        <v>0</v>
      </c>
    </row>
    <row r="141" spans="1:8" x14ac:dyDescent="0.25">
      <c r="A141" s="63" t="s">
        <v>137</v>
      </c>
      <c r="B141" s="66">
        <v>101193785.63999999</v>
      </c>
      <c r="C141" s="4">
        <f>ReconciliationData!AK138+ReconciliationData!Q138+ReconciliationData!Z138-'Monthly Adjustments'!BB139</f>
        <v>101193785.64182441</v>
      </c>
      <c r="D141" s="4">
        <f t="shared" si="4"/>
        <v>-1.8244236707687378E-3</v>
      </c>
      <c r="F141" s="4">
        <f>ReconciliationData!AB138</f>
        <v>102217709.03182442</v>
      </c>
      <c r="G141" s="4">
        <f>ReconciliationData!AH138</f>
        <v>102217709.03182441</v>
      </c>
      <c r="H141" s="4">
        <f t="shared" si="5"/>
        <v>0</v>
      </c>
    </row>
    <row r="142" spans="1:8" x14ac:dyDescent="0.25">
      <c r="A142" s="63" t="s">
        <v>138</v>
      </c>
      <c r="B142" s="66">
        <v>48996948.829999991</v>
      </c>
      <c r="C142" s="4">
        <f>ReconciliationData!AK139+ReconciliationData!Q139+ReconciliationData!Z139-'Monthly Adjustments'!BB140</f>
        <v>48996948.827663615</v>
      </c>
      <c r="D142" s="4">
        <f t="shared" si="4"/>
        <v>2.3363754153251648E-3</v>
      </c>
      <c r="F142" s="4">
        <f>ReconciliationData!AB139</f>
        <v>49288590.167663611</v>
      </c>
      <c r="G142" s="4">
        <f>ReconciliationData!AH139</f>
        <v>49288590.167663611</v>
      </c>
      <c r="H142" s="4">
        <f t="shared" si="5"/>
        <v>0</v>
      </c>
    </row>
    <row r="143" spans="1:8" x14ac:dyDescent="0.25">
      <c r="A143" s="63" t="s">
        <v>139</v>
      </c>
      <c r="B143" s="66">
        <v>1994622.63</v>
      </c>
      <c r="C143" s="4">
        <f>ReconciliationData!AK140+ReconciliationData!Q140+ReconciliationData!Z140-'Monthly Adjustments'!BB141</f>
        <v>1994622.6353492639</v>
      </c>
      <c r="D143" s="4">
        <f t="shared" si="4"/>
        <v>-5.3492640145123005E-3</v>
      </c>
      <c r="F143" s="4">
        <f>ReconciliationData!AB140</f>
        <v>1996856.8253492638</v>
      </c>
      <c r="G143" s="4">
        <f>ReconciliationData!AH140</f>
        <v>1996856.8253492638</v>
      </c>
      <c r="H143" s="4">
        <f t="shared" si="5"/>
        <v>0</v>
      </c>
    </row>
    <row r="144" spans="1:8" x14ac:dyDescent="0.25">
      <c r="A144" s="63" t="s">
        <v>140</v>
      </c>
      <c r="B144" s="66">
        <v>3321309.65</v>
      </c>
      <c r="C144" s="4">
        <f>ReconciliationData!AK141+ReconciliationData!Q141+ReconciliationData!Z141-'Monthly Adjustments'!BB142</f>
        <v>3321309.6533498298</v>
      </c>
      <c r="D144" s="4">
        <f t="shared" si="4"/>
        <v>-3.3498299308121204E-3</v>
      </c>
      <c r="F144" s="4">
        <f>ReconciliationData!AB141</f>
        <v>3395584.7533498304</v>
      </c>
      <c r="G144" s="4">
        <f>ReconciliationData!AH141</f>
        <v>3395584.7533498299</v>
      </c>
      <c r="H144" s="4">
        <f t="shared" si="5"/>
        <v>0</v>
      </c>
    </row>
    <row r="145" spans="1:8" x14ac:dyDescent="0.25">
      <c r="A145" s="63" t="s">
        <v>141</v>
      </c>
      <c r="B145" s="66">
        <v>2167726.46</v>
      </c>
      <c r="C145" s="4">
        <f>ReconciliationData!AK142+ReconciliationData!Q142+ReconciliationData!Z142-'Monthly Adjustments'!BB143</f>
        <v>2167726.4614456375</v>
      </c>
      <c r="D145" s="4">
        <f t="shared" si="4"/>
        <v>-1.4456375502049923E-3</v>
      </c>
      <c r="F145" s="4">
        <f>ReconciliationData!AB142</f>
        <v>2169268.4914456373</v>
      </c>
      <c r="G145" s="4">
        <f>ReconciliationData!AH142</f>
        <v>2169268.4914456378</v>
      </c>
      <c r="H145" s="4">
        <f t="shared" si="5"/>
        <v>0</v>
      </c>
    </row>
    <row r="146" spans="1:8" x14ac:dyDescent="0.25">
      <c r="A146" s="63" t="s">
        <v>142</v>
      </c>
      <c r="B146" s="66">
        <v>6899839.21</v>
      </c>
      <c r="C146" s="4">
        <f>ReconciliationData!AK143+ReconciliationData!Q143+ReconciliationData!Z143-'Monthly Adjustments'!BB144</f>
        <v>6899839.2075238349</v>
      </c>
      <c r="D146" s="4">
        <f t="shared" si="4"/>
        <v>2.4761650711297989E-3</v>
      </c>
      <c r="F146" s="4">
        <f>ReconciliationData!AB143</f>
        <v>6903345.4075238341</v>
      </c>
      <c r="G146" s="4">
        <f>ReconciliationData!AH143</f>
        <v>6903345.4075238351</v>
      </c>
      <c r="H146" s="4">
        <f t="shared" si="5"/>
        <v>0</v>
      </c>
    </row>
    <row r="147" spans="1:8" x14ac:dyDescent="0.25">
      <c r="A147" s="63" t="s">
        <v>143</v>
      </c>
      <c r="B147" s="66">
        <v>2321811.1599999997</v>
      </c>
      <c r="C147" s="4">
        <f>ReconciliationData!AK144+ReconciliationData!Q144+ReconciliationData!Z144-'Monthly Adjustments'!BB145</f>
        <v>2321811.1631373819</v>
      </c>
      <c r="D147" s="4">
        <f t="shared" si="4"/>
        <v>-3.1373822130262852E-3</v>
      </c>
      <c r="F147" s="4">
        <f>ReconciliationData!AB144</f>
        <v>2323255.3731373814</v>
      </c>
      <c r="G147" s="4">
        <f>ReconciliationData!AH144</f>
        <v>2323255.3731373819</v>
      </c>
      <c r="H147" s="4">
        <f t="shared" si="5"/>
        <v>0</v>
      </c>
    </row>
    <row r="148" spans="1:8" x14ac:dyDescent="0.25">
      <c r="A148" s="63" t="s">
        <v>144</v>
      </c>
      <c r="B148" s="66">
        <v>1335109.7099999997</v>
      </c>
      <c r="C148" s="4">
        <f>ReconciliationData!AK145+ReconciliationData!Q145+ReconciliationData!Z145-'Monthly Adjustments'!BB146</f>
        <v>1335109.7117645051</v>
      </c>
      <c r="D148" s="4">
        <f t="shared" si="4"/>
        <v>-1.7645054031163454E-3</v>
      </c>
      <c r="F148" s="4">
        <f>ReconciliationData!AB145</f>
        <v>1336682.4143469499</v>
      </c>
      <c r="G148" s="4">
        <f>ReconciliationData!AH145</f>
        <v>1336685.2017645051</v>
      </c>
      <c r="H148" s="4">
        <f t="shared" si="5"/>
        <v>-2.7874175552278757</v>
      </c>
    </row>
    <row r="149" spans="1:8" x14ac:dyDescent="0.25">
      <c r="A149" s="63" t="s">
        <v>145</v>
      </c>
      <c r="B149" s="66">
        <v>10174476.57</v>
      </c>
      <c r="C149" s="4">
        <f>ReconciliationData!AK146+ReconciliationData!Q146+ReconciliationData!Z146-'Monthly Adjustments'!BB147</f>
        <v>10174476.56917751</v>
      </c>
      <c r="D149" s="4">
        <f t="shared" si="4"/>
        <v>8.2249008119106293E-4</v>
      </c>
      <c r="F149" s="4">
        <f>ReconciliationData!AB146</f>
        <v>10204855.769177508</v>
      </c>
      <c r="G149" s="4">
        <f>ReconciliationData!AH146</f>
        <v>10204855.769177509</v>
      </c>
      <c r="H149" s="4">
        <f t="shared" si="5"/>
        <v>0</v>
      </c>
    </row>
    <row r="150" spans="1:8" x14ac:dyDescent="0.25">
      <c r="A150" s="63" t="s">
        <v>146</v>
      </c>
      <c r="B150" s="66">
        <v>1780844.9</v>
      </c>
      <c r="C150" s="4">
        <f>ReconciliationData!AK147+ReconciliationData!Q147+ReconciliationData!Z147-'Monthly Adjustments'!BB148</f>
        <v>1780844.8950139084</v>
      </c>
      <c r="D150" s="4">
        <f t="shared" si="4"/>
        <v>4.9860915169119835E-3</v>
      </c>
      <c r="F150" s="4">
        <f>ReconciliationData!AB147</f>
        <v>1620579.1594367491</v>
      </c>
      <c r="G150" s="4">
        <f>ReconciliationData!AH147</f>
        <v>1782308.7250139085</v>
      </c>
      <c r="H150" s="4">
        <f t="shared" si="5"/>
        <v>-161729.5655771594</v>
      </c>
    </row>
    <row r="151" spans="1:8" x14ac:dyDescent="0.25">
      <c r="A151" s="63" t="s">
        <v>147</v>
      </c>
      <c r="B151" s="66">
        <v>1229778.06</v>
      </c>
      <c r="C151" s="4">
        <f>ReconciliationData!AK148+ReconciliationData!Q148+ReconciliationData!Z148-'Monthly Adjustments'!BB149</f>
        <v>1229778.0541988891</v>
      </c>
      <c r="D151" s="4">
        <f t="shared" si="4"/>
        <v>5.8011109940707684E-3</v>
      </c>
      <c r="F151" s="4">
        <f>ReconciliationData!AB148</f>
        <v>1230490.764198889</v>
      </c>
      <c r="G151" s="4">
        <f>ReconciliationData!AH148</f>
        <v>1230490.764198889</v>
      </c>
      <c r="H151" s="4">
        <f t="shared" si="5"/>
        <v>0</v>
      </c>
    </row>
    <row r="152" spans="1:8" x14ac:dyDescent="0.25">
      <c r="A152" s="63" t="s">
        <v>148</v>
      </c>
      <c r="B152" s="66">
        <v>2317330.14</v>
      </c>
      <c r="C152" s="4">
        <f>ReconciliationData!AK149+ReconciliationData!Q149+ReconciliationData!Z149-'Monthly Adjustments'!BB150</f>
        <v>2317330.1430353648</v>
      </c>
      <c r="D152" s="4">
        <f t="shared" si="4"/>
        <v>-3.0353646725416183E-3</v>
      </c>
      <c r="F152" s="4">
        <f>ReconciliationData!AB149</f>
        <v>2318525.903035365</v>
      </c>
      <c r="G152" s="4">
        <f>ReconciliationData!AH149</f>
        <v>2318525.9030353646</v>
      </c>
      <c r="H152" s="4">
        <f t="shared" si="5"/>
        <v>0</v>
      </c>
    </row>
    <row r="153" spans="1:8" x14ac:dyDescent="0.25">
      <c r="A153" s="63" t="s">
        <v>149</v>
      </c>
      <c r="B153" s="66">
        <v>4715875.8699999992</v>
      </c>
      <c r="C153" s="4">
        <f>ReconciliationData!AK150+ReconciliationData!Q150+ReconciliationData!Z150-'Monthly Adjustments'!BB151</f>
        <v>4715875.87312028</v>
      </c>
      <c r="D153" s="4">
        <f t="shared" si="4"/>
        <v>-3.1202808022499084E-3</v>
      </c>
      <c r="F153" s="4">
        <f>ReconciliationData!AB150</f>
        <v>4718211.5331202792</v>
      </c>
      <c r="G153" s="4">
        <f>ReconciliationData!AH150</f>
        <v>4718211.5331202801</v>
      </c>
      <c r="H153" s="4">
        <f t="shared" si="5"/>
        <v>0</v>
      </c>
    </row>
    <row r="154" spans="1:8" x14ac:dyDescent="0.25">
      <c r="A154" s="63" t="s">
        <v>150</v>
      </c>
      <c r="B154" s="66">
        <v>560453.94999999995</v>
      </c>
      <c r="C154" s="4">
        <f>ReconciliationData!AK151+ReconciliationData!Q151+ReconciliationData!Z151-'Monthly Adjustments'!BB152</f>
        <v>560453.94691442093</v>
      </c>
      <c r="D154" s="4">
        <f t="shared" si="4"/>
        <v>3.0855790246278048E-3</v>
      </c>
      <c r="F154" s="4">
        <f>ReconciliationData!AB151</f>
        <v>560897.46691442071</v>
      </c>
      <c r="G154" s="4">
        <f>ReconciliationData!AH151</f>
        <v>560897.46691442095</v>
      </c>
      <c r="H154" s="4">
        <f t="shared" si="5"/>
        <v>0</v>
      </c>
    </row>
    <row r="155" spans="1:8" x14ac:dyDescent="0.25">
      <c r="A155" s="63" t="s">
        <v>151</v>
      </c>
      <c r="B155" s="66">
        <v>4248098.22</v>
      </c>
      <c r="C155" s="4">
        <f>ReconciliationData!AK152+ReconciliationData!Q152+ReconciliationData!Z152-'Monthly Adjustments'!BB153</f>
        <v>4248098.22837824</v>
      </c>
      <c r="D155" s="4">
        <f t="shared" si="4"/>
        <v>-8.378240279853344E-3</v>
      </c>
      <c r="F155" s="4">
        <f>ReconciliationData!AB152</f>
        <v>4251838.8783782395</v>
      </c>
      <c r="G155" s="4">
        <f>ReconciliationData!AH152</f>
        <v>4251838.8783782395</v>
      </c>
      <c r="H155" s="4">
        <f t="shared" si="5"/>
        <v>0</v>
      </c>
    </row>
    <row r="156" spans="1:8" x14ac:dyDescent="0.25">
      <c r="A156" s="63" t="s">
        <v>152</v>
      </c>
      <c r="B156" s="66">
        <v>2735474.1799999997</v>
      </c>
      <c r="C156" s="4">
        <f>ReconciliationData!AK153+ReconciliationData!Q153+ReconciliationData!Z153-'Monthly Adjustments'!BB154</f>
        <v>2735474.1831385</v>
      </c>
      <c r="D156" s="4">
        <f t="shared" si="4"/>
        <v>-3.1385002657771111E-3</v>
      </c>
      <c r="F156" s="4">
        <f>ReconciliationData!AB153</f>
        <v>2736661.3231384996</v>
      </c>
      <c r="G156" s="4">
        <f>ReconciliationData!AH153</f>
        <v>2736661.3231385001</v>
      </c>
      <c r="H156" s="4">
        <f t="shared" si="5"/>
        <v>0</v>
      </c>
    </row>
    <row r="157" spans="1:8" x14ac:dyDescent="0.25">
      <c r="A157" s="63" t="s">
        <v>153</v>
      </c>
      <c r="B157" s="66">
        <v>2862449.27</v>
      </c>
      <c r="C157" s="4">
        <f>ReconciliationData!AK154+ReconciliationData!Q154+ReconciliationData!Z154-'Monthly Adjustments'!BB155</f>
        <v>2862449.258946951</v>
      </c>
      <c r="D157" s="4">
        <f t="shared" si="4"/>
        <v>1.1053049005568027E-2</v>
      </c>
      <c r="F157" s="4">
        <f>ReconciliationData!AB154</f>
        <v>2864022.3989469507</v>
      </c>
      <c r="G157" s="4">
        <f>ReconciliationData!AH154</f>
        <v>2864022.3989469511</v>
      </c>
      <c r="H157" s="4">
        <f t="shared" si="5"/>
        <v>0</v>
      </c>
    </row>
    <row r="158" spans="1:8" x14ac:dyDescent="0.25">
      <c r="A158" s="63" t="s">
        <v>154</v>
      </c>
      <c r="B158" s="66">
        <v>1076183.98</v>
      </c>
      <c r="C158" s="4">
        <f>ReconciliationData!AK155+ReconciliationData!Q155+ReconciliationData!Z155-'Monthly Adjustments'!BB156</f>
        <v>1076183.9765117306</v>
      </c>
      <c r="D158" s="4">
        <f t="shared" si="4"/>
        <v>3.4882694017142057E-3</v>
      </c>
      <c r="F158" s="4">
        <f>ReconciliationData!AB155</f>
        <v>1076902.2265117306</v>
      </c>
      <c r="G158" s="4">
        <f>ReconciliationData!AH155</f>
        <v>1076902.2265117306</v>
      </c>
      <c r="H158" s="4">
        <f t="shared" si="5"/>
        <v>0</v>
      </c>
    </row>
    <row r="159" spans="1:8" x14ac:dyDescent="0.25">
      <c r="A159" s="63" t="s">
        <v>155</v>
      </c>
      <c r="B159" s="66">
        <v>5827641.9300000006</v>
      </c>
      <c r="C159" s="4">
        <f>ReconciliationData!AK156+ReconciliationData!Q156+ReconciliationData!Z156-'Monthly Adjustments'!BB157</f>
        <v>5827641.9326415174</v>
      </c>
      <c r="D159" s="4">
        <f t="shared" si="4"/>
        <v>-2.641516737639904E-3</v>
      </c>
      <c r="F159" s="4">
        <f>ReconciliationData!AB156</f>
        <v>5838585.4226415176</v>
      </c>
      <c r="G159" s="4">
        <f>ReconciliationData!AH156</f>
        <v>5838585.4226415176</v>
      </c>
      <c r="H159" s="4">
        <f t="shared" si="5"/>
        <v>0</v>
      </c>
    </row>
    <row r="160" spans="1:8" x14ac:dyDescent="0.25">
      <c r="A160" s="63" t="s">
        <v>156</v>
      </c>
      <c r="B160" s="66">
        <v>118288.31000000001</v>
      </c>
      <c r="C160" s="4">
        <f>ReconciliationData!AK157+ReconciliationData!Q157+ReconciliationData!Z157-'Monthly Adjustments'!BB158</f>
        <v>118288.30666944257</v>
      </c>
      <c r="D160" s="4">
        <f t="shared" si="4"/>
        <v>3.3305574470432475E-3</v>
      </c>
      <c r="F160" s="4">
        <f>ReconciliationData!AB157</f>
        <v>0</v>
      </c>
      <c r="G160" s="4">
        <f>ReconciliationData!AH157</f>
        <v>118288.30666944257</v>
      </c>
      <c r="H160" s="4">
        <f t="shared" si="5"/>
        <v>-118288.30666944257</v>
      </c>
    </row>
    <row r="161" spans="1:8" x14ac:dyDescent="0.25">
      <c r="A161" s="63" t="s">
        <v>157</v>
      </c>
      <c r="B161" s="66">
        <v>10661835.379999999</v>
      </c>
      <c r="C161" s="4">
        <f>ReconciliationData!AK158+ReconciliationData!Q158+ReconciliationData!Z158-'Monthly Adjustments'!BB159</f>
        <v>10661835.38091979</v>
      </c>
      <c r="D161" s="4">
        <f t="shared" si="4"/>
        <v>-9.1979093849658966E-4</v>
      </c>
      <c r="F161" s="4">
        <f>ReconciliationData!AB158</f>
        <v>10774431.320919789</v>
      </c>
      <c r="G161" s="4">
        <f>ReconciliationData!AH158</f>
        <v>10774431.320919789</v>
      </c>
      <c r="H161" s="4">
        <f t="shared" si="5"/>
        <v>0</v>
      </c>
    </row>
    <row r="162" spans="1:8" x14ac:dyDescent="0.25">
      <c r="A162" s="63" t="s">
        <v>158</v>
      </c>
      <c r="B162" s="66">
        <v>2391036.9300000002</v>
      </c>
      <c r="C162" s="4">
        <f>ReconciliationData!AK159+ReconciliationData!Q159+ReconciliationData!Z159-'Monthly Adjustments'!BB160</f>
        <v>2391036.9311356526</v>
      </c>
      <c r="D162" s="4">
        <f t="shared" si="4"/>
        <v>-1.135652419179678E-3</v>
      </c>
      <c r="F162" s="4">
        <f>ReconciliationData!AB159</f>
        <v>2392440.3711356525</v>
      </c>
      <c r="G162" s="4">
        <f>ReconciliationData!AH159</f>
        <v>2392440.3711356525</v>
      </c>
      <c r="H162" s="4">
        <f t="shared" si="5"/>
        <v>0</v>
      </c>
    </row>
    <row r="163" spans="1:8" x14ac:dyDescent="0.25">
      <c r="A163" s="63" t="s">
        <v>159</v>
      </c>
      <c r="B163" s="66">
        <v>948271.22000000009</v>
      </c>
      <c r="C163" s="4">
        <f>ReconciliationData!AK160+ReconciliationData!Q160+ReconciliationData!Z160-'Monthly Adjustments'!BB161</f>
        <v>948271.22198290855</v>
      </c>
      <c r="D163" s="4">
        <f t="shared" si="4"/>
        <v>-1.9829084631055593E-3</v>
      </c>
      <c r="F163" s="4">
        <f>ReconciliationData!AB160</f>
        <v>948875.47198290867</v>
      </c>
      <c r="G163" s="4">
        <f>ReconciliationData!AH160</f>
        <v>948875.47198290855</v>
      </c>
      <c r="H163" s="4">
        <f t="shared" si="5"/>
        <v>0</v>
      </c>
    </row>
    <row r="164" spans="1:8" x14ac:dyDescent="0.25">
      <c r="A164" s="63" t="s">
        <v>160</v>
      </c>
      <c r="B164" s="66">
        <v>2152936.61</v>
      </c>
      <c r="C164" s="4">
        <f>ReconciliationData!AK161+ReconciliationData!Q161+ReconciliationData!Z161-'Monthly Adjustments'!BB162</f>
        <v>2152936.6047158334</v>
      </c>
      <c r="D164" s="4">
        <f t="shared" si="4"/>
        <v>5.2841664291918278E-3</v>
      </c>
      <c r="F164" s="4">
        <f>ReconciliationData!AB161</f>
        <v>2154028.4247158333</v>
      </c>
      <c r="G164" s="4">
        <f>ReconciliationData!AH161</f>
        <v>2154028.4247158337</v>
      </c>
      <c r="H164" s="4">
        <f t="shared" si="5"/>
        <v>0</v>
      </c>
    </row>
    <row r="165" spans="1:8" x14ac:dyDescent="0.25">
      <c r="A165" s="63" t="s">
        <v>161</v>
      </c>
      <c r="B165" s="66">
        <v>1347369.0899999999</v>
      </c>
      <c r="C165" s="4">
        <f>ReconciliationData!AK162+ReconciliationData!Q162+ReconciliationData!Z162-'Monthly Adjustments'!BB163</f>
        <v>1347369.0969906829</v>
      </c>
      <c r="D165" s="4">
        <f t="shared" si="4"/>
        <v>-6.9906830321997404E-3</v>
      </c>
      <c r="F165" s="4">
        <f>ReconciliationData!AB162</f>
        <v>1348051.9669906825</v>
      </c>
      <c r="G165" s="4">
        <f>ReconciliationData!AH162</f>
        <v>1348051.9669906828</v>
      </c>
      <c r="H165" s="4">
        <f t="shared" si="5"/>
        <v>0</v>
      </c>
    </row>
    <row r="166" spans="1:8" x14ac:dyDescent="0.25">
      <c r="A166" s="63" t="s">
        <v>162</v>
      </c>
      <c r="B166" s="66">
        <v>566334.25999999989</v>
      </c>
      <c r="C166" s="4">
        <f>ReconciliationData!AK163+ReconciliationData!Q163+ReconciliationData!Z163-'Monthly Adjustments'!BB164</f>
        <v>566334.26044943277</v>
      </c>
      <c r="D166" s="4">
        <f t="shared" si="4"/>
        <v>-4.4943287502974272E-4</v>
      </c>
      <c r="F166" s="4">
        <f>ReconciliationData!AB163</f>
        <v>566911.23044943262</v>
      </c>
      <c r="G166" s="4">
        <f>ReconciliationData!AH163</f>
        <v>566911.23044943286</v>
      </c>
      <c r="H166" s="4">
        <f t="shared" si="5"/>
        <v>0</v>
      </c>
    </row>
    <row r="167" spans="1:8" x14ac:dyDescent="0.25">
      <c r="A167" s="63" t="s">
        <v>163</v>
      </c>
      <c r="B167" s="66">
        <v>7097275.5699999994</v>
      </c>
      <c r="C167" s="4">
        <f>ReconciliationData!AK164+ReconciliationData!Q164+ReconciliationData!Z164-'Monthly Adjustments'!BB165</f>
        <v>7097275.5690705767</v>
      </c>
      <c r="D167" s="4">
        <f t="shared" si="4"/>
        <v>9.2942267656326294E-4</v>
      </c>
      <c r="F167" s="4">
        <f>ReconciliationData!AB164</f>
        <v>7102983.866086401</v>
      </c>
      <c r="G167" s="4">
        <f>ReconciliationData!AH164</f>
        <v>7103004.7190705761</v>
      </c>
      <c r="H167" s="4">
        <f t="shared" si="5"/>
        <v>-20.852984175086021</v>
      </c>
    </row>
    <row r="168" spans="1:8" x14ac:dyDescent="0.25">
      <c r="A168" s="63" t="s">
        <v>164</v>
      </c>
      <c r="B168" s="66">
        <v>5758968.0300000003</v>
      </c>
      <c r="C168" s="4">
        <f>ReconciliationData!AK165+ReconciliationData!Q165+ReconciliationData!Z165-'Monthly Adjustments'!BB166</f>
        <v>5758968.0287802778</v>
      </c>
      <c r="D168" s="4">
        <f t="shared" si="4"/>
        <v>1.2197224423289299E-3</v>
      </c>
      <c r="F168" s="4">
        <f>ReconciliationData!AB165</f>
        <v>5764675.3387802793</v>
      </c>
      <c r="G168" s="4">
        <f>ReconciliationData!AH165</f>
        <v>5764675.3387802774</v>
      </c>
      <c r="H168" s="4">
        <f t="shared" si="5"/>
        <v>0</v>
      </c>
    </row>
    <row r="169" spans="1:8" x14ac:dyDescent="0.25">
      <c r="A169" s="63" t="s">
        <v>165</v>
      </c>
      <c r="B169" s="66">
        <v>4871293.28</v>
      </c>
      <c r="C169" s="4">
        <f>ReconciliationData!AK166+ReconciliationData!Q166+ReconciliationData!Z166-'Monthly Adjustments'!BB167</f>
        <v>4871293.2797690565</v>
      </c>
      <c r="D169" s="4">
        <f t="shared" si="4"/>
        <v>2.3094378411769867E-4</v>
      </c>
      <c r="F169" s="4">
        <f>ReconciliationData!AB166</f>
        <v>4878127.5297690574</v>
      </c>
      <c r="G169" s="4">
        <f>ReconciliationData!AH166</f>
        <v>4878127.5297690565</v>
      </c>
      <c r="H169" s="4">
        <f t="shared" si="5"/>
        <v>0</v>
      </c>
    </row>
    <row r="170" spans="1:8" x14ac:dyDescent="0.25">
      <c r="A170" s="63" t="s">
        <v>166</v>
      </c>
      <c r="B170" s="66">
        <v>22348926.030000001</v>
      </c>
      <c r="C170" s="4">
        <f>ReconciliationData!AK167+ReconciliationData!Q167+ReconciliationData!Z167-'Monthly Adjustments'!BB168</f>
        <v>22348926.033721849</v>
      </c>
      <c r="D170" s="4">
        <f t="shared" si="4"/>
        <v>-3.7218481302261353E-3</v>
      </c>
      <c r="F170" s="4">
        <f>ReconciliationData!AB167</f>
        <v>23405749.973721847</v>
      </c>
      <c r="G170" s="4">
        <f>ReconciliationData!AH167</f>
        <v>23405749.973721847</v>
      </c>
      <c r="H170" s="4">
        <f t="shared" si="5"/>
        <v>0</v>
      </c>
    </row>
    <row r="171" spans="1:8" x14ac:dyDescent="0.25">
      <c r="A171" s="63" t="s">
        <v>167</v>
      </c>
      <c r="B171" s="66">
        <v>19075666.73</v>
      </c>
      <c r="C171" s="4">
        <f>ReconciliationData!AK168+ReconciliationData!Q168+ReconciliationData!Z168-'Monthly Adjustments'!BB169</f>
        <v>19075666.727359895</v>
      </c>
      <c r="D171" s="4">
        <f t="shared" si="4"/>
        <v>2.6401057839393616E-3</v>
      </c>
      <c r="F171" s="4">
        <f>ReconciliationData!AB168</f>
        <v>19086635.567359898</v>
      </c>
      <c r="G171" s="4">
        <f>ReconciliationData!AH168</f>
        <v>19086635.567359895</v>
      </c>
      <c r="H171" s="4">
        <f t="shared" si="5"/>
        <v>0</v>
      </c>
    </row>
    <row r="172" spans="1:8" x14ac:dyDescent="0.25">
      <c r="A172" s="63" t="s">
        <v>168</v>
      </c>
      <c r="B172" s="66">
        <v>116406765.97000003</v>
      </c>
      <c r="C172" s="4">
        <f>ReconciliationData!AK169+ReconciliationData!Q169+ReconciliationData!Z169-'Monthly Adjustments'!BB170</f>
        <v>116406765.99576826</v>
      </c>
      <c r="D172" s="4">
        <f t="shared" si="4"/>
        <v>-2.5768235325813293E-2</v>
      </c>
      <c r="F172" s="4">
        <f>ReconciliationData!AB169</f>
        <v>121726391.27243493</v>
      </c>
      <c r="G172" s="4">
        <f>ReconciliationData!AH169</f>
        <v>121726391.27243493</v>
      </c>
      <c r="H172" s="4">
        <f t="shared" si="5"/>
        <v>0</v>
      </c>
    </row>
    <row r="173" spans="1:8" x14ac:dyDescent="0.25">
      <c r="A173" s="63" t="s">
        <v>169</v>
      </c>
      <c r="B173" s="66">
        <v>1705631.6900000002</v>
      </c>
      <c r="C173" s="4">
        <f>ReconciliationData!AK170+ReconciliationData!Q170+ReconciliationData!Z170-'Monthly Adjustments'!BB171</f>
        <v>1705631.7040438538</v>
      </c>
      <c r="D173" s="4">
        <f t="shared" si="4"/>
        <v>-1.4043853618204594E-2</v>
      </c>
      <c r="F173" s="4">
        <f>ReconciliationData!AB170</f>
        <v>1709143.3746543573</v>
      </c>
      <c r="G173" s="4">
        <f>ReconciliationData!AH170</f>
        <v>1709148.8140438539</v>
      </c>
      <c r="H173" s="4">
        <f t="shared" si="5"/>
        <v>-5.439389496576041</v>
      </c>
    </row>
    <row r="174" spans="1:8" x14ac:dyDescent="0.25">
      <c r="A174" s="63" t="s">
        <v>170</v>
      </c>
      <c r="B174" s="66">
        <v>6695079.4000000004</v>
      </c>
      <c r="C174" s="4">
        <f>ReconciliationData!AK171+ReconciliationData!Q171+ReconciliationData!Z171-'Monthly Adjustments'!BB172</f>
        <v>6695079.400022286</v>
      </c>
      <c r="D174" s="4">
        <f t="shared" si="4"/>
        <v>-2.2285617887973785E-5</v>
      </c>
      <c r="F174" s="4">
        <f>ReconciliationData!AB171</f>
        <v>6792769.4483556198</v>
      </c>
      <c r="G174" s="4">
        <f>ReconciliationData!AH171</f>
        <v>6792769.4483556198</v>
      </c>
      <c r="H174" s="4">
        <f t="shared" si="5"/>
        <v>0</v>
      </c>
    </row>
    <row r="175" spans="1:8" x14ac:dyDescent="0.25">
      <c r="A175" s="63" t="s">
        <v>171</v>
      </c>
      <c r="B175" s="66">
        <v>3761718.48</v>
      </c>
      <c r="C175" s="4">
        <f>ReconciliationData!AK172+ReconciliationData!Q172+ReconciliationData!Z172-'Monthly Adjustments'!BB173</f>
        <v>3761718.4800893427</v>
      </c>
      <c r="D175" s="4">
        <f t="shared" si="4"/>
        <v>-8.9342705905437469E-5</v>
      </c>
      <c r="F175" s="4">
        <f>ReconciliationData!AB172</f>
        <v>3764623.3000893425</v>
      </c>
      <c r="G175" s="4">
        <f>ReconciliationData!AH172</f>
        <v>3764623.3000893425</v>
      </c>
      <c r="H175" s="4">
        <f t="shared" si="5"/>
        <v>0</v>
      </c>
    </row>
    <row r="176" spans="1:8" x14ac:dyDescent="0.25">
      <c r="A176" s="63" t="s">
        <v>172</v>
      </c>
      <c r="B176" s="66">
        <v>888228.12000000011</v>
      </c>
      <c r="C176" s="4">
        <f>ReconciliationData!AK173+ReconciliationData!Q173+ReconciliationData!Z173-'Monthly Adjustments'!BB174</f>
        <v>888228.1204285603</v>
      </c>
      <c r="D176" s="4">
        <f t="shared" si="4"/>
        <v>-4.2856018990278244E-4</v>
      </c>
      <c r="F176" s="4">
        <f>ReconciliationData!AB173</f>
        <v>889124.24042856041</v>
      </c>
      <c r="G176" s="4">
        <f>ReconciliationData!AH173</f>
        <v>889124.2404285603</v>
      </c>
      <c r="H176" s="4">
        <f t="shared" si="5"/>
        <v>0</v>
      </c>
    </row>
    <row r="177" spans="1:8" x14ac:dyDescent="0.25">
      <c r="A177" s="63" t="s">
        <v>173</v>
      </c>
      <c r="B177" s="66">
        <v>963326.39</v>
      </c>
      <c r="C177" s="4">
        <f>ReconciliationData!AK174+ReconciliationData!Q174+ReconciliationData!Z174-'Monthly Adjustments'!BB175</f>
        <v>963326.38676637074</v>
      </c>
      <c r="D177" s="4">
        <f t="shared" si="4"/>
        <v>3.2336292788386345E-3</v>
      </c>
      <c r="F177" s="4">
        <f>ReconciliationData!AB174</f>
        <v>964306.61676637083</v>
      </c>
      <c r="G177" s="4">
        <f>ReconciliationData!AH174</f>
        <v>964306.61676637072</v>
      </c>
      <c r="H177" s="4">
        <f t="shared" si="5"/>
        <v>0</v>
      </c>
    </row>
    <row r="178" spans="1:8" x14ac:dyDescent="0.25">
      <c r="A178" s="63" t="s">
        <v>174</v>
      </c>
      <c r="B178" s="66">
        <v>122101.82999999999</v>
      </c>
      <c r="C178" s="4">
        <f>ReconciliationData!AK175+ReconciliationData!Q175+ReconciliationData!Z175-'Monthly Adjustments'!BB176</f>
        <v>122101.83006135648</v>
      </c>
      <c r="D178" s="4">
        <f t="shared" si="4"/>
        <v>-6.1356491642072797E-5</v>
      </c>
      <c r="F178" s="4">
        <f>ReconciliationData!AB175</f>
        <v>122609.35006135647</v>
      </c>
      <c r="G178" s="4">
        <f>ReconciliationData!AH175</f>
        <v>122609.35006135648</v>
      </c>
      <c r="H178" s="4">
        <f t="shared" si="5"/>
        <v>0</v>
      </c>
    </row>
    <row r="179" spans="1:8" x14ac:dyDescent="0.25">
      <c r="A179" s="63" t="s">
        <v>175</v>
      </c>
      <c r="B179" s="66">
        <v>4357804.29</v>
      </c>
      <c r="C179" s="4">
        <f>ReconciliationData!AK176+ReconciliationData!Q176+ReconciliationData!Z176-'Monthly Adjustments'!BB177</f>
        <v>4357804.2864465257</v>
      </c>
      <c r="D179" s="4">
        <f t="shared" si="4"/>
        <v>3.5534743219614029E-3</v>
      </c>
      <c r="F179" s="4">
        <f>ReconciliationData!AB176</f>
        <v>4360479.4564465256</v>
      </c>
      <c r="G179" s="4">
        <f>ReconciliationData!AH176</f>
        <v>4360479.4564465256</v>
      </c>
      <c r="H179" s="4">
        <f t="shared" si="5"/>
        <v>0</v>
      </c>
    </row>
    <row r="180" spans="1:8" x14ac:dyDescent="0.25">
      <c r="A180" s="63" t="s">
        <v>176</v>
      </c>
      <c r="B180" s="66">
        <v>3958347.9399999995</v>
      </c>
      <c r="C180" s="4">
        <f>ReconciliationData!AK177+ReconciliationData!Q177+ReconciliationData!Z177-'Monthly Adjustments'!BB178</f>
        <v>3958347.9327913108</v>
      </c>
      <c r="D180" s="4">
        <f t="shared" si="4"/>
        <v>7.2086886502802372E-3</v>
      </c>
      <c r="F180" s="4">
        <f>ReconciliationData!AB177</f>
        <v>3960585.8127913107</v>
      </c>
      <c r="G180" s="4">
        <f>ReconciliationData!AH177</f>
        <v>3960585.8127913107</v>
      </c>
      <c r="H180" s="4">
        <f t="shared" si="5"/>
        <v>0</v>
      </c>
    </row>
    <row r="181" spans="1:8" x14ac:dyDescent="0.25">
      <c r="A181" s="63" t="s">
        <v>177</v>
      </c>
      <c r="B181" s="66">
        <v>2104741.6399999997</v>
      </c>
      <c r="C181" s="4">
        <f>ReconciliationData!AK178+ReconciliationData!Q178+ReconciliationData!Z178-'Monthly Adjustments'!BB179</f>
        <v>2104741.6420876249</v>
      </c>
      <c r="D181" s="4">
        <f t="shared" si="4"/>
        <v>-2.0876252092421055E-3</v>
      </c>
      <c r="F181" s="4">
        <f>ReconciliationData!AB178</f>
        <v>2105768.052087625</v>
      </c>
      <c r="G181" s="4">
        <f>ReconciliationData!AH178</f>
        <v>2105768.052087625</v>
      </c>
      <c r="H181" s="4">
        <f t="shared" si="5"/>
        <v>0</v>
      </c>
    </row>
    <row r="182" spans="1:8" x14ac:dyDescent="0.25">
      <c r="A182" s="63" t="s">
        <v>178</v>
      </c>
      <c r="B182" s="66">
        <v>625760.49999999988</v>
      </c>
      <c r="C182" s="4">
        <f>ReconciliationData!AK179+ReconciliationData!Q179+ReconciliationData!Z179-'Monthly Adjustments'!BB180</f>
        <v>625760.49392003077</v>
      </c>
      <c r="D182" s="4">
        <f t="shared" si="4"/>
        <v>6.0799691127613187E-3</v>
      </c>
      <c r="F182" s="4">
        <f>ReconciliationData!AB179</f>
        <v>626183.23392003076</v>
      </c>
      <c r="G182" s="4">
        <f>ReconciliationData!AH179</f>
        <v>626183.23392003076</v>
      </c>
      <c r="H182" s="4">
        <f t="shared" si="5"/>
        <v>0</v>
      </c>
    </row>
    <row r="183" spans="1:8" x14ac:dyDescent="0.25">
      <c r="A183" s="63" t="s">
        <v>179</v>
      </c>
      <c r="B183" s="66">
        <v>108027217.53</v>
      </c>
      <c r="C183" s="4">
        <f>ReconciliationData!AK180+ReconciliationData!Q180+ReconciliationData!Z180-'Monthly Adjustments'!BB181</f>
        <v>108027217.52999999</v>
      </c>
      <c r="D183" s="4">
        <f t="shared" si="4"/>
        <v>0</v>
      </c>
      <c r="F183" s="4">
        <f>ReconciliationData!AB180</f>
        <v>125523183.15999998</v>
      </c>
      <c r="G183" s="4">
        <f>ReconciliationData!AH180</f>
        <v>125523183.15999998</v>
      </c>
      <c r="H183" s="4">
        <f t="shared" si="5"/>
        <v>0</v>
      </c>
    </row>
    <row r="184" spans="1:8" ht="15.75" thickBot="1" x14ac:dyDescent="0.3">
      <c r="A184" s="68" t="s">
        <v>4879</v>
      </c>
      <c r="B184" s="69">
        <v>4040188281.1200004</v>
      </c>
      <c r="C184" s="70">
        <f>SUM(C5:C183)</f>
        <v>4040299481.1625547</v>
      </c>
      <c r="D184" s="70">
        <f t="shared" si="4"/>
        <v>-111200.04255437851</v>
      </c>
      <c r="E184" s="71"/>
      <c r="F184" s="70">
        <f>SUM(F5:F183)</f>
        <v>4118966972.3916492</v>
      </c>
      <c r="G184" s="70">
        <f>SUM(G5:G183)</f>
        <v>4119622190.0008874</v>
      </c>
      <c r="H184" s="70">
        <f>SUM(H5:H183)</f>
        <v>-655217.60923852411</v>
      </c>
    </row>
    <row r="186" spans="1:8" x14ac:dyDescent="0.25">
      <c r="F186" s="72">
        <v>3754587.73</v>
      </c>
    </row>
    <row r="187" spans="1:8" x14ac:dyDescent="0.25">
      <c r="G187" s="4"/>
      <c r="H187" s="4"/>
    </row>
  </sheetData>
  <sheetProtection password="998D" sheet="1" objects="1" scenarios="1"/>
  <mergeCells count="2">
    <mergeCell ref="B1:D1"/>
    <mergeCell ref="F1:H1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N24"/>
  <sheetViews>
    <sheetView tabSelected="1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B1" sqref="B1"/>
    </sheetView>
  </sheetViews>
  <sheetFormatPr defaultRowHeight="15" x14ac:dyDescent="0.25"/>
  <cols>
    <col min="1" max="1" width="20.5703125" customWidth="1"/>
    <col min="2" max="2" width="15.28515625" bestFit="1" customWidth="1"/>
    <col min="3" max="3" width="20.7109375" bestFit="1" customWidth="1"/>
    <col min="4" max="4" width="19.28515625" bestFit="1" customWidth="1"/>
    <col min="5" max="5" width="14.28515625" bestFit="1" customWidth="1"/>
    <col min="6" max="6" width="17.42578125" bestFit="1" customWidth="1"/>
    <col min="7" max="7" width="16.28515625" bestFit="1" customWidth="1"/>
    <col min="8" max="8" width="17.7109375" bestFit="1" customWidth="1"/>
    <col min="9" max="9" width="16.85546875" bestFit="1" customWidth="1"/>
    <col min="10" max="10" width="15.28515625" bestFit="1" customWidth="1"/>
    <col min="11" max="11" width="22.140625" bestFit="1" customWidth="1"/>
    <col min="12" max="12" width="15" bestFit="1" customWidth="1"/>
  </cols>
  <sheetData>
    <row r="1" spans="1:14" ht="15.75" x14ac:dyDescent="0.25">
      <c r="A1" s="38" t="s">
        <v>4439</v>
      </c>
      <c r="B1" s="56"/>
      <c r="D1" s="50" t="e">
        <f>VLOOKUP($B$1,ReconciliationData!$A$2:$B$180,2,FALSE)</f>
        <v>#N/A</v>
      </c>
      <c r="E1" s="49"/>
      <c r="F1" s="49"/>
      <c r="G1" s="49"/>
      <c r="H1" s="49"/>
      <c r="I1" s="49"/>
      <c r="J1" s="49"/>
      <c r="K1" s="49"/>
      <c r="L1" s="49"/>
    </row>
    <row r="2" spans="1:14" ht="15.75" x14ac:dyDescent="0.25">
      <c r="A2" s="38"/>
      <c r="B2" s="48"/>
    </row>
    <row r="3" spans="1:14" x14ac:dyDescent="0.25">
      <c r="C3" s="6" t="s">
        <v>309</v>
      </c>
    </row>
    <row r="4" spans="1:14" x14ac:dyDescent="0.25">
      <c r="B4" s="47" t="s">
        <v>303</v>
      </c>
      <c r="C4" s="47" t="s">
        <v>310</v>
      </c>
      <c r="D4" s="47" t="s">
        <v>304</v>
      </c>
      <c r="E4" s="47" t="s">
        <v>293</v>
      </c>
      <c r="F4" s="47" t="s">
        <v>311</v>
      </c>
      <c r="G4" s="47" t="s">
        <v>4441</v>
      </c>
      <c r="H4" s="47" t="s">
        <v>313</v>
      </c>
      <c r="I4" s="47" t="s">
        <v>314</v>
      </c>
      <c r="J4" s="47" t="s">
        <v>305</v>
      </c>
      <c r="K4" s="47" t="s">
        <v>316</v>
      </c>
      <c r="L4" s="47" t="s">
        <v>306</v>
      </c>
    </row>
    <row r="5" spans="1:14" x14ac:dyDescent="0.25">
      <c r="A5" t="s">
        <v>285</v>
      </c>
      <c r="B5" s="51" t="e">
        <f>VLOOKUP($B$1,ReconciliationData!$A$2:$AL$180,3,FALSE)</f>
        <v>#N/A</v>
      </c>
      <c r="C5" s="51" t="e">
        <f>VLOOKUP($B$1,ReconciliationData!$A$2:$AL$180,4,FALSE)-E5</f>
        <v>#N/A</v>
      </c>
      <c r="D5" s="51" t="e">
        <f>SUM(B5:C5)</f>
        <v>#N/A</v>
      </c>
      <c r="E5" s="51">
        <v>0</v>
      </c>
      <c r="F5" s="51" t="e">
        <f>VLOOKUP($B$1,'Monthly Adjustments'!$A$3:$AW$181,2,FALSE)</f>
        <v>#N/A</v>
      </c>
      <c r="G5" s="51" t="e">
        <f>VLOOKUP($B$1,'Monthly Adjustments'!$A$3:$AW$181,3,FALSE)</f>
        <v>#N/A</v>
      </c>
      <c r="H5" s="51" t="e">
        <f>VLOOKUP($B$1,'Monthly Adjustments'!$A$3:$AW$181,4,FALSE)</f>
        <v>#N/A</v>
      </c>
      <c r="I5" s="51" t="e">
        <f>VLOOKUP($B$1,'Monthly Adjustments'!$A$3:$AW$181,5,FALSE)</f>
        <v>#N/A</v>
      </c>
      <c r="J5" s="51" t="e">
        <f t="shared" ref="J5:J16" si="0">ROUND(SUM(D5:I5),2)</f>
        <v>#N/A</v>
      </c>
      <c r="K5" s="51" t="e">
        <f>SUMIFS('Accounting Record'!$E$2:$E$2137,'Accounting Record'!$A$2:$A$2137,$B$1,'Accounting Record'!$B$2:$B$2137,1)+I5</f>
        <v>#N/A</v>
      </c>
      <c r="L5" s="51" t="e">
        <f t="shared" ref="L5:L16" si="1">ROUND(J5-K5,2)</f>
        <v>#N/A</v>
      </c>
      <c r="M5" s="3"/>
      <c r="N5" s="3"/>
    </row>
    <row r="6" spans="1:14" x14ac:dyDescent="0.25">
      <c r="A6" t="s">
        <v>287</v>
      </c>
      <c r="B6" s="51" t="e">
        <f>VLOOKUP($B$1,ReconciliationData!$A$2:$AL$180,5,FALSE)</f>
        <v>#N/A</v>
      </c>
      <c r="C6" s="51" t="e">
        <f>VLOOKUP($B$1,ReconciliationData!$A$2:$AL$180,6,FALSE)-E6</f>
        <v>#N/A</v>
      </c>
      <c r="D6" s="51" t="e">
        <f t="shared" ref="D6:D16" si="2">SUM(B6:C6)</f>
        <v>#N/A</v>
      </c>
      <c r="E6" s="51">
        <v>0</v>
      </c>
      <c r="F6" s="51" t="e">
        <f>VLOOKUP($B$1,'Monthly Adjustments'!$A$3:$AW$181,6,FALSE)</f>
        <v>#N/A</v>
      </c>
      <c r="G6" s="51" t="e">
        <f>VLOOKUP($B$1,'Monthly Adjustments'!$A$3:$AW$181,7,FALSE)</f>
        <v>#N/A</v>
      </c>
      <c r="H6" s="51" t="e">
        <f>VLOOKUP($B$1,'Monthly Adjustments'!$A$3:$AW$181,8,FALSE)</f>
        <v>#N/A</v>
      </c>
      <c r="I6" s="51" t="e">
        <f>VLOOKUP($B$1,'Monthly Adjustments'!$A$3:$AW$181,9,FALSE)</f>
        <v>#N/A</v>
      </c>
      <c r="J6" s="51" t="e">
        <f t="shared" si="0"/>
        <v>#N/A</v>
      </c>
      <c r="K6" s="51" t="e">
        <f>SUMIFS('Accounting Record'!$E$2:$E$2137,'Accounting Record'!$A$2:$A$2137,$B$1,'Accounting Record'!$B$2:$B$2137,2)+I6</f>
        <v>#N/A</v>
      </c>
      <c r="L6" s="51" t="e">
        <f t="shared" si="1"/>
        <v>#N/A</v>
      </c>
      <c r="M6" s="3"/>
      <c r="N6" s="3"/>
    </row>
    <row r="7" spans="1:14" x14ac:dyDescent="0.25">
      <c r="A7" t="s">
        <v>288</v>
      </c>
      <c r="B7" s="51" t="e">
        <f>VLOOKUP($B$1,ReconciliationData!$A$2:$AL$180,7,FALSE)</f>
        <v>#N/A</v>
      </c>
      <c r="C7" s="51" t="e">
        <f>VLOOKUP($B$1,ReconciliationData!$A$2:$AL$180,8,FALSE)-E7</f>
        <v>#N/A</v>
      </c>
      <c r="D7" s="51" t="e">
        <f t="shared" si="2"/>
        <v>#N/A</v>
      </c>
      <c r="E7" s="51">
        <v>0</v>
      </c>
      <c r="F7" s="51" t="e">
        <f>VLOOKUP($B$1,'Monthly Adjustments'!$A$3:$AW$181,10,FALSE)</f>
        <v>#N/A</v>
      </c>
      <c r="G7" s="51" t="e">
        <f>VLOOKUP($B$1,'Monthly Adjustments'!$A$3:$AW$181,11,FALSE)</f>
        <v>#N/A</v>
      </c>
      <c r="H7" s="51" t="e">
        <f>VLOOKUP($B$1,'Monthly Adjustments'!$A$3:$AW$181,12,FALSE)</f>
        <v>#N/A</v>
      </c>
      <c r="I7" s="51" t="e">
        <f>VLOOKUP($B$1,'Monthly Adjustments'!$A$3:$AW$181,13,FALSE)</f>
        <v>#N/A</v>
      </c>
      <c r="J7" s="51" t="e">
        <f t="shared" si="0"/>
        <v>#N/A</v>
      </c>
      <c r="K7" s="51" t="e">
        <f>SUMIFS('Accounting Record'!$E$2:$E$2137,'Accounting Record'!$A$2:$A$2137,$B$1,'Accounting Record'!$B$2:$B$2137,3)+I7</f>
        <v>#N/A</v>
      </c>
      <c r="L7" s="51" t="e">
        <f t="shared" si="1"/>
        <v>#N/A</v>
      </c>
      <c r="M7" s="3"/>
      <c r="N7" s="3"/>
    </row>
    <row r="8" spans="1:14" x14ac:dyDescent="0.25">
      <c r="A8" t="s">
        <v>289</v>
      </c>
      <c r="B8" s="51" t="e">
        <f>VLOOKUP($B$1,ReconciliationData!$A$2:$AL$180,9,FALSE)</f>
        <v>#N/A</v>
      </c>
      <c r="C8" s="51" t="e">
        <f>VLOOKUP($B$1,ReconciliationData!$A$2:$AL$180,8,FALSE)-E8</f>
        <v>#N/A</v>
      </c>
      <c r="D8" s="51" t="e">
        <f t="shared" si="2"/>
        <v>#N/A</v>
      </c>
      <c r="E8" s="51">
        <v>0</v>
      </c>
      <c r="F8" s="51" t="e">
        <f>VLOOKUP($B$1,'Monthly Adjustments'!$A$3:$AW$181,14,FALSE)</f>
        <v>#N/A</v>
      </c>
      <c r="G8" s="51" t="e">
        <f>VLOOKUP($B$1,'Monthly Adjustments'!$A$3:$AW$181,15,FALSE)</f>
        <v>#N/A</v>
      </c>
      <c r="H8" s="51" t="e">
        <f>VLOOKUP($B$1,'Monthly Adjustments'!$A$3:$AW$181,16,FALSE)</f>
        <v>#N/A</v>
      </c>
      <c r="I8" s="51" t="e">
        <f>VLOOKUP($B$1,'Monthly Adjustments'!$A$3:$AW$181,17,FALSE)</f>
        <v>#N/A</v>
      </c>
      <c r="J8" s="51" t="e">
        <f t="shared" si="0"/>
        <v>#N/A</v>
      </c>
      <c r="K8" s="51" t="e">
        <f>SUMIFS('Accounting Record'!$E$2:$E$2137,'Accounting Record'!$A$2:$A$2137,$B$1,'Accounting Record'!$B$2:$B$2137,4)+I8</f>
        <v>#N/A</v>
      </c>
      <c r="L8" s="51" t="e">
        <f t="shared" si="1"/>
        <v>#N/A</v>
      </c>
      <c r="M8" s="3"/>
      <c r="N8" s="3"/>
    </row>
    <row r="9" spans="1:14" x14ac:dyDescent="0.25">
      <c r="A9" t="s">
        <v>290</v>
      </c>
      <c r="B9" s="51" t="e">
        <f>VLOOKUP($B$1,ReconciliationData!$A$2:$AL$180,11,FALSE)</f>
        <v>#N/A</v>
      </c>
      <c r="C9" s="51" t="e">
        <f>VLOOKUP($B$1,ReconciliationData!$A$2:$AL$180,8,FALSE)-E9</f>
        <v>#N/A</v>
      </c>
      <c r="D9" s="51" t="e">
        <f t="shared" si="2"/>
        <v>#N/A</v>
      </c>
      <c r="E9" s="51">
        <v>0</v>
      </c>
      <c r="F9" s="51" t="e">
        <f>VLOOKUP($B$1,'Monthly Adjustments'!$A$3:$AW$181,18,FALSE)</f>
        <v>#N/A</v>
      </c>
      <c r="G9" s="51" t="e">
        <f>VLOOKUP($B$1,'Monthly Adjustments'!$A$3:$AW$181,19,FALSE)</f>
        <v>#N/A</v>
      </c>
      <c r="H9" s="51" t="e">
        <f>VLOOKUP($B$1,'Monthly Adjustments'!$A$3:$AW$181,20,FALSE)</f>
        <v>#N/A</v>
      </c>
      <c r="I9" s="51" t="e">
        <f>VLOOKUP($B$1,'Monthly Adjustments'!$A$3:$AW$181,21,FALSE)</f>
        <v>#N/A</v>
      </c>
      <c r="J9" s="51" t="e">
        <f t="shared" si="0"/>
        <v>#N/A</v>
      </c>
      <c r="K9" s="51" t="e">
        <f>SUMIFS('Accounting Record'!$E$2:$E$2137,'Accounting Record'!$A$2:$A$2137,$B$1,'Accounting Record'!$B$2:$B$2137,5)+I9</f>
        <v>#N/A</v>
      </c>
      <c r="L9" s="51" t="e">
        <f t="shared" si="1"/>
        <v>#N/A</v>
      </c>
      <c r="M9" s="3"/>
      <c r="N9" s="3"/>
    </row>
    <row r="10" spans="1:14" x14ac:dyDescent="0.25">
      <c r="A10" t="s">
        <v>291</v>
      </c>
      <c r="B10" s="51" t="e">
        <f>VLOOKUP($B$1,ReconciliationData!$A$2:$AL$180,13,FALSE)</f>
        <v>#N/A</v>
      </c>
      <c r="C10" s="51" t="e">
        <f>VLOOKUP($B$1,ReconciliationData!$A$2:$AL$180,14,FALSE)-E10</f>
        <v>#N/A</v>
      </c>
      <c r="D10" s="51" t="e">
        <f t="shared" si="2"/>
        <v>#N/A</v>
      </c>
      <c r="E10" s="51">
        <v>0</v>
      </c>
      <c r="F10" s="51" t="e">
        <f>VLOOKUP($B$1,'Monthly Adjustments'!$A$3:$AW$181,22,FALSE)</f>
        <v>#N/A</v>
      </c>
      <c r="G10" s="51" t="e">
        <f>VLOOKUP($B$1,'Monthly Adjustments'!$A$3:$AW$181,23,FALSE)</f>
        <v>#N/A</v>
      </c>
      <c r="H10" s="51" t="e">
        <f>VLOOKUP($B$1,'Monthly Adjustments'!$A$3:$AW$181,24,FALSE)</f>
        <v>#N/A</v>
      </c>
      <c r="I10" s="51" t="e">
        <f>VLOOKUP($B$1,'Monthly Adjustments'!$A$3:$AW$181,25,FALSE)</f>
        <v>#N/A</v>
      </c>
      <c r="J10" s="51" t="e">
        <f t="shared" si="0"/>
        <v>#N/A</v>
      </c>
      <c r="K10" s="51" t="e">
        <f>SUMIFS('Accounting Record'!$E$2:$E$2137,'Accounting Record'!$A$2:$A$2137,$B$1,'Accounting Record'!$B$2:$B$2137,6)+I10</f>
        <v>#N/A</v>
      </c>
      <c r="L10" s="51" t="e">
        <f t="shared" si="1"/>
        <v>#N/A</v>
      </c>
      <c r="M10" s="3"/>
      <c r="N10" s="3"/>
    </row>
    <row r="11" spans="1:14" x14ac:dyDescent="0.25">
      <c r="A11" t="s">
        <v>292</v>
      </c>
      <c r="B11" s="51" t="e">
        <f>VLOOKUP($B$1,ReconciliationData!$A$2:$AL$180,15,FALSE)</f>
        <v>#N/A</v>
      </c>
      <c r="C11" s="51" t="e">
        <f>VLOOKUP($B$1,ReconciliationData!$A$2:$AL$180,16,FALSE)-E11</f>
        <v>#N/A</v>
      </c>
      <c r="D11" s="51" t="e">
        <f t="shared" si="2"/>
        <v>#N/A</v>
      </c>
      <c r="E11" s="51" t="e">
        <f>VLOOKUP($B$1,ReconciliationData!$A$2:$AL$180,17,FALSE)</f>
        <v>#N/A</v>
      </c>
      <c r="F11" s="51" t="e">
        <f>VLOOKUP($B$1,'Monthly Adjustments'!$A$3:$AW$181,26,FALSE)</f>
        <v>#N/A</v>
      </c>
      <c r="G11" s="51" t="e">
        <f>VLOOKUP($B$1,'Monthly Adjustments'!$A$3:$AW$181,27,FALSE)</f>
        <v>#N/A</v>
      </c>
      <c r="H11" s="51" t="e">
        <f>VLOOKUP($B$1,'Monthly Adjustments'!$A$3:$AW$181,28,FALSE)</f>
        <v>#N/A</v>
      </c>
      <c r="I11" s="51" t="e">
        <f>VLOOKUP($B$1,'Monthly Adjustments'!$A$3:$AW$181,29,FALSE)</f>
        <v>#N/A</v>
      </c>
      <c r="J11" s="51" t="e">
        <f t="shared" si="0"/>
        <v>#N/A</v>
      </c>
      <c r="K11" s="51" t="e">
        <f>SUMIFS('Accounting Record'!$E$2:$E$2137,'Accounting Record'!$A$2:$A$2137,$B$1,'Accounting Record'!$B$2:$B$2137,7)+I11</f>
        <v>#N/A</v>
      </c>
      <c r="L11" s="51" t="e">
        <f t="shared" si="1"/>
        <v>#N/A</v>
      </c>
      <c r="M11" s="3"/>
      <c r="N11" s="3"/>
    </row>
    <row r="12" spans="1:14" x14ac:dyDescent="0.25">
      <c r="A12" t="s">
        <v>294</v>
      </c>
      <c r="B12" s="51" t="e">
        <f>VLOOKUP($B$1,ReconciliationData!$A$2:$AL$180,18,FALSE)</f>
        <v>#N/A</v>
      </c>
      <c r="C12" s="51" t="e">
        <f>VLOOKUP($B$1,ReconciliationData!$A$2:$AL$180,19,FALSE)-E12</f>
        <v>#N/A</v>
      </c>
      <c r="D12" s="51" t="e">
        <f t="shared" si="2"/>
        <v>#N/A</v>
      </c>
      <c r="E12" s="51">
        <v>0</v>
      </c>
      <c r="F12" s="51" t="e">
        <f>VLOOKUP($B$1,'Monthly Adjustments'!$A$3:$AW$181,30,FALSE)</f>
        <v>#N/A</v>
      </c>
      <c r="G12" s="51" t="e">
        <f>VLOOKUP($B$1,'Monthly Adjustments'!$A$3:$AW$181,31,FALSE)</f>
        <v>#N/A</v>
      </c>
      <c r="H12" s="51" t="e">
        <f>VLOOKUP($B$1,'Monthly Adjustments'!$A$3:$AW$181,32,FALSE)</f>
        <v>#N/A</v>
      </c>
      <c r="I12" s="51" t="e">
        <f>VLOOKUP($B$1,'Monthly Adjustments'!$A$3:$AW$181,33,FALSE)</f>
        <v>#N/A</v>
      </c>
      <c r="J12" s="51" t="e">
        <f t="shared" si="0"/>
        <v>#N/A</v>
      </c>
      <c r="K12" s="51" t="e">
        <f>SUMIFS('Accounting Record'!$E$2:$E$2137,'Accounting Record'!$A$2:$A$2137,$B$1,'Accounting Record'!$B$2:$B$2137,8)+I12</f>
        <v>#N/A</v>
      </c>
      <c r="L12" s="51" t="e">
        <f t="shared" si="1"/>
        <v>#N/A</v>
      </c>
      <c r="M12" s="3"/>
      <c r="N12" s="3"/>
    </row>
    <row r="13" spans="1:14" x14ac:dyDescent="0.25">
      <c r="A13" t="s">
        <v>295</v>
      </c>
      <c r="B13" s="51" t="e">
        <f>VLOOKUP($B$1,ReconciliationData!$A$2:$AL$180,20,FALSE)</f>
        <v>#N/A</v>
      </c>
      <c r="C13" s="51" t="e">
        <f>VLOOKUP($B$1,ReconciliationData!$A$2:$AL$180,21,FALSE)-E13</f>
        <v>#N/A</v>
      </c>
      <c r="D13" s="51" t="e">
        <f t="shared" si="2"/>
        <v>#N/A</v>
      </c>
      <c r="E13" s="51">
        <v>0</v>
      </c>
      <c r="F13" s="51" t="e">
        <f>VLOOKUP($B$1,'Monthly Adjustments'!$A$3:$AW$181,34,FALSE)</f>
        <v>#N/A</v>
      </c>
      <c r="G13" s="51" t="e">
        <f>VLOOKUP($B$1,'Monthly Adjustments'!$A$3:$AW$181,35,FALSE)</f>
        <v>#N/A</v>
      </c>
      <c r="H13" s="51" t="e">
        <f>VLOOKUP($B$1,'Monthly Adjustments'!$A$3:$AW$181,36,FALSE)</f>
        <v>#N/A</v>
      </c>
      <c r="I13" s="51" t="e">
        <f>VLOOKUP($B$1,'Monthly Adjustments'!$A$3:$AW$181,37,FALSE)</f>
        <v>#N/A</v>
      </c>
      <c r="J13" s="51" t="e">
        <f t="shared" si="0"/>
        <v>#N/A</v>
      </c>
      <c r="K13" s="51" t="e">
        <f>SUMIFS('Accounting Record'!$E$2:$E$2137,'Accounting Record'!$A$2:$A$2137,$B$1,'Accounting Record'!$B$2:$B$2137,9)+I13</f>
        <v>#N/A</v>
      </c>
      <c r="L13" s="51" t="e">
        <f t="shared" si="1"/>
        <v>#N/A</v>
      </c>
      <c r="M13" s="3"/>
      <c r="N13" s="3"/>
    </row>
    <row r="14" spans="1:14" x14ac:dyDescent="0.25">
      <c r="A14" t="s">
        <v>296</v>
      </c>
      <c r="B14" s="51" t="e">
        <f>VLOOKUP($B$1,ReconciliationData!$A$2:$AL$180,22,FALSE)</f>
        <v>#N/A</v>
      </c>
      <c r="C14" s="51" t="e">
        <f>VLOOKUP($B$1,ReconciliationData!$A$2:$AL$180,23,FALSE)-E14</f>
        <v>#N/A</v>
      </c>
      <c r="D14" s="51" t="e">
        <f t="shared" si="2"/>
        <v>#N/A</v>
      </c>
      <c r="E14" s="51">
        <v>0</v>
      </c>
      <c r="F14" s="51" t="e">
        <f>VLOOKUP($B$1,'Monthly Adjustments'!$A$3:$AW$181,38,FALSE)</f>
        <v>#N/A</v>
      </c>
      <c r="G14" s="51" t="e">
        <f>VLOOKUP($B$1,'Monthly Adjustments'!$A$3:$AW$181,39,FALSE)</f>
        <v>#N/A</v>
      </c>
      <c r="H14" s="51" t="e">
        <f>VLOOKUP($B$1,'Monthly Adjustments'!$A$3:$AW$181,40,FALSE)</f>
        <v>#N/A</v>
      </c>
      <c r="I14" s="51" t="e">
        <f>VLOOKUP($B$1,'Monthly Adjustments'!$A$3:$AW$181,41,FALSE)</f>
        <v>#N/A</v>
      </c>
      <c r="J14" s="51" t="e">
        <f t="shared" si="0"/>
        <v>#N/A</v>
      </c>
      <c r="K14" s="51" t="e">
        <f>SUMIFS('Accounting Record'!$E$2:$E$2137,'Accounting Record'!$A$2:$A$2137,$B$1,'Accounting Record'!$B$2:$B$2137,10)+I14</f>
        <v>#N/A</v>
      </c>
      <c r="L14" s="51" t="e">
        <f t="shared" si="1"/>
        <v>#N/A</v>
      </c>
      <c r="M14" s="3"/>
      <c r="N14" s="3"/>
    </row>
    <row r="15" spans="1:14" x14ac:dyDescent="0.25">
      <c r="A15" t="s">
        <v>297</v>
      </c>
      <c r="B15" s="51" t="e">
        <f>VLOOKUP($B$1,ReconciliationData!$A$2:$AL$180,24,FALSE)</f>
        <v>#N/A</v>
      </c>
      <c r="C15" s="51" t="e">
        <f>VLOOKUP($B$1,ReconciliationData!$A$2:$AL$180,25,FALSE)-E15</f>
        <v>#N/A</v>
      </c>
      <c r="D15" s="51" t="e">
        <f t="shared" si="2"/>
        <v>#N/A</v>
      </c>
      <c r="E15" s="51" t="e">
        <f>VLOOKUP($B$1,ReconciliationData!$A$2:$AL$180,26,FALSE)</f>
        <v>#N/A</v>
      </c>
      <c r="F15" s="51" t="e">
        <f>VLOOKUP($B$1,'Monthly Adjustments'!$A$3:$AW$181,42,FALSE)</f>
        <v>#N/A</v>
      </c>
      <c r="G15" s="51" t="e">
        <f>VLOOKUP($B$1,'Monthly Adjustments'!$A$3:$AW$181,43,FALSE)</f>
        <v>#N/A</v>
      </c>
      <c r="H15" s="51" t="e">
        <f>VLOOKUP($B$1,'Monthly Adjustments'!$A$3:$AW$181,44,FALSE)</f>
        <v>#N/A</v>
      </c>
      <c r="I15" s="51" t="e">
        <f>VLOOKUP($B$1,'Monthly Adjustments'!$A$3:$AW$181,45,FALSE)</f>
        <v>#N/A</v>
      </c>
      <c r="J15" s="51" t="e">
        <f t="shared" si="0"/>
        <v>#N/A</v>
      </c>
      <c r="K15" s="51" t="e">
        <f>SUMIFS('Accounting Record'!$E$2:$E$2137,'Accounting Record'!$A$2:$A$2137,$B$1,'Accounting Record'!$B$2:$B$2137,11)+I15</f>
        <v>#N/A</v>
      </c>
      <c r="L15" s="51" t="e">
        <f t="shared" si="1"/>
        <v>#N/A</v>
      </c>
      <c r="M15" s="3"/>
      <c r="N15" s="3"/>
    </row>
    <row r="16" spans="1:14" x14ac:dyDescent="0.25">
      <c r="A16" t="s">
        <v>308</v>
      </c>
      <c r="B16" s="52" t="e">
        <f>VLOOKUP($B$1,ReconciliationData!$A$2:$AL$180,32,FALSE)</f>
        <v>#N/A</v>
      </c>
      <c r="C16" s="52" t="e">
        <f>VLOOKUP($B$1,ReconciliationData!$A$2:$AL$180,33,FALSE)-E16</f>
        <v>#N/A</v>
      </c>
      <c r="D16" s="52" t="e">
        <f t="shared" si="2"/>
        <v>#N/A</v>
      </c>
      <c r="E16" s="52">
        <v>0</v>
      </c>
      <c r="F16" s="52" t="e">
        <f>VLOOKUP($B$1,'Monthly Adjustments'!$A$3:$AW$181,46,FALSE)</f>
        <v>#N/A</v>
      </c>
      <c r="G16" s="52" t="e">
        <f>VLOOKUP($B$1,'Monthly Adjustments'!$A$3:$AW$181,47,FALSE)</f>
        <v>#N/A</v>
      </c>
      <c r="H16" s="52" t="e">
        <f>VLOOKUP($B$1,'Monthly Adjustments'!$A$3:$AW$181,48,FALSE)</f>
        <v>#N/A</v>
      </c>
      <c r="I16" s="52" t="e">
        <f>VLOOKUP($B$1,'Monthly Adjustments'!$A$3:$AW$181,49,FALSE)</f>
        <v>#N/A</v>
      </c>
      <c r="J16" s="52" t="e">
        <f t="shared" si="0"/>
        <v>#N/A</v>
      </c>
      <c r="K16" s="52" t="e">
        <f>SUMIFS('Accounting Record'!$E$2:$E$2137,'Accounting Record'!$A$2:$A$2137,$B$1,'Accounting Record'!$B$2:$B$2137,12)+I16</f>
        <v>#N/A</v>
      </c>
      <c r="L16" s="52" t="e">
        <f t="shared" si="1"/>
        <v>#N/A</v>
      </c>
      <c r="M16" s="3"/>
      <c r="N16" s="3"/>
    </row>
    <row r="17" spans="1:12" x14ac:dyDescent="0.25">
      <c r="B17" s="53" t="e">
        <f>SUM(B5:B16)</f>
        <v>#N/A</v>
      </c>
      <c r="C17" s="53" t="e">
        <f t="shared" ref="C17:L17" si="3">SUM(C5:C16)</f>
        <v>#N/A</v>
      </c>
      <c r="D17" s="53" t="e">
        <f>SUM(D5:D16)</f>
        <v>#N/A</v>
      </c>
      <c r="E17" s="53" t="e">
        <f t="shared" si="3"/>
        <v>#N/A</v>
      </c>
      <c r="F17" s="53" t="e">
        <f t="shared" si="3"/>
        <v>#N/A</v>
      </c>
      <c r="G17" s="53" t="e">
        <f t="shared" si="3"/>
        <v>#N/A</v>
      </c>
      <c r="H17" s="53" t="e">
        <f t="shared" si="3"/>
        <v>#N/A</v>
      </c>
      <c r="I17" s="53" t="e">
        <f t="shared" si="3"/>
        <v>#N/A</v>
      </c>
      <c r="J17" s="53" t="e">
        <f t="shared" si="3"/>
        <v>#N/A</v>
      </c>
      <c r="K17" s="53" t="e">
        <f t="shared" si="3"/>
        <v>#N/A</v>
      </c>
      <c r="L17" s="53" t="e">
        <f t="shared" si="3"/>
        <v>#N/A</v>
      </c>
    </row>
    <row r="18" spans="1:12" x14ac:dyDescent="0.25">
      <c r="B18" s="54"/>
      <c r="C18" s="54"/>
      <c r="D18" s="54"/>
      <c r="E18" s="54"/>
      <c r="F18" s="54"/>
      <c r="G18" s="54"/>
      <c r="H18" s="54"/>
      <c r="I18" s="54"/>
      <c r="J18" s="73" t="e">
        <f>J17-H17</f>
        <v>#N/A</v>
      </c>
      <c r="K18" s="54"/>
      <c r="L18" s="54"/>
    </row>
    <row r="19" spans="1:12" x14ac:dyDescent="0.25">
      <c r="A19" s="38" t="s">
        <v>307</v>
      </c>
      <c r="B19" s="54"/>
      <c r="C19" s="54"/>
      <c r="D19" s="55" t="e">
        <f>VLOOKUP($B$1,ReconciliationData!$A$2:$AB$180,28,FALSE)</f>
        <v>#N/A</v>
      </c>
      <c r="E19" s="54"/>
      <c r="F19" s="54"/>
      <c r="G19" s="54"/>
      <c r="H19" s="54"/>
      <c r="I19" s="54"/>
      <c r="J19" s="54"/>
      <c r="K19" s="54"/>
      <c r="L19" s="54"/>
    </row>
    <row r="20" spans="1:12" x14ac:dyDescent="0.25">
      <c r="A20" s="38" t="s">
        <v>4440</v>
      </c>
      <c r="D20" s="39" t="e">
        <f>D19-D17</f>
        <v>#N/A</v>
      </c>
    </row>
    <row r="21" spans="1:12" x14ac:dyDescent="0.25">
      <c r="D21" s="4"/>
    </row>
    <row r="22" spans="1:12" x14ac:dyDescent="0.25">
      <c r="C22" s="4"/>
      <c r="D22" s="4"/>
    </row>
    <row r="23" spans="1:12" x14ac:dyDescent="0.25">
      <c r="D23" s="4"/>
    </row>
    <row r="24" spans="1:12" x14ac:dyDescent="0.25">
      <c r="D24" s="4"/>
    </row>
  </sheetData>
  <pageMargins left="0.25" right="0.25" top="0.75" bottom="0.75" header="0.3" footer="0.3"/>
  <pageSetup scale="63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ReconciliationData!$A$2:$A$180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K181"/>
  <sheetViews>
    <sheetView workbookViewId="0">
      <pane xSplit="2" ySplit="1" topLeftCell="N131" activePane="bottomRight" state="frozen"/>
      <selection pane="topRight" activeCell="C1" sqref="C1"/>
      <selection pane="bottomLeft" activeCell="A2" sqref="A2"/>
      <selection pane="bottomRight" activeCell="Q142" sqref="Q142"/>
    </sheetView>
  </sheetViews>
  <sheetFormatPr defaultRowHeight="15" x14ac:dyDescent="0.25"/>
  <cols>
    <col min="1" max="1" width="5.5703125" bestFit="1" customWidth="1"/>
    <col min="2" max="2" width="28.140625" bestFit="1" customWidth="1"/>
    <col min="3" max="3" width="14.28515625" bestFit="1" customWidth="1"/>
    <col min="4" max="4" width="13.28515625" bestFit="1" customWidth="1"/>
    <col min="5" max="5" width="14.28515625" bestFit="1" customWidth="1"/>
    <col min="6" max="6" width="13.28515625" bestFit="1" customWidth="1"/>
    <col min="7" max="7" width="14.28515625" bestFit="1" customWidth="1"/>
    <col min="8" max="8" width="11.5703125" bestFit="1" customWidth="1"/>
    <col min="9" max="9" width="14.28515625" bestFit="1" customWidth="1"/>
    <col min="10" max="10" width="11.5703125" bestFit="1" customWidth="1"/>
    <col min="11" max="11" width="14.28515625" bestFit="1" customWidth="1"/>
    <col min="12" max="12" width="11.5703125" bestFit="1" customWidth="1"/>
    <col min="13" max="15" width="14.28515625" bestFit="1" customWidth="1"/>
    <col min="16" max="16" width="12.28515625" bestFit="1" customWidth="1"/>
    <col min="17" max="18" width="14.28515625" bestFit="1" customWidth="1"/>
    <col min="19" max="19" width="14" bestFit="1" customWidth="1"/>
    <col min="20" max="20" width="14.28515625" bestFit="1" customWidth="1"/>
    <col min="21" max="21" width="14" bestFit="1" customWidth="1"/>
    <col min="22" max="22" width="14.28515625" bestFit="1" customWidth="1"/>
    <col min="23" max="23" width="14" bestFit="1" customWidth="1"/>
    <col min="24" max="24" width="14.28515625" bestFit="1" customWidth="1"/>
    <col min="25" max="25" width="14" bestFit="1" customWidth="1"/>
    <col min="26" max="26" width="14.28515625" bestFit="1" customWidth="1"/>
    <col min="27" max="28" width="15.28515625" bestFit="1" customWidth="1"/>
    <col min="29" max="29" width="14.28515625" bestFit="1" customWidth="1"/>
    <col min="30" max="30" width="16.5703125" bestFit="1" customWidth="1"/>
    <col min="31" max="31" width="14" bestFit="1" customWidth="1"/>
    <col min="32" max="32" width="14.28515625" bestFit="1" customWidth="1"/>
    <col min="33" max="33" width="14" bestFit="1" customWidth="1"/>
    <col min="34" max="34" width="15.28515625" bestFit="1" customWidth="1"/>
    <col min="35" max="35" width="12.28515625" bestFit="1" customWidth="1"/>
    <col min="36" max="36" width="15" bestFit="1" customWidth="1"/>
    <col min="37" max="37" width="15.28515625" bestFit="1" customWidth="1"/>
  </cols>
  <sheetData>
    <row r="1" spans="1:37" x14ac:dyDescent="0.25">
      <c r="A1" t="s">
        <v>0</v>
      </c>
      <c r="B1" s="1" t="s">
        <v>180</v>
      </c>
      <c r="C1" t="s">
        <v>285</v>
      </c>
      <c r="D1" t="s">
        <v>286</v>
      </c>
      <c r="E1" t="s">
        <v>287</v>
      </c>
      <c r="F1" t="s">
        <v>286</v>
      </c>
      <c r="G1" t="s">
        <v>288</v>
      </c>
      <c r="H1" t="s">
        <v>286</v>
      </c>
      <c r="I1" t="s">
        <v>289</v>
      </c>
      <c r="J1" t="s">
        <v>286</v>
      </c>
      <c r="K1" t="s">
        <v>290</v>
      </c>
      <c r="L1" t="s">
        <v>286</v>
      </c>
      <c r="M1" t="s">
        <v>291</v>
      </c>
      <c r="N1" t="s">
        <v>286</v>
      </c>
      <c r="O1" t="s">
        <v>292</v>
      </c>
      <c r="P1" t="s">
        <v>286</v>
      </c>
      <c r="Q1" t="s">
        <v>293</v>
      </c>
      <c r="R1" t="s">
        <v>294</v>
      </c>
      <c r="S1" t="s">
        <v>286</v>
      </c>
      <c r="T1" t="s">
        <v>295</v>
      </c>
      <c r="U1" t="s">
        <v>286</v>
      </c>
      <c r="V1" t="s">
        <v>296</v>
      </c>
      <c r="W1" t="s">
        <v>286</v>
      </c>
      <c r="X1" t="s">
        <v>297</v>
      </c>
      <c r="Y1" t="s">
        <v>286</v>
      </c>
      <c r="Z1" t="s">
        <v>293</v>
      </c>
      <c r="AA1" t="s">
        <v>298</v>
      </c>
      <c r="AB1" t="s">
        <v>299</v>
      </c>
      <c r="AC1" t="s">
        <v>300</v>
      </c>
      <c r="AD1" t="s">
        <v>301</v>
      </c>
      <c r="AE1" t="s">
        <v>302</v>
      </c>
      <c r="AF1" t="s">
        <v>308</v>
      </c>
      <c r="AG1" t="s">
        <v>286</v>
      </c>
      <c r="AH1" t="s">
        <v>4516</v>
      </c>
      <c r="AI1" t="s">
        <v>4517</v>
      </c>
      <c r="AJ1" t="s">
        <v>4518</v>
      </c>
      <c r="AK1" t="s">
        <v>4519</v>
      </c>
    </row>
    <row r="2" spans="1:37" ht="15.75" x14ac:dyDescent="0.25">
      <c r="A2" s="7" t="s">
        <v>1</v>
      </c>
      <c r="B2" s="2" t="s">
        <v>181</v>
      </c>
      <c r="C2" s="3">
        <v>3859174.45</v>
      </c>
      <c r="D2" s="3">
        <v>0</v>
      </c>
      <c r="E2" s="3">
        <v>3919802.21</v>
      </c>
      <c r="F2" s="3">
        <v>60627.762450404</v>
      </c>
      <c r="G2" s="3">
        <v>3919802.21</v>
      </c>
      <c r="H2" s="3">
        <v>0</v>
      </c>
      <c r="I2" s="3">
        <v>3919802.21</v>
      </c>
      <c r="J2" s="3">
        <v>0</v>
      </c>
      <c r="K2" s="3">
        <v>3919802.21</v>
      </c>
      <c r="L2" s="3">
        <v>0</v>
      </c>
      <c r="M2" s="3">
        <v>3359007.6</v>
      </c>
      <c r="N2" s="3">
        <v>0</v>
      </c>
      <c r="O2" s="3">
        <v>3826333.56</v>
      </c>
      <c r="P2" s="3">
        <v>-24895.5</v>
      </c>
      <c r="Q2" s="3">
        <v>-24895.5</v>
      </c>
      <c r="R2" s="3">
        <v>3826335</v>
      </c>
      <c r="S2" s="3">
        <v>0</v>
      </c>
      <c r="T2" s="3">
        <v>3826335</v>
      </c>
      <c r="U2" s="3">
        <v>0</v>
      </c>
      <c r="V2" s="3">
        <v>3845424.26</v>
      </c>
      <c r="W2" s="3">
        <v>0</v>
      </c>
      <c r="X2" s="3">
        <v>3845424.26</v>
      </c>
      <c r="Y2" s="3">
        <v>-1343.69</v>
      </c>
      <c r="Z2" s="3">
        <v>-1343.69</v>
      </c>
      <c r="AA2" s="4">
        <f>C2+D2+E2+F2+G2+H2+I2+J2+K2+L2+M2+N2+O2+P2-Q2+R2+S2+T2+U2+V2+W2+X2+Y2-Z2</f>
        <v>42127870.732450403</v>
      </c>
      <c r="AB2" s="3">
        <v>45973235.053089812</v>
      </c>
      <c r="AC2" s="4">
        <f>AB2-AA2</f>
        <v>3845364.3206394091</v>
      </c>
      <c r="AD2" s="3">
        <v>3845371.54</v>
      </c>
      <c r="AE2" s="4">
        <f>AC2-AD2</f>
        <v>-7.2193605909124017</v>
      </c>
      <c r="AF2" s="3">
        <v>3845371.54</v>
      </c>
      <c r="AG2" s="3">
        <v>-7.2193605909124017</v>
      </c>
      <c r="AH2" s="4">
        <f>SUM(C2:P2)+SUM(R2:Y2)+SUM(AF2:AG2)-Z2-Q2</f>
        <v>45973235.053089812</v>
      </c>
      <c r="AI2" s="4">
        <f>AB2-AH2</f>
        <v>0</v>
      </c>
      <c r="AJ2" s="58">
        <f>'Monthly Adjustments'!AX3</f>
        <v>0</v>
      </c>
      <c r="AK2" s="4">
        <f>AH2+AJ2</f>
        <v>45973235.053089812</v>
      </c>
    </row>
    <row r="3" spans="1:37" ht="15.75" x14ac:dyDescent="0.25">
      <c r="A3" s="7" t="s">
        <v>2</v>
      </c>
      <c r="B3" s="2" t="s">
        <v>4442</v>
      </c>
      <c r="C3" s="3">
        <v>17021072.289999999</v>
      </c>
      <c r="D3" s="3">
        <v>0</v>
      </c>
      <c r="E3" s="3">
        <v>17561819.670000002</v>
      </c>
      <c r="F3" s="3">
        <v>540747.38043670356</v>
      </c>
      <c r="G3" s="3">
        <v>17561819.68</v>
      </c>
      <c r="H3" s="3">
        <v>0</v>
      </c>
      <c r="I3" s="3">
        <v>17561819.68</v>
      </c>
      <c r="J3" s="3">
        <v>0</v>
      </c>
      <c r="K3" s="3">
        <v>17561819.68</v>
      </c>
      <c r="L3" s="3">
        <v>0</v>
      </c>
      <c r="M3" s="3">
        <v>14690052.609999999</v>
      </c>
      <c r="N3" s="3">
        <v>0</v>
      </c>
      <c r="O3" s="3">
        <v>17083177.75</v>
      </c>
      <c r="P3" s="3">
        <v>-107106.66</v>
      </c>
      <c r="Q3" s="3">
        <v>-107106.66</v>
      </c>
      <c r="R3" s="3">
        <v>17083184.789999999</v>
      </c>
      <c r="S3" s="3">
        <v>0</v>
      </c>
      <c r="T3" s="3">
        <v>17083184.800000001</v>
      </c>
      <c r="U3" s="3">
        <v>0</v>
      </c>
      <c r="V3" s="3">
        <v>17165315.02</v>
      </c>
      <c r="W3" s="3">
        <v>0</v>
      </c>
      <c r="X3" s="3">
        <v>17165315.02</v>
      </c>
      <c r="Y3" s="3">
        <v>-5780.87</v>
      </c>
      <c r="Z3" s="3">
        <v>-5780.87</v>
      </c>
      <c r="AA3" s="4">
        <f t="shared" ref="AA3:AA66" si="0">C3+D3+E3+F3+G3+H3+I3+J3+K3+L3+M3+N3+O3+P3-Q3+R3+S3+T3+U3+V3+W3+X3+Y3-Z3</f>
        <v>188079328.37043676</v>
      </c>
      <c r="AB3" s="3">
        <v>205244400.43822211</v>
      </c>
      <c r="AC3" s="4">
        <f t="shared" ref="AC3:AC66" si="1">AB3-AA3</f>
        <v>17165072.067785352</v>
      </c>
      <c r="AD3" s="3">
        <v>17165107.25</v>
      </c>
      <c r="AE3" s="4">
        <f t="shared" ref="AE3:AE66" si="2">AC3-AD3</f>
        <v>-35.182214647531509</v>
      </c>
      <c r="AF3" s="3">
        <v>17165107.25</v>
      </c>
      <c r="AG3" s="3">
        <v>-35.182214647531509</v>
      </c>
      <c r="AH3" s="4">
        <f t="shared" ref="AH3:AH66" si="3">SUM(C3:P3)+SUM(R3:Y3)+SUM(AF3:AG3)-Z3-Q3</f>
        <v>205244400.43822205</v>
      </c>
      <c r="AI3" s="4">
        <f t="shared" ref="AI3:AI66" si="4">AB3-AH3</f>
        <v>0</v>
      </c>
      <c r="AJ3" s="58">
        <f>'Monthly Adjustments'!AX4</f>
        <v>-5700839.6166666672</v>
      </c>
      <c r="AK3" s="4">
        <f t="shared" ref="AK3:AK66" si="5">AH3+AJ3</f>
        <v>199543560.82155538</v>
      </c>
    </row>
    <row r="4" spans="1:37" ht="15.75" x14ac:dyDescent="0.25">
      <c r="A4" s="7" t="s">
        <v>3</v>
      </c>
      <c r="B4" s="2" t="s">
        <v>4443</v>
      </c>
      <c r="C4" s="3">
        <v>3215163.02</v>
      </c>
      <c r="D4" s="3">
        <v>0</v>
      </c>
      <c r="E4" s="3">
        <v>3314786.66</v>
      </c>
      <c r="F4" s="3">
        <v>99623.634188327938</v>
      </c>
      <c r="G4" s="3">
        <v>3314786.66</v>
      </c>
      <c r="H4" s="3">
        <v>0</v>
      </c>
      <c r="I4" s="3">
        <v>3314786.66</v>
      </c>
      <c r="J4" s="3">
        <v>0</v>
      </c>
      <c r="K4" s="3">
        <v>3314786.66</v>
      </c>
      <c r="L4" s="3">
        <v>0</v>
      </c>
      <c r="M4" s="3">
        <v>2260817.5299999998</v>
      </c>
      <c r="N4" s="3">
        <v>0</v>
      </c>
      <c r="O4" s="3">
        <v>3139122.25</v>
      </c>
      <c r="P4" s="3">
        <v>-22051.98</v>
      </c>
      <c r="Q4" s="3">
        <v>-22051.98</v>
      </c>
      <c r="R4" s="3">
        <v>3139123.69</v>
      </c>
      <c r="S4" s="3">
        <v>0</v>
      </c>
      <c r="T4" s="3">
        <v>3139123.7</v>
      </c>
      <c r="U4" s="3">
        <v>0</v>
      </c>
      <c r="V4" s="3">
        <v>3156031.56</v>
      </c>
      <c r="W4" s="3">
        <v>0</v>
      </c>
      <c r="X4" s="3">
        <v>3156031.57</v>
      </c>
      <c r="Y4" s="3">
        <v>-1190.21</v>
      </c>
      <c r="Z4" s="3">
        <v>-1190.21</v>
      </c>
      <c r="AA4" s="4">
        <f t="shared" si="0"/>
        <v>34564183.594188325</v>
      </c>
      <c r="AB4" s="3">
        <v>37720164.40375343</v>
      </c>
      <c r="AC4" s="4">
        <f t="shared" si="1"/>
        <v>3155980.8095651045</v>
      </c>
      <c r="AD4" s="3">
        <v>3155988.03</v>
      </c>
      <c r="AE4" s="4">
        <f t="shared" si="2"/>
        <v>-7.2204348952509463</v>
      </c>
      <c r="AF4" s="3">
        <v>3155988.03</v>
      </c>
      <c r="AG4" s="3">
        <v>-7.2204348952509463</v>
      </c>
      <c r="AH4" s="4">
        <f t="shared" si="3"/>
        <v>37720164.40375343</v>
      </c>
      <c r="AI4" s="4">
        <f t="shared" si="4"/>
        <v>0</v>
      </c>
      <c r="AJ4" s="58">
        <f>'Monthly Adjustments'!AX5</f>
        <v>-46277.723333333335</v>
      </c>
      <c r="AK4" s="4">
        <f t="shared" si="5"/>
        <v>37673886.680420093</v>
      </c>
    </row>
    <row r="5" spans="1:37" ht="15.75" x14ac:dyDescent="0.25">
      <c r="A5" s="7" t="s">
        <v>4</v>
      </c>
      <c r="B5" s="2" t="s">
        <v>4444</v>
      </c>
      <c r="C5" s="3">
        <v>7771920.75</v>
      </c>
      <c r="D5" s="3">
        <v>0</v>
      </c>
      <c r="E5" s="3">
        <v>7942892.1200000001</v>
      </c>
      <c r="F5" s="3">
        <v>170971.36218905076</v>
      </c>
      <c r="G5" s="3">
        <v>7942892.1200000001</v>
      </c>
      <c r="H5" s="3">
        <v>0</v>
      </c>
      <c r="I5" s="3">
        <v>7942892.1200000001</v>
      </c>
      <c r="J5" s="3">
        <v>0</v>
      </c>
      <c r="K5" s="3">
        <v>7942892.1200000001</v>
      </c>
      <c r="L5" s="3">
        <v>0</v>
      </c>
      <c r="M5" s="3">
        <v>6751373.9900000002</v>
      </c>
      <c r="N5" s="3">
        <v>0</v>
      </c>
      <c r="O5" s="3">
        <v>7744299.8700000001</v>
      </c>
      <c r="P5" s="3">
        <v>-48830.29</v>
      </c>
      <c r="Q5" s="3">
        <v>-48830.29</v>
      </c>
      <c r="R5" s="3">
        <v>7744302.8099999996</v>
      </c>
      <c r="S5" s="3">
        <v>0</v>
      </c>
      <c r="T5" s="3">
        <v>7744302.8099999996</v>
      </c>
      <c r="U5" s="3">
        <v>0</v>
      </c>
      <c r="V5" s="3">
        <v>7781743.8499999996</v>
      </c>
      <c r="W5" s="3">
        <v>0</v>
      </c>
      <c r="X5" s="3">
        <v>7781743.8399999999</v>
      </c>
      <c r="Y5" s="3">
        <v>-2635.52</v>
      </c>
      <c r="Z5" s="3">
        <v>-2635.52</v>
      </c>
      <c r="AA5" s="4">
        <f t="shared" si="0"/>
        <v>85262227.762189046</v>
      </c>
      <c r="AB5" s="3">
        <v>93043856.236739397</v>
      </c>
      <c r="AC5" s="4">
        <f t="shared" si="1"/>
        <v>7781628.4745503515</v>
      </c>
      <c r="AD5" s="3">
        <v>7781643.21</v>
      </c>
      <c r="AE5" s="4">
        <f t="shared" si="2"/>
        <v>-14.735449648462236</v>
      </c>
      <c r="AF5" s="3">
        <v>7781643.21</v>
      </c>
      <c r="AG5" s="3">
        <v>-14.735449648462236</v>
      </c>
      <c r="AH5" s="4">
        <f t="shared" si="3"/>
        <v>93043856.236739412</v>
      </c>
      <c r="AI5" s="4">
        <f t="shared" si="4"/>
        <v>0</v>
      </c>
      <c r="AJ5" s="58">
        <f>'Monthly Adjustments'!AX6</f>
        <v>-2583319.83</v>
      </c>
      <c r="AK5" s="4">
        <f t="shared" si="5"/>
        <v>90460536.406739414</v>
      </c>
    </row>
    <row r="6" spans="1:37" ht="15.75" x14ac:dyDescent="0.25">
      <c r="A6" s="7" t="s">
        <v>5</v>
      </c>
      <c r="B6" s="2" t="s">
        <v>182</v>
      </c>
      <c r="C6" s="3">
        <v>372756.59</v>
      </c>
      <c r="D6" s="3">
        <v>0</v>
      </c>
      <c r="E6" s="3">
        <v>381875.84</v>
      </c>
      <c r="F6" s="3">
        <v>9119.2542357880156</v>
      </c>
      <c r="G6" s="3">
        <v>381875.84</v>
      </c>
      <c r="H6" s="3">
        <v>0</v>
      </c>
      <c r="I6" s="3">
        <v>381875.84</v>
      </c>
      <c r="J6" s="3">
        <v>0</v>
      </c>
      <c r="K6" s="3">
        <v>381875.84</v>
      </c>
      <c r="L6" s="3">
        <v>0</v>
      </c>
      <c r="M6" s="3">
        <v>403616.77</v>
      </c>
      <c r="N6" s="3">
        <v>0</v>
      </c>
      <c r="O6" s="3">
        <v>385498.96</v>
      </c>
      <c r="P6" s="3">
        <v>-3214.78</v>
      </c>
      <c r="Q6" s="3">
        <v>-3214.78</v>
      </c>
      <c r="R6" s="3">
        <v>385499.14</v>
      </c>
      <c r="S6" s="3">
        <v>0</v>
      </c>
      <c r="T6" s="3">
        <v>385499.14</v>
      </c>
      <c r="U6" s="3">
        <v>0</v>
      </c>
      <c r="V6" s="3">
        <v>387964.15999999997</v>
      </c>
      <c r="W6" s="3">
        <v>0</v>
      </c>
      <c r="X6" s="3">
        <v>387964.15999999997</v>
      </c>
      <c r="Y6" s="3">
        <v>-173.51</v>
      </c>
      <c r="Z6" s="3">
        <v>-173.51</v>
      </c>
      <c r="AA6" s="4">
        <f t="shared" si="0"/>
        <v>4245421.5342357885</v>
      </c>
      <c r="AB6" s="3">
        <v>4633377.9482927518</v>
      </c>
      <c r="AC6" s="4">
        <f t="shared" si="1"/>
        <v>387956.41405696329</v>
      </c>
      <c r="AD6" s="3">
        <v>387957.36</v>
      </c>
      <c r="AE6" s="4">
        <f t="shared" si="2"/>
        <v>-0.94594303669873625</v>
      </c>
      <c r="AF6" s="3">
        <v>387957.36</v>
      </c>
      <c r="AG6" s="3">
        <v>-0.94594303669873625</v>
      </c>
      <c r="AH6" s="4">
        <f t="shared" si="3"/>
        <v>4633377.9482927509</v>
      </c>
      <c r="AI6" s="4">
        <f t="shared" si="4"/>
        <v>0</v>
      </c>
      <c r="AJ6" s="58">
        <f>'Monthly Adjustments'!AX7</f>
        <v>0</v>
      </c>
      <c r="AK6" s="4">
        <f t="shared" si="5"/>
        <v>4633377.9482927509</v>
      </c>
    </row>
    <row r="7" spans="1:37" ht="15.75" x14ac:dyDescent="0.25">
      <c r="A7" s="7" t="s">
        <v>6</v>
      </c>
      <c r="B7" s="2" t="s">
        <v>183</v>
      </c>
      <c r="C7" s="3">
        <v>360857.17</v>
      </c>
      <c r="D7" s="3">
        <v>0</v>
      </c>
      <c r="E7" s="3">
        <v>376995.06</v>
      </c>
      <c r="F7" s="3">
        <v>16137.886457626999</v>
      </c>
      <c r="G7" s="3">
        <v>376995.06</v>
      </c>
      <c r="H7" s="3">
        <v>0</v>
      </c>
      <c r="I7" s="3">
        <v>376995.06</v>
      </c>
      <c r="J7" s="3">
        <v>0</v>
      </c>
      <c r="K7" s="3">
        <v>376995.06</v>
      </c>
      <c r="L7" s="3">
        <v>0</v>
      </c>
      <c r="M7" s="3">
        <v>449940.08</v>
      </c>
      <c r="N7" s="3">
        <v>0</v>
      </c>
      <c r="O7" s="3">
        <v>389152.22</v>
      </c>
      <c r="P7" s="3">
        <v>-2922.95</v>
      </c>
      <c r="Q7" s="3">
        <v>-2922.95</v>
      </c>
      <c r="R7" s="3">
        <v>389152.4</v>
      </c>
      <c r="S7" s="3">
        <v>0</v>
      </c>
      <c r="T7" s="3">
        <v>389152.39</v>
      </c>
      <c r="U7" s="3">
        <v>0</v>
      </c>
      <c r="V7" s="3">
        <v>391393.64</v>
      </c>
      <c r="W7" s="3">
        <v>0</v>
      </c>
      <c r="X7" s="3">
        <v>391393.64</v>
      </c>
      <c r="Y7" s="3">
        <v>-157.76</v>
      </c>
      <c r="Z7" s="3">
        <v>-157.76</v>
      </c>
      <c r="AA7" s="4">
        <f t="shared" si="0"/>
        <v>4285159.666457627</v>
      </c>
      <c r="AB7" s="3">
        <v>4676546.2720075287</v>
      </c>
      <c r="AC7" s="4">
        <f t="shared" si="1"/>
        <v>391386.60554990172</v>
      </c>
      <c r="AD7" s="3">
        <v>391387.45</v>
      </c>
      <c r="AE7" s="4">
        <f t="shared" si="2"/>
        <v>-0.84445009828777984</v>
      </c>
      <c r="AF7" s="3">
        <v>391387.45</v>
      </c>
      <c r="AG7" s="3">
        <v>-0.84445009828777984</v>
      </c>
      <c r="AH7" s="4">
        <f t="shared" si="3"/>
        <v>4676546.2720075287</v>
      </c>
      <c r="AI7" s="4">
        <f t="shared" si="4"/>
        <v>0</v>
      </c>
      <c r="AJ7" s="58">
        <f>'Monthly Adjustments'!AX8</f>
        <v>0</v>
      </c>
      <c r="AK7" s="4">
        <f t="shared" si="5"/>
        <v>4676546.2720075287</v>
      </c>
    </row>
    <row r="8" spans="1:37" ht="15.75" x14ac:dyDescent="0.25">
      <c r="A8" s="7" t="s">
        <v>7</v>
      </c>
      <c r="B8" s="2" t="s">
        <v>184</v>
      </c>
      <c r="C8" s="3">
        <v>4638453.47</v>
      </c>
      <c r="D8" s="3">
        <v>0</v>
      </c>
      <c r="E8" s="3">
        <v>4769807.22</v>
      </c>
      <c r="F8" s="3">
        <v>131353.75710878335</v>
      </c>
      <c r="G8" s="3">
        <v>4769807.22</v>
      </c>
      <c r="H8" s="3">
        <v>0</v>
      </c>
      <c r="I8" s="3">
        <v>4769807.22</v>
      </c>
      <c r="J8" s="3">
        <v>0</v>
      </c>
      <c r="K8" s="3">
        <v>4769807.22</v>
      </c>
      <c r="L8" s="3">
        <v>0</v>
      </c>
      <c r="M8" s="3">
        <v>3681662.33</v>
      </c>
      <c r="N8" s="3">
        <v>0</v>
      </c>
      <c r="O8" s="3">
        <v>4587767.66</v>
      </c>
      <c r="P8" s="3">
        <v>-29022.12</v>
      </c>
      <c r="Q8" s="3">
        <v>-29022.12</v>
      </c>
      <c r="R8" s="3">
        <v>4588108.7</v>
      </c>
      <c r="S8" s="3">
        <v>0</v>
      </c>
      <c r="T8" s="3">
        <v>4588108.7</v>
      </c>
      <c r="U8" s="3">
        <v>0</v>
      </c>
      <c r="V8" s="3">
        <v>4610360.08</v>
      </c>
      <c r="W8" s="3">
        <v>0</v>
      </c>
      <c r="X8" s="3">
        <v>4610360.08</v>
      </c>
      <c r="Y8" s="3">
        <v>-1566.33</v>
      </c>
      <c r="Z8" s="3">
        <v>-1566.33</v>
      </c>
      <c r="AA8" s="4">
        <f t="shared" si="0"/>
        <v>50515403.657108776</v>
      </c>
      <c r="AB8" s="3">
        <v>55108813.843164414</v>
      </c>
      <c r="AC8" s="4">
        <f t="shared" si="1"/>
        <v>4593410.1860556379</v>
      </c>
      <c r="AD8" s="3">
        <v>4595115.3899999997</v>
      </c>
      <c r="AE8" s="4">
        <f t="shared" si="2"/>
        <v>-1705.2039443617687</v>
      </c>
      <c r="AF8" s="3">
        <v>4595115.3899999997</v>
      </c>
      <c r="AG8" s="3">
        <v>-1705.2039443617687</v>
      </c>
      <c r="AH8" s="4">
        <f t="shared" si="3"/>
        <v>55108813.843164414</v>
      </c>
      <c r="AI8" s="4">
        <f t="shared" si="4"/>
        <v>0</v>
      </c>
      <c r="AJ8" s="58">
        <f>'Monthly Adjustments'!AX9</f>
        <v>324047.94999999995</v>
      </c>
      <c r="AK8" s="4">
        <f t="shared" si="5"/>
        <v>55432861.793164417</v>
      </c>
    </row>
    <row r="9" spans="1:37" ht="15.75" x14ac:dyDescent="0.25">
      <c r="A9" s="7" t="s">
        <v>8</v>
      </c>
      <c r="B9" s="2" t="s">
        <v>4445</v>
      </c>
      <c r="C9" s="3">
        <v>1131953.67</v>
      </c>
      <c r="D9" s="3">
        <v>0</v>
      </c>
      <c r="E9" s="3">
        <v>1133333.8600000001</v>
      </c>
      <c r="F9" s="3">
        <v>1380.1882622872945</v>
      </c>
      <c r="G9" s="3">
        <v>1133333.8600000001</v>
      </c>
      <c r="H9" s="3">
        <v>0</v>
      </c>
      <c r="I9" s="3">
        <v>1133333.8600000001</v>
      </c>
      <c r="J9" s="3">
        <v>0</v>
      </c>
      <c r="K9" s="3">
        <v>1133333.8600000001</v>
      </c>
      <c r="L9" s="3">
        <v>0</v>
      </c>
      <c r="M9" s="3">
        <v>978782.68</v>
      </c>
      <c r="N9" s="3">
        <v>0</v>
      </c>
      <c r="O9" s="3">
        <v>1107574.57</v>
      </c>
      <c r="P9" s="3">
        <v>-6586.73</v>
      </c>
      <c r="Q9" s="3">
        <v>-6586.73</v>
      </c>
      <c r="R9" s="3">
        <v>1107574.95</v>
      </c>
      <c r="S9" s="3">
        <v>0</v>
      </c>
      <c r="T9" s="3">
        <v>1107574.95</v>
      </c>
      <c r="U9" s="3">
        <v>0</v>
      </c>
      <c r="V9" s="3">
        <v>1112625.49</v>
      </c>
      <c r="W9" s="3">
        <v>0</v>
      </c>
      <c r="X9" s="3">
        <v>1112625.49</v>
      </c>
      <c r="Y9" s="3">
        <v>-355.51</v>
      </c>
      <c r="Z9" s="3">
        <v>-355.51</v>
      </c>
      <c r="AA9" s="4">
        <f t="shared" si="0"/>
        <v>12193427.428262288</v>
      </c>
      <c r="AB9" s="3">
        <v>13306037.067737987</v>
      </c>
      <c r="AC9" s="4">
        <f t="shared" si="1"/>
        <v>1112609.6394756995</v>
      </c>
      <c r="AD9" s="3">
        <v>1112611.55</v>
      </c>
      <c r="AE9" s="4">
        <f t="shared" si="2"/>
        <v>-1.9105243005324155</v>
      </c>
      <c r="AF9" s="3">
        <v>1112611.55</v>
      </c>
      <c r="AG9" s="3">
        <v>-1.9105243005324155</v>
      </c>
      <c r="AH9" s="4">
        <f t="shared" si="3"/>
        <v>13306037.067737987</v>
      </c>
      <c r="AI9" s="4">
        <f t="shared" si="4"/>
        <v>0</v>
      </c>
      <c r="AJ9" s="58">
        <f>'Monthly Adjustments'!AX10</f>
        <v>-109210.03333333333</v>
      </c>
      <c r="AK9" s="4">
        <f t="shared" si="5"/>
        <v>13196827.034404654</v>
      </c>
    </row>
    <row r="10" spans="1:37" ht="15.75" x14ac:dyDescent="0.25">
      <c r="A10" s="7" t="s">
        <v>9</v>
      </c>
      <c r="B10" s="2" t="s">
        <v>4446</v>
      </c>
      <c r="C10" s="3">
        <v>168385.96</v>
      </c>
      <c r="D10" s="3">
        <v>0</v>
      </c>
      <c r="E10" s="3">
        <v>168395.59</v>
      </c>
      <c r="F10" s="3">
        <v>9.6360665972169954</v>
      </c>
      <c r="G10" s="3">
        <v>168395.59</v>
      </c>
      <c r="H10" s="3">
        <v>0</v>
      </c>
      <c r="I10" s="3">
        <v>168395.59</v>
      </c>
      <c r="J10" s="3">
        <v>0</v>
      </c>
      <c r="K10" s="3">
        <v>168395.59</v>
      </c>
      <c r="L10" s="3">
        <v>0</v>
      </c>
      <c r="M10" s="3">
        <v>73834.02</v>
      </c>
      <c r="N10" s="3">
        <v>0</v>
      </c>
      <c r="O10" s="3">
        <v>152635.20000000001</v>
      </c>
      <c r="P10" s="3">
        <v>-1160.24</v>
      </c>
      <c r="Q10" s="3">
        <v>-1160.24</v>
      </c>
      <c r="R10" s="3">
        <v>152635.26</v>
      </c>
      <c r="S10" s="3">
        <v>0</v>
      </c>
      <c r="T10" s="3">
        <v>152635.26</v>
      </c>
      <c r="U10" s="3">
        <v>0</v>
      </c>
      <c r="V10" s="3">
        <v>153524.91</v>
      </c>
      <c r="W10" s="3">
        <v>0</v>
      </c>
      <c r="X10" s="3">
        <v>153524.91</v>
      </c>
      <c r="Y10" s="3">
        <v>-62.62</v>
      </c>
      <c r="Z10" s="3">
        <v>-62.62</v>
      </c>
      <c r="AA10" s="4">
        <f t="shared" si="0"/>
        <v>1680767.5160665971</v>
      </c>
      <c r="AB10" s="3">
        <v>1834289.6357342782</v>
      </c>
      <c r="AC10" s="4">
        <f t="shared" si="1"/>
        <v>153522.11966768117</v>
      </c>
      <c r="AD10" s="3">
        <v>153522.46</v>
      </c>
      <c r="AE10" s="4">
        <f t="shared" si="2"/>
        <v>-0.34033231882494874</v>
      </c>
      <c r="AF10" s="3">
        <v>153522.46</v>
      </c>
      <c r="AG10" s="3">
        <v>-0.34033231882494874</v>
      </c>
      <c r="AH10" s="4">
        <f t="shared" si="3"/>
        <v>1834289.6357342787</v>
      </c>
      <c r="AI10" s="4">
        <f t="shared" si="4"/>
        <v>0</v>
      </c>
      <c r="AJ10" s="58">
        <f>'Monthly Adjustments'!AX11</f>
        <v>0</v>
      </c>
      <c r="AK10" s="4">
        <f t="shared" si="5"/>
        <v>1834289.6357342787</v>
      </c>
    </row>
    <row r="11" spans="1:37" ht="15.75" x14ac:dyDescent="0.25">
      <c r="A11" s="7" t="s">
        <v>10</v>
      </c>
      <c r="B11" s="2" t="s">
        <v>185</v>
      </c>
      <c r="C11" s="3">
        <v>741816.8</v>
      </c>
      <c r="D11" s="3">
        <v>0</v>
      </c>
      <c r="E11" s="3">
        <v>796178.88</v>
      </c>
      <c r="F11" s="3">
        <v>54362.08439869131</v>
      </c>
      <c r="G11" s="3">
        <v>796178.88</v>
      </c>
      <c r="H11" s="3">
        <v>0</v>
      </c>
      <c r="I11" s="3">
        <v>796178.88</v>
      </c>
      <c r="J11" s="3">
        <v>0</v>
      </c>
      <c r="K11" s="3">
        <v>796178.88</v>
      </c>
      <c r="L11" s="3">
        <v>0</v>
      </c>
      <c r="M11" s="3">
        <v>134657.57</v>
      </c>
      <c r="N11" s="3">
        <v>0</v>
      </c>
      <c r="O11" s="3">
        <v>685924.39</v>
      </c>
      <c r="P11" s="3">
        <v>-8120.02</v>
      </c>
      <c r="Q11" s="3">
        <v>-8120.02</v>
      </c>
      <c r="R11" s="3">
        <v>685924.86</v>
      </c>
      <c r="S11" s="3">
        <v>0</v>
      </c>
      <c r="T11" s="3">
        <v>685924.86</v>
      </c>
      <c r="U11" s="3">
        <v>0</v>
      </c>
      <c r="V11" s="3">
        <v>692151.09</v>
      </c>
      <c r="W11" s="3">
        <v>0</v>
      </c>
      <c r="X11" s="3">
        <v>692151.09</v>
      </c>
      <c r="Y11" s="3">
        <v>-438.26</v>
      </c>
      <c r="Z11" s="3">
        <v>-438.26</v>
      </c>
      <c r="AA11" s="4">
        <f t="shared" si="0"/>
        <v>7557628.2643986912</v>
      </c>
      <c r="AB11" s="3">
        <v>8249759.8080973774</v>
      </c>
      <c r="AC11" s="4">
        <f t="shared" si="1"/>
        <v>692131.54369868618</v>
      </c>
      <c r="AD11" s="3">
        <v>692133.9</v>
      </c>
      <c r="AE11" s="4">
        <f t="shared" si="2"/>
        <v>-2.3563013138482347</v>
      </c>
      <c r="AF11" s="3">
        <v>692133.9</v>
      </c>
      <c r="AG11" s="3">
        <v>-2.3563013138482347</v>
      </c>
      <c r="AH11" s="4">
        <f t="shared" si="3"/>
        <v>8249759.8080973765</v>
      </c>
      <c r="AI11" s="4">
        <f t="shared" si="4"/>
        <v>0</v>
      </c>
      <c r="AJ11" s="58">
        <f>'Monthly Adjustments'!AX12</f>
        <v>-75330.313333333324</v>
      </c>
      <c r="AK11" s="4">
        <f t="shared" si="5"/>
        <v>8174429.494764043</v>
      </c>
    </row>
    <row r="12" spans="1:37" ht="15.75" x14ac:dyDescent="0.25">
      <c r="A12" s="7" t="s">
        <v>11</v>
      </c>
      <c r="B12" s="2" t="s">
        <v>186</v>
      </c>
      <c r="C12" s="3">
        <v>740074.92</v>
      </c>
      <c r="D12" s="3">
        <v>0</v>
      </c>
      <c r="E12" s="3">
        <v>959316.5</v>
      </c>
      <c r="F12" s="3">
        <v>219241.57953756093</v>
      </c>
      <c r="G12" s="3">
        <v>959316.5</v>
      </c>
      <c r="H12" s="3">
        <v>0</v>
      </c>
      <c r="I12" s="3">
        <v>959316.5</v>
      </c>
      <c r="J12" s="3">
        <v>0</v>
      </c>
      <c r="K12" s="3">
        <v>959316.5</v>
      </c>
      <c r="L12" s="3">
        <v>0</v>
      </c>
      <c r="M12" s="3">
        <v>-1030511.35</v>
      </c>
      <c r="N12" s="3">
        <v>1421305.6084608641</v>
      </c>
      <c r="O12" s="3">
        <v>390793.72</v>
      </c>
      <c r="P12" s="3">
        <v>-4664.93</v>
      </c>
      <c r="Q12" s="3">
        <v>-4664.93</v>
      </c>
      <c r="R12" s="3">
        <v>455926.09</v>
      </c>
      <c r="S12" s="3">
        <v>-284261.12</v>
      </c>
      <c r="T12" s="3">
        <v>455926.1</v>
      </c>
      <c r="U12" s="3">
        <v>127943.41830782719</v>
      </c>
      <c r="V12" s="3">
        <v>459503.05</v>
      </c>
      <c r="W12" s="3">
        <v>127943.41830782719</v>
      </c>
      <c r="X12" s="3">
        <v>459503.05</v>
      </c>
      <c r="Y12" s="3">
        <v>-84923.87</v>
      </c>
      <c r="Z12" s="3">
        <v>-251.78</v>
      </c>
      <c r="AA12" s="4">
        <f t="shared" si="0"/>
        <v>7295982.3946140781</v>
      </c>
      <c r="AB12" s="3">
        <v>7542860.0594380097</v>
      </c>
      <c r="AC12" s="4">
        <f t="shared" si="1"/>
        <v>246877.66482393164</v>
      </c>
      <c r="AD12" s="3">
        <v>459493.18</v>
      </c>
      <c r="AE12" s="4">
        <f t="shared" si="2"/>
        <v>-212615.51517606835</v>
      </c>
      <c r="AF12" s="3">
        <v>459493.18</v>
      </c>
      <c r="AG12" s="3">
        <v>-212615.51517606835</v>
      </c>
      <c r="AH12" s="4">
        <f t="shared" si="3"/>
        <v>7542860.0594380116</v>
      </c>
      <c r="AI12" s="4">
        <f t="shared" si="4"/>
        <v>0</v>
      </c>
      <c r="AJ12" s="58">
        <f>'Monthly Adjustments'!AX13</f>
        <v>0</v>
      </c>
      <c r="AK12" s="4">
        <f t="shared" si="5"/>
        <v>7542860.0594380116</v>
      </c>
    </row>
    <row r="13" spans="1:37" ht="15.75" x14ac:dyDescent="0.25">
      <c r="A13" s="7" t="s">
        <v>12</v>
      </c>
      <c r="B13" s="2" t="s">
        <v>187</v>
      </c>
      <c r="C13" s="3">
        <v>22024718.079999998</v>
      </c>
      <c r="D13" s="3">
        <v>0</v>
      </c>
      <c r="E13" s="3">
        <v>22013414.300000001</v>
      </c>
      <c r="F13" s="3">
        <v>-11303.786085188389</v>
      </c>
      <c r="G13" s="3">
        <v>22013414.300000001</v>
      </c>
      <c r="H13" s="3">
        <v>0</v>
      </c>
      <c r="I13" s="3">
        <v>22013414.300000001</v>
      </c>
      <c r="J13" s="3">
        <v>0</v>
      </c>
      <c r="K13" s="3">
        <v>22013414.300000001</v>
      </c>
      <c r="L13" s="3">
        <v>0</v>
      </c>
      <c r="M13" s="3">
        <v>24318421.120000001</v>
      </c>
      <c r="N13" s="3">
        <v>0</v>
      </c>
      <c r="O13" s="3">
        <v>22397805.489999998</v>
      </c>
      <c r="P13" s="3">
        <v>-153986.5</v>
      </c>
      <c r="Q13" s="3">
        <v>-155326.81</v>
      </c>
      <c r="R13" s="3">
        <v>22397787.469999999</v>
      </c>
      <c r="S13" s="3">
        <v>0</v>
      </c>
      <c r="T13" s="3">
        <v>22397796.469999999</v>
      </c>
      <c r="U13" s="3">
        <v>0</v>
      </c>
      <c r="V13" s="3">
        <v>22516897.309999999</v>
      </c>
      <c r="W13" s="3">
        <v>0</v>
      </c>
      <c r="X13" s="3">
        <v>22516897.309999999</v>
      </c>
      <c r="Y13" s="3">
        <v>-8383.4599999999991</v>
      </c>
      <c r="Z13" s="3">
        <v>-8383.4599999999991</v>
      </c>
      <c r="AA13" s="4">
        <f t="shared" si="0"/>
        <v>246614016.9739148</v>
      </c>
      <c r="AB13" s="3">
        <v>269130531.30585063</v>
      </c>
      <c r="AC13" s="4">
        <f t="shared" si="1"/>
        <v>22516514.331935823</v>
      </c>
      <c r="AD13" s="3">
        <v>22516568.379999999</v>
      </c>
      <c r="AE13" s="4">
        <f t="shared" si="2"/>
        <v>-54.048064175993204</v>
      </c>
      <c r="AF13" s="3">
        <v>22516758.530000001</v>
      </c>
      <c r="AG13" s="3">
        <v>45.04</v>
      </c>
      <c r="AH13" s="4">
        <f t="shared" si="3"/>
        <v>269130820.54391479</v>
      </c>
      <c r="AI13" s="4">
        <f t="shared" si="4"/>
        <v>-289.23806416988373</v>
      </c>
      <c r="AJ13" s="58">
        <f>'Monthly Adjustments'!AX14</f>
        <v>-358928.75666666665</v>
      </c>
      <c r="AK13" s="4">
        <f t="shared" si="5"/>
        <v>268771891.78724813</v>
      </c>
    </row>
    <row r="14" spans="1:37" ht="15.75" x14ac:dyDescent="0.25">
      <c r="A14" s="7" t="s">
        <v>13</v>
      </c>
      <c r="B14" s="2" t="s">
        <v>188</v>
      </c>
      <c r="C14" s="3">
        <v>5169402.47</v>
      </c>
      <c r="D14" s="3">
        <v>0</v>
      </c>
      <c r="E14" s="3">
        <v>5440095.8499999996</v>
      </c>
      <c r="F14" s="3">
        <v>270693.37977529876</v>
      </c>
      <c r="G14" s="3">
        <v>5440095.8499999996</v>
      </c>
      <c r="H14" s="3">
        <v>0</v>
      </c>
      <c r="I14" s="3">
        <v>5440095.8499999996</v>
      </c>
      <c r="J14" s="3">
        <v>0</v>
      </c>
      <c r="K14" s="3">
        <v>5440095.8499999996</v>
      </c>
      <c r="L14" s="3">
        <v>0</v>
      </c>
      <c r="M14" s="3">
        <v>3788589.41</v>
      </c>
      <c r="N14" s="3">
        <v>0</v>
      </c>
      <c r="O14" s="3">
        <v>5164904.97</v>
      </c>
      <c r="P14" s="3">
        <v>-41495.42</v>
      </c>
      <c r="Q14" s="3">
        <v>-41856.6</v>
      </c>
      <c r="R14" s="3">
        <v>5164900.12</v>
      </c>
      <c r="S14" s="3">
        <v>0</v>
      </c>
      <c r="T14" s="3">
        <v>5164902.54</v>
      </c>
      <c r="U14" s="3">
        <v>0</v>
      </c>
      <c r="V14" s="3">
        <v>5196997.17</v>
      </c>
      <c r="W14" s="3">
        <v>0</v>
      </c>
      <c r="X14" s="3">
        <v>5196997.17</v>
      </c>
      <c r="Y14" s="3">
        <v>-2259.13</v>
      </c>
      <c r="Z14" s="3">
        <v>-2259.13</v>
      </c>
      <c r="AA14" s="4">
        <f t="shared" si="0"/>
        <v>56878131.8097753</v>
      </c>
      <c r="AB14" s="3">
        <v>62075025.783164091</v>
      </c>
      <c r="AC14" s="4">
        <f t="shared" si="1"/>
        <v>5196893.9733887911</v>
      </c>
      <c r="AD14" s="3">
        <v>5196908.5199999996</v>
      </c>
      <c r="AE14" s="4">
        <f t="shared" si="2"/>
        <v>-14.546611208468676</v>
      </c>
      <c r="AF14" s="3">
        <v>5196959.78</v>
      </c>
      <c r="AG14" s="3">
        <v>12.12</v>
      </c>
      <c r="AH14" s="4">
        <f t="shared" si="3"/>
        <v>62075103.709775306</v>
      </c>
      <c r="AI14" s="4">
        <f t="shared" si="4"/>
        <v>-77.926611214876175</v>
      </c>
      <c r="AJ14" s="58">
        <f>'Monthly Adjustments'!AX15</f>
        <v>-939762.19000000041</v>
      </c>
      <c r="AK14" s="4">
        <f t="shared" si="5"/>
        <v>61135341.519775309</v>
      </c>
    </row>
    <row r="15" spans="1:37" ht="15.75" x14ac:dyDescent="0.25">
      <c r="A15" s="7" t="s">
        <v>14</v>
      </c>
      <c r="B15" s="2" t="s">
        <v>189</v>
      </c>
      <c r="C15" s="3">
        <v>145340.99</v>
      </c>
      <c r="D15" s="3">
        <v>0</v>
      </c>
      <c r="E15" s="3">
        <v>145848.54999999999</v>
      </c>
      <c r="F15" s="3">
        <v>507.56366179918405</v>
      </c>
      <c r="G15" s="3">
        <v>145848.54999999999</v>
      </c>
      <c r="H15" s="3">
        <v>-35000</v>
      </c>
      <c r="I15" s="3">
        <v>145848.54999999999</v>
      </c>
      <c r="J15" s="3">
        <v>-35000</v>
      </c>
      <c r="K15" s="3">
        <v>145848.54999999999</v>
      </c>
      <c r="L15" s="3">
        <v>-35000</v>
      </c>
      <c r="M15" s="3">
        <v>107340.17</v>
      </c>
      <c r="N15" s="3">
        <v>0</v>
      </c>
      <c r="O15" s="3">
        <v>104430.37</v>
      </c>
      <c r="P15" s="3">
        <v>-961.51</v>
      </c>
      <c r="Q15" s="3">
        <v>-961.51</v>
      </c>
      <c r="R15" s="3">
        <v>121930.43</v>
      </c>
      <c r="S15" s="3">
        <v>-21000</v>
      </c>
      <c r="T15" s="3">
        <v>121930.43</v>
      </c>
      <c r="U15" s="3">
        <v>-21000</v>
      </c>
      <c r="V15" s="3">
        <v>122667.69</v>
      </c>
      <c r="W15" s="3">
        <v>-21000</v>
      </c>
      <c r="X15" s="3">
        <v>122667.69</v>
      </c>
      <c r="Y15" s="3">
        <v>-21051.9</v>
      </c>
      <c r="Z15" s="3">
        <v>-51.9</v>
      </c>
      <c r="AA15" s="4">
        <f t="shared" si="0"/>
        <v>1241209.533661799</v>
      </c>
      <c r="AB15" s="3">
        <v>1465374.9082381329</v>
      </c>
      <c r="AC15" s="4">
        <f t="shared" si="1"/>
        <v>224165.37457633391</v>
      </c>
      <c r="AD15" s="3">
        <v>122665.66</v>
      </c>
      <c r="AE15" s="4">
        <f t="shared" si="2"/>
        <v>101499.71457633391</v>
      </c>
      <c r="AF15" s="3">
        <v>122665.66</v>
      </c>
      <c r="AG15" s="3">
        <v>101499.71457633391</v>
      </c>
      <c r="AH15" s="4">
        <f t="shared" si="3"/>
        <v>1465374.9082381332</v>
      </c>
      <c r="AI15" s="4">
        <f t="shared" si="4"/>
        <v>0</v>
      </c>
      <c r="AJ15" s="58">
        <f>'Monthly Adjustments'!AX16</f>
        <v>0</v>
      </c>
      <c r="AK15" s="4">
        <f t="shared" si="5"/>
        <v>1465374.9082381332</v>
      </c>
    </row>
    <row r="16" spans="1:37" ht="15.75" x14ac:dyDescent="0.25">
      <c r="A16" s="7" t="s">
        <v>15</v>
      </c>
      <c r="B16" s="2" t="s">
        <v>4447</v>
      </c>
      <c r="C16" s="3">
        <v>20185488.739999998</v>
      </c>
      <c r="D16" s="3">
        <v>0</v>
      </c>
      <c r="E16" s="3">
        <v>20642062.390000001</v>
      </c>
      <c r="F16" s="3">
        <v>456573.65055568516</v>
      </c>
      <c r="G16" s="3">
        <v>20642062.390000001</v>
      </c>
      <c r="H16" s="3">
        <v>0</v>
      </c>
      <c r="I16" s="3">
        <v>20642062.390000001</v>
      </c>
      <c r="J16" s="3">
        <v>0</v>
      </c>
      <c r="K16" s="3">
        <v>20642062.390000001</v>
      </c>
      <c r="L16" s="3">
        <v>0</v>
      </c>
      <c r="M16" s="3">
        <v>16091435.460000001</v>
      </c>
      <c r="N16" s="3">
        <v>0</v>
      </c>
      <c r="O16" s="3">
        <v>19883610.300000001</v>
      </c>
      <c r="P16" s="3">
        <v>-119755.5</v>
      </c>
      <c r="Q16" s="3">
        <v>-119755.5</v>
      </c>
      <c r="R16" s="3">
        <v>19883617.43</v>
      </c>
      <c r="S16" s="3">
        <v>0</v>
      </c>
      <c r="T16" s="3">
        <v>19883617.440000001</v>
      </c>
      <c r="U16" s="3">
        <v>0</v>
      </c>
      <c r="V16" s="3">
        <v>19975443.120000001</v>
      </c>
      <c r="W16" s="3">
        <v>0</v>
      </c>
      <c r="X16" s="3">
        <v>19975443.129999999</v>
      </c>
      <c r="Y16" s="3">
        <v>-6463.57</v>
      </c>
      <c r="Z16" s="3">
        <v>-6463.57</v>
      </c>
      <c r="AA16" s="4">
        <f t="shared" si="0"/>
        <v>218903478.83055571</v>
      </c>
      <c r="AB16" s="3">
        <v>238878636.33965504</v>
      </c>
      <c r="AC16" s="4">
        <f t="shared" si="1"/>
        <v>19975157.509099334</v>
      </c>
      <c r="AD16" s="3">
        <v>19975193.149999999</v>
      </c>
      <c r="AE16" s="4">
        <f t="shared" si="2"/>
        <v>-35.640900664031506</v>
      </c>
      <c r="AF16" s="3">
        <v>19975193.149999999</v>
      </c>
      <c r="AG16" s="3">
        <v>-35.640900664031506</v>
      </c>
      <c r="AH16" s="4">
        <f t="shared" si="3"/>
        <v>238878636.33965504</v>
      </c>
      <c r="AI16" s="4">
        <f t="shared" si="4"/>
        <v>0</v>
      </c>
      <c r="AJ16" s="58">
        <f>'Monthly Adjustments'!AX17</f>
        <v>-2279822.4066666672</v>
      </c>
      <c r="AK16" s="4">
        <f t="shared" si="5"/>
        <v>236598813.93298838</v>
      </c>
    </row>
    <row r="17" spans="1:37" ht="15.75" x14ac:dyDescent="0.25">
      <c r="A17" s="7" t="s">
        <v>16</v>
      </c>
      <c r="B17" s="2" t="s">
        <v>190</v>
      </c>
      <c r="C17" s="3">
        <v>1699869.42</v>
      </c>
      <c r="D17" s="3">
        <v>0</v>
      </c>
      <c r="E17" s="3">
        <v>1702176.45</v>
      </c>
      <c r="F17" s="3">
        <v>2307.0295171085745</v>
      </c>
      <c r="G17" s="3">
        <v>1702176.45</v>
      </c>
      <c r="H17" s="3">
        <v>0</v>
      </c>
      <c r="I17" s="3">
        <v>1702176.45</v>
      </c>
      <c r="J17" s="3">
        <v>0</v>
      </c>
      <c r="K17" s="3">
        <v>1702176.45</v>
      </c>
      <c r="L17" s="3">
        <v>0</v>
      </c>
      <c r="M17" s="3">
        <v>734965.35</v>
      </c>
      <c r="N17" s="3">
        <v>0</v>
      </c>
      <c r="O17" s="3">
        <v>1540973.7</v>
      </c>
      <c r="P17" s="3">
        <v>-7792.52</v>
      </c>
      <c r="Q17" s="3">
        <v>-7792.52</v>
      </c>
      <c r="R17" s="3">
        <v>1540974.15</v>
      </c>
      <c r="S17" s="3">
        <v>0</v>
      </c>
      <c r="T17" s="3">
        <v>1540974.15</v>
      </c>
      <c r="U17" s="3">
        <v>0</v>
      </c>
      <c r="V17" s="3">
        <v>1546949.26</v>
      </c>
      <c r="W17" s="3">
        <v>0</v>
      </c>
      <c r="X17" s="3">
        <v>1546949.26</v>
      </c>
      <c r="Y17" s="3">
        <v>-420.59</v>
      </c>
      <c r="Z17" s="3">
        <v>-420.59</v>
      </c>
      <c r="AA17" s="4">
        <f t="shared" si="0"/>
        <v>16962668.11951711</v>
      </c>
      <c r="AB17" s="3">
        <v>18509598.626134861</v>
      </c>
      <c r="AC17" s="4">
        <f t="shared" si="1"/>
        <v>1546930.506617751</v>
      </c>
      <c r="AD17" s="3">
        <v>1546932.77</v>
      </c>
      <c r="AE17" s="4">
        <f t="shared" si="2"/>
        <v>-2.2633822490461171</v>
      </c>
      <c r="AF17" s="3">
        <v>1546932.77</v>
      </c>
      <c r="AG17" s="3">
        <v>-2.2633822490461171</v>
      </c>
      <c r="AH17" s="4">
        <f t="shared" si="3"/>
        <v>18509598.626134858</v>
      </c>
      <c r="AI17" s="4">
        <f t="shared" si="4"/>
        <v>0</v>
      </c>
      <c r="AJ17" s="58">
        <f>'Monthly Adjustments'!AX18</f>
        <v>0</v>
      </c>
      <c r="AK17" s="4">
        <f t="shared" si="5"/>
        <v>18509598.626134858</v>
      </c>
    </row>
    <row r="18" spans="1:37" ht="15.75" x14ac:dyDescent="0.25">
      <c r="A18" s="7" t="s">
        <v>17</v>
      </c>
      <c r="B18" s="2" t="s">
        <v>4448</v>
      </c>
      <c r="C18" s="3">
        <v>458008.28</v>
      </c>
      <c r="D18" s="3">
        <v>0</v>
      </c>
      <c r="E18" s="3">
        <v>516023.68</v>
      </c>
      <c r="F18" s="3">
        <v>58015.395163596491</v>
      </c>
      <c r="G18" s="3">
        <v>516023.68</v>
      </c>
      <c r="H18" s="3">
        <v>0</v>
      </c>
      <c r="I18" s="3">
        <v>516023.68</v>
      </c>
      <c r="J18" s="3">
        <v>0</v>
      </c>
      <c r="K18" s="3">
        <v>516023.68</v>
      </c>
      <c r="L18" s="3">
        <v>0</v>
      </c>
      <c r="M18" s="3">
        <v>375473.46</v>
      </c>
      <c r="N18" s="3">
        <v>0</v>
      </c>
      <c r="O18" s="3">
        <v>492598.08</v>
      </c>
      <c r="P18" s="3">
        <v>-4828.24</v>
      </c>
      <c r="Q18" s="3">
        <v>-4828.24</v>
      </c>
      <c r="R18" s="3">
        <v>492598.37</v>
      </c>
      <c r="S18" s="3">
        <v>0</v>
      </c>
      <c r="T18" s="3">
        <v>492598.36</v>
      </c>
      <c r="U18" s="3">
        <v>0</v>
      </c>
      <c r="V18" s="3">
        <v>496300.54</v>
      </c>
      <c r="W18" s="3">
        <v>0</v>
      </c>
      <c r="X18" s="3">
        <v>496300.55</v>
      </c>
      <c r="Y18" s="3">
        <v>-260.58999999999997</v>
      </c>
      <c r="Z18" s="3">
        <v>-260.58999999999997</v>
      </c>
      <c r="AA18" s="4">
        <f t="shared" si="0"/>
        <v>5425987.7551635969</v>
      </c>
      <c r="AB18" s="3">
        <v>5922276.6796631627</v>
      </c>
      <c r="AC18" s="4">
        <f t="shared" si="1"/>
        <v>496288.92449956574</v>
      </c>
      <c r="AD18" s="3">
        <v>496290.32</v>
      </c>
      <c r="AE18" s="4">
        <f t="shared" si="2"/>
        <v>-1.3955004342715256</v>
      </c>
      <c r="AF18" s="3">
        <v>496290.32</v>
      </c>
      <c r="AG18" s="3">
        <v>-1.3955004342715256</v>
      </c>
      <c r="AH18" s="4">
        <f t="shared" si="3"/>
        <v>5922276.6796631627</v>
      </c>
      <c r="AI18" s="4">
        <f t="shared" si="4"/>
        <v>0</v>
      </c>
      <c r="AJ18" s="58">
        <f>'Monthly Adjustments'!AX19</f>
        <v>0</v>
      </c>
      <c r="AK18" s="4">
        <f t="shared" si="5"/>
        <v>5922276.6796631627</v>
      </c>
    </row>
    <row r="19" spans="1:37" ht="15.75" x14ac:dyDescent="0.25">
      <c r="A19" s="7" t="s">
        <v>18</v>
      </c>
      <c r="B19" s="2" t="s">
        <v>191</v>
      </c>
      <c r="C19" s="3">
        <v>107074.28</v>
      </c>
      <c r="D19" s="3">
        <v>0</v>
      </c>
      <c r="E19" s="3">
        <v>107103.13</v>
      </c>
      <c r="F19" s="3">
        <v>28.850776137507637</v>
      </c>
      <c r="G19" s="3">
        <v>107103.13</v>
      </c>
      <c r="H19" s="3">
        <v>0</v>
      </c>
      <c r="I19" s="3">
        <v>107103.13</v>
      </c>
      <c r="J19" s="3">
        <v>0</v>
      </c>
      <c r="K19" s="3">
        <v>107103.13</v>
      </c>
      <c r="L19" s="3">
        <v>0</v>
      </c>
      <c r="M19" s="3">
        <v>119832.17</v>
      </c>
      <c r="N19" s="3">
        <v>0</v>
      </c>
      <c r="O19" s="3">
        <v>109224.55</v>
      </c>
      <c r="P19" s="3">
        <v>-736.75</v>
      </c>
      <c r="Q19" s="3">
        <v>-736.75</v>
      </c>
      <c r="R19" s="3">
        <v>109224.59</v>
      </c>
      <c r="S19" s="3">
        <v>0</v>
      </c>
      <c r="T19" s="3">
        <v>109224.6</v>
      </c>
      <c r="U19" s="3">
        <v>0</v>
      </c>
      <c r="V19" s="3">
        <v>109789.52</v>
      </c>
      <c r="W19" s="3">
        <v>0</v>
      </c>
      <c r="X19" s="3">
        <v>109789.52</v>
      </c>
      <c r="Y19" s="3">
        <v>-39.76</v>
      </c>
      <c r="Z19" s="3">
        <v>-39.76</v>
      </c>
      <c r="AA19" s="4">
        <f t="shared" si="0"/>
        <v>1202600.6007761376</v>
      </c>
      <c r="AB19" s="3">
        <v>1312388.3365655942</v>
      </c>
      <c r="AC19" s="4">
        <f t="shared" si="1"/>
        <v>109787.73578945664</v>
      </c>
      <c r="AD19" s="3">
        <v>109787.96</v>
      </c>
      <c r="AE19" s="4">
        <f t="shared" si="2"/>
        <v>-0.22421054336882662</v>
      </c>
      <c r="AF19" s="3">
        <v>109787.96</v>
      </c>
      <c r="AG19" s="3">
        <v>-0.22421054336882662</v>
      </c>
      <c r="AH19" s="4">
        <f t="shared" si="3"/>
        <v>1312388.3365655944</v>
      </c>
      <c r="AI19" s="4">
        <f t="shared" si="4"/>
        <v>0</v>
      </c>
      <c r="AJ19" s="58">
        <f>'Monthly Adjustments'!AX20</f>
        <v>0</v>
      </c>
      <c r="AK19" s="4">
        <f t="shared" si="5"/>
        <v>1312388.3365655944</v>
      </c>
    </row>
    <row r="20" spans="1:37" ht="15.75" x14ac:dyDescent="0.25">
      <c r="A20" s="7" t="s">
        <v>19</v>
      </c>
      <c r="B20" s="2" t="s">
        <v>192</v>
      </c>
      <c r="C20" s="3">
        <v>35978.949999999997</v>
      </c>
      <c r="D20" s="3">
        <v>0</v>
      </c>
      <c r="E20" s="3">
        <v>35976.97</v>
      </c>
      <c r="F20" s="3">
        <v>-1.9822119378659409</v>
      </c>
      <c r="G20" s="3">
        <v>35976.97</v>
      </c>
      <c r="H20" s="3">
        <v>0</v>
      </c>
      <c r="I20" s="3">
        <v>35976.97</v>
      </c>
      <c r="J20" s="3">
        <v>0</v>
      </c>
      <c r="K20" s="3">
        <v>35976.97</v>
      </c>
      <c r="L20" s="3">
        <v>0</v>
      </c>
      <c r="M20" s="3">
        <v>38223.879999999997</v>
      </c>
      <c r="N20" s="3">
        <v>0</v>
      </c>
      <c r="O20" s="3">
        <v>36351.42</v>
      </c>
      <c r="P20" s="3">
        <v>-302.99</v>
      </c>
      <c r="Q20" s="3">
        <v>-302.99</v>
      </c>
      <c r="R20" s="3">
        <v>36351.440000000002</v>
      </c>
      <c r="S20" s="3">
        <v>0</v>
      </c>
      <c r="T20" s="3">
        <v>36351.440000000002</v>
      </c>
      <c r="U20" s="3">
        <v>0</v>
      </c>
      <c r="V20" s="3">
        <v>36583.760000000002</v>
      </c>
      <c r="W20" s="3">
        <v>0</v>
      </c>
      <c r="X20" s="3">
        <v>36583.760000000002</v>
      </c>
      <c r="Y20" s="3">
        <v>-16.350000000000001</v>
      </c>
      <c r="Z20" s="3">
        <v>-16.350000000000001</v>
      </c>
      <c r="AA20" s="4">
        <f t="shared" si="0"/>
        <v>400330.54778806219</v>
      </c>
      <c r="AB20" s="3">
        <v>436913.5686796846</v>
      </c>
      <c r="AC20" s="4">
        <f t="shared" si="1"/>
        <v>36583.020891622407</v>
      </c>
      <c r="AD20" s="3">
        <v>36583.11</v>
      </c>
      <c r="AE20" s="4">
        <f t="shared" si="2"/>
        <v>-8.9108377593220212E-2</v>
      </c>
      <c r="AF20" s="3">
        <v>36583.11</v>
      </c>
      <c r="AG20" s="3">
        <v>-8.9108377593220212E-2</v>
      </c>
      <c r="AH20" s="4">
        <f t="shared" si="3"/>
        <v>436913.56867968454</v>
      </c>
      <c r="AI20" s="4">
        <f t="shared" si="4"/>
        <v>0</v>
      </c>
      <c r="AJ20" s="58">
        <f>'Monthly Adjustments'!AX21</f>
        <v>-6880.56</v>
      </c>
      <c r="AK20" s="4">
        <f t="shared" si="5"/>
        <v>430033.00867968454</v>
      </c>
    </row>
    <row r="21" spans="1:37" ht="15.75" x14ac:dyDescent="0.25">
      <c r="A21" s="7" t="s">
        <v>20</v>
      </c>
      <c r="B21" s="2" t="s">
        <v>193</v>
      </c>
      <c r="C21" s="3">
        <v>168249.34</v>
      </c>
      <c r="D21" s="3">
        <v>0</v>
      </c>
      <c r="E21" s="3">
        <v>168556.49</v>
      </c>
      <c r="F21" s="3">
        <v>307.1471363385499</v>
      </c>
      <c r="G21" s="3">
        <v>168556.49</v>
      </c>
      <c r="H21" s="3">
        <v>0</v>
      </c>
      <c r="I21" s="3">
        <v>168556.49</v>
      </c>
      <c r="J21" s="3">
        <v>0</v>
      </c>
      <c r="K21" s="3">
        <v>168556.49</v>
      </c>
      <c r="L21" s="3">
        <v>0</v>
      </c>
      <c r="M21" s="3">
        <v>237178.67</v>
      </c>
      <c r="N21" s="3">
        <v>0</v>
      </c>
      <c r="O21" s="3">
        <v>179993.38</v>
      </c>
      <c r="P21" s="3">
        <v>-1153.28</v>
      </c>
      <c r="Q21" s="3">
        <v>-1153.28</v>
      </c>
      <c r="R21" s="3">
        <v>179993.45</v>
      </c>
      <c r="S21" s="3">
        <v>0</v>
      </c>
      <c r="T21" s="3">
        <v>179993.45</v>
      </c>
      <c r="U21" s="3">
        <v>0</v>
      </c>
      <c r="V21" s="3">
        <v>180877.77</v>
      </c>
      <c r="W21" s="3">
        <v>0</v>
      </c>
      <c r="X21" s="3">
        <v>180877.76</v>
      </c>
      <c r="Y21" s="3">
        <v>-62.25</v>
      </c>
      <c r="Z21" s="3">
        <v>-62.25</v>
      </c>
      <c r="AA21" s="4">
        <f t="shared" si="0"/>
        <v>1981696.9271363385</v>
      </c>
      <c r="AB21" s="3">
        <v>2162571.9142231075</v>
      </c>
      <c r="AC21" s="4">
        <f t="shared" si="1"/>
        <v>180874.98708676896</v>
      </c>
      <c r="AD21" s="3">
        <v>180875.32</v>
      </c>
      <c r="AE21" s="4">
        <f t="shared" si="2"/>
        <v>-0.33291323104640469</v>
      </c>
      <c r="AF21" s="3">
        <v>180875.32</v>
      </c>
      <c r="AG21" s="3">
        <v>-0.33291323104640469</v>
      </c>
      <c r="AH21" s="4">
        <f t="shared" si="3"/>
        <v>2162571.914223107</v>
      </c>
      <c r="AI21" s="4">
        <f t="shared" si="4"/>
        <v>0</v>
      </c>
      <c r="AJ21" s="58">
        <f>'Monthly Adjustments'!AX22</f>
        <v>0</v>
      </c>
      <c r="AK21" s="4">
        <f t="shared" si="5"/>
        <v>2162571.914223107</v>
      </c>
    </row>
    <row r="22" spans="1:37" ht="15.75" x14ac:dyDescent="0.25">
      <c r="A22" s="7" t="s">
        <v>21</v>
      </c>
      <c r="B22" s="2" t="s">
        <v>194</v>
      </c>
      <c r="C22" s="3">
        <v>47934.47</v>
      </c>
      <c r="D22" s="3">
        <v>0</v>
      </c>
      <c r="E22" s="3">
        <v>47942.84</v>
      </c>
      <c r="F22" s="3">
        <v>8.3681820080601028</v>
      </c>
      <c r="G22" s="3">
        <v>47942.84</v>
      </c>
      <c r="H22" s="3">
        <v>0</v>
      </c>
      <c r="I22" s="3">
        <v>47942.84</v>
      </c>
      <c r="J22" s="3">
        <v>0</v>
      </c>
      <c r="K22" s="3">
        <v>47942.84</v>
      </c>
      <c r="L22" s="3">
        <v>0</v>
      </c>
      <c r="M22" s="3">
        <v>55556.39</v>
      </c>
      <c r="N22" s="3">
        <v>0</v>
      </c>
      <c r="O22" s="3">
        <v>49211.73</v>
      </c>
      <c r="P22" s="3">
        <v>-306.33999999999997</v>
      </c>
      <c r="Q22" s="3">
        <v>-306.33999999999997</v>
      </c>
      <c r="R22" s="3">
        <v>49211.75</v>
      </c>
      <c r="S22" s="3">
        <v>0</v>
      </c>
      <c r="T22" s="3">
        <v>49211.74</v>
      </c>
      <c r="U22" s="3">
        <v>0</v>
      </c>
      <c r="V22" s="3">
        <v>49446.64</v>
      </c>
      <c r="W22" s="3">
        <v>0</v>
      </c>
      <c r="X22" s="3">
        <v>49446.64</v>
      </c>
      <c r="Y22" s="3">
        <v>-16.53</v>
      </c>
      <c r="Z22" s="3">
        <v>-16.53</v>
      </c>
      <c r="AA22" s="4">
        <f t="shared" si="0"/>
        <v>541799.08818200801</v>
      </c>
      <c r="AB22" s="3">
        <v>591244.98771330703</v>
      </c>
      <c r="AC22" s="4">
        <f t="shared" si="1"/>
        <v>49445.899531299016</v>
      </c>
      <c r="AD22" s="3">
        <v>49445.99</v>
      </c>
      <c r="AE22" s="4">
        <f t="shared" si="2"/>
        <v>-9.046870098245563E-2</v>
      </c>
      <c r="AF22" s="3">
        <v>49445.99</v>
      </c>
      <c r="AG22" s="3">
        <v>-9.046870098245563E-2</v>
      </c>
      <c r="AH22" s="4">
        <f t="shared" si="3"/>
        <v>591244.98771330703</v>
      </c>
      <c r="AI22" s="4">
        <f t="shared" si="4"/>
        <v>0</v>
      </c>
      <c r="AJ22" s="58">
        <f>'Monthly Adjustments'!AX23</f>
        <v>-16200</v>
      </c>
      <c r="AK22" s="4">
        <f t="shared" si="5"/>
        <v>575044.98771330703</v>
      </c>
    </row>
    <row r="23" spans="1:37" ht="15.75" x14ac:dyDescent="0.25">
      <c r="A23" s="7" t="s">
        <v>22</v>
      </c>
      <c r="B23" s="2" t="s">
        <v>195</v>
      </c>
      <c r="C23" s="3">
        <v>49793.41</v>
      </c>
      <c r="D23" s="3">
        <v>0</v>
      </c>
      <c r="E23" s="3">
        <v>49779.92</v>
      </c>
      <c r="F23" s="3">
        <v>-13.493288727775507</v>
      </c>
      <c r="G23" s="3">
        <v>49779.92</v>
      </c>
      <c r="H23" s="3">
        <v>0</v>
      </c>
      <c r="I23" s="3">
        <v>49779.92</v>
      </c>
      <c r="J23" s="3">
        <v>0</v>
      </c>
      <c r="K23" s="3">
        <v>49779.92</v>
      </c>
      <c r="L23" s="3">
        <v>0</v>
      </c>
      <c r="M23" s="3">
        <v>49926.02</v>
      </c>
      <c r="N23" s="3">
        <v>0</v>
      </c>
      <c r="O23" s="3">
        <v>49804.24</v>
      </c>
      <c r="P23" s="3">
        <v>-294.42</v>
      </c>
      <c r="Q23" s="3">
        <v>-294.42</v>
      </c>
      <c r="R23" s="3">
        <v>49804.25</v>
      </c>
      <c r="S23" s="3">
        <v>0</v>
      </c>
      <c r="T23" s="3">
        <v>49804.25</v>
      </c>
      <c r="U23" s="3">
        <v>0</v>
      </c>
      <c r="V23" s="3">
        <v>50030.01</v>
      </c>
      <c r="W23" s="3">
        <v>0</v>
      </c>
      <c r="X23" s="3">
        <v>50030</v>
      </c>
      <c r="Y23" s="3">
        <v>-15.89</v>
      </c>
      <c r="Z23" s="3">
        <v>-15.89</v>
      </c>
      <c r="AA23" s="4">
        <f t="shared" si="0"/>
        <v>548298.36671127216</v>
      </c>
      <c r="AB23" s="3">
        <v>598327.66325260757</v>
      </c>
      <c r="AC23" s="4">
        <f t="shared" si="1"/>
        <v>50029.29654133541</v>
      </c>
      <c r="AD23" s="3">
        <v>50029.38</v>
      </c>
      <c r="AE23" s="4">
        <f t="shared" si="2"/>
        <v>-8.3458664586942177E-2</v>
      </c>
      <c r="AF23" s="3">
        <v>50029.38</v>
      </c>
      <c r="AG23" s="3">
        <v>-8.3458664586942177E-2</v>
      </c>
      <c r="AH23" s="4">
        <f t="shared" si="3"/>
        <v>598327.66325260769</v>
      </c>
      <c r="AI23" s="4">
        <f t="shared" si="4"/>
        <v>0</v>
      </c>
      <c r="AJ23" s="58">
        <f>'Monthly Adjustments'!AX24</f>
        <v>0</v>
      </c>
      <c r="AK23" s="4">
        <f t="shared" si="5"/>
        <v>598327.66325260769</v>
      </c>
    </row>
    <row r="24" spans="1:37" ht="15.75" x14ac:dyDescent="0.25">
      <c r="A24" s="7" t="s">
        <v>23</v>
      </c>
      <c r="B24" s="2" t="s">
        <v>196</v>
      </c>
      <c r="C24" s="3">
        <v>625436.53</v>
      </c>
      <c r="D24" s="3">
        <v>1290997</v>
      </c>
      <c r="E24" s="3">
        <v>625998</v>
      </c>
      <c r="F24" s="3">
        <v>561.47004749625921</v>
      </c>
      <c r="G24" s="3">
        <v>625998</v>
      </c>
      <c r="H24" s="3">
        <v>0</v>
      </c>
      <c r="I24" s="3">
        <v>625998</v>
      </c>
      <c r="J24" s="3">
        <v>0</v>
      </c>
      <c r="K24" s="3">
        <v>625998</v>
      </c>
      <c r="L24" s="3">
        <v>0</v>
      </c>
      <c r="M24" s="3">
        <v>1689298.01</v>
      </c>
      <c r="N24" s="3">
        <v>0</v>
      </c>
      <c r="O24" s="3">
        <v>1233546.3899999999</v>
      </c>
      <c r="P24" s="3">
        <v>-5222.41</v>
      </c>
      <c r="Q24" s="3">
        <v>-5222.41</v>
      </c>
      <c r="R24" s="3">
        <v>1018380.53</v>
      </c>
      <c r="S24" s="3">
        <v>-258199.4</v>
      </c>
      <c r="T24" s="3">
        <v>1018380.53</v>
      </c>
      <c r="U24" s="3">
        <v>-258199.4</v>
      </c>
      <c r="V24" s="3">
        <v>1022384.95</v>
      </c>
      <c r="W24" s="3">
        <v>-258199.4</v>
      </c>
      <c r="X24" s="3">
        <v>1022384.95</v>
      </c>
      <c r="Y24" s="3">
        <v>-258481.27</v>
      </c>
      <c r="Z24" s="3">
        <v>-281.87</v>
      </c>
      <c r="AA24" s="4">
        <f t="shared" si="0"/>
        <v>10392564.760047494</v>
      </c>
      <c r="AB24" s="3">
        <v>12232568.57689078</v>
      </c>
      <c r="AC24" s="4">
        <f t="shared" si="1"/>
        <v>1840003.8168432862</v>
      </c>
      <c r="AD24" s="3">
        <v>1022373.9</v>
      </c>
      <c r="AE24" s="4">
        <f t="shared" si="2"/>
        <v>817629.91684328613</v>
      </c>
      <c r="AF24" s="3">
        <v>1022373.9</v>
      </c>
      <c r="AG24" s="3">
        <v>817629.91684328613</v>
      </c>
      <c r="AH24" s="4">
        <f t="shared" si="3"/>
        <v>12232568.576890782</v>
      </c>
      <c r="AI24" s="4">
        <f t="shared" si="4"/>
        <v>0</v>
      </c>
      <c r="AJ24" s="58">
        <f>'Monthly Adjustments'!AX25</f>
        <v>0</v>
      </c>
      <c r="AK24" s="4">
        <f t="shared" si="5"/>
        <v>12232568.576890782</v>
      </c>
    </row>
    <row r="25" spans="1:37" ht="15.75" x14ac:dyDescent="0.25">
      <c r="A25" s="7" t="s">
        <v>24</v>
      </c>
      <c r="B25" s="2" t="s">
        <v>4449</v>
      </c>
      <c r="C25" s="3">
        <v>177518.47</v>
      </c>
      <c r="D25" s="3">
        <v>0</v>
      </c>
      <c r="E25" s="3">
        <v>177728.48</v>
      </c>
      <c r="F25" s="3">
        <v>210.00985953907366</v>
      </c>
      <c r="G25" s="3">
        <v>177728.48</v>
      </c>
      <c r="H25" s="3">
        <v>0</v>
      </c>
      <c r="I25" s="3">
        <v>177728.48</v>
      </c>
      <c r="J25" s="3">
        <v>0</v>
      </c>
      <c r="K25" s="3">
        <v>177728.48</v>
      </c>
      <c r="L25" s="3">
        <v>0</v>
      </c>
      <c r="M25" s="3">
        <v>173646.75</v>
      </c>
      <c r="N25" s="3">
        <v>0</v>
      </c>
      <c r="O25" s="3">
        <v>177048.07</v>
      </c>
      <c r="P25" s="3">
        <v>-1003.45</v>
      </c>
      <c r="Q25" s="3">
        <v>-1003.45</v>
      </c>
      <c r="R25" s="3">
        <v>177048.13</v>
      </c>
      <c r="S25" s="3">
        <v>0</v>
      </c>
      <c r="T25" s="3">
        <v>177048.13</v>
      </c>
      <c r="U25" s="3">
        <v>0</v>
      </c>
      <c r="V25" s="3">
        <v>177817.56</v>
      </c>
      <c r="W25" s="3">
        <v>0</v>
      </c>
      <c r="X25" s="3">
        <v>177817.56</v>
      </c>
      <c r="Y25" s="3">
        <v>-54.16</v>
      </c>
      <c r="Z25" s="3">
        <v>-54.16</v>
      </c>
      <c r="AA25" s="4">
        <f t="shared" si="0"/>
        <v>1949068.599859539</v>
      </c>
      <c r="AB25" s="3">
        <v>2126883.7360076988</v>
      </c>
      <c r="AC25" s="4">
        <f t="shared" si="1"/>
        <v>177815.13614815986</v>
      </c>
      <c r="AD25" s="3">
        <v>177815.43</v>
      </c>
      <c r="AE25" s="4">
        <f t="shared" si="2"/>
        <v>-0.29385184013517573</v>
      </c>
      <c r="AF25" s="3">
        <v>177815.43</v>
      </c>
      <c r="AG25" s="3">
        <v>-0.29385184013517573</v>
      </c>
      <c r="AH25" s="4">
        <f t="shared" si="3"/>
        <v>2126883.7360076993</v>
      </c>
      <c r="AI25" s="4">
        <f t="shared" si="4"/>
        <v>0</v>
      </c>
      <c r="AJ25" s="58">
        <f>'Monthly Adjustments'!AX26</f>
        <v>0</v>
      </c>
      <c r="AK25" s="4">
        <f t="shared" si="5"/>
        <v>2126883.7360076993</v>
      </c>
    </row>
    <row r="26" spans="1:37" ht="15.75" x14ac:dyDescent="0.25">
      <c r="A26" s="7" t="s">
        <v>25</v>
      </c>
      <c r="B26" s="2" t="s">
        <v>4450</v>
      </c>
      <c r="C26" s="3">
        <v>12265361.77</v>
      </c>
      <c r="D26" s="3">
        <v>0</v>
      </c>
      <c r="E26" s="3">
        <v>12671021.92</v>
      </c>
      <c r="F26" s="3">
        <v>405660.15471392311</v>
      </c>
      <c r="G26" s="3">
        <v>12671021.92</v>
      </c>
      <c r="H26" s="3">
        <v>0</v>
      </c>
      <c r="I26" s="3">
        <v>12671021.92</v>
      </c>
      <c r="J26" s="3">
        <v>0</v>
      </c>
      <c r="K26" s="3">
        <v>12671021.92</v>
      </c>
      <c r="L26" s="3">
        <v>0</v>
      </c>
      <c r="M26" s="3">
        <v>6430747.7599999998</v>
      </c>
      <c r="N26" s="3">
        <v>0</v>
      </c>
      <c r="O26" s="3">
        <v>11630966.15</v>
      </c>
      <c r="P26" s="3">
        <v>-86872.21</v>
      </c>
      <c r="Q26" s="3">
        <v>-86872.21</v>
      </c>
      <c r="R26" s="3">
        <v>11630971.189999999</v>
      </c>
      <c r="S26" s="3">
        <v>0</v>
      </c>
      <c r="T26" s="3">
        <v>11630971.189999999</v>
      </c>
      <c r="U26" s="3">
        <v>0</v>
      </c>
      <c r="V26" s="3">
        <v>11697582.689999999</v>
      </c>
      <c r="W26" s="3">
        <v>0</v>
      </c>
      <c r="X26" s="3">
        <v>11697582.689999999</v>
      </c>
      <c r="Y26" s="3">
        <v>-4688.76</v>
      </c>
      <c r="Z26" s="3">
        <v>-4688.76</v>
      </c>
      <c r="AA26" s="4">
        <f t="shared" si="0"/>
        <v>128073931.27471392</v>
      </c>
      <c r="AB26" s="3">
        <v>139771304.81001899</v>
      </c>
      <c r="AC26" s="4">
        <f t="shared" si="1"/>
        <v>11697373.535305068</v>
      </c>
      <c r="AD26" s="3">
        <v>11697398.720000001</v>
      </c>
      <c r="AE26" s="4">
        <f t="shared" si="2"/>
        <v>-25.184694932773709</v>
      </c>
      <c r="AF26" s="3">
        <v>11697398.720000001</v>
      </c>
      <c r="AG26" s="3">
        <v>-25.184694932773709</v>
      </c>
      <c r="AH26" s="4">
        <f t="shared" si="3"/>
        <v>139771304.81001899</v>
      </c>
      <c r="AI26" s="4">
        <f t="shared" si="4"/>
        <v>0</v>
      </c>
      <c r="AJ26" s="58">
        <f>'Monthly Adjustments'!AX27</f>
        <v>-3734757.5300000007</v>
      </c>
      <c r="AK26" s="4">
        <f t="shared" si="5"/>
        <v>136036547.28001899</v>
      </c>
    </row>
    <row r="27" spans="1:37" ht="15.75" x14ac:dyDescent="0.25">
      <c r="A27" s="7" t="s">
        <v>26</v>
      </c>
      <c r="B27" s="2" t="s">
        <v>4451</v>
      </c>
      <c r="C27" s="3">
        <v>5085777.25</v>
      </c>
      <c r="D27" s="3">
        <v>0</v>
      </c>
      <c r="E27" s="3">
        <v>5973142.8200000003</v>
      </c>
      <c r="F27" s="3">
        <v>887365.568374753</v>
      </c>
      <c r="G27" s="3">
        <v>5973142.8200000003</v>
      </c>
      <c r="H27" s="3">
        <v>0</v>
      </c>
      <c r="I27" s="3">
        <v>5973142.8200000003</v>
      </c>
      <c r="J27" s="3">
        <v>0</v>
      </c>
      <c r="K27" s="3">
        <v>5973142.8200000003</v>
      </c>
      <c r="L27" s="3">
        <v>0</v>
      </c>
      <c r="M27" s="3">
        <v>-4513574.41</v>
      </c>
      <c r="N27" s="3">
        <v>7490512.30672637</v>
      </c>
      <c r="O27" s="3">
        <v>2976927.77</v>
      </c>
      <c r="P27" s="3">
        <v>-87298.62</v>
      </c>
      <c r="Q27" s="3">
        <v>-87298.62</v>
      </c>
      <c r="R27" s="3">
        <v>3473084.09</v>
      </c>
      <c r="S27" s="3">
        <v>-1498102.46</v>
      </c>
      <c r="T27" s="3">
        <v>3473084.09</v>
      </c>
      <c r="U27" s="3">
        <v>-245669.79</v>
      </c>
      <c r="V27" s="3">
        <v>3540022.55</v>
      </c>
      <c r="W27" s="3">
        <v>-245669.79</v>
      </c>
      <c r="X27" s="3">
        <v>3540022.56</v>
      </c>
      <c r="Y27" s="3">
        <v>-250381.56</v>
      </c>
      <c r="Z27" s="3">
        <v>-4711.7700000000004</v>
      </c>
      <c r="AA27" s="4">
        <f t="shared" si="0"/>
        <v>47610681.225101121</v>
      </c>
      <c r="AB27" s="3">
        <v>50904849.155845292</v>
      </c>
      <c r="AC27" s="4">
        <f t="shared" si="1"/>
        <v>3294167.9307441711</v>
      </c>
      <c r="AD27" s="3">
        <v>3539837.68</v>
      </c>
      <c r="AE27" s="4">
        <f t="shared" si="2"/>
        <v>-245669.74925582903</v>
      </c>
      <c r="AF27" s="3">
        <v>3539837.68</v>
      </c>
      <c r="AG27" s="3">
        <v>-245669.74925582903</v>
      </c>
      <c r="AH27" s="4">
        <f t="shared" si="3"/>
        <v>50904849.155845299</v>
      </c>
      <c r="AI27" s="4">
        <f t="shared" si="4"/>
        <v>0</v>
      </c>
      <c r="AJ27" s="58">
        <f>'Monthly Adjustments'!AX28</f>
        <v>-1676382.1149999998</v>
      </c>
      <c r="AK27" s="4">
        <f t="shared" si="5"/>
        <v>49228467.040845297</v>
      </c>
    </row>
    <row r="28" spans="1:37" ht="15.75" x14ac:dyDescent="0.25">
      <c r="A28" s="7" t="s">
        <v>27</v>
      </c>
      <c r="B28" s="2" t="s">
        <v>197</v>
      </c>
      <c r="C28" s="3">
        <v>308575.78999999998</v>
      </c>
      <c r="D28" s="3">
        <v>0</v>
      </c>
      <c r="E28" s="3">
        <v>325814.68</v>
      </c>
      <c r="F28" s="3">
        <v>17238.888886661385</v>
      </c>
      <c r="G28" s="3">
        <v>325814.68</v>
      </c>
      <c r="H28" s="3">
        <v>0</v>
      </c>
      <c r="I28" s="3">
        <v>325814.68</v>
      </c>
      <c r="J28" s="3">
        <v>0</v>
      </c>
      <c r="K28" s="3">
        <v>325814.68</v>
      </c>
      <c r="L28" s="3">
        <v>0</v>
      </c>
      <c r="M28" s="3">
        <v>404207.72</v>
      </c>
      <c r="N28" s="3">
        <v>0</v>
      </c>
      <c r="O28" s="3">
        <v>338879.85</v>
      </c>
      <c r="P28" s="3">
        <v>-2910.81</v>
      </c>
      <c r="Q28" s="3">
        <v>-2910.81</v>
      </c>
      <c r="R28" s="3">
        <v>338880.02</v>
      </c>
      <c r="S28" s="3">
        <v>0</v>
      </c>
      <c r="T28" s="3">
        <v>338880.02</v>
      </c>
      <c r="U28" s="3">
        <v>0</v>
      </c>
      <c r="V28" s="3">
        <v>341111.95</v>
      </c>
      <c r="W28" s="3">
        <v>0</v>
      </c>
      <c r="X28" s="3">
        <v>341111.95</v>
      </c>
      <c r="Y28" s="3">
        <v>-157.11000000000001</v>
      </c>
      <c r="Z28" s="3">
        <v>-157.11000000000001</v>
      </c>
      <c r="AA28" s="4">
        <f t="shared" si="0"/>
        <v>3732144.9088866618</v>
      </c>
      <c r="AB28" s="3">
        <v>4073249.8575348919</v>
      </c>
      <c r="AC28" s="4">
        <f t="shared" si="1"/>
        <v>341104.94864823017</v>
      </c>
      <c r="AD28" s="3">
        <v>341105.79</v>
      </c>
      <c r="AE28" s="4">
        <f t="shared" si="2"/>
        <v>-0.84135176980635151</v>
      </c>
      <c r="AF28" s="3">
        <v>341105.79</v>
      </c>
      <c r="AG28" s="3">
        <v>-0.84135176980635151</v>
      </c>
      <c r="AH28" s="4">
        <f t="shared" si="3"/>
        <v>4073249.857534891</v>
      </c>
      <c r="AI28" s="4">
        <f t="shared" si="4"/>
        <v>0</v>
      </c>
      <c r="AJ28" s="58">
        <f>'Monthly Adjustments'!AX29</f>
        <v>-47358</v>
      </c>
      <c r="AK28" s="4">
        <f t="shared" si="5"/>
        <v>4025891.857534891</v>
      </c>
    </row>
    <row r="29" spans="1:37" ht="15.75" x14ac:dyDescent="0.25">
      <c r="A29" s="7" t="s">
        <v>28</v>
      </c>
      <c r="B29" s="2" t="s">
        <v>4452</v>
      </c>
      <c r="C29" s="3">
        <v>433608.9</v>
      </c>
      <c r="D29" s="3">
        <v>0</v>
      </c>
      <c r="E29" s="3">
        <v>452805.62</v>
      </c>
      <c r="F29" s="3">
        <v>19196.717974398576</v>
      </c>
      <c r="G29" s="3">
        <v>452805.62</v>
      </c>
      <c r="H29" s="3">
        <v>0</v>
      </c>
      <c r="I29" s="3">
        <v>452805.62</v>
      </c>
      <c r="J29" s="3">
        <v>0</v>
      </c>
      <c r="K29" s="3">
        <v>452805.62</v>
      </c>
      <c r="L29" s="3">
        <v>0</v>
      </c>
      <c r="M29" s="3">
        <v>369821.58</v>
      </c>
      <c r="N29" s="3">
        <v>0</v>
      </c>
      <c r="O29" s="3">
        <v>438974.51</v>
      </c>
      <c r="P29" s="3">
        <v>-3491.42</v>
      </c>
      <c r="Q29" s="3">
        <v>-3491.42</v>
      </c>
      <c r="R29" s="3">
        <v>438974.73</v>
      </c>
      <c r="S29" s="3">
        <v>0</v>
      </c>
      <c r="T29" s="3">
        <v>438974.73</v>
      </c>
      <c r="U29" s="3">
        <v>0</v>
      </c>
      <c r="V29" s="3">
        <v>441651.82</v>
      </c>
      <c r="W29" s="3">
        <v>0</v>
      </c>
      <c r="X29" s="3">
        <v>441651.82</v>
      </c>
      <c r="Y29" s="3">
        <v>-188.44</v>
      </c>
      <c r="Z29" s="3">
        <v>-188.44</v>
      </c>
      <c r="AA29" s="4">
        <f t="shared" si="0"/>
        <v>4834077.2879743995</v>
      </c>
      <c r="AB29" s="3">
        <v>5275720.9675668348</v>
      </c>
      <c r="AC29" s="4">
        <f t="shared" si="1"/>
        <v>441643.67959243525</v>
      </c>
      <c r="AD29" s="3">
        <v>441644.76</v>
      </c>
      <c r="AE29" s="4">
        <f t="shared" si="2"/>
        <v>-1.0804075647611171</v>
      </c>
      <c r="AF29" s="3">
        <v>441644.76</v>
      </c>
      <c r="AG29" s="3">
        <v>-1.0804075647611171</v>
      </c>
      <c r="AH29" s="4">
        <f t="shared" si="3"/>
        <v>5275720.9675668348</v>
      </c>
      <c r="AI29" s="4">
        <f t="shared" si="4"/>
        <v>0</v>
      </c>
      <c r="AJ29" s="58">
        <f>'Monthly Adjustments'!AX30</f>
        <v>-75051.070000000007</v>
      </c>
      <c r="AK29" s="4">
        <f t="shared" si="5"/>
        <v>5200669.8975668345</v>
      </c>
    </row>
    <row r="30" spans="1:37" ht="15.75" x14ac:dyDescent="0.25">
      <c r="A30" s="7" t="s">
        <v>29</v>
      </c>
      <c r="B30" s="2" t="s">
        <v>198</v>
      </c>
      <c r="C30" s="3">
        <v>100856.86</v>
      </c>
      <c r="D30" s="3">
        <v>0</v>
      </c>
      <c r="E30" s="3">
        <v>100844.11</v>
      </c>
      <c r="F30" s="3">
        <v>-12.749539669734077</v>
      </c>
      <c r="G30" s="3">
        <v>100844.11</v>
      </c>
      <c r="H30" s="3">
        <v>0</v>
      </c>
      <c r="I30" s="3">
        <v>100844.11</v>
      </c>
      <c r="J30" s="3">
        <v>0</v>
      </c>
      <c r="K30" s="3">
        <v>100844.11</v>
      </c>
      <c r="L30" s="3">
        <v>0</v>
      </c>
      <c r="M30" s="3">
        <v>90823.06</v>
      </c>
      <c r="N30" s="3">
        <v>0</v>
      </c>
      <c r="O30" s="3">
        <v>99173.87</v>
      </c>
      <c r="P30" s="3">
        <v>-595.5</v>
      </c>
      <c r="Q30" s="3">
        <v>-595.5</v>
      </c>
      <c r="R30" s="3">
        <v>99173.9</v>
      </c>
      <c r="S30" s="3">
        <v>0</v>
      </c>
      <c r="T30" s="3">
        <v>99173.9</v>
      </c>
      <c r="U30" s="3">
        <v>0</v>
      </c>
      <c r="V30" s="3">
        <v>99630.51</v>
      </c>
      <c r="W30" s="3">
        <v>0</v>
      </c>
      <c r="X30" s="3">
        <v>99630.52</v>
      </c>
      <c r="Y30" s="3">
        <v>-32.14</v>
      </c>
      <c r="Z30" s="3">
        <v>-32.14</v>
      </c>
      <c r="AA30" s="4">
        <f t="shared" si="0"/>
        <v>1091826.3104603302</v>
      </c>
      <c r="AB30" s="3">
        <v>1191455.3829439182</v>
      </c>
      <c r="AC30" s="4">
        <f t="shared" si="1"/>
        <v>99629.07248358801</v>
      </c>
      <c r="AD30" s="3">
        <v>99629.25</v>
      </c>
      <c r="AE30" s="4">
        <f t="shared" si="2"/>
        <v>-0.17751641198992729</v>
      </c>
      <c r="AF30" s="3">
        <v>99629.25</v>
      </c>
      <c r="AG30" s="3">
        <v>-0.17751641198992729</v>
      </c>
      <c r="AH30" s="4">
        <f t="shared" si="3"/>
        <v>1191455.3829439182</v>
      </c>
      <c r="AI30" s="4">
        <f t="shared" si="4"/>
        <v>0</v>
      </c>
      <c r="AJ30" s="58">
        <f>'Monthly Adjustments'!AX31</f>
        <v>0</v>
      </c>
      <c r="AK30" s="4">
        <f t="shared" si="5"/>
        <v>1191455.3829439182</v>
      </c>
    </row>
    <row r="31" spans="1:37" ht="15.75" x14ac:dyDescent="0.25">
      <c r="A31" s="7" t="s">
        <v>30</v>
      </c>
      <c r="B31" s="2" t="s">
        <v>4453</v>
      </c>
      <c r="C31" s="3">
        <v>141022.10999999999</v>
      </c>
      <c r="D31" s="3">
        <v>0</v>
      </c>
      <c r="E31" s="3">
        <v>141051.6</v>
      </c>
      <c r="F31" s="3">
        <v>29.486457012884784</v>
      </c>
      <c r="G31" s="3">
        <v>141051.6</v>
      </c>
      <c r="H31" s="3">
        <v>0</v>
      </c>
      <c r="I31" s="3">
        <v>141051.6</v>
      </c>
      <c r="J31" s="3">
        <v>0</v>
      </c>
      <c r="K31" s="3">
        <v>141051.6</v>
      </c>
      <c r="L31" s="3">
        <v>0</v>
      </c>
      <c r="M31" s="3">
        <v>114344.05</v>
      </c>
      <c r="N31" s="3">
        <v>0</v>
      </c>
      <c r="O31" s="3">
        <v>136600.24</v>
      </c>
      <c r="P31" s="3">
        <v>-851.66</v>
      </c>
      <c r="Q31" s="3">
        <v>-851.66</v>
      </c>
      <c r="R31" s="3">
        <v>136600.29</v>
      </c>
      <c r="S31" s="3">
        <v>0</v>
      </c>
      <c r="T31" s="3">
        <v>136600.29</v>
      </c>
      <c r="U31" s="3">
        <v>0</v>
      </c>
      <c r="V31" s="3">
        <v>137253.32999999999</v>
      </c>
      <c r="W31" s="3">
        <v>0</v>
      </c>
      <c r="X31" s="3">
        <v>137253.32999999999</v>
      </c>
      <c r="Y31" s="3">
        <v>-45.97</v>
      </c>
      <c r="Z31" s="3">
        <v>-45.97</v>
      </c>
      <c r="AA31" s="4">
        <f t="shared" si="0"/>
        <v>1503909.5264570131</v>
      </c>
      <c r="AB31" s="3">
        <v>1641160.8107802826</v>
      </c>
      <c r="AC31" s="4">
        <f t="shared" si="1"/>
        <v>137251.2843232695</v>
      </c>
      <c r="AD31" s="3">
        <v>137251.53</v>
      </c>
      <c r="AE31" s="4">
        <f t="shared" si="2"/>
        <v>-0.24567673049750738</v>
      </c>
      <c r="AF31" s="3">
        <v>137251.53</v>
      </c>
      <c r="AG31" s="3">
        <v>-0.24567673049750738</v>
      </c>
      <c r="AH31" s="4">
        <f t="shared" si="3"/>
        <v>1641160.8107802821</v>
      </c>
      <c r="AI31" s="4">
        <f t="shared" si="4"/>
        <v>0</v>
      </c>
      <c r="AJ31" s="58">
        <f>'Monthly Adjustments'!AX32</f>
        <v>0</v>
      </c>
      <c r="AK31" s="4">
        <f t="shared" si="5"/>
        <v>1641160.8107802821</v>
      </c>
    </row>
    <row r="32" spans="1:37" ht="15.75" x14ac:dyDescent="0.25">
      <c r="A32" s="7" t="s">
        <v>31</v>
      </c>
      <c r="B32" s="2" t="s">
        <v>199</v>
      </c>
      <c r="C32" s="3">
        <v>23854.05</v>
      </c>
      <c r="D32" s="3">
        <v>0</v>
      </c>
      <c r="E32" s="3">
        <v>38155.31</v>
      </c>
      <c r="F32" s="3">
        <v>14301.26002506198</v>
      </c>
      <c r="G32" s="3">
        <v>38155.31</v>
      </c>
      <c r="H32" s="3">
        <v>0</v>
      </c>
      <c r="I32" s="3">
        <v>38155.31</v>
      </c>
      <c r="J32" s="3">
        <v>0</v>
      </c>
      <c r="K32" s="3">
        <v>38155.31</v>
      </c>
      <c r="L32" s="3">
        <v>0</v>
      </c>
      <c r="M32" s="3">
        <v>54557.88</v>
      </c>
      <c r="N32" s="3">
        <v>0</v>
      </c>
      <c r="O32" s="3">
        <v>40888.78</v>
      </c>
      <c r="P32" s="3">
        <v>-2542.6</v>
      </c>
      <c r="Q32" s="3">
        <v>-2542.6</v>
      </c>
      <c r="R32" s="3">
        <v>40888.93</v>
      </c>
      <c r="S32" s="3">
        <v>0</v>
      </c>
      <c r="T32" s="3">
        <v>40888.92</v>
      </c>
      <c r="U32" s="3">
        <v>0</v>
      </c>
      <c r="V32" s="3">
        <v>42838.53</v>
      </c>
      <c r="W32" s="3">
        <v>0</v>
      </c>
      <c r="X32" s="3">
        <v>42838.53</v>
      </c>
      <c r="Y32" s="3">
        <v>-137.22999999999999</v>
      </c>
      <c r="Z32" s="3">
        <v>-137.22999999999999</v>
      </c>
      <c r="AA32" s="4">
        <f t="shared" si="0"/>
        <v>453678.120025062</v>
      </c>
      <c r="AB32" s="3">
        <v>493063.69785728178</v>
      </c>
      <c r="AC32" s="4">
        <f t="shared" si="1"/>
        <v>39385.577832219773</v>
      </c>
      <c r="AD32" s="3">
        <v>39386.32</v>
      </c>
      <c r="AE32" s="4">
        <f t="shared" si="2"/>
        <v>-0.7421677802267368</v>
      </c>
      <c r="AF32" s="3">
        <v>39386.32</v>
      </c>
      <c r="AG32" s="3">
        <v>-0.7421677802267368</v>
      </c>
      <c r="AH32" s="4">
        <f t="shared" si="3"/>
        <v>493063.69785728172</v>
      </c>
      <c r="AI32" s="4">
        <f t="shared" si="4"/>
        <v>0</v>
      </c>
      <c r="AJ32" s="58">
        <f>'Monthly Adjustments'!AX33</f>
        <v>-2018.4</v>
      </c>
      <c r="AK32" s="4">
        <f t="shared" si="5"/>
        <v>491045.29785728169</v>
      </c>
    </row>
    <row r="33" spans="1:37" ht="15.75" x14ac:dyDescent="0.25">
      <c r="A33" s="7" t="s">
        <v>32</v>
      </c>
      <c r="B33" s="2" t="s">
        <v>200</v>
      </c>
      <c r="C33" s="3">
        <v>560273.21</v>
      </c>
      <c r="D33" s="3">
        <v>0</v>
      </c>
      <c r="E33" s="3">
        <v>560179.21</v>
      </c>
      <c r="F33" s="3">
        <v>-94.001318754046224</v>
      </c>
      <c r="G33" s="3">
        <v>560179.21</v>
      </c>
      <c r="H33" s="3">
        <v>0</v>
      </c>
      <c r="I33" s="3">
        <v>560179.21</v>
      </c>
      <c r="J33" s="3">
        <v>0</v>
      </c>
      <c r="K33" s="3">
        <v>560179.21</v>
      </c>
      <c r="L33" s="3">
        <v>0</v>
      </c>
      <c r="M33" s="3">
        <v>782214.77</v>
      </c>
      <c r="N33" s="3">
        <v>0</v>
      </c>
      <c r="O33" s="3">
        <v>597184.78</v>
      </c>
      <c r="P33" s="3">
        <v>-3035.23</v>
      </c>
      <c r="Q33" s="3">
        <v>-3035.23</v>
      </c>
      <c r="R33" s="3">
        <v>597184.96</v>
      </c>
      <c r="S33" s="3">
        <v>0</v>
      </c>
      <c r="T33" s="3">
        <v>597184.96</v>
      </c>
      <c r="U33" s="3">
        <v>0</v>
      </c>
      <c r="V33" s="3">
        <v>599512.31000000006</v>
      </c>
      <c r="W33" s="3">
        <v>0</v>
      </c>
      <c r="X33" s="3">
        <v>599512.30000000005</v>
      </c>
      <c r="Y33" s="3">
        <v>-163.82</v>
      </c>
      <c r="Z33" s="3">
        <v>-163.82</v>
      </c>
      <c r="AA33" s="4">
        <f t="shared" si="0"/>
        <v>6573690.1286812453</v>
      </c>
      <c r="AB33" s="3">
        <v>7173195.1275041904</v>
      </c>
      <c r="AC33" s="4">
        <f t="shared" si="1"/>
        <v>599504.99882294517</v>
      </c>
      <c r="AD33" s="3">
        <v>599505.88</v>
      </c>
      <c r="AE33" s="4">
        <f t="shared" si="2"/>
        <v>-0.88117705483455211</v>
      </c>
      <c r="AF33" s="3">
        <v>599505.88</v>
      </c>
      <c r="AG33" s="3">
        <v>-0.88117705483455211</v>
      </c>
      <c r="AH33" s="4">
        <f t="shared" si="3"/>
        <v>7173195.1275041923</v>
      </c>
      <c r="AI33" s="4">
        <f t="shared" si="4"/>
        <v>0</v>
      </c>
      <c r="AJ33" s="58">
        <f>'Monthly Adjustments'!AX34</f>
        <v>0</v>
      </c>
      <c r="AK33" s="4">
        <f t="shared" si="5"/>
        <v>7173195.1275041923</v>
      </c>
    </row>
    <row r="34" spans="1:37" ht="15.75" x14ac:dyDescent="0.25">
      <c r="A34" s="7" t="s">
        <v>33</v>
      </c>
      <c r="B34" s="2" t="s">
        <v>201</v>
      </c>
      <c r="C34" s="3">
        <v>267407.96000000002</v>
      </c>
      <c r="D34" s="3">
        <v>0</v>
      </c>
      <c r="E34" s="3">
        <v>267359.59000000003</v>
      </c>
      <c r="F34" s="3">
        <v>-48.363863579172175</v>
      </c>
      <c r="G34" s="3">
        <v>267359.59000000003</v>
      </c>
      <c r="H34" s="3">
        <v>0</v>
      </c>
      <c r="I34" s="3">
        <v>267359.59000000003</v>
      </c>
      <c r="J34" s="3">
        <v>0</v>
      </c>
      <c r="K34" s="3">
        <v>267359.59000000003</v>
      </c>
      <c r="L34" s="3">
        <v>0</v>
      </c>
      <c r="M34" s="3">
        <v>225047.58</v>
      </c>
      <c r="N34" s="3">
        <v>0</v>
      </c>
      <c r="O34" s="3">
        <v>260307.44</v>
      </c>
      <c r="P34" s="3">
        <v>-1304.7</v>
      </c>
      <c r="Q34" s="3">
        <v>-1304.7</v>
      </c>
      <c r="R34" s="3">
        <v>260307.51</v>
      </c>
      <c r="S34" s="3">
        <v>0</v>
      </c>
      <c r="T34" s="3">
        <v>260307.52</v>
      </c>
      <c r="U34" s="3">
        <v>0</v>
      </c>
      <c r="V34" s="3">
        <v>261307.92</v>
      </c>
      <c r="W34" s="3">
        <v>0</v>
      </c>
      <c r="X34" s="3">
        <v>261307.93</v>
      </c>
      <c r="Y34" s="3">
        <v>-70.42</v>
      </c>
      <c r="Z34" s="3">
        <v>-70.42</v>
      </c>
      <c r="AA34" s="4">
        <f t="shared" si="0"/>
        <v>2865383.8561364212</v>
      </c>
      <c r="AB34" s="3">
        <v>3126688.6392100784</v>
      </c>
      <c r="AC34" s="4">
        <f t="shared" si="1"/>
        <v>261304.78307365719</v>
      </c>
      <c r="AD34" s="3">
        <v>261305.16</v>
      </c>
      <c r="AE34" s="4">
        <f t="shared" si="2"/>
        <v>-0.37692634281120263</v>
      </c>
      <c r="AF34" s="3">
        <v>261305.16</v>
      </c>
      <c r="AG34" s="3">
        <v>-0.37692634281120263</v>
      </c>
      <c r="AH34" s="4">
        <f t="shared" si="3"/>
        <v>3126688.6392100784</v>
      </c>
      <c r="AI34" s="4">
        <f t="shared" si="4"/>
        <v>0</v>
      </c>
      <c r="AJ34" s="58">
        <f>'Monthly Adjustments'!AX35</f>
        <v>0</v>
      </c>
      <c r="AK34" s="4">
        <f t="shared" si="5"/>
        <v>3126688.6392100784</v>
      </c>
    </row>
    <row r="35" spans="1:37" ht="15.75" x14ac:dyDescent="0.25">
      <c r="A35" s="7" t="s">
        <v>34</v>
      </c>
      <c r="B35" s="2" t="s">
        <v>202</v>
      </c>
      <c r="C35" s="3">
        <v>164660.35</v>
      </c>
      <c r="D35" s="3">
        <v>0</v>
      </c>
      <c r="E35" s="3">
        <v>164476.85999999999</v>
      </c>
      <c r="F35" s="3">
        <v>-183.49314210566808</v>
      </c>
      <c r="G35" s="3">
        <v>164476.85999999999</v>
      </c>
      <c r="H35" s="3">
        <v>0</v>
      </c>
      <c r="I35" s="3">
        <v>164476.85999999999</v>
      </c>
      <c r="J35" s="3">
        <v>0</v>
      </c>
      <c r="K35" s="3">
        <v>164476.85999999999</v>
      </c>
      <c r="L35" s="3">
        <v>0</v>
      </c>
      <c r="M35" s="3">
        <v>125338.74</v>
      </c>
      <c r="N35" s="3">
        <v>0</v>
      </c>
      <c r="O35" s="3">
        <v>158282.66</v>
      </c>
      <c r="P35" s="3">
        <v>-963.76</v>
      </c>
      <c r="Q35" s="3">
        <v>-963.76</v>
      </c>
      <c r="R35" s="3">
        <v>158282.71</v>
      </c>
      <c r="S35" s="3">
        <v>0</v>
      </c>
      <c r="T35" s="3">
        <v>158282.71</v>
      </c>
      <c r="U35" s="3">
        <v>0</v>
      </c>
      <c r="V35" s="3">
        <v>159021.70000000001</v>
      </c>
      <c r="W35" s="3">
        <v>0</v>
      </c>
      <c r="X35" s="3">
        <v>159021.69</v>
      </c>
      <c r="Y35" s="3">
        <v>-52.02</v>
      </c>
      <c r="Z35" s="3">
        <v>-52.02</v>
      </c>
      <c r="AA35" s="4">
        <f t="shared" si="0"/>
        <v>1740614.5068578941</v>
      </c>
      <c r="AB35" s="3">
        <v>1899633.8847695631</v>
      </c>
      <c r="AC35" s="4">
        <f t="shared" si="1"/>
        <v>159019.37791166897</v>
      </c>
      <c r="AD35" s="3">
        <v>159019.65</v>
      </c>
      <c r="AE35" s="4">
        <f t="shared" si="2"/>
        <v>-0.27208833102486096</v>
      </c>
      <c r="AF35" s="3">
        <v>159019.65</v>
      </c>
      <c r="AG35" s="3">
        <v>-0.27208833102486096</v>
      </c>
      <c r="AH35" s="4">
        <f t="shared" si="3"/>
        <v>1899633.8847695633</v>
      </c>
      <c r="AI35" s="4">
        <f t="shared" si="4"/>
        <v>0</v>
      </c>
      <c r="AJ35" s="58">
        <f>'Monthly Adjustments'!AX36</f>
        <v>0</v>
      </c>
      <c r="AK35" s="4">
        <f t="shared" si="5"/>
        <v>1899633.8847695633</v>
      </c>
    </row>
    <row r="36" spans="1:37" ht="15.75" x14ac:dyDescent="0.25">
      <c r="A36" s="7" t="s">
        <v>35</v>
      </c>
      <c r="B36" s="2" t="s">
        <v>203</v>
      </c>
      <c r="C36" s="3">
        <v>149209.91</v>
      </c>
      <c r="D36" s="3">
        <v>0</v>
      </c>
      <c r="E36" s="3">
        <v>149538.78</v>
      </c>
      <c r="F36" s="3">
        <v>328.86842166740098</v>
      </c>
      <c r="G36" s="3">
        <v>149538.78</v>
      </c>
      <c r="H36" s="3">
        <v>0</v>
      </c>
      <c r="I36" s="3">
        <v>149538.78</v>
      </c>
      <c r="J36" s="3">
        <v>0</v>
      </c>
      <c r="K36" s="3">
        <v>149538.78</v>
      </c>
      <c r="L36" s="3">
        <v>0</v>
      </c>
      <c r="M36" s="3">
        <v>26640.44</v>
      </c>
      <c r="N36" s="3">
        <v>0</v>
      </c>
      <c r="O36" s="3">
        <v>129055.61</v>
      </c>
      <c r="P36" s="3">
        <v>-1004.93</v>
      </c>
      <c r="Q36" s="3">
        <v>-1004.93</v>
      </c>
      <c r="R36" s="3">
        <v>129055.66</v>
      </c>
      <c r="S36" s="3">
        <v>0</v>
      </c>
      <c r="T36" s="3">
        <v>129055.67</v>
      </c>
      <c r="U36" s="3">
        <v>0</v>
      </c>
      <c r="V36" s="3">
        <v>129826.22</v>
      </c>
      <c r="W36" s="3">
        <v>0</v>
      </c>
      <c r="X36" s="3">
        <v>129826.22</v>
      </c>
      <c r="Y36" s="3">
        <v>-54.24</v>
      </c>
      <c r="Z36" s="3">
        <v>-54.24</v>
      </c>
      <c r="AA36" s="4">
        <f t="shared" si="0"/>
        <v>1421153.7184216673</v>
      </c>
      <c r="AB36" s="3">
        <v>1550977.5164612313</v>
      </c>
      <c r="AC36" s="4">
        <f t="shared" si="1"/>
        <v>129823.79803956393</v>
      </c>
      <c r="AD36" s="3">
        <v>129824.1</v>
      </c>
      <c r="AE36" s="4">
        <f t="shared" si="2"/>
        <v>-0.30196043607429601</v>
      </c>
      <c r="AF36" s="3">
        <v>129824.1</v>
      </c>
      <c r="AG36" s="3">
        <v>-0.30196043607429601</v>
      </c>
      <c r="AH36" s="4">
        <f t="shared" si="3"/>
        <v>1550977.5164612313</v>
      </c>
      <c r="AI36" s="4">
        <f t="shared" si="4"/>
        <v>0</v>
      </c>
      <c r="AJ36" s="58">
        <f>'Monthly Adjustments'!AX37</f>
        <v>0</v>
      </c>
      <c r="AK36" s="4">
        <f t="shared" si="5"/>
        <v>1550977.5164612313</v>
      </c>
    </row>
    <row r="37" spans="1:37" ht="15.75" x14ac:dyDescent="0.25">
      <c r="A37" s="7" t="s">
        <v>36</v>
      </c>
      <c r="B37" s="2" t="s">
        <v>204</v>
      </c>
      <c r="C37" s="3">
        <v>93623.86</v>
      </c>
      <c r="D37" s="3">
        <v>0</v>
      </c>
      <c r="E37" s="3">
        <v>94593.22</v>
      </c>
      <c r="F37" s="3">
        <v>969.35779914619343</v>
      </c>
      <c r="G37" s="3">
        <v>94593.22</v>
      </c>
      <c r="H37" s="3">
        <v>0</v>
      </c>
      <c r="I37" s="3">
        <v>94593.22</v>
      </c>
      <c r="J37" s="3">
        <v>0</v>
      </c>
      <c r="K37" s="3">
        <v>94593.22</v>
      </c>
      <c r="L37" s="3">
        <v>0</v>
      </c>
      <c r="M37" s="3">
        <v>87559.84</v>
      </c>
      <c r="N37" s="3">
        <v>0</v>
      </c>
      <c r="O37" s="3">
        <v>93422.64</v>
      </c>
      <c r="P37" s="3">
        <v>-1135.08</v>
      </c>
      <c r="Q37" s="3">
        <v>-1144.96</v>
      </c>
      <c r="R37" s="3">
        <v>93422.5</v>
      </c>
      <c r="S37" s="3">
        <v>0</v>
      </c>
      <c r="T37" s="3">
        <v>93422.57</v>
      </c>
      <c r="U37" s="3">
        <v>0</v>
      </c>
      <c r="V37" s="3">
        <v>94300.5</v>
      </c>
      <c r="W37" s="3">
        <v>0</v>
      </c>
      <c r="X37" s="3">
        <v>94300.5</v>
      </c>
      <c r="Y37" s="3">
        <v>-61.8</v>
      </c>
      <c r="Z37" s="3">
        <v>-61.8</v>
      </c>
      <c r="AA37" s="4">
        <f t="shared" si="0"/>
        <v>1029404.5277991462</v>
      </c>
      <c r="AB37" s="3">
        <v>1123702.2062595524</v>
      </c>
      <c r="AC37" s="4">
        <f t="shared" si="1"/>
        <v>94297.678460406139</v>
      </c>
      <c r="AD37" s="3">
        <v>94298.08</v>
      </c>
      <c r="AE37" s="4">
        <f t="shared" si="2"/>
        <v>-0.40153959386225324</v>
      </c>
      <c r="AF37" s="3">
        <v>94299.48</v>
      </c>
      <c r="AG37" s="3">
        <v>0.33</v>
      </c>
      <c r="AH37" s="4">
        <f t="shared" si="3"/>
        <v>1123704.3377991463</v>
      </c>
      <c r="AI37" s="4">
        <f t="shared" si="4"/>
        <v>-2.1315395939163864</v>
      </c>
      <c r="AJ37" s="58">
        <f>'Monthly Adjustments'!AX38</f>
        <v>0</v>
      </c>
      <c r="AK37" s="4">
        <f t="shared" si="5"/>
        <v>1123704.3377991463</v>
      </c>
    </row>
    <row r="38" spans="1:37" ht="15.75" x14ac:dyDescent="0.25">
      <c r="A38" s="7" t="s">
        <v>37</v>
      </c>
      <c r="B38" s="2" t="s">
        <v>4454</v>
      </c>
      <c r="C38" s="3">
        <v>257063.33</v>
      </c>
      <c r="D38" s="3">
        <v>0</v>
      </c>
      <c r="E38" s="3">
        <v>255719.25</v>
      </c>
      <c r="F38" s="3">
        <v>-1344.0785402028414</v>
      </c>
      <c r="G38" s="3">
        <v>255719.25</v>
      </c>
      <c r="H38" s="3">
        <v>0</v>
      </c>
      <c r="I38" s="3">
        <v>255719.25</v>
      </c>
      <c r="J38" s="3">
        <v>0</v>
      </c>
      <c r="K38" s="3">
        <v>255719.25</v>
      </c>
      <c r="L38" s="3">
        <v>0</v>
      </c>
      <c r="M38" s="3">
        <v>211398.28</v>
      </c>
      <c r="N38" s="3">
        <v>0</v>
      </c>
      <c r="O38" s="3">
        <v>248332.25</v>
      </c>
      <c r="P38" s="3">
        <v>-1468.37</v>
      </c>
      <c r="Q38" s="3">
        <v>-1468.37</v>
      </c>
      <c r="R38" s="3">
        <v>248332.34</v>
      </c>
      <c r="S38" s="3">
        <v>0</v>
      </c>
      <c r="T38" s="3">
        <v>248332.34</v>
      </c>
      <c r="U38" s="3">
        <v>0</v>
      </c>
      <c r="V38" s="3">
        <v>249458.24</v>
      </c>
      <c r="W38" s="3">
        <v>0</v>
      </c>
      <c r="X38" s="3">
        <v>249458.24</v>
      </c>
      <c r="Y38" s="3">
        <v>-79.25</v>
      </c>
      <c r="Z38" s="3">
        <v>-79.25</v>
      </c>
      <c r="AA38" s="4">
        <f t="shared" si="0"/>
        <v>2733907.9414597973</v>
      </c>
      <c r="AB38" s="3">
        <v>2983362.6597181032</v>
      </c>
      <c r="AC38" s="4">
        <f t="shared" si="1"/>
        <v>249454.71825830592</v>
      </c>
      <c r="AD38" s="3">
        <v>249455.14</v>
      </c>
      <c r="AE38" s="4">
        <f t="shared" si="2"/>
        <v>-0.42174169409554452</v>
      </c>
      <c r="AF38" s="3">
        <v>249455.14</v>
      </c>
      <c r="AG38" s="3">
        <v>-0.42174169409554452</v>
      </c>
      <c r="AH38" s="4">
        <f t="shared" si="3"/>
        <v>2983362.6597181032</v>
      </c>
      <c r="AI38" s="4">
        <f t="shared" si="4"/>
        <v>0</v>
      </c>
      <c r="AJ38" s="58">
        <f>'Monthly Adjustments'!AX39</f>
        <v>0</v>
      </c>
      <c r="AK38" s="4">
        <f t="shared" si="5"/>
        <v>2983362.6597181032</v>
      </c>
    </row>
    <row r="39" spans="1:37" ht="15.75" x14ac:dyDescent="0.25">
      <c r="A39" s="7" t="s">
        <v>38</v>
      </c>
      <c r="B39" s="2" t="s">
        <v>4455</v>
      </c>
      <c r="C39" s="3">
        <v>73206.929999999993</v>
      </c>
      <c r="D39" s="3">
        <v>0</v>
      </c>
      <c r="E39" s="3">
        <v>77462.97</v>
      </c>
      <c r="F39" s="3">
        <v>4256.0321162853215</v>
      </c>
      <c r="G39" s="3">
        <v>77462.97</v>
      </c>
      <c r="H39" s="3">
        <v>0</v>
      </c>
      <c r="I39" s="3">
        <v>77462.97</v>
      </c>
      <c r="J39" s="3">
        <v>0</v>
      </c>
      <c r="K39" s="3">
        <v>77462.97</v>
      </c>
      <c r="L39" s="3">
        <v>0</v>
      </c>
      <c r="M39" s="3">
        <v>85189.93</v>
      </c>
      <c r="N39" s="3">
        <v>0</v>
      </c>
      <c r="O39" s="3">
        <v>78752.72</v>
      </c>
      <c r="P39" s="3">
        <v>-1325.3</v>
      </c>
      <c r="Q39" s="3">
        <v>-1336.84</v>
      </c>
      <c r="R39" s="3">
        <v>78752.56</v>
      </c>
      <c r="S39" s="3">
        <v>0</v>
      </c>
      <c r="T39" s="3">
        <v>78752.639999999999</v>
      </c>
      <c r="U39" s="3">
        <v>0</v>
      </c>
      <c r="V39" s="3">
        <v>79777.7</v>
      </c>
      <c r="W39" s="3">
        <v>0</v>
      </c>
      <c r="X39" s="3">
        <v>79777.7</v>
      </c>
      <c r="Y39" s="3">
        <v>-72.150000000000006</v>
      </c>
      <c r="Z39" s="3">
        <v>-72.150000000000006</v>
      </c>
      <c r="AA39" s="4">
        <f t="shared" si="0"/>
        <v>868329.63211628527</v>
      </c>
      <c r="AB39" s="3">
        <v>948104.02729391772</v>
      </c>
      <c r="AC39" s="4">
        <f t="shared" si="1"/>
        <v>79774.395177632454</v>
      </c>
      <c r="AD39" s="3">
        <v>79774.87</v>
      </c>
      <c r="AE39" s="4">
        <f t="shared" si="2"/>
        <v>-0.47482236754149199</v>
      </c>
      <c r="AF39" s="3">
        <v>79776.490000000005</v>
      </c>
      <c r="AG39" s="3">
        <v>0.4</v>
      </c>
      <c r="AH39" s="4">
        <f t="shared" si="3"/>
        <v>948106.5221162854</v>
      </c>
      <c r="AI39" s="4">
        <f t="shared" si="4"/>
        <v>-2.4948223676765338</v>
      </c>
      <c r="AJ39" s="58">
        <f>'Monthly Adjustments'!AX40</f>
        <v>0</v>
      </c>
      <c r="AK39" s="4">
        <f t="shared" si="5"/>
        <v>948106.5221162854</v>
      </c>
    </row>
    <row r="40" spans="1:37" ht="15.75" x14ac:dyDescent="0.25">
      <c r="A40" s="7" t="s">
        <v>39</v>
      </c>
      <c r="B40" s="2" t="s">
        <v>4456</v>
      </c>
      <c r="C40" s="3">
        <v>2076494.23</v>
      </c>
      <c r="D40" s="3">
        <v>0</v>
      </c>
      <c r="E40" s="3">
        <v>2100083.5699999998</v>
      </c>
      <c r="F40" s="3">
        <v>23589.338211449329</v>
      </c>
      <c r="G40" s="3">
        <v>2100083.5699999998</v>
      </c>
      <c r="H40" s="3">
        <v>0</v>
      </c>
      <c r="I40" s="3">
        <v>2100083.5699999998</v>
      </c>
      <c r="J40" s="3">
        <v>0</v>
      </c>
      <c r="K40" s="3">
        <v>2100083.5699999998</v>
      </c>
      <c r="L40" s="3">
        <v>0</v>
      </c>
      <c r="M40" s="3">
        <v>2461797.61</v>
      </c>
      <c r="N40" s="3">
        <v>0</v>
      </c>
      <c r="O40" s="3">
        <v>2160367.6800000002</v>
      </c>
      <c r="P40" s="3">
        <v>-13519.98</v>
      </c>
      <c r="Q40" s="3">
        <v>-13519.98</v>
      </c>
      <c r="R40" s="3">
        <v>2160368.46</v>
      </c>
      <c r="S40" s="3">
        <v>0</v>
      </c>
      <c r="T40" s="3">
        <v>2160368.46</v>
      </c>
      <c r="U40" s="3">
        <v>0</v>
      </c>
      <c r="V40" s="3">
        <v>2170735.25</v>
      </c>
      <c r="W40" s="3">
        <v>0</v>
      </c>
      <c r="X40" s="3">
        <v>2170735.25</v>
      </c>
      <c r="Y40" s="3">
        <v>-729.71</v>
      </c>
      <c r="Z40" s="3">
        <v>-729.71</v>
      </c>
      <c r="AA40" s="4">
        <f t="shared" si="0"/>
        <v>23784790.55821145</v>
      </c>
      <c r="AB40" s="3">
        <v>25955493.265356533</v>
      </c>
      <c r="AC40" s="4">
        <f t="shared" si="1"/>
        <v>2170702.7071450837</v>
      </c>
      <c r="AD40" s="3">
        <v>2170706.63</v>
      </c>
      <c r="AE40" s="4">
        <f t="shared" si="2"/>
        <v>-3.9228549161925912</v>
      </c>
      <c r="AF40" s="3">
        <v>2170706.63</v>
      </c>
      <c r="AG40" s="3">
        <v>-3.9228549161925912</v>
      </c>
      <c r="AH40" s="4">
        <f t="shared" si="3"/>
        <v>25955493.265356533</v>
      </c>
      <c r="AI40" s="4">
        <f t="shared" si="4"/>
        <v>0</v>
      </c>
      <c r="AJ40" s="58">
        <f>'Monthly Adjustments'!AX41</f>
        <v>-65997</v>
      </c>
      <c r="AK40" s="4">
        <f t="shared" si="5"/>
        <v>25889496.265356533</v>
      </c>
    </row>
    <row r="41" spans="1:37" ht="15.75" x14ac:dyDescent="0.25">
      <c r="A41" s="7" t="s">
        <v>40</v>
      </c>
      <c r="B41" s="2" t="s">
        <v>4457</v>
      </c>
      <c r="C41" s="3">
        <v>22885433.859999999</v>
      </c>
      <c r="D41" s="3">
        <v>0</v>
      </c>
      <c r="E41" s="3">
        <v>24969770.100000001</v>
      </c>
      <c r="F41" s="3">
        <v>2084336.2357354462</v>
      </c>
      <c r="G41" s="3">
        <v>24969770.100000001</v>
      </c>
      <c r="H41" s="3">
        <v>0</v>
      </c>
      <c r="I41" s="3">
        <v>24969770.100000001</v>
      </c>
      <c r="J41" s="3">
        <v>0</v>
      </c>
      <c r="K41" s="3">
        <v>24969770.100000001</v>
      </c>
      <c r="L41" s="3">
        <v>0</v>
      </c>
      <c r="M41" s="3">
        <v>-3242584.88</v>
      </c>
      <c r="N41" s="3">
        <v>20151682.129236918</v>
      </c>
      <c r="O41" s="3">
        <v>16909066.329999998</v>
      </c>
      <c r="P41" s="3">
        <v>-266564.56</v>
      </c>
      <c r="Q41" s="3">
        <v>-266564.56</v>
      </c>
      <c r="R41" s="3">
        <v>19727249.199999999</v>
      </c>
      <c r="S41" s="3">
        <v>-4030336.43</v>
      </c>
      <c r="T41" s="3">
        <v>19727249.210000001</v>
      </c>
      <c r="U41" s="3">
        <v>-2515144.48</v>
      </c>
      <c r="V41" s="3">
        <v>19931644.449999999</v>
      </c>
      <c r="W41" s="3">
        <v>-2515144.48</v>
      </c>
      <c r="X41" s="3">
        <v>19931644.449999999</v>
      </c>
      <c r="Y41" s="3">
        <v>-2529531.77</v>
      </c>
      <c r="Z41" s="3">
        <v>-14387.29</v>
      </c>
      <c r="AA41" s="4">
        <f t="shared" si="0"/>
        <v>226409031.5149723</v>
      </c>
      <c r="AB41" s="3">
        <v>243824966.9575772</v>
      </c>
      <c r="AC41" s="4">
        <f t="shared" si="1"/>
        <v>17415935.442604899</v>
      </c>
      <c r="AD41" s="3">
        <v>19931079.93</v>
      </c>
      <c r="AE41" s="4">
        <f t="shared" si="2"/>
        <v>-2515144.4873951003</v>
      </c>
      <c r="AF41" s="3">
        <v>19931079.93</v>
      </c>
      <c r="AG41" s="3">
        <v>-2515144.4873951003</v>
      </c>
      <c r="AH41" s="4">
        <f t="shared" si="3"/>
        <v>243824966.95757723</v>
      </c>
      <c r="AI41" s="4">
        <f t="shared" si="4"/>
        <v>0</v>
      </c>
      <c r="AJ41" s="58">
        <f>'Monthly Adjustments'!AX42</f>
        <v>-2026684.1383333327</v>
      </c>
      <c r="AK41" s="4">
        <f t="shared" si="5"/>
        <v>241798282.81924391</v>
      </c>
    </row>
    <row r="42" spans="1:37" ht="15.75" x14ac:dyDescent="0.25">
      <c r="A42" s="7" t="s">
        <v>41</v>
      </c>
      <c r="B42" s="2" t="s">
        <v>4458</v>
      </c>
      <c r="C42" s="3">
        <v>33391.620000000003</v>
      </c>
      <c r="D42" s="3">
        <v>0</v>
      </c>
      <c r="E42" s="3">
        <v>34058.54</v>
      </c>
      <c r="F42" s="3">
        <v>666.91691699608054</v>
      </c>
      <c r="G42" s="3">
        <v>34058.54</v>
      </c>
      <c r="H42" s="3">
        <v>0</v>
      </c>
      <c r="I42" s="3">
        <v>34058.54</v>
      </c>
      <c r="J42" s="3">
        <v>0</v>
      </c>
      <c r="K42" s="3">
        <v>34058.54</v>
      </c>
      <c r="L42" s="3">
        <v>0</v>
      </c>
      <c r="M42" s="3">
        <v>146886.70000000001</v>
      </c>
      <c r="N42" s="3">
        <v>0</v>
      </c>
      <c r="O42" s="3">
        <v>52863.1</v>
      </c>
      <c r="P42" s="3">
        <v>-1113.17</v>
      </c>
      <c r="Q42" s="3">
        <v>-1113.17</v>
      </c>
      <c r="R42" s="3">
        <v>52863.17</v>
      </c>
      <c r="S42" s="3">
        <v>0</v>
      </c>
      <c r="T42" s="3">
        <v>52863.17</v>
      </c>
      <c r="U42" s="3">
        <v>0</v>
      </c>
      <c r="V42" s="3">
        <v>53716.72</v>
      </c>
      <c r="W42" s="3">
        <v>0</v>
      </c>
      <c r="X42" s="3">
        <v>53716.72</v>
      </c>
      <c r="Y42" s="3">
        <v>-60.08</v>
      </c>
      <c r="Z42" s="3">
        <v>-60.08</v>
      </c>
      <c r="AA42" s="4">
        <f t="shared" si="0"/>
        <v>583202.27691699599</v>
      </c>
      <c r="AB42" s="3">
        <v>636916.32538772095</v>
      </c>
      <c r="AC42" s="4">
        <f t="shared" si="1"/>
        <v>53714.048470724956</v>
      </c>
      <c r="AD42" s="3">
        <v>53714.37</v>
      </c>
      <c r="AE42" s="4">
        <f t="shared" si="2"/>
        <v>-0.32152927504648687</v>
      </c>
      <c r="AF42" s="3">
        <v>53714.37</v>
      </c>
      <c r="AG42" s="3">
        <v>-0.32152927504648687</v>
      </c>
      <c r="AH42" s="4">
        <f t="shared" si="3"/>
        <v>636916.32538772107</v>
      </c>
      <c r="AI42" s="4">
        <f t="shared" si="4"/>
        <v>0</v>
      </c>
      <c r="AJ42" s="58">
        <f>'Monthly Adjustments'!AX43</f>
        <v>0</v>
      </c>
      <c r="AK42" s="4">
        <f t="shared" si="5"/>
        <v>636916.32538772107</v>
      </c>
    </row>
    <row r="43" spans="1:37" ht="15.75" x14ac:dyDescent="0.25">
      <c r="A43" s="7" t="s">
        <v>42</v>
      </c>
      <c r="B43" s="2" t="s">
        <v>4459</v>
      </c>
      <c r="C43" s="3">
        <v>25654800.510000002</v>
      </c>
      <c r="D43" s="3">
        <v>0</v>
      </c>
      <c r="E43" s="3">
        <v>26427529.370000001</v>
      </c>
      <c r="F43" s="3">
        <v>772728.86302823946</v>
      </c>
      <c r="G43" s="3">
        <v>26427529.370000001</v>
      </c>
      <c r="H43" s="3">
        <v>0</v>
      </c>
      <c r="I43" s="3">
        <v>26427529.370000001</v>
      </c>
      <c r="J43" s="3">
        <v>0</v>
      </c>
      <c r="K43" s="3">
        <v>26427529.370000001</v>
      </c>
      <c r="L43" s="3">
        <v>0</v>
      </c>
      <c r="M43" s="3">
        <v>15644163.689999999</v>
      </c>
      <c r="N43" s="3">
        <v>0</v>
      </c>
      <c r="O43" s="3">
        <v>24630564.48</v>
      </c>
      <c r="P43" s="3">
        <v>-181125.04</v>
      </c>
      <c r="Q43" s="3">
        <v>-182701.39</v>
      </c>
      <c r="R43" s="3">
        <v>24630543.120000001</v>
      </c>
      <c r="S43" s="3">
        <v>0</v>
      </c>
      <c r="T43" s="3">
        <v>24630553.789999999</v>
      </c>
      <c r="U43" s="3">
        <v>0</v>
      </c>
      <c r="V43" s="3">
        <v>24770644.899999999</v>
      </c>
      <c r="W43" s="3">
        <v>0</v>
      </c>
      <c r="X43" s="3">
        <v>24770644.899999999</v>
      </c>
      <c r="Y43" s="3">
        <v>-9860.94</v>
      </c>
      <c r="Z43" s="3">
        <v>-9860.94</v>
      </c>
      <c r="AA43" s="4">
        <f t="shared" si="0"/>
        <v>271216338.08302826</v>
      </c>
      <c r="AB43" s="3">
        <v>295986534.06586599</v>
      </c>
      <c r="AC43" s="4">
        <f t="shared" si="1"/>
        <v>24770195.982837737</v>
      </c>
      <c r="AD43" s="3">
        <v>24770260.07</v>
      </c>
      <c r="AE43" s="4">
        <f t="shared" si="2"/>
        <v>-64.087162263691425</v>
      </c>
      <c r="AF43" s="3">
        <v>24770480.350000001</v>
      </c>
      <c r="AG43" s="3">
        <f>53.38+110862.34</f>
        <v>110915.72</v>
      </c>
      <c r="AH43" s="4">
        <f t="shared" si="3"/>
        <v>296097734.15302825</v>
      </c>
      <c r="AI43" s="4">
        <f t="shared" si="4"/>
        <v>-111200.08716225624</v>
      </c>
      <c r="AJ43" s="58">
        <f>'Monthly Adjustments'!AX44</f>
        <v>-10801978.40333334</v>
      </c>
      <c r="AK43" s="4">
        <f t="shared" si="5"/>
        <v>285295755.74969488</v>
      </c>
    </row>
    <row r="44" spans="1:37" ht="15.75" x14ac:dyDescent="0.25">
      <c r="A44" s="7" t="s">
        <v>43</v>
      </c>
      <c r="B44" s="2" t="s">
        <v>4460</v>
      </c>
      <c r="C44" s="3">
        <v>1611411.42</v>
      </c>
      <c r="D44" s="3">
        <v>0</v>
      </c>
      <c r="E44" s="3">
        <v>1685617.53</v>
      </c>
      <c r="F44" s="3">
        <v>74206.119694036664</v>
      </c>
      <c r="G44" s="3">
        <v>1685617.53</v>
      </c>
      <c r="H44" s="3">
        <v>0</v>
      </c>
      <c r="I44" s="3">
        <v>1685617.53</v>
      </c>
      <c r="J44" s="3">
        <v>0</v>
      </c>
      <c r="K44" s="3">
        <v>1685617.53</v>
      </c>
      <c r="L44" s="3">
        <v>0</v>
      </c>
      <c r="M44" s="3">
        <v>12881.91</v>
      </c>
      <c r="N44" s="3">
        <v>0</v>
      </c>
      <c r="O44" s="3">
        <v>1421530.6</v>
      </c>
      <c r="P44" s="3">
        <v>67981.64</v>
      </c>
      <c r="Q44" s="3">
        <v>-20232.39</v>
      </c>
      <c r="R44" s="3">
        <v>1421528.64</v>
      </c>
      <c r="S44" s="3">
        <v>0</v>
      </c>
      <c r="T44" s="3">
        <v>1421529.62</v>
      </c>
      <c r="U44" s="3">
        <v>0</v>
      </c>
      <c r="V44" s="3">
        <v>1437042.99</v>
      </c>
      <c r="W44" s="3">
        <v>0</v>
      </c>
      <c r="X44" s="3">
        <v>1437043</v>
      </c>
      <c r="Y44" s="3">
        <v>-1092</v>
      </c>
      <c r="Z44" s="3">
        <v>-1092</v>
      </c>
      <c r="AA44" s="4">
        <f t="shared" si="0"/>
        <v>15667858.449694039</v>
      </c>
      <c r="AB44" s="3">
        <v>17104853.784501433</v>
      </c>
      <c r="AC44" s="4">
        <f t="shared" si="1"/>
        <v>1436995.3348073941</v>
      </c>
      <c r="AD44" s="3">
        <v>1437001.19</v>
      </c>
      <c r="AE44" s="4">
        <f t="shared" si="2"/>
        <v>-5.8551926058717072</v>
      </c>
      <c r="AF44" s="3">
        <v>1437025.35</v>
      </c>
      <c r="AG44" s="3">
        <v>4.88</v>
      </c>
      <c r="AH44" s="4">
        <f t="shared" si="3"/>
        <v>17104888.679694038</v>
      </c>
      <c r="AI44" s="4">
        <f t="shared" si="4"/>
        <v>-34.895192604511976</v>
      </c>
      <c r="AJ44" s="58">
        <f>'Monthly Adjustments'!AX45</f>
        <v>55053.86</v>
      </c>
      <c r="AK44" s="4">
        <f t="shared" si="5"/>
        <v>17159942.539694037</v>
      </c>
    </row>
    <row r="45" spans="1:37" ht="15.75" x14ac:dyDescent="0.25">
      <c r="A45" s="7" t="s">
        <v>44</v>
      </c>
      <c r="B45" s="2" t="s">
        <v>205</v>
      </c>
      <c r="C45" s="3">
        <v>992743.18</v>
      </c>
      <c r="D45" s="3">
        <v>0</v>
      </c>
      <c r="E45" s="3">
        <v>1061499.3600000001</v>
      </c>
      <c r="F45" s="3">
        <v>68756.184051918215</v>
      </c>
      <c r="G45" s="3">
        <v>1061499.3600000001</v>
      </c>
      <c r="H45" s="3">
        <v>0</v>
      </c>
      <c r="I45" s="3">
        <v>1061499.3600000001</v>
      </c>
      <c r="J45" s="3">
        <v>0</v>
      </c>
      <c r="K45" s="3">
        <v>1061499.3600000001</v>
      </c>
      <c r="L45" s="3">
        <v>0</v>
      </c>
      <c r="M45" s="3">
        <v>293938.82</v>
      </c>
      <c r="N45" s="3">
        <v>0</v>
      </c>
      <c r="O45" s="3">
        <v>933571.81</v>
      </c>
      <c r="P45" s="3">
        <v>-6818.38</v>
      </c>
      <c r="Q45" s="3">
        <v>-6818.38</v>
      </c>
      <c r="R45" s="3">
        <v>933572.21</v>
      </c>
      <c r="S45" s="3">
        <v>0</v>
      </c>
      <c r="T45" s="3">
        <v>933572.21</v>
      </c>
      <c r="U45" s="3">
        <v>0</v>
      </c>
      <c r="V45" s="3">
        <v>938800.38</v>
      </c>
      <c r="W45" s="3">
        <v>0</v>
      </c>
      <c r="X45" s="3">
        <v>938800.38</v>
      </c>
      <c r="Y45" s="3">
        <v>-368.01</v>
      </c>
      <c r="Z45" s="3">
        <v>-368.01</v>
      </c>
      <c r="AA45" s="4">
        <f t="shared" si="0"/>
        <v>10279752.614051921</v>
      </c>
      <c r="AB45" s="3">
        <v>11218536.563659977</v>
      </c>
      <c r="AC45" s="4">
        <f t="shared" si="1"/>
        <v>938783.94960805587</v>
      </c>
      <c r="AD45" s="3">
        <v>938785.93</v>
      </c>
      <c r="AE45" s="4">
        <f t="shared" si="2"/>
        <v>-1.9803919441765174</v>
      </c>
      <c r="AF45" s="3">
        <v>938785.93</v>
      </c>
      <c r="AG45" s="3">
        <v>-1.9803919441765174</v>
      </c>
      <c r="AH45" s="4">
        <f t="shared" si="3"/>
        <v>11218536.563659975</v>
      </c>
      <c r="AI45" s="4">
        <f t="shared" si="4"/>
        <v>0</v>
      </c>
      <c r="AJ45" s="58">
        <f>'Monthly Adjustments'!AX46</f>
        <v>-412184.7</v>
      </c>
      <c r="AK45" s="4">
        <f t="shared" si="5"/>
        <v>10806351.863659976</v>
      </c>
    </row>
    <row r="46" spans="1:37" ht="15.75" x14ac:dyDescent="0.25">
      <c r="A46" s="7" t="s">
        <v>45</v>
      </c>
      <c r="B46" s="2" t="s">
        <v>206</v>
      </c>
      <c r="C46" s="3">
        <v>186996.27</v>
      </c>
      <c r="D46" s="3">
        <v>0</v>
      </c>
      <c r="E46" s="3">
        <v>189976.11</v>
      </c>
      <c r="F46" s="3">
        <v>2979.8351839536044</v>
      </c>
      <c r="G46" s="3">
        <v>189976.11</v>
      </c>
      <c r="H46" s="3">
        <v>0</v>
      </c>
      <c r="I46" s="3">
        <v>189976.11</v>
      </c>
      <c r="J46" s="3">
        <v>0</v>
      </c>
      <c r="K46" s="3">
        <v>189976.11</v>
      </c>
      <c r="L46" s="3">
        <v>0</v>
      </c>
      <c r="M46" s="3">
        <v>112855.83</v>
      </c>
      <c r="N46" s="3">
        <v>0</v>
      </c>
      <c r="O46" s="3">
        <v>177122.6</v>
      </c>
      <c r="P46" s="3">
        <v>-1145.8800000000001</v>
      </c>
      <c r="Q46" s="3">
        <v>-1145.8800000000001</v>
      </c>
      <c r="R46" s="3">
        <v>177122.66</v>
      </c>
      <c r="S46" s="3">
        <v>0</v>
      </c>
      <c r="T46" s="3">
        <v>177122.66</v>
      </c>
      <c r="U46" s="3">
        <v>0</v>
      </c>
      <c r="V46" s="3">
        <v>178001.3</v>
      </c>
      <c r="W46" s="3">
        <v>0</v>
      </c>
      <c r="X46" s="3">
        <v>178001.3</v>
      </c>
      <c r="Y46" s="3">
        <v>-61.85</v>
      </c>
      <c r="Z46" s="3">
        <v>-61.85</v>
      </c>
      <c r="AA46" s="4">
        <f t="shared" si="0"/>
        <v>1950106.8951839537</v>
      </c>
      <c r="AB46" s="3">
        <v>2128105.4388694726</v>
      </c>
      <c r="AC46" s="4">
        <f t="shared" si="1"/>
        <v>177998.5436855189</v>
      </c>
      <c r="AD46" s="3">
        <v>177998.88</v>
      </c>
      <c r="AE46" s="4">
        <f t="shared" si="2"/>
        <v>-0.33631448110099882</v>
      </c>
      <c r="AF46" s="3">
        <v>177998.88</v>
      </c>
      <c r="AG46" s="3">
        <v>-0.33631448110099882</v>
      </c>
      <c r="AH46" s="4">
        <f t="shared" si="3"/>
        <v>2128105.4388694731</v>
      </c>
      <c r="AI46" s="4">
        <f t="shared" si="4"/>
        <v>0</v>
      </c>
      <c r="AJ46" s="58">
        <f>'Monthly Adjustments'!AX47</f>
        <v>0</v>
      </c>
      <c r="AK46" s="4">
        <f t="shared" si="5"/>
        <v>2128105.4388694731</v>
      </c>
    </row>
    <row r="47" spans="1:37" ht="15.75" x14ac:dyDescent="0.25">
      <c r="A47" s="7" t="s">
        <v>46</v>
      </c>
      <c r="B47" s="2" t="s">
        <v>207</v>
      </c>
      <c r="C47" s="3">
        <v>212279.15</v>
      </c>
      <c r="D47" s="3">
        <v>0</v>
      </c>
      <c r="E47" s="3">
        <v>213955.88</v>
      </c>
      <c r="F47" s="3">
        <v>1676.7317267008184</v>
      </c>
      <c r="G47" s="3">
        <v>213955.88</v>
      </c>
      <c r="H47" s="3">
        <v>0</v>
      </c>
      <c r="I47" s="3">
        <v>213955.88</v>
      </c>
      <c r="J47" s="3">
        <v>0</v>
      </c>
      <c r="K47" s="3">
        <v>213955.88</v>
      </c>
      <c r="L47" s="3">
        <v>0</v>
      </c>
      <c r="M47" s="3">
        <v>276947.90000000002</v>
      </c>
      <c r="N47" s="3">
        <v>0</v>
      </c>
      <c r="O47" s="3">
        <v>224454.41</v>
      </c>
      <c r="P47" s="3">
        <v>-1239.6400000000001</v>
      </c>
      <c r="Q47" s="3">
        <v>-1239.6400000000001</v>
      </c>
      <c r="R47" s="3">
        <v>224454.48</v>
      </c>
      <c r="S47" s="3">
        <v>0</v>
      </c>
      <c r="T47" s="3">
        <v>224454.48</v>
      </c>
      <c r="U47" s="3">
        <v>0</v>
      </c>
      <c r="V47" s="3">
        <v>225405.01</v>
      </c>
      <c r="W47" s="3">
        <v>0</v>
      </c>
      <c r="X47" s="3">
        <v>225405.01</v>
      </c>
      <c r="Y47" s="3">
        <v>-66.91</v>
      </c>
      <c r="Z47" s="3">
        <v>-66.91</v>
      </c>
      <c r="AA47" s="4">
        <f t="shared" si="0"/>
        <v>2470900.6917267004</v>
      </c>
      <c r="AB47" s="3">
        <v>2696302.7080281628</v>
      </c>
      <c r="AC47" s="4">
        <f t="shared" si="1"/>
        <v>225402.01630146243</v>
      </c>
      <c r="AD47" s="3">
        <v>225402.38</v>
      </c>
      <c r="AE47" s="4">
        <f t="shared" si="2"/>
        <v>-0.36369853757787496</v>
      </c>
      <c r="AF47" s="3">
        <v>225402.38</v>
      </c>
      <c r="AG47" s="3">
        <v>-0.36369853757787496</v>
      </c>
      <c r="AH47" s="4">
        <f t="shared" si="3"/>
        <v>2696302.7080281633</v>
      </c>
      <c r="AI47" s="4">
        <f t="shared" si="4"/>
        <v>0</v>
      </c>
      <c r="AJ47" s="58">
        <f>'Monthly Adjustments'!AX48</f>
        <v>0</v>
      </c>
      <c r="AK47" s="4">
        <f t="shared" si="5"/>
        <v>2696302.7080281633</v>
      </c>
    </row>
    <row r="48" spans="1:37" ht="15.75" x14ac:dyDescent="0.25">
      <c r="A48" s="7" t="s">
        <v>47</v>
      </c>
      <c r="B48" s="2" t="s">
        <v>208</v>
      </c>
      <c r="C48" s="3">
        <v>173461.06</v>
      </c>
      <c r="D48" s="3">
        <v>0</v>
      </c>
      <c r="E48" s="3">
        <v>176014.34</v>
      </c>
      <c r="F48" s="3">
        <v>2553.2795098554925</v>
      </c>
      <c r="G48" s="3">
        <v>176014.34</v>
      </c>
      <c r="H48" s="3">
        <v>0</v>
      </c>
      <c r="I48" s="3">
        <v>176014.34</v>
      </c>
      <c r="J48" s="3">
        <v>0</v>
      </c>
      <c r="K48" s="3">
        <v>176014.34</v>
      </c>
      <c r="L48" s="3">
        <v>0</v>
      </c>
      <c r="M48" s="3">
        <v>176811.63</v>
      </c>
      <c r="N48" s="3">
        <v>0</v>
      </c>
      <c r="O48" s="3">
        <v>176147.1</v>
      </c>
      <c r="P48" s="3">
        <v>-1014.04</v>
      </c>
      <c r="Q48" s="3">
        <v>-1014.04</v>
      </c>
      <c r="R48" s="3">
        <v>176147.16</v>
      </c>
      <c r="S48" s="3">
        <v>0</v>
      </c>
      <c r="T48" s="3">
        <v>176147.16</v>
      </c>
      <c r="U48" s="3">
        <v>0</v>
      </c>
      <c r="V48" s="3">
        <v>176924.7</v>
      </c>
      <c r="W48" s="3">
        <v>0</v>
      </c>
      <c r="X48" s="3">
        <v>176924.71</v>
      </c>
      <c r="Y48" s="3">
        <v>-54.73</v>
      </c>
      <c r="Z48" s="3">
        <v>-54.73</v>
      </c>
      <c r="AA48" s="4">
        <f t="shared" si="0"/>
        <v>1939174.1595098553</v>
      </c>
      <c r="AB48" s="3">
        <v>2116096.4159589666</v>
      </c>
      <c r="AC48" s="4">
        <f t="shared" si="1"/>
        <v>176922.25644911127</v>
      </c>
      <c r="AD48" s="3">
        <v>176922.56</v>
      </c>
      <c r="AE48" s="4">
        <f t="shared" si="2"/>
        <v>-0.30355088872602209</v>
      </c>
      <c r="AF48" s="3">
        <v>176922.56</v>
      </c>
      <c r="AG48" s="3">
        <v>-0.30355088872602209</v>
      </c>
      <c r="AH48" s="4">
        <f t="shared" si="3"/>
        <v>2116096.4159589666</v>
      </c>
      <c r="AI48" s="4">
        <f t="shared" si="4"/>
        <v>0</v>
      </c>
      <c r="AJ48" s="58">
        <f>'Monthly Adjustments'!AX49</f>
        <v>0</v>
      </c>
      <c r="AK48" s="4">
        <f t="shared" si="5"/>
        <v>2116096.4159589666</v>
      </c>
    </row>
    <row r="49" spans="1:37" ht="15.75" x14ac:dyDescent="0.25">
      <c r="A49" s="7" t="s">
        <v>48</v>
      </c>
      <c r="B49" s="2" t="s">
        <v>209</v>
      </c>
      <c r="C49" s="3">
        <v>41467.870000000003</v>
      </c>
      <c r="D49" s="3">
        <v>0</v>
      </c>
      <c r="E49" s="3">
        <v>41979.05</v>
      </c>
      <c r="F49" s="3">
        <v>511.18123831045523</v>
      </c>
      <c r="G49" s="3">
        <v>41979.05</v>
      </c>
      <c r="H49" s="3">
        <v>0</v>
      </c>
      <c r="I49" s="3">
        <v>41979.05</v>
      </c>
      <c r="J49" s="3">
        <v>0</v>
      </c>
      <c r="K49" s="3">
        <v>41979.05</v>
      </c>
      <c r="L49" s="3">
        <v>0</v>
      </c>
      <c r="M49" s="3">
        <v>33908.61</v>
      </c>
      <c r="N49" s="3">
        <v>0</v>
      </c>
      <c r="O49" s="3">
        <v>40633.94</v>
      </c>
      <c r="P49" s="3">
        <v>-313.64999999999998</v>
      </c>
      <c r="Q49" s="3">
        <v>-313.64999999999998</v>
      </c>
      <c r="R49" s="3">
        <v>40633.96</v>
      </c>
      <c r="S49" s="3">
        <v>0</v>
      </c>
      <c r="T49" s="3">
        <v>40633.96</v>
      </c>
      <c r="U49" s="3">
        <v>0</v>
      </c>
      <c r="V49" s="3">
        <v>40874.46</v>
      </c>
      <c r="W49" s="3">
        <v>0</v>
      </c>
      <c r="X49" s="3">
        <v>40874.46</v>
      </c>
      <c r="Y49" s="3">
        <v>-16.93</v>
      </c>
      <c r="Z49" s="3">
        <v>-16.93</v>
      </c>
      <c r="AA49" s="4">
        <f t="shared" si="0"/>
        <v>447454.64123831055</v>
      </c>
      <c r="AB49" s="3">
        <v>488328.34669061069</v>
      </c>
      <c r="AC49" s="4">
        <f t="shared" si="1"/>
        <v>40873.705452300142</v>
      </c>
      <c r="AD49" s="3">
        <v>40873.79</v>
      </c>
      <c r="AE49" s="4">
        <f t="shared" si="2"/>
        <v>-8.4547699858376291E-2</v>
      </c>
      <c r="AF49" s="3">
        <v>40873.79</v>
      </c>
      <c r="AG49" s="3">
        <v>-8.4547699858376291E-2</v>
      </c>
      <c r="AH49" s="4">
        <f t="shared" si="3"/>
        <v>488328.34669061058</v>
      </c>
      <c r="AI49" s="4">
        <f t="shared" si="4"/>
        <v>0</v>
      </c>
      <c r="AJ49" s="58">
        <f>'Monthly Adjustments'!AX50</f>
        <v>0</v>
      </c>
      <c r="AK49" s="4">
        <f t="shared" si="5"/>
        <v>488328.34669061058</v>
      </c>
    </row>
    <row r="50" spans="1:37" ht="15.75" x14ac:dyDescent="0.25">
      <c r="A50" s="7" t="s">
        <v>49</v>
      </c>
      <c r="B50" s="2" t="s">
        <v>210</v>
      </c>
      <c r="C50" s="3">
        <v>246942.07999999999</v>
      </c>
      <c r="D50" s="3">
        <v>0</v>
      </c>
      <c r="E50" s="3">
        <v>244656.93</v>
      </c>
      <c r="F50" s="3">
        <v>-2285.1483995090821</v>
      </c>
      <c r="G50" s="3">
        <v>244656.93</v>
      </c>
      <c r="H50" s="3">
        <v>0</v>
      </c>
      <c r="I50" s="3">
        <v>244656.93</v>
      </c>
      <c r="J50" s="3">
        <v>0</v>
      </c>
      <c r="K50" s="3">
        <v>244656.93</v>
      </c>
      <c r="L50" s="3">
        <v>0</v>
      </c>
      <c r="M50" s="3">
        <v>111692.82</v>
      </c>
      <c r="N50" s="3">
        <v>0</v>
      </c>
      <c r="O50" s="3">
        <v>222496.06</v>
      </c>
      <c r="P50" s="3">
        <v>-1477.5</v>
      </c>
      <c r="Q50" s="3">
        <v>-1477.5</v>
      </c>
      <c r="R50" s="3">
        <v>222496.15</v>
      </c>
      <c r="S50" s="3">
        <v>0</v>
      </c>
      <c r="T50" s="3">
        <v>222496.15</v>
      </c>
      <c r="U50" s="3">
        <v>0</v>
      </c>
      <c r="V50" s="3">
        <v>223629.07</v>
      </c>
      <c r="W50" s="3">
        <v>0</v>
      </c>
      <c r="X50" s="3">
        <v>223629.07</v>
      </c>
      <c r="Y50" s="3">
        <v>-79.739999999999995</v>
      </c>
      <c r="Z50" s="3">
        <v>-79.739999999999995</v>
      </c>
      <c r="AA50" s="4">
        <f t="shared" si="0"/>
        <v>2449723.9716004906</v>
      </c>
      <c r="AB50" s="3">
        <v>2673349.551134977</v>
      </c>
      <c r="AC50" s="4">
        <f t="shared" si="1"/>
        <v>223625.5795344864</v>
      </c>
      <c r="AD50" s="3">
        <v>223626.05</v>
      </c>
      <c r="AE50" s="4">
        <f t="shared" si="2"/>
        <v>-0.47046551358653232</v>
      </c>
      <c r="AF50" s="3">
        <v>223626.05</v>
      </c>
      <c r="AG50" s="3">
        <v>-0.47046551358653232</v>
      </c>
      <c r="AH50" s="4">
        <f t="shared" si="3"/>
        <v>2673349.5511349775</v>
      </c>
      <c r="AI50" s="4">
        <f t="shared" si="4"/>
        <v>0</v>
      </c>
      <c r="AJ50" s="58">
        <f>'Monthly Adjustments'!AX51</f>
        <v>-1434.03</v>
      </c>
      <c r="AK50" s="4">
        <f t="shared" si="5"/>
        <v>2671915.5211349777</v>
      </c>
    </row>
    <row r="51" spans="1:37" ht="15.75" x14ac:dyDescent="0.25">
      <c r="A51" s="7" t="s">
        <v>50</v>
      </c>
      <c r="B51" s="2" t="s">
        <v>211</v>
      </c>
      <c r="C51" s="3">
        <v>6628650.71</v>
      </c>
      <c r="D51" s="3">
        <v>0</v>
      </c>
      <c r="E51" s="3">
        <v>6651467.5499999998</v>
      </c>
      <c r="F51" s="3">
        <v>22816.834908944555</v>
      </c>
      <c r="G51" s="3">
        <v>6651467.5499999998</v>
      </c>
      <c r="H51" s="3">
        <v>0</v>
      </c>
      <c r="I51" s="3">
        <v>6651467.5499999998</v>
      </c>
      <c r="J51" s="3">
        <v>0</v>
      </c>
      <c r="K51" s="3">
        <v>6651467.5499999998</v>
      </c>
      <c r="L51" s="3">
        <v>0</v>
      </c>
      <c r="M51" s="3">
        <v>5421816.2000000002</v>
      </c>
      <c r="N51" s="3">
        <v>0</v>
      </c>
      <c r="O51" s="3">
        <v>6446521.6600000001</v>
      </c>
      <c r="P51" s="3">
        <v>-34491.21</v>
      </c>
      <c r="Q51" s="3">
        <v>-34491.21</v>
      </c>
      <c r="R51" s="3">
        <v>6446523.6500000004</v>
      </c>
      <c r="S51" s="3">
        <v>0</v>
      </c>
      <c r="T51" s="3">
        <v>6446523.6500000004</v>
      </c>
      <c r="U51" s="3">
        <v>0</v>
      </c>
      <c r="V51" s="3">
        <v>6472970.6799999997</v>
      </c>
      <c r="W51" s="3">
        <v>0</v>
      </c>
      <c r="X51" s="3">
        <v>6472970.6799999997</v>
      </c>
      <c r="Y51" s="3">
        <v>-1861.59</v>
      </c>
      <c r="Z51" s="3">
        <v>-1861.59</v>
      </c>
      <c r="AA51" s="4">
        <f t="shared" si="0"/>
        <v>70964664.26490894</v>
      </c>
      <c r="AB51" s="3">
        <v>77437551.898546964</v>
      </c>
      <c r="AC51" s="4">
        <f t="shared" si="1"/>
        <v>6472887.6336380243</v>
      </c>
      <c r="AD51" s="3">
        <v>6472897.6299999999</v>
      </c>
      <c r="AE51" s="4">
        <f t="shared" si="2"/>
        <v>-9.9963619755581021</v>
      </c>
      <c r="AF51" s="3">
        <v>6472897.6299999999</v>
      </c>
      <c r="AG51" s="3">
        <v>-9.9963619755581021</v>
      </c>
      <c r="AH51" s="4">
        <f t="shared" si="3"/>
        <v>77437551.898546964</v>
      </c>
      <c r="AI51" s="4">
        <f t="shared" si="4"/>
        <v>0</v>
      </c>
      <c r="AJ51" s="58">
        <f>'Monthly Adjustments'!AX52</f>
        <v>-1963313.77</v>
      </c>
      <c r="AK51" s="4">
        <f t="shared" si="5"/>
        <v>75474238.128546968</v>
      </c>
    </row>
    <row r="52" spans="1:37" ht="15.75" x14ac:dyDescent="0.25">
      <c r="A52" s="7" t="s">
        <v>51</v>
      </c>
      <c r="B52" s="2" t="s">
        <v>212</v>
      </c>
      <c r="C52" s="3">
        <v>4810012.12</v>
      </c>
      <c r="D52" s="3">
        <v>0</v>
      </c>
      <c r="E52" s="3">
        <v>4857589.87</v>
      </c>
      <c r="F52" s="3">
        <v>47577.754206468351</v>
      </c>
      <c r="G52" s="3">
        <v>4857589.87</v>
      </c>
      <c r="H52" s="3">
        <v>0</v>
      </c>
      <c r="I52" s="3">
        <v>4857589.87</v>
      </c>
      <c r="J52" s="3">
        <v>0</v>
      </c>
      <c r="K52" s="3">
        <v>4857589.87</v>
      </c>
      <c r="L52" s="3">
        <v>0</v>
      </c>
      <c r="M52" s="3">
        <v>4215212.04</v>
      </c>
      <c r="N52" s="3">
        <v>0</v>
      </c>
      <c r="O52" s="3">
        <v>4750523.95</v>
      </c>
      <c r="P52" s="3">
        <v>-25426.880000000001</v>
      </c>
      <c r="Q52" s="3">
        <v>-25426.880000000001</v>
      </c>
      <c r="R52" s="3">
        <v>4750525.42</v>
      </c>
      <c r="S52" s="3">
        <v>0</v>
      </c>
      <c r="T52" s="3">
        <v>4750525.43</v>
      </c>
      <c r="U52" s="3">
        <v>0</v>
      </c>
      <c r="V52" s="3">
        <v>4770022.13</v>
      </c>
      <c r="W52" s="3">
        <v>0</v>
      </c>
      <c r="X52" s="3">
        <v>4770022.1399999997</v>
      </c>
      <c r="Y52" s="3">
        <v>-1372.37</v>
      </c>
      <c r="Z52" s="3">
        <v>-1372.37</v>
      </c>
      <c r="AA52" s="4">
        <f t="shared" si="0"/>
        <v>52294780.464206472</v>
      </c>
      <c r="AB52" s="3">
        <v>57064741.367496848</v>
      </c>
      <c r="AC52" s="4">
        <f t="shared" si="1"/>
        <v>4769960.9032903761</v>
      </c>
      <c r="AD52" s="3">
        <v>4769968.29</v>
      </c>
      <c r="AE52" s="4">
        <f t="shared" si="2"/>
        <v>-7.3867096239700913</v>
      </c>
      <c r="AF52" s="3">
        <v>4769968.29</v>
      </c>
      <c r="AG52" s="3">
        <v>-7.3867096239700913</v>
      </c>
      <c r="AH52" s="4">
        <f t="shared" si="3"/>
        <v>57064741.367496848</v>
      </c>
      <c r="AI52" s="4">
        <f t="shared" si="4"/>
        <v>0</v>
      </c>
      <c r="AJ52" s="58">
        <f>'Monthly Adjustments'!AX53</f>
        <v>-227976.85999999996</v>
      </c>
      <c r="AK52" s="4">
        <f t="shared" si="5"/>
        <v>56836764.507496849</v>
      </c>
    </row>
    <row r="53" spans="1:37" ht="15.75" x14ac:dyDescent="0.25">
      <c r="A53" s="7" t="s">
        <v>52</v>
      </c>
      <c r="B53" s="2" t="s">
        <v>213</v>
      </c>
      <c r="C53" s="3">
        <v>4465237</v>
      </c>
      <c r="D53" s="3">
        <v>0</v>
      </c>
      <c r="E53" s="3">
        <v>4480139.68</v>
      </c>
      <c r="F53" s="3">
        <v>14902.680466769263</v>
      </c>
      <c r="G53" s="3">
        <v>4480139.68</v>
      </c>
      <c r="H53" s="3">
        <v>0</v>
      </c>
      <c r="I53" s="3">
        <v>4480139.68</v>
      </c>
      <c r="J53" s="3">
        <v>0</v>
      </c>
      <c r="K53" s="3">
        <v>4480139.68</v>
      </c>
      <c r="L53" s="3">
        <v>0</v>
      </c>
      <c r="M53" s="3">
        <v>4413220.3899999997</v>
      </c>
      <c r="N53" s="3">
        <v>0</v>
      </c>
      <c r="O53" s="3">
        <v>4468983.91</v>
      </c>
      <c r="P53" s="3">
        <v>-21993.7</v>
      </c>
      <c r="Q53" s="3">
        <v>-21993.7</v>
      </c>
      <c r="R53" s="3">
        <v>4468985.1900000004</v>
      </c>
      <c r="S53" s="3">
        <v>0</v>
      </c>
      <c r="T53" s="3">
        <v>4468985.1900000004</v>
      </c>
      <c r="U53" s="3">
        <v>0</v>
      </c>
      <c r="V53" s="3">
        <v>4485849.43</v>
      </c>
      <c r="W53" s="3">
        <v>0</v>
      </c>
      <c r="X53" s="3">
        <v>4485849.43</v>
      </c>
      <c r="Y53" s="3">
        <v>-1187.07</v>
      </c>
      <c r="Z53" s="3">
        <v>-1187.07</v>
      </c>
      <c r="AA53" s="4">
        <f t="shared" si="0"/>
        <v>49192571.940466769</v>
      </c>
      <c r="AB53" s="3">
        <v>53678368.413354822</v>
      </c>
      <c r="AC53" s="4">
        <f t="shared" si="1"/>
        <v>4485796.4728880525</v>
      </c>
      <c r="AD53" s="3">
        <v>4485802.84</v>
      </c>
      <c r="AE53" s="4">
        <f t="shared" si="2"/>
        <v>-6.3671119473874569</v>
      </c>
      <c r="AF53" s="3">
        <v>4485802.84</v>
      </c>
      <c r="AG53" s="3">
        <v>-6.3671119473874569</v>
      </c>
      <c r="AH53" s="4">
        <f t="shared" si="3"/>
        <v>53678368.413354829</v>
      </c>
      <c r="AI53" s="4">
        <f t="shared" si="4"/>
        <v>0</v>
      </c>
      <c r="AJ53" s="58">
        <f>'Monthly Adjustments'!AX54</f>
        <v>-51802.000000000015</v>
      </c>
      <c r="AK53" s="4">
        <f t="shared" si="5"/>
        <v>53626566.413354829</v>
      </c>
    </row>
    <row r="54" spans="1:37" ht="15.75" x14ac:dyDescent="0.25">
      <c r="A54" s="7" t="s">
        <v>53</v>
      </c>
      <c r="B54" s="2" t="s">
        <v>214</v>
      </c>
      <c r="C54" s="3">
        <v>11043135.68</v>
      </c>
      <c r="D54" s="3">
        <v>0</v>
      </c>
      <c r="E54" s="3">
        <v>11608577.74</v>
      </c>
      <c r="F54" s="3">
        <v>565442.06343921274</v>
      </c>
      <c r="G54" s="3">
        <v>11608577.74</v>
      </c>
      <c r="H54" s="3">
        <v>0</v>
      </c>
      <c r="I54" s="3">
        <v>11608577.74</v>
      </c>
      <c r="J54" s="3">
        <v>0</v>
      </c>
      <c r="K54" s="3">
        <v>11608577.74</v>
      </c>
      <c r="L54" s="3">
        <v>0</v>
      </c>
      <c r="M54" s="3">
        <v>9069760.6199999992</v>
      </c>
      <c r="N54" s="3">
        <v>0</v>
      </c>
      <c r="O54" s="3">
        <v>11185431.35</v>
      </c>
      <c r="P54" s="3">
        <v>-77745</v>
      </c>
      <c r="Q54" s="3">
        <v>-77745</v>
      </c>
      <c r="R54" s="3">
        <v>11185436.449999999</v>
      </c>
      <c r="S54" s="3">
        <v>0</v>
      </c>
      <c r="T54" s="3">
        <v>11185436.449999999</v>
      </c>
      <c r="U54" s="3">
        <v>0</v>
      </c>
      <c r="V54" s="3">
        <v>11245050.24</v>
      </c>
      <c r="W54" s="3">
        <v>-115787.52</v>
      </c>
      <c r="X54" s="3">
        <v>11245050.24</v>
      </c>
      <c r="Y54" s="3">
        <v>-4196.13</v>
      </c>
      <c r="Z54" s="3">
        <v>-4196.13</v>
      </c>
      <c r="AA54" s="4">
        <f t="shared" si="0"/>
        <v>123043266.53343922</v>
      </c>
      <c r="AB54" s="3">
        <v>134400338.01996914</v>
      </c>
      <c r="AC54" s="4">
        <f t="shared" si="1"/>
        <v>11357071.486529917</v>
      </c>
      <c r="AD54" s="3">
        <v>11241309.48</v>
      </c>
      <c r="AE54" s="4">
        <f t="shared" si="2"/>
        <v>115762.00652991608</v>
      </c>
      <c r="AF54" s="3">
        <v>11241309.48</v>
      </c>
      <c r="AG54" s="3">
        <v>115762.00652991608</v>
      </c>
      <c r="AH54" s="4">
        <f t="shared" si="3"/>
        <v>134400338.01996914</v>
      </c>
      <c r="AI54" s="4">
        <f t="shared" si="4"/>
        <v>0</v>
      </c>
      <c r="AJ54" s="58">
        <f>'Monthly Adjustments'!AX55</f>
        <v>697857.98666666646</v>
      </c>
      <c r="AK54" s="4">
        <f t="shared" si="5"/>
        <v>135098196.00663581</v>
      </c>
    </row>
    <row r="55" spans="1:37" ht="15.75" x14ac:dyDescent="0.25">
      <c r="A55" s="7" t="s">
        <v>54</v>
      </c>
      <c r="B55" s="2" t="s">
        <v>215</v>
      </c>
      <c r="C55" s="3">
        <v>2100811.12</v>
      </c>
      <c r="D55" s="3">
        <v>0</v>
      </c>
      <c r="E55" s="3">
        <v>2159051.86</v>
      </c>
      <c r="F55" s="3">
        <v>58240.735376147088</v>
      </c>
      <c r="G55" s="3">
        <v>2159051.86</v>
      </c>
      <c r="H55" s="3">
        <v>0</v>
      </c>
      <c r="I55" s="3">
        <v>2159051.86</v>
      </c>
      <c r="J55" s="3">
        <v>0</v>
      </c>
      <c r="K55" s="3">
        <v>2159051.86</v>
      </c>
      <c r="L55" s="3">
        <v>0</v>
      </c>
      <c r="M55" s="3">
        <v>1351709.14</v>
      </c>
      <c r="N55" s="3">
        <v>0</v>
      </c>
      <c r="O55" s="3">
        <v>2024493.13</v>
      </c>
      <c r="P55" s="3">
        <v>-13898.76</v>
      </c>
      <c r="Q55" s="3">
        <v>-13898.76</v>
      </c>
      <c r="R55" s="3">
        <v>2024493.94</v>
      </c>
      <c r="S55" s="3">
        <v>0</v>
      </c>
      <c r="T55" s="3">
        <v>2024493.93</v>
      </c>
      <c r="U55" s="3">
        <v>0</v>
      </c>
      <c r="V55" s="3">
        <v>2035151.17</v>
      </c>
      <c r="W55" s="3">
        <v>0</v>
      </c>
      <c r="X55" s="3">
        <v>2035151.17</v>
      </c>
      <c r="Y55" s="3">
        <v>-750.16</v>
      </c>
      <c r="Z55" s="3">
        <v>-750.16</v>
      </c>
      <c r="AA55" s="4">
        <f t="shared" si="0"/>
        <v>22290751.775376149</v>
      </c>
      <c r="AB55" s="3">
        <v>24325869.474781904</v>
      </c>
      <c r="AC55" s="4">
        <f t="shared" si="1"/>
        <v>2035117.6994057558</v>
      </c>
      <c r="AD55" s="3">
        <v>2035121.73</v>
      </c>
      <c r="AE55" s="4">
        <f t="shared" si="2"/>
        <v>-4.0305942441336811</v>
      </c>
      <c r="AF55" s="3">
        <v>2035121.73</v>
      </c>
      <c r="AG55" s="3">
        <v>-4.0305942441336811</v>
      </c>
      <c r="AH55" s="4">
        <f t="shared" si="3"/>
        <v>24325869.474781904</v>
      </c>
      <c r="AI55" s="4">
        <f t="shared" si="4"/>
        <v>0</v>
      </c>
      <c r="AJ55" s="58">
        <f>'Monthly Adjustments'!AX56</f>
        <v>-1481926.6400000001</v>
      </c>
      <c r="AK55" s="4">
        <f t="shared" si="5"/>
        <v>22843942.834781904</v>
      </c>
    </row>
    <row r="56" spans="1:37" ht="15.75" x14ac:dyDescent="0.25">
      <c r="A56" s="7" t="s">
        <v>55</v>
      </c>
      <c r="B56" s="2" t="s">
        <v>216</v>
      </c>
      <c r="C56" s="3">
        <v>674980.43</v>
      </c>
      <c r="D56" s="3">
        <v>0</v>
      </c>
      <c r="E56" s="3">
        <v>690026.08</v>
      </c>
      <c r="F56" s="3">
        <v>15045.649552883231</v>
      </c>
      <c r="G56" s="3">
        <v>690026.08</v>
      </c>
      <c r="H56" s="3">
        <v>0</v>
      </c>
      <c r="I56" s="3">
        <v>690026.08</v>
      </c>
      <c r="J56" s="3">
        <v>0</v>
      </c>
      <c r="K56" s="3">
        <v>690026.08</v>
      </c>
      <c r="L56" s="3">
        <v>0</v>
      </c>
      <c r="M56" s="3">
        <v>462312.85</v>
      </c>
      <c r="N56" s="3">
        <v>0</v>
      </c>
      <c r="O56" s="3">
        <v>652073.39</v>
      </c>
      <c r="P56" s="3">
        <v>-4213.1099999999997</v>
      </c>
      <c r="Q56" s="3">
        <v>-4213.1099999999997</v>
      </c>
      <c r="R56" s="3">
        <v>652073.63</v>
      </c>
      <c r="S56" s="3">
        <v>0</v>
      </c>
      <c r="T56" s="3">
        <v>652073.63</v>
      </c>
      <c r="U56" s="3">
        <v>0</v>
      </c>
      <c r="V56" s="3">
        <v>655304.14</v>
      </c>
      <c r="W56" s="3">
        <v>0</v>
      </c>
      <c r="X56" s="3">
        <v>655304.14</v>
      </c>
      <c r="Y56" s="3">
        <v>-227.39</v>
      </c>
      <c r="Z56" s="3">
        <v>-227.39</v>
      </c>
      <c r="AA56" s="4">
        <f t="shared" si="0"/>
        <v>7179272.1795528829</v>
      </c>
      <c r="AB56" s="3">
        <v>7830792.9756327895</v>
      </c>
      <c r="AC56" s="4">
        <f t="shared" si="1"/>
        <v>651520.79607990663</v>
      </c>
      <c r="AD56" s="3">
        <v>651522.03</v>
      </c>
      <c r="AE56" s="4">
        <f t="shared" si="2"/>
        <v>-1.2339200933929533</v>
      </c>
      <c r="AF56" s="3">
        <v>651522.03</v>
      </c>
      <c r="AG56" s="3">
        <v>-1.2339200933929533</v>
      </c>
      <c r="AH56" s="4">
        <f t="shared" si="3"/>
        <v>7830792.9756327895</v>
      </c>
      <c r="AI56" s="4">
        <f t="shared" si="4"/>
        <v>0</v>
      </c>
      <c r="AJ56" s="58">
        <f>'Monthly Adjustments'!AX57</f>
        <v>-11787.77</v>
      </c>
      <c r="AK56" s="4">
        <f t="shared" si="5"/>
        <v>7819005.20563279</v>
      </c>
    </row>
    <row r="57" spans="1:37" ht="15.75" x14ac:dyDescent="0.25">
      <c r="A57" s="7" t="s">
        <v>56</v>
      </c>
      <c r="B57" s="2" t="s">
        <v>217</v>
      </c>
      <c r="C57" s="3">
        <v>11128837.25</v>
      </c>
      <c r="D57" s="3">
        <v>0</v>
      </c>
      <c r="E57" s="3">
        <v>11317775.060000001</v>
      </c>
      <c r="F57" s="3">
        <v>188937.80943163298</v>
      </c>
      <c r="G57" s="3">
        <v>11317775.060000001</v>
      </c>
      <c r="H57" s="3">
        <v>0</v>
      </c>
      <c r="I57" s="3">
        <v>11317775.060000001</v>
      </c>
      <c r="J57" s="3">
        <v>0</v>
      </c>
      <c r="K57" s="3">
        <v>11317775.060000001</v>
      </c>
      <c r="L57" s="3">
        <v>0</v>
      </c>
      <c r="M57" s="3">
        <v>8483188.0099999998</v>
      </c>
      <c r="N57" s="3">
        <v>0</v>
      </c>
      <c r="O57" s="3">
        <v>10845335.960000001</v>
      </c>
      <c r="P57" s="3">
        <v>-68302.89</v>
      </c>
      <c r="Q57" s="3">
        <v>-68302.89</v>
      </c>
      <c r="R57" s="3">
        <v>10845339.92</v>
      </c>
      <c r="S57" s="3">
        <v>0</v>
      </c>
      <c r="T57" s="3">
        <v>10845339.93</v>
      </c>
      <c r="U57" s="3">
        <v>0</v>
      </c>
      <c r="V57" s="3">
        <v>10897712.93</v>
      </c>
      <c r="W57" s="3">
        <v>0</v>
      </c>
      <c r="X57" s="3">
        <v>10897712.93</v>
      </c>
      <c r="Y57" s="3">
        <v>-3686.51</v>
      </c>
      <c r="Z57" s="3">
        <v>-3686.51</v>
      </c>
      <c r="AA57" s="4">
        <f t="shared" si="0"/>
        <v>119403504.97943166</v>
      </c>
      <c r="AB57" s="3">
        <v>130301053.44417396</v>
      </c>
      <c r="AC57" s="4">
        <f t="shared" si="1"/>
        <v>10897548.464742303</v>
      </c>
      <c r="AD57" s="3">
        <v>10897568.27</v>
      </c>
      <c r="AE57" s="4">
        <f t="shared" si="2"/>
        <v>-19.805257696658373</v>
      </c>
      <c r="AF57" s="3">
        <v>10897568.27</v>
      </c>
      <c r="AG57" s="3">
        <v>-19.805257696658373</v>
      </c>
      <c r="AH57" s="4">
        <f t="shared" si="3"/>
        <v>130301053.44417396</v>
      </c>
      <c r="AI57" s="4">
        <f t="shared" si="4"/>
        <v>0</v>
      </c>
      <c r="AJ57" s="58">
        <f>'Monthly Adjustments'!AX58</f>
        <v>-3693253.6100000008</v>
      </c>
      <c r="AK57" s="4">
        <f t="shared" si="5"/>
        <v>126607799.83417396</v>
      </c>
    </row>
    <row r="58" spans="1:37" ht="15.75" x14ac:dyDescent="0.25">
      <c r="A58" s="7" t="s">
        <v>57</v>
      </c>
      <c r="B58" s="2" t="s">
        <v>218</v>
      </c>
      <c r="C58" s="3">
        <v>587909.86</v>
      </c>
      <c r="D58" s="3">
        <v>0</v>
      </c>
      <c r="E58" s="3">
        <v>591464.24</v>
      </c>
      <c r="F58" s="3">
        <v>3554.3807662227191</v>
      </c>
      <c r="G58" s="3">
        <v>591464.24</v>
      </c>
      <c r="H58" s="3">
        <v>0</v>
      </c>
      <c r="I58" s="3">
        <v>591464.24</v>
      </c>
      <c r="J58" s="3">
        <v>0</v>
      </c>
      <c r="K58" s="3">
        <v>591464.24</v>
      </c>
      <c r="L58" s="3">
        <v>0</v>
      </c>
      <c r="M58" s="3">
        <v>509226.34</v>
      </c>
      <c r="N58" s="3">
        <v>0</v>
      </c>
      <c r="O58" s="3">
        <v>577757.56999999995</v>
      </c>
      <c r="P58" s="3">
        <v>-3070.75</v>
      </c>
      <c r="Q58" s="3">
        <v>-3070.75</v>
      </c>
      <c r="R58" s="3">
        <v>577757.75</v>
      </c>
      <c r="S58" s="3">
        <v>0</v>
      </c>
      <c r="T58" s="3">
        <v>577757.74</v>
      </c>
      <c r="U58" s="3">
        <v>0</v>
      </c>
      <c r="V58" s="3">
        <v>580112.31999999995</v>
      </c>
      <c r="W58" s="3">
        <v>0</v>
      </c>
      <c r="X58" s="3">
        <v>580112.31999999995</v>
      </c>
      <c r="Y58" s="3">
        <v>-165.74</v>
      </c>
      <c r="Z58" s="3">
        <v>-165.74</v>
      </c>
      <c r="AA58" s="4">
        <f t="shared" si="0"/>
        <v>6360045.2407662235</v>
      </c>
      <c r="AB58" s="3">
        <v>6940150.1726623746</v>
      </c>
      <c r="AC58" s="4">
        <f t="shared" si="1"/>
        <v>580104.93189615104</v>
      </c>
      <c r="AD58" s="3">
        <v>580105.81999999995</v>
      </c>
      <c r="AE58" s="4">
        <f t="shared" si="2"/>
        <v>-0.88810384890530258</v>
      </c>
      <c r="AF58" s="3">
        <v>580105.81999999995</v>
      </c>
      <c r="AG58" s="3">
        <v>-0.88810384890530258</v>
      </c>
      <c r="AH58" s="4">
        <f t="shared" si="3"/>
        <v>6940150.1726623727</v>
      </c>
      <c r="AI58" s="4">
        <f t="shared" si="4"/>
        <v>0</v>
      </c>
      <c r="AJ58" s="58">
        <f>'Monthly Adjustments'!AX59</f>
        <v>-6615</v>
      </c>
      <c r="AK58" s="4">
        <f t="shared" si="5"/>
        <v>6933535.1726623727</v>
      </c>
    </row>
    <row r="59" spans="1:37" ht="15.75" x14ac:dyDescent="0.25">
      <c r="A59" s="7" t="s">
        <v>58</v>
      </c>
      <c r="B59" s="2" t="s">
        <v>4461</v>
      </c>
      <c r="C59" s="3">
        <v>364571.89</v>
      </c>
      <c r="D59" s="3">
        <v>0</v>
      </c>
      <c r="E59" s="3">
        <v>370137.41</v>
      </c>
      <c r="F59" s="3">
        <v>5565.5172840999439</v>
      </c>
      <c r="G59" s="3">
        <v>370137.41</v>
      </c>
      <c r="H59" s="3">
        <v>0</v>
      </c>
      <c r="I59" s="3">
        <v>370137.41</v>
      </c>
      <c r="J59" s="3">
        <v>0</v>
      </c>
      <c r="K59" s="3">
        <v>370137.41</v>
      </c>
      <c r="L59" s="3">
        <v>0</v>
      </c>
      <c r="M59" s="3">
        <v>290121.64</v>
      </c>
      <c r="N59" s="3">
        <v>0</v>
      </c>
      <c r="O59" s="3">
        <v>356801.21</v>
      </c>
      <c r="P59" s="3">
        <v>-2046.57</v>
      </c>
      <c r="Q59" s="3">
        <v>-2046.57</v>
      </c>
      <c r="R59" s="3">
        <v>356801.33</v>
      </c>
      <c r="S59" s="3">
        <v>0</v>
      </c>
      <c r="T59" s="3">
        <v>356801.33</v>
      </c>
      <c r="U59" s="3">
        <v>0</v>
      </c>
      <c r="V59" s="3">
        <v>358370.59</v>
      </c>
      <c r="W59" s="3">
        <v>0</v>
      </c>
      <c r="X59" s="3">
        <v>358370.59</v>
      </c>
      <c r="Y59" s="3">
        <v>-110.46</v>
      </c>
      <c r="Z59" s="3">
        <v>-110.46</v>
      </c>
      <c r="AA59" s="4">
        <f t="shared" si="0"/>
        <v>3927953.7372840997</v>
      </c>
      <c r="AB59" s="3">
        <v>4286319.4106378015</v>
      </c>
      <c r="AC59" s="4">
        <f t="shared" si="1"/>
        <v>358365.67335370183</v>
      </c>
      <c r="AD59" s="3">
        <v>358366.26</v>
      </c>
      <c r="AE59" s="4">
        <f t="shared" si="2"/>
        <v>-0.58664629817940295</v>
      </c>
      <c r="AF59" s="3">
        <v>358366.26</v>
      </c>
      <c r="AG59" s="3">
        <v>-0.58664629817940295</v>
      </c>
      <c r="AH59" s="4">
        <f t="shared" si="3"/>
        <v>4286319.4106378024</v>
      </c>
      <c r="AI59" s="4">
        <f t="shared" si="4"/>
        <v>0</v>
      </c>
      <c r="AJ59" s="58">
        <f>'Monthly Adjustments'!AX60</f>
        <v>0</v>
      </c>
      <c r="AK59" s="4">
        <f t="shared" si="5"/>
        <v>4286319.4106378024</v>
      </c>
    </row>
    <row r="60" spans="1:37" ht="15.75" x14ac:dyDescent="0.25">
      <c r="A60" s="7" t="s">
        <v>59</v>
      </c>
      <c r="B60" s="2" t="s">
        <v>219</v>
      </c>
      <c r="C60" s="3">
        <v>216478.07</v>
      </c>
      <c r="D60" s="3">
        <v>0</v>
      </c>
      <c r="E60" s="3">
        <v>216663.96</v>
      </c>
      <c r="F60" s="3">
        <v>185.8940118800092</v>
      </c>
      <c r="G60" s="3">
        <v>216663.96</v>
      </c>
      <c r="H60" s="3">
        <v>0</v>
      </c>
      <c r="I60" s="3">
        <v>216663.96</v>
      </c>
      <c r="J60" s="3">
        <v>0</v>
      </c>
      <c r="K60" s="3">
        <v>216663.96</v>
      </c>
      <c r="L60" s="3">
        <v>0</v>
      </c>
      <c r="M60" s="3">
        <v>218560.17</v>
      </c>
      <c r="N60" s="3">
        <v>0</v>
      </c>
      <c r="O60" s="3">
        <v>216979.86</v>
      </c>
      <c r="P60" s="3">
        <v>-1137.3499999999999</v>
      </c>
      <c r="Q60" s="3">
        <v>-1137.3499999999999</v>
      </c>
      <c r="R60" s="3">
        <v>216979.93</v>
      </c>
      <c r="S60" s="3">
        <v>0</v>
      </c>
      <c r="T60" s="3">
        <v>216979.93</v>
      </c>
      <c r="U60" s="3">
        <v>0</v>
      </c>
      <c r="V60" s="3">
        <v>217852.02</v>
      </c>
      <c r="W60" s="3">
        <v>0</v>
      </c>
      <c r="X60" s="3">
        <v>217852.02</v>
      </c>
      <c r="Y60" s="3">
        <v>-61.39</v>
      </c>
      <c r="Z60" s="3">
        <v>-61.39</v>
      </c>
      <c r="AA60" s="4">
        <f t="shared" si="0"/>
        <v>2388523.7340118797</v>
      </c>
      <c r="AB60" s="3">
        <v>2606373.0215203627</v>
      </c>
      <c r="AC60" s="4">
        <f t="shared" si="1"/>
        <v>217849.28750848304</v>
      </c>
      <c r="AD60" s="3">
        <v>217849.61</v>
      </c>
      <c r="AE60" s="4">
        <f t="shared" si="2"/>
        <v>-0.32249151694122702</v>
      </c>
      <c r="AF60" s="3">
        <v>217849.61</v>
      </c>
      <c r="AG60" s="3">
        <v>-0.32249151694122702</v>
      </c>
      <c r="AH60" s="4">
        <f t="shared" si="3"/>
        <v>2606373.0215203632</v>
      </c>
      <c r="AI60" s="4">
        <f t="shared" si="4"/>
        <v>0</v>
      </c>
      <c r="AJ60" s="58">
        <f>'Monthly Adjustments'!AX61</f>
        <v>-20365.240000000002</v>
      </c>
      <c r="AK60" s="4">
        <f t="shared" si="5"/>
        <v>2586007.7815203629</v>
      </c>
    </row>
    <row r="61" spans="1:37" ht="15.75" x14ac:dyDescent="0.25">
      <c r="A61" s="7" t="s">
        <v>60</v>
      </c>
      <c r="B61" s="2" t="s">
        <v>220</v>
      </c>
      <c r="C61" s="3">
        <v>2818920.45</v>
      </c>
      <c r="D61" s="3">
        <v>0</v>
      </c>
      <c r="E61" s="3">
        <v>2900855.9</v>
      </c>
      <c r="F61" s="3">
        <v>81935.455375736579</v>
      </c>
      <c r="G61" s="3">
        <v>2900855.9</v>
      </c>
      <c r="H61" s="3">
        <v>0</v>
      </c>
      <c r="I61" s="3">
        <v>2900855.9</v>
      </c>
      <c r="J61" s="3">
        <v>0</v>
      </c>
      <c r="K61" s="3">
        <v>2900855.9</v>
      </c>
      <c r="L61" s="3">
        <v>0</v>
      </c>
      <c r="M61" s="3">
        <v>1973902.66</v>
      </c>
      <c r="N61" s="3">
        <v>0</v>
      </c>
      <c r="O61" s="3">
        <v>2746361.64</v>
      </c>
      <c r="P61" s="3">
        <v>-17707.09</v>
      </c>
      <c r="Q61" s="3">
        <v>-17707.09</v>
      </c>
      <c r="R61" s="3">
        <v>2746362.67</v>
      </c>
      <c r="S61" s="3">
        <v>0</v>
      </c>
      <c r="T61" s="3">
        <v>2746362.67</v>
      </c>
      <c r="U61" s="3">
        <v>0</v>
      </c>
      <c r="V61" s="3">
        <v>2759940.03</v>
      </c>
      <c r="W61" s="3">
        <v>0</v>
      </c>
      <c r="X61" s="3">
        <v>2759940.03</v>
      </c>
      <c r="Y61" s="3">
        <v>-955.7</v>
      </c>
      <c r="Z61" s="3">
        <v>-955.7</v>
      </c>
      <c r="AA61" s="4">
        <f t="shared" si="0"/>
        <v>30237149.205375738</v>
      </c>
      <c r="AB61" s="3">
        <v>32997046.619254589</v>
      </c>
      <c r="AC61" s="4">
        <f t="shared" si="1"/>
        <v>2759897.4138788506</v>
      </c>
      <c r="AD61" s="3">
        <v>2759902.54</v>
      </c>
      <c r="AE61" s="4">
        <f t="shared" si="2"/>
        <v>-5.1261211493983865</v>
      </c>
      <c r="AF61" s="3">
        <v>2759902.54</v>
      </c>
      <c r="AG61" s="3">
        <v>-5.1261211493983865</v>
      </c>
      <c r="AH61" s="4">
        <f t="shared" si="3"/>
        <v>32997046.619254585</v>
      </c>
      <c r="AI61" s="4">
        <f t="shared" si="4"/>
        <v>0</v>
      </c>
      <c r="AJ61" s="58">
        <f>'Monthly Adjustments'!AX62</f>
        <v>-944727.45</v>
      </c>
      <c r="AK61" s="4">
        <f t="shared" si="5"/>
        <v>32052319.169254586</v>
      </c>
    </row>
    <row r="62" spans="1:37" ht="15.75" x14ac:dyDescent="0.25">
      <c r="A62" s="7" t="s">
        <v>61</v>
      </c>
      <c r="B62" s="2" t="s">
        <v>221</v>
      </c>
      <c r="C62" s="3">
        <v>11656142.609999999</v>
      </c>
      <c r="D62" s="3">
        <v>0</v>
      </c>
      <c r="E62" s="3">
        <v>11776155.9</v>
      </c>
      <c r="F62" s="3">
        <v>120013.28504480794</v>
      </c>
      <c r="G62" s="3">
        <v>11776155.9</v>
      </c>
      <c r="H62" s="3">
        <v>0</v>
      </c>
      <c r="I62" s="3">
        <v>11776155.9</v>
      </c>
      <c r="J62" s="3">
        <v>0</v>
      </c>
      <c r="K62" s="3">
        <v>11776155.9</v>
      </c>
      <c r="L62" s="3">
        <v>0</v>
      </c>
      <c r="M62" s="3">
        <v>11636573.83</v>
      </c>
      <c r="N62" s="3">
        <v>0</v>
      </c>
      <c r="O62" s="3">
        <v>11752884.869999999</v>
      </c>
      <c r="P62" s="3">
        <v>-63359.68</v>
      </c>
      <c r="Q62" s="3">
        <v>-63359.68</v>
      </c>
      <c r="R62" s="3">
        <v>11752888.550000001</v>
      </c>
      <c r="S62" s="3">
        <v>0</v>
      </c>
      <c r="T62" s="3">
        <v>11752888.550000001</v>
      </c>
      <c r="U62" s="3">
        <v>0</v>
      </c>
      <c r="V62" s="3">
        <v>11801471.210000001</v>
      </c>
      <c r="W62" s="3">
        <v>0</v>
      </c>
      <c r="X62" s="3">
        <v>11801471.210000001</v>
      </c>
      <c r="Y62" s="3">
        <v>-3419.71</v>
      </c>
      <c r="Z62" s="3">
        <v>-3419.71</v>
      </c>
      <c r="AA62" s="4">
        <f t="shared" si="0"/>
        <v>129378957.71504483</v>
      </c>
      <c r="AB62" s="3">
        <v>141180276.38267422</v>
      </c>
      <c r="AC62" s="4">
        <f t="shared" si="1"/>
        <v>11801318.667629391</v>
      </c>
      <c r="AD62" s="3">
        <v>11801337.02</v>
      </c>
      <c r="AE62" s="4">
        <f t="shared" si="2"/>
        <v>-18.352370608597994</v>
      </c>
      <c r="AF62" s="3">
        <v>11801337.02</v>
      </c>
      <c r="AG62" s="3">
        <v>-18.352370608597994</v>
      </c>
      <c r="AH62" s="4">
        <f t="shared" si="3"/>
        <v>141180276.38267422</v>
      </c>
      <c r="AI62" s="4">
        <f t="shared" si="4"/>
        <v>0</v>
      </c>
      <c r="AJ62" s="58">
        <f>'Monthly Adjustments'!AX63</f>
        <v>-2699691.1900000004</v>
      </c>
      <c r="AK62" s="4">
        <f t="shared" si="5"/>
        <v>138480585.19267422</v>
      </c>
    </row>
    <row r="63" spans="1:37" ht="15.75" x14ac:dyDescent="0.25">
      <c r="A63" s="7" t="s">
        <v>62</v>
      </c>
      <c r="B63" s="2" t="s">
        <v>4462</v>
      </c>
      <c r="C63" s="3">
        <v>193647.7</v>
      </c>
      <c r="D63" s="3">
        <v>0</v>
      </c>
      <c r="E63" s="3">
        <v>193764.77</v>
      </c>
      <c r="F63" s="3">
        <v>117.07412876255694</v>
      </c>
      <c r="G63" s="3">
        <v>193764.77</v>
      </c>
      <c r="H63" s="3">
        <v>0</v>
      </c>
      <c r="I63" s="3">
        <v>193764.77</v>
      </c>
      <c r="J63" s="3">
        <v>0</v>
      </c>
      <c r="K63" s="3">
        <v>193764.77</v>
      </c>
      <c r="L63" s="3">
        <v>0</v>
      </c>
      <c r="M63" s="3">
        <v>196396.07</v>
      </c>
      <c r="N63" s="3">
        <v>0</v>
      </c>
      <c r="O63" s="3">
        <v>194203.21</v>
      </c>
      <c r="P63" s="3">
        <v>-957.8</v>
      </c>
      <c r="Q63" s="3">
        <v>-957.8</v>
      </c>
      <c r="R63" s="3">
        <v>194203.26</v>
      </c>
      <c r="S63" s="3">
        <v>0</v>
      </c>
      <c r="T63" s="3">
        <v>194203.27</v>
      </c>
      <c r="U63" s="3">
        <v>0</v>
      </c>
      <c r="V63" s="3">
        <v>194937.68</v>
      </c>
      <c r="W63" s="3">
        <v>0</v>
      </c>
      <c r="X63" s="3">
        <v>194937.68</v>
      </c>
      <c r="Y63" s="3">
        <v>-51.7</v>
      </c>
      <c r="Z63" s="3">
        <v>-51.7</v>
      </c>
      <c r="AA63" s="4">
        <f t="shared" si="0"/>
        <v>2137705.0241287625</v>
      </c>
      <c r="AB63" s="3">
        <v>2332640.3880823385</v>
      </c>
      <c r="AC63" s="4">
        <f t="shared" si="1"/>
        <v>194935.36395357596</v>
      </c>
      <c r="AD63" s="3">
        <v>194935.66</v>
      </c>
      <c r="AE63" s="4">
        <f t="shared" si="2"/>
        <v>-0.29604642404592596</v>
      </c>
      <c r="AF63" s="3">
        <v>194935.66</v>
      </c>
      <c r="AG63" s="3">
        <v>-0.29604642404592596</v>
      </c>
      <c r="AH63" s="4">
        <f t="shared" si="3"/>
        <v>2332640.3880823385</v>
      </c>
      <c r="AI63" s="4">
        <f t="shared" si="4"/>
        <v>0</v>
      </c>
      <c r="AJ63" s="58">
        <f>'Monthly Adjustments'!AX64</f>
        <v>0</v>
      </c>
      <c r="AK63" s="4">
        <f t="shared" si="5"/>
        <v>2332640.3880823385</v>
      </c>
    </row>
    <row r="64" spans="1:37" ht="15.75" x14ac:dyDescent="0.25">
      <c r="A64" s="7" t="s">
        <v>63</v>
      </c>
      <c r="B64" s="2" t="s">
        <v>4463</v>
      </c>
      <c r="C64" s="3">
        <v>204057</v>
      </c>
      <c r="D64" s="3">
        <v>0</v>
      </c>
      <c r="E64" s="3">
        <v>205234.06</v>
      </c>
      <c r="F64" s="3">
        <v>1177.0619164893869</v>
      </c>
      <c r="G64" s="3">
        <v>205234.06</v>
      </c>
      <c r="H64" s="3">
        <v>0</v>
      </c>
      <c r="I64" s="3">
        <v>205234.06</v>
      </c>
      <c r="J64" s="3">
        <v>0</v>
      </c>
      <c r="K64" s="3">
        <v>205234.06</v>
      </c>
      <c r="L64" s="3">
        <v>0</v>
      </c>
      <c r="M64" s="3">
        <v>196867.15</v>
      </c>
      <c r="N64" s="3">
        <v>0</v>
      </c>
      <c r="O64" s="3">
        <v>203839.44</v>
      </c>
      <c r="P64" s="3">
        <v>-1159.6199999999999</v>
      </c>
      <c r="Q64" s="3">
        <v>-1159.6199999999999</v>
      </c>
      <c r="R64" s="3">
        <v>203839.51</v>
      </c>
      <c r="S64" s="3">
        <v>0</v>
      </c>
      <c r="T64" s="3">
        <v>203839.51</v>
      </c>
      <c r="U64" s="3">
        <v>0</v>
      </c>
      <c r="V64" s="3">
        <v>204728.67</v>
      </c>
      <c r="W64" s="3">
        <v>0</v>
      </c>
      <c r="X64" s="3">
        <v>204728.67</v>
      </c>
      <c r="Y64" s="3">
        <v>-62.59</v>
      </c>
      <c r="Z64" s="3">
        <v>-62.59</v>
      </c>
      <c r="AA64" s="4">
        <f t="shared" si="0"/>
        <v>2244013.2519164891</v>
      </c>
      <c r="AB64" s="3">
        <v>2448739.1381072332</v>
      </c>
      <c r="AC64" s="4">
        <f t="shared" si="1"/>
        <v>204725.88619074412</v>
      </c>
      <c r="AD64" s="3">
        <v>204726.22</v>
      </c>
      <c r="AE64" s="4">
        <f t="shared" si="2"/>
        <v>-0.3338092558842618</v>
      </c>
      <c r="AF64" s="3">
        <v>204726.22</v>
      </c>
      <c r="AG64" s="3">
        <v>-0.3338092558842618</v>
      </c>
      <c r="AH64" s="4">
        <f t="shared" si="3"/>
        <v>2448739.1381072332</v>
      </c>
      <c r="AI64" s="4">
        <f t="shared" si="4"/>
        <v>0</v>
      </c>
      <c r="AJ64" s="58">
        <f>'Monthly Adjustments'!AX65</f>
        <v>0</v>
      </c>
      <c r="AK64" s="4">
        <f t="shared" si="5"/>
        <v>2448739.1381072332</v>
      </c>
    </row>
    <row r="65" spans="1:37" ht="15.75" x14ac:dyDescent="0.25">
      <c r="A65" s="7" t="s">
        <v>64</v>
      </c>
      <c r="B65" s="2" t="s">
        <v>222</v>
      </c>
      <c r="C65" s="3">
        <v>1618171.65</v>
      </c>
      <c r="D65" s="3">
        <v>0</v>
      </c>
      <c r="E65" s="3">
        <v>1653365.08</v>
      </c>
      <c r="F65" s="3">
        <v>35193.433206410613</v>
      </c>
      <c r="G65" s="3">
        <v>1653365.08</v>
      </c>
      <c r="H65" s="3">
        <v>0</v>
      </c>
      <c r="I65" s="3">
        <v>1653365.08</v>
      </c>
      <c r="J65" s="3">
        <v>0</v>
      </c>
      <c r="K65" s="3">
        <v>1653365.08</v>
      </c>
      <c r="L65" s="3">
        <v>0</v>
      </c>
      <c r="M65" s="3">
        <v>1402465.74</v>
      </c>
      <c r="N65" s="3">
        <v>0</v>
      </c>
      <c r="O65" s="3">
        <v>1611547.33</v>
      </c>
      <c r="P65" s="3">
        <v>-10313.84</v>
      </c>
      <c r="Q65" s="3">
        <v>-10313.84</v>
      </c>
      <c r="R65" s="3">
        <v>1611547.93</v>
      </c>
      <c r="S65" s="3">
        <v>0</v>
      </c>
      <c r="T65" s="3">
        <v>1611547.92</v>
      </c>
      <c r="U65" s="3">
        <v>0</v>
      </c>
      <c r="V65" s="3">
        <v>1619456.33</v>
      </c>
      <c r="W65" s="3">
        <v>0</v>
      </c>
      <c r="X65" s="3">
        <v>1619456.33</v>
      </c>
      <c r="Y65" s="3">
        <v>-556.66999999999996</v>
      </c>
      <c r="Z65" s="3">
        <v>-556.66999999999996</v>
      </c>
      <c r="AA65" s="4">
        <f t="shared" si="0"/>
        <v>17742846.98320641</v>
      </c>
      <c r="AB65" s="3">
        <v>19362278.470393773</v>
      </c>
      <c r="AC65" s="4">
        <f t="shared" si="1"/>
        <v>1619431.4871873632</v>
      </c>
      <c r="AD65" s="3">
        <v>1619434.49</v>
      </c>
      <c r="AE65" s="4">
        <f t="shared" si="2"/>
        <v>-3.0028126367833465</v>
      </c>
      <c r="AF65" s="3">
        <v>1619434.49</v>
      </c>
      <c r="AG65" s="3">
        <v>-3.0028126367833465</v>
      </c>
      <c r="AH65" s="4">
        <f t="shared" si="3"/>
        <v>19362278.470393773</v>
      </c>
      <c r="AI65" s="4">
        <f t="shared" si="4"/>
        <v>0</v>
      </c>
      <c r="AJ65" s="58">
        <f>'Monthly Adjustments'!AX66</f>
        <v>0</v>
      </c>
      <c r="AK65" s="4">
        <f t="shared" si="5"/>
        <v>19362278.470393773</v>
      </c>
    </row>
    <row r="66" spans="1:37" ht="15.75" x14ac:dyDescent="0.25">
      <c r="A66" s="7" t="s">
        <v>65</v>
      </c>
      <c r="B66" s="2" t="s">
        <v>223</v>
      </c>
      <c r="C66" s="3">
        <v>636531.93000000005</v>
      </c>
      <c r="D66" s="3">
        <v>0</v>
      </c>
      <c r="E66" s="3">
        <v>644146.31999999995</v>
      </c>
      <c r="F66" s="3">
        <v>7614.3890199953457</v>
      </c>
      <c r="G66" s="3">
        <v>644146.31999999995</v>
      </c>
      <c r="H66" s="3">
        <v>0</v>
      </c>
      <c r="I66" s="3">
        <v>644146.31999999995</v>
      </c>
      <c r="J66" s="3">
        <v>0</v>
      </c>
      <c r="K66" s="3">
        <v>644146.31999999995</v>
      </c>
      <c r="L66" s="3">
        <v>0</v>
      </c>
      <c r="M66" s="3">
        <v>683355</v>
      </c>
      <c r="N66" s="3">
        <v>0</v>
      </c>
      <c r="O66" s="3">
        <v>650680.64</v>
      </c>
      <c r="P66" s="3">
        <v>-3984.09</v>
      </c>
      <c r="Q66" s="3">
        <v>-3984.09</v>
      </c>
      <c r="R66" s="3">
        <v>650680.87</v>
      </c>
      <c r="S66" s="3">
        <v>0</v>
      </c>
      <c r="T66" s="3">
        <v>650680.87</v>
      </c>
      <c r="U66" s="3">
        <v>0</v>
      </c>
      <c r="V66" s="3">
        <v>653735.77</v>
      </c>
      <c r="W66" s="3">
        <v>0</v>
      </c>
      <c r="X66" s="3">
        <v>653735.77</v>
      </c>
      <c r="Y66" s="3">
        <v>-215.03</v>
      </c>
      <c r="Z66" s="3">
        <v>-215.03</v>
      </c>
      <c r="AA66" s="4">
        <f t="shared" si="0"/>
        <v>7163600.5190199949</v>
      </c>
      <c r="AB66" s="3">
        <v>7817326.6891094679</v>
      </c>
      <c r="AC66" s="4">
        <f t="shared" si="1"/>
        <v>653726.17008947302</v>
      </c>
      <c r="AD66" s="3">
        <v>653727.32999999996</v>
      </c>
      <c r="AE66" s="4">
        <f t="shared" si="2"/>
        <v>-1.1599105269415304</v>
      </c>
      <c r="AF66" s="3">
        <v>653727.32999999996</v>
      </c>
      <c r="AG66" s="3">
        <v>-1.1599105269415304</v>
      </c>
      <c r="AH66" s="4">
        <f t="shared" si="3"/>
        <v>7817326.6891094688</v>
      </c>
      <c r="AI66" s="4">
        <f t="shared" si="4"/>
        <v>0</v>
      </c>
      <c r="AJ66" s="58">
        <f>'Monthly Adjustments'!AX67</f>
        <v>-45762.97</v>
      </c>
      <c r="AK66" s="4">
        <f t="shared" si="5"/>
        <v>7771563.7191094691</v>
      </c>
    </row>
    <row r="67" spans="1:37" ht="15.75" x14ac:dyDescent="0.25">
      <c r="A67" s="7" t="s">
        <v>66</v>
      </c>
      <c r="B67" s="2" t="s">
        <v>4464</v>
      </c>
      <c r="C67" s="3">
        <v>76979.42</v>
      </c>
      <c r="D67" s="3">
        <v>0</v>
      </c>
      <c r="E67" s="3">
        <v>84375.88</v>
      </c>
      <c r="F67" s="3">
        <v>7396.4560564319254</v>
      </c>
      <c r="G67" s="3">
        <v>84375.88</v>
      </c>
      <c r="H67" s="3">
        <v>0</v>
      </c>
      <c r="I67" s="3">
        <v>84375.88</v>
      </c>
      <c r="J67" s="3">
        <v>0</v>
      </c>
      <c r="K67" s="3">
        <v>84375.88</v>
      </c>
      <c r="L67" s="3">
        <v>0</v>
      </c>
      <c r="M67" s="3">
        <v>73188.37</v>
      </c>
      <c r="N67" s="3">
        <v>0</v>
      </c>
      <c r="O67" s="3">
        <v>82511.179999999993</v>
      </c>
      <c r="P67" s="3">
        <v>-955.18</v>
      </c>
      <c r="Q67" s="3">
        <v>-955.18</v>
      </c>
      <c r="R67" s="3">
        <v>82511.240000000005</v>
      </c>
      <c r="S67" s="3">
        <v>0</v>
      </c>
      <c r="T67" s="3">
        <v>82511.240000000005</v>
      </c>
      <c r="U67" s="3">
        <v>0</v>
      </c>
      <c r="V67" s="3">
        <v>83243.649999999994</v>
      </c>
      <c r="W67" s="3">
        <v>0</v>
      </c>
      <c r="X67" s="3">
        <v>83243.649999999994</v>
      </c>
      <c r="Y67" s="3">
        <v>-51.55</v>
      </c>
      <c r="Z67" s="3">
        <v>-51.55</v>
      </c>
      <c r="AA67" s="4">
        <f t="shared" ref="AA67:AA130" si="6">C67+D67+E67+F67+G67+H67+I67+J67+K67+L67+M67+N67+O67+P67-Q67+R67+S67+T67+U67+V67+W67+X67+Y67-Z67</f>
        <v>909088.72605643189</v>
      </c>
      <c r="AB67" s="3">
        <v>992330.07171920012</v>
      </c>
      <c r="AC67" s="4">
        <f t="shared" ref="AC67:AC130" si="7">AB67-AA67</f>
        <v>83241.345662768232</v>
      </c>
      <c r="AD67" s="3">
        <v>83241.62</v>
      </c>
      <c r="AE67" s="4">
        <f t="shared" ref="AE67:AE130" si="8">AC67-AD67</f>
        <v>-0.27433723176363856</v>
      </c>
      <c r="AF67" s="3">
        <v>83241.62</v>
      </c>
      <c r="AG67" s="3">
        <v>-0.27433723176363856</v>
      </c>
      <c r="AH67" s="4">
        <f t="shared" ref="AH67:AH130" si="9">SUM(C67:P67)+SUM(R67:Y67)+SUM(AF67:AG67)-Z67-Q67</f>
        <v>992330.07171920023</v>
      </c>
      <c r="AI67" s="4">
        <f t="shared" ref="AI67:AI130" si="10">AB67-AH67</f>
        <v>0</v>
      </c>
      <c r="AJ67" s="58">
        <f>'Monthly Adjustments'!AX68</f>
        <v>0</v>
      </c>
      <c r="AK67" s="4">
        <f t="shared" ref="AK67:AK130" si="11">AH67+AJ67</f>
        <v>992330.07171920023</v>
      </c>
    </row>
    <row r="68" spans="1:37" ht="15.75" x14ac:dyDescent="0.25">
      <c r="A68" s="7" t="s">
        <v>67</v>
      </c>
      <c r="B68" s="2" t="s">
        <v>224</v>
      </c>
      <c r="C68" s="3">
        <v>1569582.89</v>
      </c>
      <c r="D68" s="3">
        <v>0</v>
      </c>
      <c r="E68" s="3">
        <v>1726915.41</v>
      </c>
      <c r="F68" s="3">
        <v>157332.52036363515</v>
      </c>
      <c r="G68" s="3">
        <v>1726915.41</v>
      </c>
      <c r="H68" s="3">
        <v>0</v>
      </c>
      <c r="I68" s="3">
        <v>1726915.41</v>
      </c>
      <c r="J68" s="3">
        <v>0</v>
      </c>
      <c r="K68" s="3">
        <v>1726915.41</v>
      </c>
      <c r="L68" s="3">
        <v>0</v>
      </c>
      <c r="M68" s="3">
        <v>817636.8</v>
      </c>
      <c r="N68" s="3">
        <v>0</v>
      </c>
      <c r="O68" s="3">
        <v>1575366.83</v>
      </c>
      <c r="P68" s="3">
        <v>-16761.419999999998</v>
      </c>
      <c r="Q68" s="3">
        <v>-16761.419999999998</v>
      </c>
      <c r="R68" s="3">
        <v>1575367.9</v>
      </c>
      <c r="S68" s="3">
        <v>0</v>
      </c>
      <c r="T68" s="3">
        <v>1575367.9</v>
      </c>
      <c r="U68" s="3">
        <v>0</v>
      </c>
      <c r="V68" s="3">
        <v>1588219.92</v>
      </c>
      <c r="W68" s="3">
        <v>0</v>
      </c>
      <c r="X68" s="3">
        <v>1588219.91</v>
      </c>
      <c r="Y68" s="3">
        <v>-904.66</v>
      </c>
      <c r="Z68" s="3">
        <v>-904.66</v>
      </c>
      <c r="AA68" s="4">
        <f t="shared" si="6"/>
        <v>17354756.310363635</v>
      </c>
      <c r="AB68" s="3">
        <v>18942937.373328451</v>
      </c>
      <c r="AC68" s="4">
        <f t="shared" si="7"/>
        <v>1588181.0629648156</v>
      </c>
      <c r="AD68" s="3">
        <v>1588186.43</v>
      </c>
      <c r="AE68" s="4">
        <f t="shared" si="8"/>
        <v>-5.3670351842883974</v>
      </c>
      <c r="AF68" s="3">
        <v>1588186.43</v>
      </c>
      <c r="AG68" s="3">
        <v>-5.3670351842883974</v>
      </c>
      <c r="AH68" s="4">
        <f t="shared" si="9"/>
        <v>18942937.373328455</v>
      </c>
      <c r="AI68" s="4">
        <f t="shared" si="10"/>
        <v>0</v>
      </c>
      <c r="AJ68" s="58">
        <f>'Monthly Adjustments'!AX69</f>
        <v>104201.65</v>
      </c>
      <c r="AK68" s="4">
        <f t="shared" si="11"/>
        <v>19047139.023328453</v>
      </c>
    </row>
    <row r="69" spans="1:37" ht="15.75" x14ac:dyDescent="0.25">
      <c r="A69" s="7" t="s">
        <v>68</v>
      </c>
      <c r="B69" s="2" t="s">
        <v>4465</v>
      </c>
      <c r="C69" s="3">
        <v>2678192.48</v>
      </c>
      <c r="D69" s="3">
        <v>0</v>
      </c>
      <c r="E69" s="3">
        <v>2682656.73</v>
      </c>
      <c r="F69" s="3">
        <v>4464.2464801683091</v>
      </c>
      <c r="G69" s="3">
        <v>2682656.73</v>
      </c>
      <c r="H69" s="3">
        <v>0</v>
      </c>
      <c r="I69" s="3">
        <v>2682656.73</v>
      </c>
      <c r="J69" s="3">
        <v>0</v>
      </c>
      <c r="K69" s="3">
        <v>2682656.73</v>
      </c>
      <c r="L69" s="3">
        <v>0</v>
      </c>
      <c r="M69" s="3">
        <v>2203425.27</v>
      </c>
      <c r="N69" s="3">
        <v>0</v>
      </c>
      <c r="O69" s="3">
        <v>2602783.2599999998</v>
      </c>
      <c r="P69" s="3">
        <v>-13460.32</v>
      </c>
      <c r="Q69" s="3">
        <v>-13460.32</v>
      </c>
      <c r="R69" s="3">
        <v>2602784.04</v>
      </c>
      <c r="S69" s="3">
        <v>0</v>
      </c>
      <c r="T69" s="3">
        <v>2602784.04</v>
      </c>
      <c r="U69" s="3">
        <v>0</v>
      </c>
      <c r="V69" s="3">
        <v>2613105.08</v>
      </c>
      <c r="W69" s="3">
        <v>0</v>
      </c>
      <c r="X69" s="3">
        <v>2613105.08</v>
      </c>
      <c r="Y69" s="3">
        <v>-726.49</v>
      </c>
      <c r="Z69" s="3">
        <v>-726.49</v>
      </c>
      <c r="AA69" s="4">
        <f t="shared" si="6"/>
        <v>28651270.416480161</v>
      </c>
      <c r="AB69" s="3">
        <v>31264343.103668429</v>
      </c>
      <c r="AC69" s="4">
        <f t="shared" si="7"/>
        <v>2613072.6871882677</v>
      </c>
      <c r="AD69" s="3">
        <v>2613076.58</v>
      </c>
      <c r="AE69" s="4">
        <f t="shared" si="8"/>
        <v>-3.8928117323666811</v>
      </c>
      <c r="AF69" s="3">
        <v>2613076.58</v>
      </c>
      <c r="AG69" s="3">
        <v>-3.8928117323666811</v>
      </c>
      <c r="AH69" s="4">
        <f t="shared" si="9"/>
        <v>31264343.103668433</v>
      </c>
      <c r="AI69" s="4">
        <f t="shared" si="10"/>
        <v>0</v>
      </c>
      <c r="AJ69" s="58">
        <f>'Monthly Adjustments'!AX70</f>
        <v>0</v>
      </c>
      <c r="AK69" s="4">
        <f t="shared" si="11"/>
        <v>31264343.103668433</v>
      </c>
    </row>
    <row r="70" spans="1:37" ht="15.75" x14ac:dyDescent="0.25">
      <c r="A70" s="7" t="s">
        <v>69</v>
      </c>
      <c r="B70" s="2" t="s">
        <v>4466</v>
      </c>
      <c r="C70" s="3">
        <v>628767.63</v>
      </c>
      <c r="D70" s="3">
        <v>0</v>
      </c>
      <c r="E70" s="3">
        <v>628916.1</v>
      </c>
      <c r="F70" s="3">
        <v>148.47706902830396</v>
      </c>
      <c r="G70" s="3">
        <v>628916.1</v>
      </c>
      <c r="H70" s="3">
        <v>0</v>
      </c>
      <c r="I70" s="3">
        <v>628916.1</v>
      </c>
      <c r="J70" s="3">
        <v>0</v>
      </c>
      <c r="K70" s="3">
        <v>628916.1</v>
      </c>
      <c r="L70" s="3">
        <v>0</v>
      </c>
      <c r="M70" s="3">
        <v>637135.54</v>
      </c>
      <c r="N70" s="3">
        <v>0</v>
      </c>
      <c r="O70" s="3">
        <v>630285.6</v>
      </c>
      <c r="P70" s="3">
        <v>-3482.63</v>
      </c>
      <c r="Q70" s="3">
        <v>-3482.63</v>
      </c>
      <c r="R70" s="3">
        <v>630285.81000000006</v>
      </c>
      <c r="S70" s="3">
        <v>0</v>
      </c>
      <c r="T70" s="3">
        <v>630285.80000000005</v>
      </c>
      <c r="U70" s="3">
        <v>0</v>
      </c>
      <c r="V70" s="3">
        <v>632956.19999999995</v>
      </c>
      <c r="W70" s="3">
        <v>0</v>
      </c>
      <c r="X70" s="3">
        <v>632956.21</v>
      </c>
      <c r="Y70" s="3">
        <v>-187.97</v>
      </c>
      <c r="Z70" s="3">
        <v>-187.97</v>
      </c>
      <c r="AA70" s="4">
        <f t="shared" si="6"/>
        <v>6938485.6670690281</v>
      </c>
      <c r="AB70" s="3">
        <v>7571433.4962927038</v>
      </c>
      <c r="AC70" s="4">
        <f t="shared" si="7"/>
        <v>632947.82922367565</v>
      </c>
      <c r="AD70" s="3">
        <v>632948.82999999996</v>
      </c>
      <c r="AE70" s="4">
        <f t="shared" si="8"/>
        <v>-1.0007763243047521</v>
      </c>
      <c r="AF70" s="3">
        <v>632948.82999999996</v>
      </c>
      <c r="AG70" s="3">
        <v>-1.0007763243047521</v>
      </c>
      <c r="AH70" s="4">
        <f t="shared" si="9"/>
        <v>7571433.4962927038</v>
      </c>
      <c r="AI70" s="4">
        <f t="shared" si="10"/>
        <v>0</v>
      </c>
      <c r="AJ70" s="58">
        <f>'Monthly Adjustments'!AX71</f>
        <v>0</v>
      </c>
      <c r="AK70" s="4">
        <f t="shared" si="11"/>
        <v>7571433.4962927038</v>
      </c>
    </row>
    <row r="71" spans="1:37" ht="15.75" x14ac:dyDescent="0.25">
      <c r="A71" s="7" t="s">
        <v>70</v>
      </c>
      <c r="B71" s="2" t="s">
        <v>4467</v>
      </c>
      <c r="C71" s="3">
        <v>203071.27</v>
      </c>
      <c r="D71" s="3">
        <v>0</v>
      </c>
      <c r="E71" s="3">
        <v>204413.88</v>
      </c>
      <c r="F71" s="3">
        <v>1342.6083897280914</v>
      </c>
      <c r="G71" s="3">
        <v>204413.88</v>
      </c>
      <c r="H71" s="3">
        <v>0</v>
      </c>
      <c r="I71" s="3">
        <v>204413.88</v>
      </c>
      <c r="J71" s="3">
        <v>0</v>
      </c>
      <c r="K71" s="3">
        <v>204413.88</v>
      </c>
      <c r="L71" s="3">
        <v>0</v>
      </c>
      <c r="M71" s="3">
        <v>293608.67</v>
      </c>
      <c r="N71" s="3">
        <v>0</v>
      </c>
      <c r="O71" s="3">
        <v>219279.5</v>
      </c>
      <c r="P71" s="3">
        <v>-1550.95</v>
      </c>
      <c r="Q71" s="3">
        <v>-1550.95</v>
      </c>
      <c r="R71" s="3">
        <v>219279.59</v>
      </c>
      <c r="S71" s="3">
        <v>0</v>
      </c>
      <c r="T71" s="3">
        <v>219279.59</v>
      </c>
      <c r="U71" s="3">
        <v>0</v>
      </c>
      <c r="V71" s="3">
        <v>220468.82</v>
      </c>
      <c r="W71" s="3">
        <v>0</v>
      </c>
      <c r="X71" s="3">
        <v>220468.82</v>
      </c>
      <c r="Y71" s="3">
        <v>-83.71</v>
      </c>
      <c r="Z71" s="3">
        <v>-83.71</v>
      </c>
      <c r="AA71" s="4">
        <f t="shared" si="6"/>
        <v>2414454.388389728</v>
      </c>
      <c r="AB71" s="3">
        <v>2634919.484220237</v>
      </c>
      <c r="AC71" s="4">
        <f t="shared" si="7"/>
        <v>220465.09583050897</v>
      </c>
      <c r="AD71" s="3">
        <v>220465.54</v>
      </c>
      <c r="AE71" s="4">
        <f t="shared" si="8"/>
        <v>-0.4441694910346996</v>
      </c>
      <c r="AF71" s="3">
        <v>220465.54</v>
      </c>
      <c r="AG71" s="3">
        <v>-0.4441694910346996</v>
      </c>
      <c r="AH71" s="4">
        <f t="shared" si="9"/>
        <v>2634919.4842202375</v>
      </c>
      <c r="AI71" s="4">
        <f t="shared" si="10"/>
        <v>0</v>
      </c>
      <c r="AJ71" s="58">
        <f>'Monthly Adjustments'!AX72</f>
        <v>0</v>
      </c>
      <c r="AK71" s="4">
        <f t="shared" si="11"/>
        <v>2634919.4842202375</v>
      </c>
    </row>
    <row r="72" spans="1:37" ht="15.75" x14ac:dyDescent="0.25">
      <c r="A72" s="7" t="s">
        <v>71</v>
      </c>
      <c r="B72" s="2" t="s">
        <v>4468</v>
      </c>
      <c r="C72" s="3">
        <v>163976.10999999999</v>
      </c>
      <c r="D72" s="3">
        <v>0</v>
      </c>
      <c r="E72" s="3">
        <v>167409.76</v>
      </c>
      <c r="F72" s="3">
        <v>3433.6513589146198</v>
      </c>
      <c r="G72" s="3">
        <v>167409.76</v>
      </c>
      <c r="H72" s="3">
        <v>0</v>
      </c>
      <c r="I72" s="3">
        <v>167409.76</v>
      </c>
      <c r="J72" s="3">
        <v>0</v>
      </c>
      <c r="K72" s="3">
        <v>167409.76</v>
      </c>
      <c r="L72" s="3">
        <v>0</v>
      </c>
      <c r="M72" s="3">
        <v>240019.29</v>
      </c>
      <c r="N72" s="3">
        <v>0</v>
      </c>
      <c r="O72" s="3">
        <v>179511.17</v>
      </c>
      <c r="P72" s="3">
        <v>-1540.55</v>
      </c>
      <c r="Q72" s="3">
        <v>-1540.55</v>
      </c>
      <c r="R72" s="3">
        <v>179511.26</v>
      </c>
      <c r="S72" s="3">
        <v>0</v>
      </c>
      <c r="T72" s="3">
        <v>179511.26</v>
      </c>
      <c r="U72" s="3">
        <v>0</v>
      </c>
      <c r="V72" s="3">
        <v>180692.52</v>
      </c>
      <c r="W72" s="3">
        <v>0</v>
      </c>
      <c r="X72" s="3">
        <v>180692.52</v>
      </c>
      <c r="Y72" s="3">
        <v>-83.15</v>
      </c>
      <c r="Z72" s="3">
        <v>-83.15</v>
      </c>
      <c r="AA72" s="4">
        <f t="shared" si="6"/>
        <v>1976986.8213589147</v>
      </c>
      <c r="AB72" s="3">
        <v>2157675.6224473882</v>
      </c>
      <c r="AC72" s="4">
        <f t="shared" si="7"/>
        <v>180688.80108847353</v>
      </c>
      <c r="AD72" s="3">
        <v>180689.25</v>
      </c>
      <c r="AE72" s="4">
        <f t="shared" si="8"/>
        <v>-0.44891152647323906</v>
      </c>
      <c r="AF72" s="3">
        <v>180689.25</v>
      </c>
      <c r="AG72" s="3">
        <v>-0.44891152647323906</v>
      </c>
      <c r="AH72" s="4">
        <f t="shared" si="9"/>
        <v>2157675.6224473878</v>
      </c>
      <c r="AI72" s="4">
        <f t="shared" si="10"/>
        <v>0</v>
      </c>
      <c r="AJ72" s="58">
        <f>'Monthly Adjustments'!AX73</f>
        <v>0</v>
      </c>
      <c r="AK72" s="4">
        <f t="shared" si="11"/>
        <v>2157675.6224473878</v>
      </c>
    </row>
    <row r="73" spans="1:37" ht="15.75" x14ac:dyDescent="0.25">
      <c r="A73" s="7" t="s">
        <v>72</v>
      </c>
      <c r="B73" s="2" t="s">
        <v>225</v>
      </c>
      <c r="C73" s="3">
        <v>196590.83</v>
      </c>
      <c r="D73" s="3">
        <v>0</v>
      </c>
      <c r="E73" s="3">
        <v>235442.92</v>
      </c>
      <c r="F73" s="3">
        <v>38852.097116024815</v>
      </c>
      <c r="G73" s="3">
        <v>235442.92</v>
      </c>
      <c r="H73" s="3">
        <v>0</v>
      </c>
      <c r="I73" s="3">
        <v>235442.92</v>
      </c>
      <c r="J73" s="3">
        <v>0</v>
      </c>
      <c r="K73" s="3">
        <v>235442.92</v>
      </c>
      <c r="L73" s="3">
        <v>0</v>
      </c>
      <c r="M73" s="3">
        <v>78660.479999999996</v>
      </c>
      <c r="N73" s="3">
        <v>0</v>
      </c>
      <c r="O73" s="3">
        <v>209312.08</v>
      </c>
      <c r="P73" s="3">
        <v>-3636.34</v>
      </c>
      <c r="Q73" s="3">
        <v>-3636.34</v>
      </c>
      <c r="R73" s="3">
        <v>209312.3</v>
      </c>
      <c r="S73" s="3">
        <v>0</v>
      </c>
      <c r="T73" s="3">
        <v>209312.3</v>
      </c>
      <c r="U73" s="3">
        <v>0</v>
      </c>
      <c r="V73" s="3">
        <v>212100.6</v>
      </c>
      <c r="W73" s="3">
        <v>0</v>
      </c>
      <c r="X73" s="3">
        <v>212100.6</v>
      </c>
      <c r="Y73" s="3">
        <v>-196.26</v>
      </c>
      <c r="Z73" s="3">
        <v>-196.26</v>
      </c>
      <c r="AA73" s="4">
        <f t="shared" si="6"/>
        <v>2308012.9671160253</v>
      </c>
      <c r="AB73" s="3">
        <v>2520104.5964176562</v>
      </c>
      <c r="AC73" s="4">
        <f t="shared" si="7"/>
        <v>212091.62930163089</v>
      </c>
      <c r="AD73" s="3">
        <v>212092.71</v>
      </c>
      <c r="AE73" s="4">
        <f t="shared" si="8"/>
        <v>-1.0806983690999914</v>
      </c>
      <c r="AF73" s="3">
        <v>212092.71</v>
      </c>
      <c r="AG73" s="3">
        <v>-1.0806983690999914</v>
      </c>
      <c r="AH73" s="4">
        <f t="shared" si="9"/>
        <v>2520104.5964176552</v>
      </c>
      <c r="AI73" s="4">
        <f t="shared" si="10"/>
        <v>0</v>
      </c>
      <c r="AJ73" s="58">
        <f>'Monthly Adjustments'!AX74</f>
        <v>-1669.0799999999997</v>
      </c>
      <c r="AK73" s="4">
        <f t="shared" si="11"/>
        <v>2518435.5164176552</v>
      </c>
    </row>
    <row r="74" spans="1:37" ht="15.75" x14ac:dyDescent="0.25">
      <c r="A74" s="7" t="s">
        <v>73</v>
      </c>
      <c r="B74" s="2" t="s">
        <v>4469</v>
      </c>
      <c r="C74" s="3">
        <v>530693.65</v>
      </c>
      <c r="D74" s="3">
        <v>0</v>
      </c>
      <c r="E74" s="3">
        <v>557768.89</v>
      </c>
      <c r="F74" s="3">
        <v>27075.235621153959</v>
      </c>
      <c r="G74" s="3">
        <v>557768.89</v>
      </c>
      <c r="H74" s="3">
        <v>0</v>
      </c>
      <c r="I74" s="3">
        <v>557768.89</v>
      </c>
      <c r="J74" s="3">
        <v>0</v>
      </c>
      <c r="K74" s="3">
        <v>557768.89</v>
      </c>
      <c r="L74" s="3">
        <v>0</v>
      </c>
      <c r="M74" s="3">
        <v>198243.85</v>
      </c>
      <c r="N74" s="3">
        <v>0</v>
      </c>
      <c r="O74" s="3">
        <v>497847.38</v>
      </c>
      <c r="P74" s="3">
        <v>-5737.16</v>
      </c>
      <c r="Q74" s="3">
        <v>-5737.16</v>
      </c>
      <c r="R74" s="3">
        <v>497847.72</v>
      </c>
      <c r="S74" s="3">
        <v>0</v>
      </c>
      <c r="T74" s="3">
        <v>497847.72</v>
      </c>
      <c r="U74" s="3">
        <v>0</v>
      </c>
      <c r="V74" s="3">
        <v>502246.83</v>
      </c>
      <c r="W74" s="3">
        <v>0</v>
      </c>
      <c r="X74" s="3">
        <v>502246.83</v>
      </c>
      <c r="Y74" s="3">
        <v>-309.64999999999998</v>
      </c>
      <c r="Z74" s="3">
        <v>-309.64999999999998</v>
      </c>
      <c r="AA74" s="4">
        <f t="shared" si="6"/>
        <v>5485124.7756211543</v>
      </c>
      <c r="AB74" s="3">
        <v>5987357.8091735691</v>
      </c>
      <c r="AC74" s="4">
        <f t="shared" si="7"/>
        <v>502233.03355241474</v>
      </c>
      <c r="AD74" s="3">
        <v>502234.69</v>
      </c>
      <c r="AE74" s="4">
        <f t="shared" si="8"/>
        <v>-1.6564475852646865</v>
      </c>
      <c r="AF74" s="3">
        <v>502234.69</v>
      </c>
      <c r="AG74" s="3">
        <v>-1.6564475852646865</v>
      </c>
      <c r="AH74" s="4">
        <f t="shared" si="9"/>
        <v>5987357.80917357</v>
      </c>
      <c r="AI74" s="4">
        <f t="shared" si="10"/>
        <v>0</v>
      </c>
      <c r="AJ74" s="58">
        <f>'Monthly Adjustments'!AX75</f>
        <v>0</v>
      </c>
      <c r="AK74" s="4">
        <f t="shared" si="11"/>
        <v>5987357.80917357</v>
      </c>
    </row>
    <row r="75" spans="1:37" ht="15.75" x14ac:dyDescent="0.25">
      <c r="A75" s="7" t="s">
        <v>74</v>
      </c>
      <c r="B75" s="2" t="s">
        <v>4470</v>
      </c>
      <c r="C75" s="3">
        <v>52939.6</v>
      </c>
      <c r="D75" s="3">
        <v>0</v>
      </c>
      <c r="E75" s="3">
        <v>53213.56</v>
      </c>
      <c r="F75" s="3">
        <v>273.95713121292647</v>
      </c>
      <c r="G75" s="3">
        <v>53213.56</v>
      </c>
      <c r="H75" s="3">
        <v>0</v>
      </c>
      <c r="I75" s="3">
        <v>53213.56</v>
      </c>
      <c r="J75" s="3">
        <v>0</v>
      </c>
      <c r="K75" s="3">
        <v>53213.56</v>
      </c>
      <c r="L75" s="3">
        <v>0</v>
      </c>
      <c r="M75" s="3">
        <v>-69879.240000000005</v>
      </c>
      <c r="N75" s="3">
        <v>87923.429974649509</v>
      </c>
      <c r="O75" s="3">
        <v>18044.13</v>
      </c>
      <c r="P75" s="3">
        <v>-556.39</v>
      </c>
      <c r="Q75" s="3">
        <v>-556.39</v>
      </c>
      <c r="R75" s="3">
        <v>21051.49</v>
      </c>
      <c r="S75" s="3">
        <v>-17584.689999999999</v>
      </c>
      <c r="T75" s="3">
        <v>21051.49</v>
      </c>
      <c r="U75" s="3">
        <v>10367.012005070099</v>
      </c>
      <c r="V75" s="3">
        <v>21478.12</v>
      </c>
      <c r="W75" s="3">
        <v>10367.012005070099</v>
      </c>
      <c r="X75" s="3">
        <v>21478.11</v>
      </c>
      <c r="Y75" s="3">
        <v>-9123.09</v>
      </c>
      <c r="Z75" s="3">
        <v>-30.03</v>
      </c>
      <c r="AA75" s="4">
        <f t="shared" si="6"/>
        <v>381271.6011160026</v>
      </c>
      <c r="AB75" s="3">
        <v>393655.43868430622</v>
      </c>
      <c r="AC75" s="4">
        <f t="shared" si="7"/>
        <v>12383.837568303628</v>
      </c>
      <c r="AD75" s="3">
        <v>21476.94</v>
      </c>
      <c r="AE75" s="4">
        <f t="shared" si="8"/>
        <v>-9093.1024316963703</v>
      </c>
      <c r="AF75" s="3">
        <v>21476.94</v>
      </c>
      <c r="AG75" s="3">
        <v>-9093.1024316963703</v>
      </c>
      <c r="AH75" s="4">
        <f t="shared" si="9"/>
        <v>393655.43868430628</v>
      </c>
      <c r="AI75" s="4">
        <f t="shared" si="10"/>
        <v>0</v>
      </c>
      <c r="AJ75" s="58">
        <f>'Monthly Adjustments'!AX76</f>
        <v>0</v>
      </c>
      <c r="AK75" s="4">
        <f t="shared" si="11"/>
        <v>393655.43868430628</v>
      </c>
    </row>
    <row r="76" spans="1:37" ht="15.75" x14ac:dyDescent="0.25">
      <c r="A76" s="7" t="s">
        <v>75</v>
      </c>
      <c r="B76" s="2" t="s">
        <v>226</v>
      </c>
      <c r="C76" s="3">
        <v>186059.81</v>
      </c>
      <c r="D76" s="3">
        <v>0</v>
      </c>
      <c r="E76" s="3">
        <v>183786.05</v>
      </c>
      <c r="F76" s="3">
        <v>-2273.7634607214422</v>
      </c>
      <c r="G76" s="3">
        <v>183786.05</v>
      </c>
      <c r="H76" s="3">
        <v>0</v>
      </c>
      <c r="I76" s="3">
        <v>183786.05</v>
      </c>
      <c r="J76" s="3">
        <v>0</v>
      </c>
      <c r="K76" s="3">
        <v>183786.05</v>
      </c>
      <c r="L76" s="3">
        <v>0</v>
      </c>
      <c r="M76" s="3">
        <v>251798.86</v>
      </c>
      <c r="N76" s="3">
        <v>0</v>
      </c>
      <c r="O76" s="3">
        <v>207011.82</v>
      </c>
      <c r="P76" s="3">
        <v>-1726.46</v>
      </c>
      <c r="Q76" s="3">
        <v>-1726.46</v>
      </c>
      <c r="R76" s="3">
        <v>207011.92</v>
      </c>
      <c r="S76" s="3">
        <v>0</v>
      </c>
      <c r="T76" s="3">
        <v>207011.92</v>
      </c>
      <c r="U76" s="3">
        <v>0</v>
      </c>
      <c r="V76" s="3">
        <v>208335.72</v>
      </c>
      <c r="W76" s="3">
        <v>0</v>
      </c>
      <c r="X76" s="3">
        <v>208335.72</v>
      </c>
      <c r="Y76" s="3">
        <v>-93.18</v>
      </c>
      <c r="Z76" s="3">
        <v>-93.18</v>
      </c>
      <c r="AA76" s="4">
        <f t="shared" si="6"/>
        <v>2208436.2065392788</v>
      </c>
      <c r="AB76" s="3">
        <v>2414218.513044165</v>
      </c>
      <c r="AC76" s="4">
        <f t="shared" si="7"/>
        <v>205782.30650488613</v>
      </c>
      <c r="AD76" s="3">
        <v>205782.8</v>
      </c>
      <c r="AE76" s="4">
        <f t="shared" si="8"/>
        <v>-0.49349511385662481</v>
      </c>
      <c r="AF76" s="3">
        <v>205782.8</v>
      </c>
      <c r="AG76" s="3">
        <v>-0.49349511385662481</v>
      </c>
      <c r="AH76" s="4">
        <f t="shared" si="9"/>
        <v>2414218.513044165</v>
      </c>
      <c r="AI76" s="4">
        <f t="shared" si="10"/>
        <v>0</v>
      </c>
      <c r="AJ76" s="58">
        <f>'Monthly Adjustments'!AX77</f>
        <v>0</v>
      </c>
      <c r="AK76" s="4">
        <f t="shared" si="11"/>
        <v>2414218.513044165</v>
      </c>
    </row>
    <row r="77" spans="1:37" ht="15.75" x14ac:dyDescent="0.25">
      <c r="A77" s="7" t="s">
        <v>76</v>
      </c>
      <c r="B77" s="2" t="s">
        <v>227</v>
      </c>
      <c r="C77" s="3">
        <v>128405.04</v>
      </c>
      <c r="D77" s="3">
        <v>0</v>
      </c>
      <c r="E77" s="3">
        <v>128278.93</v>
      </c>
      <c r="F77" s="3">
        <v>-126.10927665822965</v>
      </c>
      <c r="G77" s="3">
        <v>128278.93</v>
      </c>
      <c r="H77" s="3">
        <v>0</v>
      </c>
      <c r="I77" s="3">
        <v>128278.93</v>
      </c>
      <c r="J77" s="3">
        <v>0</v>
      </c>
      <c r="K77" s="3">
        <v>128278.93</v>
      </c>
      <c r="L77" s="3">
        <v>0</v>
      </c>
      <c r="M77" s="3">
        <v>114855.17</v>
      </c>
      <c r="N77" s="3">
        <v>0</v>
      </c>
      <c r="O77" s="3">
        <v>126041.53</v>
      </c>
      <c r="P77" s="3">
        <v>-955.37</v>
      </c>
      <c r="Q77" s="3">
        <v>-955.37</v>
      </c>
      <c r="R77" s="3">
        <v>126041.58</v>
      </c>
      <c r="S77" s="3">
        <v>0</v>
      </c>
      <c r="T77" s="3">
        <v>126041.58</v>
      </c>
      <c r="U77" s="3">
        <v>0</v>
      </c>
      <c r="V77" s="3">
        <v>126774.14</v>
      </c>
      <c r="W77" s="3">
        <v>0</v>
      </c>
      <c r="X77" s="3">
        <v>126774.13</v>
      </c>
      <c r="Y77" s="3">
        <v>-51.56</v>
      </c>
      <c r="Z77" s="3">
        <v>-51.56</v>
      </c>
      <c r="AA77" s="4">
        <f t="shared" si="6"/>
        <v>1387922.7807233417</v>
      </c>
      <c r="AB77" s="3">
        <v>1514694.6125125869</v>
      </c>
      <c r="AC77" s="4">
        <f t="shared" si="7"/>
        <v>126771.83178924513</v>
      </c>
      <c r="AD77" s="3">
        <v>126772.11</v>
      </c>
      <c r="AE77" s="4">
        <f t="shared" si="8"/>
        <v>-0.27821075487008784</v>
      </c>
      <c r="AF77" s="3">
        <v>126772.11</v>
      </c>
      <c r="AG77" s="3">
        <v>-0.27821075487008784</v>
      </c>
      <c r="AH77" s="4">
        <f t="shared" si="9"/>
        <v>1514694.6125125871</v>
      </c>
      <c r="AI77" s="4">
        <f t="shared" si="10"/>
        <v>0</v>
      </c>
      <c r="AJ77" s="58">
        <f>'Monthly Adjustments'!AX78</f>
        <v>0</v>
      </c>
      <c r="AK77" s="4">
        <f t="shared" si="11"/>
        <v>1514694.6125125871</v>
      </c>
    </row>
    <row r="78" spans="1:37" ht="15.75" x14ac:dyDescent="0.25">
      <c r="A78" s="7" t="s">
        <v>77</v>
      </c>
      <c r="B78" s="2" t="s">
        <v>4471</v>
      </c>
      <c r="C78" s="3">
        <v>80192.160000000003</v>
      </c>
      <c r="D78" s="3">
        <v>0</v>
      </c>
      <c r="E78" s="3">
        <v>81718.039999999994</v>
      </c>
      <c r="F78" s="3">
        <v>1525.8881256393652</v>
      </c>
      <c r="G78" s="3">
        <v>81718.039999999994</v>
      </c>
      <c r="H78" s="3">
        <v>0</v>
      </c>
      <c r="I78" s="3">
        <v>81718.039999999994</v>
      </c>
      <c r="J78" s="3">
        <v>0</v>
      </c>
      <c r="K78" s="3">
        <v>81718.039999999994</v>
      </c>
      <c r="L78" s="3">
        <v>0</v>
      </c>
      <c r="M78" s="3">
        <v>-34450.5</v>
      </c>
      <c r="N78" s="3">
        <v>82977.52992493278</v>
      </c>
      <c r="O78" s="3">
        <v>48526.93</v>
      </c>
      <c r="P78" s="3">
        <v>-888.5</v>
      </c>
      <c r="Q78" s="3">
        <v>-888.5</v>
      </c>
      <c r="R78" s="3">
        <v>56614.77</v>
      </c>
      <c r="S78" s="3">
        <v>-16595.509999999998</v>
      </c>
      <c r="T78" s="3">
        <v>56614.77</v>
      </c>
      <c r="U78" s="3">
        <v>-2815.3059849865585</v>
      </c>
      <c r="V78" s="3">
        <v>57296.05</v>
      </c>
      <c r="W78" s="3">
        <v>-2815.3059849865585</v>
      </c>
      <c r="X78" s="3">
        <v>57296.04</v>
      </c>
      <c r="Y78" s="3">
        <v>-9154.5</v>
      </c>
      <c r="Z78" s="3">
        <v>-47.96</v>
      </c>
      <c r="AA78" s="4">
        <f t="shared" si="6"/>
        <v>702133.13608059892</v>
      </c>
      <c r="AB78" s="3">
        <v>750320.76829203626</v>
      </c>
      <c r="AC78" s="4">
        <f t="shared" si="7"/>
        <v>48187.632211437332</v>
      </c>
      <c r="AD78" s="3">
        <v>57294.17</v>
      </c>
      <c r="AE78" s="4">
        <f t="shared" si="8"/>
        <v>-9106.5377885626658</v>
      </c>
      <c r="AF78" s="3">
        <v>57294.17</v>
      </c>
      <c r="AG78" s="3">
        <v>-9106.5377885626658</v>
      </c>
      <c r="AH78" s="4">
        <f t="shared" si="9"/>
        <v>750320.76829203626</v>
      </c>
      <c r="AI78" s="4">
        <f t="shared" si="10"/>
        <v>0</v>
      </c>
      <c r="AJ78" s="58">
        <f>'Monthly Adjustments'!AX79</f>
        <v>0</v>
      </c>
      <c r="AK78" s="4">
        <f t="shared" si="11"/>
        <v>750320.76829203626</v>
      </c>
    </row>
    <row r="79" spans="1:37" ht="15.75" x14ac:dyDescent="0.25">
      <c r="A79" s="7" t="s">
        <v>78</v>
      </c>
      <c r="B79" s="2" t="s">
        <v>4472</v>
      </c>
      <c r="C79" s="3">
        <v>29359566.530000001</v>
      </c>
      <c r="D79" s="3">
        <v>0</v>
      </c>
      <c r="E79" s="3">
        <v>31139847.539999999</v>
      </c>
      <c r="F79" s="3">
        <v>1780281.009480644</v>
      </c>
      <c r="G79" s="3">
        <v>31139847.539999999</v>
      </c>
      <c r="H79" s="3">
        <v>0</v>
      </c>
      <c r="I79" s="3">
        <v>31139847.539999999</v>
      </c>
      <c r="J79" s="3">
        <v>0</v>
      </c>
      <c r="K79" s="3">
        <v>31139847.539999999</v>
      </c>
      <c r="L79" s="3">
        <v>0</v>
      </c>
      <c r="M79" s="3">
        <v>13740645.970000001</v>
      </c>
      <c r="N79" s="3">
        <v>0</v>
      </c>
      <c r="O79" s="3">
        <v>28239953.48</v>
      </c>
      <c r="P79" s="3">
        <v>-233873.9</v>
      </c>
      <c r="Q79" s="3">
        <v>-233873.9</v>
      </c>
      <c r="R79" s="3">
        <v>28239967.039999999</v>
      </c>
      <c r="S79" s="3">
        <v>0</v>
      </c>
      <c r="T79" s="3">
        <v>28239967.050000001</v>
      </c>
      <c r="U79" s="3">
        <v>0</v>
      </c>
      <c r="V79" s="3">
        <v>28419295.890000001</v>
      </c>
      <c r="W79" s="3">
        <v>0</v>
      </c>
      <c r="X79" s="3">
        <v>28419295.879999999</v>
      </c>
      <c r="Y79" s="3">
        <v>-12622.88</v>
      </c>
      <c r="Z79" s="3">
        <v>-12622.88</v>
      </c>
      <c r="AA79" s="4">
        <f t="shared" si="6"/>
        <v>310998363.0094806</v>
      </c>
      <c r="AB79" s="3">
        <v>339417095.82189518</v>
      </c>
      <c r="AC79" s="4">
        <f t="shared" si="7"/>
        <v>28418732.812414587</v>
      </c>
      <c r="AD79" s="3">
        <v>28418800.600000001</v>
      </c>
      <c r="AE79" s="4">
        <f t="shared" si="8"/>
        <v>-67.787585414946079</v>
      </c>
      <c r="AF79" s="3">
        <v>28418800.600000001</v>
      </c>
      <c r="AG79" s="3">
        <v>-67.787585414946079</v>
      </c>
      <c r="AH79" s="4">
        <f t="shared" si="9"/>
        <v>339417095.82189518</v>
      </c>
      <c r="AI79" s="4">
        <f t="shared" si="10"/>
        <v>0</v>
      </c>
      <c r="AJ79" s="58">
        <f>'Monthly Adjustments'!AX80</f>
        <v>-6632049.3066666657</v>
      </c>
      <c r="AK79" s="4">
        <f t="shared" si="11"/>
        <v>332785046.51522851</v>
      </c>
    </row>
    <row r="80" spans="1:37" ht="15.75" x14ac:dyDescent="0.25">
      <c r="A80" s="7" t="s">
        <v>79</v>
      </c>
      <c r="B80" s="2" t="s">
        <v>228</v>
      </c>
      <c r="C80" s="3">
        <v>137142.56</v>
      </c>
      <c r="D80" s="3">
        <v>0</v>
      </c>
      <c r="E80" s="3">
        <v>137288.68</v>
      </c>
      <c r="F80" s="3">
        <v>146.12677305922261</v>
      </c>
      <c r="G80" s="3">
        <v>137288.68</v>
      </c>
      <c r="H80" s="3">
        <v>0</v>
      </c>
      <c r="I80" s="3">
        <v>137288.68</v>
      </c>
      <c r="J80" s="3">
        <v>0</v>
      </c>
      <c r="K80" s="3">
        <v>137288.68</v>
      </c>
      <c r="L80" s="3">
        <v>0</v>
      </c>
      <c r="M80" s="3">
        <v>91131.77</v>
      </c>
      <c r="N80" s="3">
        <v>0</v>
      </c>
      <c r="O80" s="3">
        <v>129595.77</v>
      </c>
      <c r="P80" s="3">
        <v>-814.21</v>
      </c>
      <c r="Q80" s="3">
        <v>-814.21</v>
      </c>
      <c r="R80" s="3">
        <v>129595.81</v>
      </c>
      <c r="S80" s="3">
        <v>0</v>
      </c>
      <c r="T80" s="3">
        <v>129595.82</v>
      </c>
      <c r="U80" s="3">
        <v>0</v>
      </c>
      <c r="V80" s="3">
        <v>130220.13</v>
      </c>
      <c r="W80" s="3">
        <v>0</v>
      </c>
      <c r="X80" s="3">
        <v>130220.13</v>
      </c>
      <c r="Y80" s="3">
        <v>-43.95</v>
      </c>
      <c r="Z80" s="3">
        <v>-43.95</v>
      </c>
      <c r="AA80" s="4">
        <f t="shared" si="6"/>
        <v>1426802.8367730593</v>
      </c>
      <c r="AB80" s="3">
        <v>1557021.0090905621</v>
      </c>
      <c r="AC80" s="4">
        <f t="shared" si="7"/>
        <v>130218.17231750279</v>
      </c>
      <c r="AD80" s="3">
        <v>130218.41</v>
      </c>
      <c r="AE80" s="4">
        <f t="shared" si="8"/>
        <v>-0.23768249721615575</v>
      </c>
      <c r="AF80" s="3">
        <v>130218.41</v>
      </c>
      <c r="AG80" s="3">
        <v>-0.23768249721615575</v>
      </c>
      <c r="AH80" s="4">
        <f t="shared" si="9"/>
        <v>1557021.0090905619</v>
      </c>
      <c r="AI80" s="4">
        <f t="shared" si="10"/>
        <v>0</v>
      </c>
      <c r="AJ80" s="58">
        <f>'Monthly Adjustments'!AX81</f>
        <v>0</v>
      </c>
      <c r="AK80" s="4">
        <f t="shared" si="11"/>
        <v>1557021.0090905619</v>
      </c>
    </row>
    <row r="81" spans="1:37" ht="15.75" x14ac:dyDescent="0.25">
      <c r="A81" s="7" t="s">
        <v>80</v>
      </c>
      <c r="B81" s="2" t="s">
        <v>229</v>
      </c>
      <c r="C81" s="3">
        <v>46438.080000000002</v>
      </c>
      <c r="D81" s="3">
        <v>0</v>
      </c>
      <c r="E81" s="3">
        <v>46463.86</v>
      </c>
      <c r="F81" s="3">
        <v>25.782227843686996</v>
      </c>
      <c r="G81" s="3">
        <v>46463.86</v>
      </c>
      <c r="H81" s="3">
        <v>0</v>
      </c>
      <c r="I81" s="3">
        <v>46463.86</v>
      </c>
      <c r="J81" s="3">
        <v>0</v>
      </c>
      <c r="K81" s="3">
        <v>46463.86</v>
      </c>
      <c r="L81" s="3">
        <v>0</v>
      </c>
      <c r="M81" s="3">
        <v>22145.93</v>
      </c>
      <c r="N81" s="3">
        <v>0</v>
      </c>
      <c r="O81" s="3">
        <v>42410.83</v>
      </c>
      <c r="P81" s="3">
        <v>-340.9</v>
      </c>
      <c r="Q81" s="3">
        <v>-340.9</v>
      </c>
      <c r="R81" s="3">
        <v>42410.85</v>
      </c>
      <c r="S81" s="3">
        <v>0</v>
      </c>
      <c r="T81" s="3">
        <v>42410.85</v>
      </c>
      <c r="U81" s="3">
        <v>0</v>
      </c>
      <c r="V81" s="3">
        <v>42672.25</v>
      </c>
      <c r="W81" s="3">
        <v>0</v>
      </c>
      <c r="X81" s="3">
        <v>42672.24</v>
      </c>
      <c r="Y81" s="3">
        <v>-18.399999999999999</v>
      </c>
      <c r="Z81" s="3">
        <v>-18.399999999999999</v>
      </c>
      <c r="AA81" s="4">
        <f t="shared" si="6"/>
        <v>467042.25222784362</v>
      </c>
      <c r="AB81" s="3">
        <v>509713.67729342164</v>
      </c>
      <c r="AC81" s="4">
        <f t="shared" si="7"/>
        <v>42671.42506557802</v>
      </c>
      <c r="AD81" s="3">
        <v>42671.53</v>
      </c>
      <c r="AE81" s="4">
        <f t="shared" si="8"/>
        <v>-0.10493442197912373</v>
      </c>
      <c r="AF81" s="3">
        <v>42671.53</v>
      </c>
      <c r="AG81" s="3">
        <v>-0.10493442197912373</v>
      </c>
      <c r="AH81" s="4">
        <f t="shared" si="9"/>
        <v>509713.67729342176</v>
      </c>
      <c r="AI81" s="4">
        <f t="shared" si="10"/>
        <v>0</v>
      </c>
      <c r="AJ81" s="58">
        <f>'Monthly Adjustments'!AX82</f>
        <v>0</v>
      </c>
      <c r="AK81" s="4">
        <f t="shared" si="11"/>
        <v>509713.67729342176</v>
      </c>
    </row>
    <row r="82" spans="1:37" ht="15.75" x14ac:dyDescent="0.25">
      <c r="A82" s="7" t="s">
        <v>81</v>
      </c>
      <c r="B82" s="2" t="s">
        <v>4473</v>
      </c>
      <c r="C82" s="3">
        <v>112198.79</v>
      </c>
      <c r="D82" s="3">
        <v>0</v>
      </c>
      <c r="E82" s="3">
        <v>112435.98</v>
      </c>
      <c r="F82" s="3">
        <v>237.18860341169056</v>
      </c>
      <c r="G82" s="3">
        <v>112435.98</v>
      </c>
      <c r="H82" s="3">
        <v>0</v>
      </c>
      <c r="I82" s="3">
        <v>112435.98</v>
      </c>
      <c r="J82" s="3">
        <v>0</v>
      </c>
      <c r="K82" s="3">
        <v>112435.98</v>
      </c>
      <c r="L82" s="3">
        <v>0</v>
      </c>
      <c r="M82" s="3">
        <v>29888.34</v>
      </c>
      <c r="N82" s="3">
        <v>0</v>
      </c>
      <c r="O82" s="3">
        <v>98677.95</v>
      </c>
      <c r="P82" s="3">
        <v>-812.09</v>
      </c>
      <c r="Q82" s="3">
        <v>-812.09</v>
      </c>
      <c r="R82" s="3">
        <v>98677.99</v>
      </c>
      <c r="S82" s="3">
        <v>0</v>
      </c>
      <c r="T82" s="3">
        <v>98677.99</v>
      </c>
      <c r="U82" s="3">
        <v>0</v>
      </c>
      <c r="V82" s="3">
        <v>99300.69</v>
      </c>
      <c r="W82" s="3">
        <v>0</v>
      </c>
      <c r="X82" s="3">
        <v>99300.68</v>
      </c>
      <c r="Y82" s="3">
        <v>-43.83</v>
      </c>
      <c r="Z82" s="3">
        <v>-43.83</v>
      </c>
      <c r="AA82" s="4">
        <f t="shared" si="6"/>
        <v>1086703.5386034115</v>
      </c>
      <c r="AB82" s="3">
        <v>1186002.2691998221</v>
      </c>
      <c r="AC82" s="4">
        <f t="shared" si="7"/>
        <v>99298.730596410576</v>
      </c>
      <c r="AD82" s="3">
        <v>99298.97</v>
      </c>
      <c r="AE82" s="4">
        <f t="shared" si="8"/>
        <v>-0.23940358942491002</v>
      </c>
      <c r="AF82" s="3">
        <v>99298.97</v>
      </c>
      <c r="AG82" s="3">
        <v>-0.23940358942491002</v>
      </c>
      <c r="AH82" s="4">
        <f t="shared" si="9"/>
        <v>1186002.2691998223</v>
      </c>
      <c r="AI82" s="4">
        <f t="shared" si="10"/>
        <v>0</v>
      </c>
      <c r="AJ82" s="58">
        <f>'Monthly Adjustments'!AX83</f>
        <v>-2536.6799999999994</v>
      </c>
      <c r="AK82" s="4">
        <f t="shared" si="11"/>
        <v>1183465.5891998224</v>
      </c>
    </row>
    <row r="83" spans="1:37" ht="15.75" x14ac:dyDescent="0.25">
      <c r="A83" s="7" t="s">
        <v>82</v>
      </c>
      <c r="B83" s="2" t="s">
        <v>4474</v>
      </c>
      <c r="C83" s="3">
        <v>69698.039999999994</v>
      </c>
      <c r="D83" s="3">
        <v>0</v>
      </c>
      <c r="E83" s="3">
        <v>69764.45</v>
      </c>
      <c r="F83" s="3">
        <v>66.411923053252394</v>
      </c>
      <c r="G83" s="3">
        <v>69764.45</v>
      </c>
      <c r="H83" s="3">
        <v>0</v>
      </c>
      <c r="I83" s="3">
        <v>69764.45</v>
      </c>
      <c r="J83" s="3">
        <v>0</v>
      </c>
      <c r="K83" s="3">
        <v>69764.45</v>
      </c>
      <c r="L83" s="3">
        <v>0</v>
      </c>
      <c r="M83" s="3">
        <v>-25775.81</v>
      </c>
      <c r="N83" s="3">
        <v>68243.041711342885</v>
      </c>
      <c r="O83" s="3">
        <v>42467.17</v>
      </c>
      <c r="P83" s="3">
        <v>-534.66999999999996</v>
      </c>
      <c r="Q83" s="3">
        <v>-534.66999999999996</v>
      </c>
      <c r="R83" s="3">
        <v>49545.04</v>
      </c>
      <c r="S83" s="3">
        <v>-13648.61</v>
      </c>
      <c r="T83" s="3">
        <v>49545.04</v>
      </c>
      <c r="U83" s="3">
        <v>-3338.2863422685768</v>
      </c>
      <c r="V83" s="3">
        <v>49955.01</v>
      </c>
      <c r="W83" s="3">
        <v>-3338.2863422685768</v>
      </c>
      <c r="X83" s="3">
        <v>49955.01</v>
      </c>
      <c r="Y83" s="3">
        <v>-7560.95</v>
      </c>
      <c r="Z83" s="3">
        <v>-28.86</v>
      </c>
      <c r="AA83" s="4">
        <f t="shared" si="6"/>
        <v>604899.48094985902</v>
      </c>
      <c r="AB83" s="3">
        <v>647321.27447881328</v>
      </c>
      <c r="AC83" s="4">
        <f t="shared" si="7"/>
        <v>42421.793528954266</v>
      </c>
      <c r="AD83" s="3">
        <v>49953.88</v>
      </c>
      <c r="AE83" s="4">
        <f t="shared" si="8"/>
        <v>-7532.0864710457317</v>
      </c>
      <c r="AF83" s="3">
        <v>49953.88</v>
      </c>
      <c r="AG83" s="3">
        <v>-7532.0864710457317</v>
      </c>
      <c r="AH83" s="4">
        <f t="shared" si="9"/>
        <v>647321.27447881328</v>
      </c>
      <c r="AI83" s="4">
        <f t="shared" si="10"/>
        <v>0</v>
      </c>
      <c r="AJ83" s="58">
        <f>'Monthly Adjustments'!AX84</f>
        <v>0</v>
      </c>
      <c r="AK83" s="4">
        <f t="shared" si="11"/>
        <v>647321.27447881328</v>
      </c>
    </row>
    <row r="84" spans="1:37" ht="15.75" x14ac:dyDescent="0.25">
      <c r="A84" s="7" t="s">
        <v>83</v>
      </c>
      <c r="B84" s="2" t="s">
        <v>230</v>
      </c>
      <c r="C84" s="3">
        <v>144043.48000000001</v>
      </c>
      <c r="D84" s="3">
        <v>0</v>
      </c>
      <c r="E84" s="3">
        <v>144281.01999999999</v>
      </c>
      <c r="F84" s="3">
        <v>237.54113458955544</v>
      </c>
      <c r="G84" s="3">
        <v>144281.01999999999</v>
      </c>
      <c r="H84" s="3">
        <v>0</v>
      </c>
      <c r="I84" s="3">
        <v>144281.01999999999</v>
      </c>
      <c r="J84" s="3">
        <v>0</v>
      </c>
      <c r="K84" s="3">
        <v>144281.01999999999</v>
      </c>
      <c r="L84" s="3">
        <v>0</v>
      </c>
      <c r="M84" s="3">
        <v>116796</v>
      </c>
      <c r="N84" s="3">
        <v>0</v>
      </c>
      <c r="O84" s="3">
        <v>139700.07999999999</v>
      </c>
      <c r="P84" s="3">
        <v>-917.83</v>
      </c>
      <c r="Q84" s="3">
        <v>-917.83</v>
      </c>
      <c r="R84" s="3">
        <v>139700.13</v>
      </c>
      <c r="S84" s="3">
        <v>0</v>
      </c>
      <c r="T84" s="3">
        <v>139700.13</v>
      </c>
      <c r="U84" s="3">
        <v>0</v>
      </c>
      <c r="V84" s="3">
        <v>140403.9</v>
      </c>
      <c r="W84" s="3">
        <v>0</v>
      </c>
      <c r="X84" s="3">
        <v>140403.91</v>
      </c>
      <c r="Y84" s="3">
        <v>-49.54</v>
      </c>
      <c r="Z84" s="3">
        <v>-49.54</v>
      </c>
      <c r="AA84" s="4">
        <f t="shared" si="6"/>
        <v>1538109.2511345895</v>
      </c>
      <c r="AB84" s="3">
        <v>1678510.9407805759</v>
      </c>
      <c r="AC84" s="4">
        <f t="shared" si="7"/>
        <v>140401.68964598631</v>
      </c>
      <c r="AD84" s="3">
        <v>140401.96</v>
      </c>
      <c r="AE84" s="4">
        <f t="shared" si="8"/>
        <v>-0.27035401368630119</v>
      </c>
      <c r="AF84" s="3">
        <v>140401.96</v>
      </c>
      <c r="AG84" s="3">
        <v>-0.27035401368630119</v>
      </c>
      <c r="AH84" s="4">
        <f t="shared" si="9"/>
        <v>1678510.9407805761</v>
      </c>
      <c r="AI84" s="4">
        <f t="shared" si="10"/>
        <v>0</v>
      </c>
      <c r="AJ84" s="58">
        <f>'Monthly Adjustments'!AX85</f>
        <v>-6317.52</v>
      </c>
      <c r="AK84" s="4">
        <f t="shared" si="11"/>
        <v>1672193.4207805761</v>
      </c>
    </row>
    <row r="85" spans="1:37" ht="15.75" x14ac:dyDescent="0.25">
      <c r="A85" s="7" t="s">
        <v>84</v>
      </c>
      <c r="B85" s="2" t="s">
        <v>231</v>
      </c>
      <c r="C85" s="3">
        <v>98563.11</v>
      </c>
      <c r="D85" s="3">
        <v>0</v>
      </c>
      <c r="E85" s="3">
        <v>98624.66</v>
      </c>
      <c r="F85" s="3">
        <v>61.551235965685919</v>
      </c>
      <c r="G85" s="3">
        <v>98624.66</v>
      </c>
      <c r="H85" s="3">
        <v>0</v>
      </c>
      <c r="I85" s="3">
        <v>98624.66</v>
      </c>
      <c r="J85" s="3">
        <v>0</v>
      </c>
      <c r="K85" s="3">
        <v>98624.66</v>
      </c>
      <c r="L85" s="3">
        <v>0</v>
      </c>
      <c r="M85" s="3">
        <f>58430.32+33495</f>
        <v>91925.32</v>
      </c>
      <c r="N85" s="3">
        <v>0</v>
      </c>
      <c r="O85" s="3">
        <v>91925.53</v>
      </c>
      <c r="P85" s="3">
        <v>-610.76</v>
      </c>
      <c r="Q85" s="3">
        <v>-610.76</v>
      </c>
      <c r="R85" s="3">
        <v>91925.57</v>
      </c>
      <c r="S85" s="3">
        <v>0</v>
      </c>
      <c r="T85" s="3">
        <v>91925.57</v>
      </c>
      <c r="U85" s="3">
        <v>0</v>
      </c>
      <c r="V85" s="3">
        <v>92393.88</v>
      </c>
      <c r="W85" s="3">
        <v>0</v>
      </c>
      <c r="X85" s="3">
        <v>92393.88</v>
      </c>
      <c r="Y85" s="3">
        <v>-32.96</v>
      </c>
      <c r="Z85" s="3">
        <v>-32.96</v>
      </c>
      <c r="AA85" s="4">
        <f t="shared" si="6"/>
        <v>1045613.0512359659</v>
      </c>
      <c r="AB85" s="3">
        <v>1104510.4608459671</v>
      </c>
      <c r="AC85" s="4">
        <f t="shared" si="7"/>
        <v>58897.409610001137</v>
      </c>
      <c r="AD85" s="3">
        <v>92392.58</v>
      </c>
      <c r="AE85" s="4">
        <f t="shared" si="8"/>
        <v>-33495.170389998864</v>
      </c>
      <c r="AF85" s="3">
        <v>92392.58</v>
      </c>
      <c r="AG85" s="3">
        <v>-0.17038999886426609</v>
      </c>
      <c r="AH85" s="4">
        <f t="shared" si="9"/>
        <v>1138005.4608459668</v>
      </c>
      <c r="AI85" s="4">
        <f t="shared" si="10"/>
        <v>-33494.999999999767</v>
      </c>
      <c r="AJ85" s="58">
        <f>'Monthly Adjustments'!AX86</f>
        <v>0</v>
      </c>
      <c r="AK85" s="4">
        <f t="shared" si="11"/>
        <v>1138005.4608459668</v>
      </c>
    </row>
    <row r="86" spans="1:37" ht="15.75" x14ac:dyDescent="0.25">
      <c r="A86" s="7" t="s">
        <v>85</v>
      </c>
      <c r="B86" s="2" t="s">
        <v>4475</v>
      </c>
      <c r="C86" s="3">
        <v>279606.93</v>
      </c>
      <c r="D86" s="3">
        <v>0</v>
      </c>
      <c r="E86" s="3">
        <v>280593.82</v>
      </c>
      <c r="F86" s="3">
        <v>986.88816575566307</v>
      </c>
      <c r="G86" s="3">
        <v>280593.82</v>
      </c>
      <c r="H86" s="3">
        <v>0</v>
      </c>
      <c r="I86" s="3">
        <v>280593.82</v>
      </c>
      <c r="J86" s="3">
        <v>0</v>
      </c>
      <c r="K86" s="3">
        <v>280593.82</v>
      </c>
      <c r="L86" s="3">
        <v>0</v>
      </c>
      <c r="M86" s="3">
        <v>55232.84</v>
      </c>
      <c r="N86" s="3">
        <v>0</v>
      </c>
      <c r="O86" s="3">
        <v>243033.4</v>
      </c>
      <c r="P86" s="3">
        <v>-2191.3200000000002</v>
      </c>
      <c r="Q86" s="3">
        <v>-2191.3200000000002</v>
      </c>
      <c r="R86" s="3">
        <v>243033.53</v>
      </c>
      <c r="S86" s="3">
        <v>0</v>
      </c>
      <c r="T86" s="3">
        <v>243033.53</v>
      </c>
      <c r="U86" s="3">
        <v>0</v>
      </c>
      <c r="V86" s="3">
        <v>244713.78</v>
      </c>
      <c r="W86" s="3">
        <v>0</v>
      </c>
      <c r="X86" s="3">
        <v>244713.78</v>
      </c>
      <c r="Y86" s="3">
        <v>-118.27</v>
      </c>
      <c r="Z86" s="3">
        <v>-118.27</v>
      </c>
      <c r="AA86" s="4">
        <f t="shared" si="6"/>
        <v>2676729.9581657555</v>
      </c>
      <c r="AB86" s="3">
        <v>2921438.4736044812</v>
      </c>
      <c r="AC86" s="4">
        <f t="shared" si="7"/>
        <v>244708.51543872571</v>
      </c>
      <c r="AD86" s="3">
        <v>244709.14</v>
      </c>
      <c r="AE86" s="4">
        <f t="shared" si="8"/>
        <v>-0.62456127430777997</v>
      </c>
      <c r="AF86" s="3">
        <v>244709.14</v>
      </c>
      <c r="AG86" s="3">
        <v>-0.62456127430777997</v>
      </c>
      <c r="AH86" s="4">
        <f t="shared" si="9"/>
        <v>2921438.4736044812</v>
      </c>
      <c r="AI86" s="4">
        <f t="shared" si="10"/>
        <v>0</v>
      </c>
      <c r="AJ86" s="58">
        <f>'Monthly Adjustments'!AX87</f>
        <v>0</v>
      </c>
      <c r="AK86" s="4">
        <f t="shared" si="11"/>
        <v>2921438.4736044812</v>
      </c>
    </row>
    <row r="87" spans="1:37" ht="15.75" x14ac:dyDescent="0.25">
      <c r="A87" s="7" t="s">
        <v>86</v>
      </c>
      <c r="B87" s="2" t="s">
        <v>4476</v>
      </c>
      <c r="C87" s="3">
        <v>231484.57</v>
      </c>
      <c r="D87" s="3">
        <v>0</v>
      </c>
      <c r="E87" s="3">
        <v>244641.38</v>
      </c>
      <c r="F87" s="3">
        <v>13156.805785988225</v>
      </c>
      <c r="G87" s="3">
        <v>244641.38</v>
      </c>
      <c r="H87" s="3">
        <v>0</v>
      </c>
      <c r="I87" s="3">
        <v>244641.38</v>
      </c>
      <c r="J87" s="3">
        <v>0</v>
      </c>
      <c r="K87" s="3">
        <v>244641.38</v>
      </c>
      <c r="L87" s="3">
        <v>0</v>
      </c>
      <c r="M87" s="3">
        <v>233130.34</v>
      </c>
      <c r="N87" s="3">
        <v>0</v>
      </c>
      <c r="O87" s="3">
        <v>242722.52</v>
      </c>
      <c r="P87" s="3">
        <v>-3007.29</v>
      </c>
      <c r="Q87" s="3">
        <v>-3007.29</v>
      </c>
      <c r="R87" s="3">
        <v>242722.7</v>
      </c>
      <c r="S87" s="3">
        <v>0</v>
      </c>
      <c r="T87" s="3">
        <v>242722.7</v>
      </c>
      <c r="U87" s="3">
        <v>0</v>
      </c>
      <c r="V87" s="3">
        <v>245028.62</v>
      </c>
      <c r="W87" s="3">
        <v>0</v>
      </c>
      <c r="X87" s="3">
        <v>245028.61</v>
      </c>
      <c r="Y87" s="3">
        <v>-162.31</v>
      </c>
      <c r="Z87" s="3">
        <v>-162.31</v>
      </c>
      <c r="AA87" s="4">
        <f t="shared" si="6"/>
        <v>2674562.3857859885</v>
      </c>
      <c r="AB87" s="3">
        <v>2919583.7687305114</v>
      </c>
      <c r="AC87" s="4">
        <f t="shared" si="7"/>
        <v>245021.38294452289</v>
      </c>
      <c r="AD87" s="3">
        <v>245022.25</v>
      </c>
      <c r="AE87" s="4">
        <f t="shared" si="8"/>
        <v>-0.86705547710880637</v>
      </c>
      <c r="AF87" s="3">
        <v>245022.25</v>
      </c>
      <c r="AG87" s="3">
        <v>-0.86705547710880637</v>
      </c>
      <c r="AH87" s="4">
        <f t="shared" si="9"/>
        <v>2919583.7687305114</v>
      </c>
      <c r="AI87" s="4">
        <f t="shared" si="10"/>
        <v>0</v>
      </c>
      <c r="AJ87" s="58">
        <f>'Monthly Adjustments'!AX88</f>
        <v>0</v>
      </c>
      <c r="AK87" s="4">
        <f t="shared" si="11"/>
        <v>2919583.7687305114</v>
      </c>
    </row>
    <row r="88" spans="1:37" ht="15.75" x14ac:dyDescent="0.25">
      <c r="A88" s="7" t="s">
        <v>87</v>
      </c>
      <c r="B88" s="2" t="s">
        <v>4477</v>
      </c>
      <c r="C88" s="3">
        <v>2261119.06</v>
      </c>
      <c r="D88" s="3">
        <v>0</v>
      </c>
      <c r="E88" s="3">
        <v>2308578.88</v>
      </c>
      <c r="F88" s="3">
        <v>47459.823131712154</v>
      </c>
      <c r="G88" s="3">
        <v>2308578.88</v>
      </c>
      <c r="H88" s="3">
        <v>0</v>
      </c>
      <c r="I88" s="3">
        <v>2308578.88</v>
      </c>
      <c r="J88" s="3">
        <v>0</v>
      </c>
      <c r="K88" s="3">
        <v>2308578.88</v>
      </c>
      <c r="L88" s="3">
        <v>0</v>
      </c>
      <c r="M88" s="3">
        <v>2378287.71</v>
      </c>
      <c r="N88" s="3">
        <v>0</v>
      </c>
      <c r="O88" s="3">
        <v>2320195.16</v>
      </c>
      <c r="P88" s="3">
        <v>-14530.66</v>
      </c>
      <c r="Q88" s="3">
        <v>-14530.66</v>
      </c>
      <c r="R88" s="3">
        <v>2320196.09</v>
      </c>
      <c r="S88" s="3">
        <v>0</v>
      </c>
      <c r="T88" s="3">
        <v>2320196.09</v>
      </c>
      <c r="U88" s="3">
        <v>0</v>
      </c>
      <c r="V88" s="3">
        <v>2331337.81</v>
      </c>
      <c r="W88" s="3">
        <v>0</v>
      </c>
      <c r="X88" s="3">
        <v>2331337.8199999998</v>
      </c>
      <c r="Y88" s="3">
        <v>-784.26</v>
      </c>
      <c r="Z88" s="3">
        <v>-784.26</v>
      </c>
      <c r="AA88" s="4">
        <f t="shared" si="6"/>
        <v>25544445.083131712</v>
      </c>
      <c r="AB88" s="3">
        <v>27875749.394523893</v>
      </c>
      <c r="AC88" s="4">
        <f t="shared" si="7"/>
        <v>2331304.3113921806</v>
      </c>
      <c r="AD88" s="3">
        <v>2331308.9500000002</v>
      </c>
      <c r="AE88" s="4">
        <f t="shared" si="8"/>
        <v>-4.6386078195646405</v>
      </c>
      <c r="AF88" s="3">
        <v>2331308.9500000002</v>
      </c>
      <c r="AG88" s="3">
        <v>-4.6386078195646405</v>
      </c>
      <c r="AH88" s="4">
        <f t="shared" si="9"/>
        <v>27875749.394523896</v>
      </c>
      <c r="AI88" s="4">
        <f t="shared" si="10"/>
        <v>0</v>
      </c>
      <c r="AJ88" s="58">
        <f>'Monthly Adjustments'!AX89</f>
        <v>85793.73</v>
      </c>
      <c r="AK88" s="4">
        <f t="shared" si="11"/>
        <v>27961543.124523897</v>
      </c>
    </row>
    <row r="89" spans="1:37" ht="15.75" x14ac:dyDescent="0.25">
      <c r="A89" s="7" t="s">
        <v>88</v>
      </c>
      <c r="B89" s="2" t="s">
        <v>4478</v>
      </c>
      <c r="C89" s="3">
        <v>721288.67</v>
      </c>
      <c r="D89" s="3">
        <v>0</v>
      </c>
      <c r="E89" s="3">
        <v>723569.28</v>
      </c>
      <c r="F89" s="3">
        <v>2280.6071707432857</v>
      </c>
      <c r="G89" s="3">
        <v>723569.28</v>
      </c>
      <c r="H89" s="3">
        <v>0</v>
      </c>
      <c r="I89" s="3">
        <v>723569.28</v>
      </c>
      <c r="J89" s="3">
        <v>0</v>
      </c>
      <c r="K89" s="3">
        <v>723569.28</v>
      </c>
      <c r="L89" s="3">
        <v>0</v>
      </c>
      <c r="M89" s="3">
        <v>738799.31</v>
      </c>
      <c r="N89" s="3">
        <v>0</v>
      </c>
      <c r="O89" s="3">
        <v>726107.15</v>
      </c>
      <c r="P89" s="3">
        <v>-4056.59</v>
      </c>
      <c r="Q89" s="3">
        <v>-4056.59</v>
      </c>
      <c r="R89" s="3">
        <v>705469.17</v>
      </c>
      <c r="S89" s="3">
        <v>0</v>
      </c>
      <c r="T89" s="3">
        <v>705469.17</v>
      </c>
      <c r="U89" s="3">
        <v>0</v>
      </c>
      <c r="V89" s="3">
        <v>708579.67</v>
      </c>
      <c r="W89" s="3">
        <v>0</v>
      </c>
      <c r="X89" s="3">
        <v>708579.67</v>
      </c>
      <c r="Y89" s="3">
        <v>-218.95</v>
      </c>
      <c r="Z89" s="3">
        <v>-218.95</v>
      </c>
      <c r="AA89" s="4">
        <f t="shared" si="6"/>
        <v>7910850.5371707436</v>
      </c>
      <c r="AB89" s="3">
        <v>8619420.4322719593</v>
      </c>
      <c r="AC89" s="4">
        <f t="shared" si="7"/>
        <v>708569.89510121569</v>
      </c>
      <c r="AD89" s="3">
        <v>708571.07</v>
      </c>
      <c r="AE89" s="4">
        <f t="shared" si="8"/>
        <v>-1.1748987842584029</v>
      </c>
      <c r="AF89" s="3">
        <v>708571.07</v>
      </c>
      <c r="AG89" s="3">
        <v>-1.1748987842584029</v>
      </c>
      <c r="AH89" s="4">
        <f t="shared" si="9"/>
        <v>8619420.4322719593</v>
      </c>
      <c r="AI89" s="4">
        <f t="shared" si="10"/>
        <v>0</v>
      </c>
      <c r="AJ89" s="58">
        <f>'Monthly Adjustments'!AX90</f>
        <v>0</v>
      </c>
      <c r="AK89" s="4">
        <f t="shared" si="11"/>
        <v>8619420.4322719593</v>
      </c>
    </row>
    <row r="90" spans="1:37" ht="15.75" x14ac:dyDescent="0.25">
      <c r="A90" s="7" t="s">
        <v>89</v>
      </c>
      <c r="B90" s="2" t="s">
        <v>4479</v>
      </c>
      <c r="C90" s="3">
        <v>538301.88</v>
      </c>
      <c r="D90" s="3">
        <v>0</v>
      </c>
      <c r="E90" s="3">
        <v>538287.16</v>
      </c>
      <c r="F90" s="3">
        <v>-14.717237145174295</v>
      </c>
      <c r="G90" s="3">
        <v>538287.16</v>
      </c>
      <c r="H90" s="3">
        <v>0</v>
      </c>
      <c r="I90" s="3">
        <v>538287.16</v>
      </c>
      <c r="J90" s="3">
        <v>0</v>
      </c>
      <c r="K90" s="3">
        <v>538287.16</v>
      </c>
      <c r="L90" s="3">
        <v>0</v>
      </c>
      <c r="M90" s="3">
        <v>563903.74</v>
      </c>
      <c r="N90" s="3">
        <v>0</v>
      </c>
      <c r="O90" s="3">
        <v>542556.27</v>
      </c>
      <c r="P90" s="3">
        <v>-2759.63</v>
      </c>
      <c r="Q90" s="3">
        <v>-2759.63</v>
      </c>
      <c r="R90" s="3">
        <v>542556.43000000005</v>
      </c>
      <c r="S90" s="3">
        <v>0</v>
      </c>
      <c r="T90" s="3">
        <v>542556.43000000005</v>
      </c>
      <c r="U90" s="3">
        <v>0</v>
      </c>
      <c r="V90" s="3">
        <v>544672.44999999995</v>
      </c>
      <c r="W90" s="3">
        <v>0</v>
      </c>
      <c r="X90" s="3">
        <v>544672.44999999995</v>
      </c>
      <c r="Y90" s="3">
        <v>-148.94999999999999</v>
      </c>
      <c r="Z90" s="3">
        <v>-148.94999999999999</v>
      </c>
      <c r="AA90" s="4">
        <f t="shared" si="6"/>
        <v>5972353.5727628553</v>
      </c>
      <c r="AB90" s="3">
        <v>6517019.3677640017</v>
      </c>
      <c r="AC90" s="4">
        <f t="shared" si="7"/>
        <v>544665.79500114638</v>
      </c>
      <c r="AD90" s="3">
        <v>544666.6</v>
      </c>
      <c r="AE90" s="4">
        <f t="shared" si="8"/>
        <v>-0.80499885359313339</v>
      </c>
      <c r="AF90" s="3">
        <v>544666.6</v>
      </c>
      <c r="AG90" s="3">
        <v>-0.80499885359313339</v>
      </c>
      <c r="AH90" s="4">
        <f t="shared" si="9"/>
        <v>6517019.3677640008</v>
      </c>
      <c r="AI90" s="4">
        <f t="shared" si="10"/>
        <v>0</v>
      </c>
      <c r="AJ90" s="58">
        <f>'Monthly Adjustments'!AX91</f>
        <v>0</v>
      </c>
      <c r="AK90" s="4">
        <f t="shared" si="11"/>
        <v>6517019.3677640008</v>
      </c>
    </row>
    <row r="91" spans="1:37" ht="15.75" x14ac:dyDescent="0.25">
      <c r="A91" s="7" t="s">
        <v>90</v>
      </c>
      <c r="B91" s="2" t="s">
        <v>232</v>
      </c>
      <c r="C91" s="3">
        <v>9499077.9299999997</v>
      </c>
      <c r="D91" s="3">
        <v>0</v>
      </c>
      <c r="E91" s="3">
        <v>10084563.630000001</v>
      </c>
      <c r="F91" s="3">
        <v>585485.70631852746</v>
      </c>
      <c r="G91" s="3">
        <v>10084563.630000001</v>
      </c>
      <c r="H91" s="3">
        <v>0</v>
      </c>
      <c r="I91" s="3">
        <v>10084563.630000001</v>
      </c>
      <c r="J91" s="3">
        <v>0</v>
      </c>
      <c r="K91" s="3">
        <v>10084563.630000001</v>
      </c>
      <c r="L91" s="3">
        <v>0</v>
      </c>
      <c r="M91" s="3">
        <v>5003149.2</v>
      </c>
      <c r="N91" s="3">
        <v>0</v>
      </c>
      <c r="O91" s="3">
        <v>9237651.4900000002</v>
      </c>
      <c r="P91" s="3">
        <v>-79657.36</v>
      </c>
      <c r="Q91" s="3">
        <v>-79657.36</v>
      </c>
      <c r="R91" s="3">
        <v>9237656.3599999994</v>
      </c>
      <c r="S91" s="3">
        <v>0</v>
      </c>
      <c r="T91" s="3">
        <v>9237656.3599999994</v>
      </c>
      <c r="U91" s="3">
        <v>0</v>
      </c>
      <c r="V91" s="3">
        <v>9298737.8699999992</v>
      </c>
      <c r="W91" s="3">
        <v>0</v>
      </c>
      <c r="X91" s="3">
        <v>9298737.8699999992</v>
      </c>
      <c r="Y91" s="3">
        <v>-4299.3500000000004</v>
      </c>
      <c r="Z91" s="3">
        <v>-4299.3500000000004</v>
      </c>
      <c r="AA91" s="4">
        <f t="shared" si="6"/>
        <v>101736407.30631855</v>
      </c>
      <c r="AB91" s="3">
        <v>111034958.34480779</v>
      </c>
      <c r="AC91" s="4">
        <f t="shared" si="7"/>
        <v>9298551.0384892374</v>
      </c>
      <c r="AD91" s="3">
        <v>9298575.3800000008</v>
      </c>
      <c r="AE91" s="4">
        <f t="shared" si="8"/>
        <v>-24.341510763391852</v>
      </c>
      <c r="AF91" s="3">
        <v>9298575.3800000008</v>
      </c>
      <c r="AG91" s="3">
        <v>-24.341510763391852</v>
      </c>
      <c r="AH91" s="4">
        <f t="shared" si="9"/>
        <v>111034958.34480777</v>
      </c>
      <c r="AI91" s="4">
        <f t="shared" si="10"/>
        <v>0</v>
      </c>
      <c r="AJ91" s="58">
        <f>'Monthly Adjustments'!AX92</f>
        <v>-1954932.4816666662</v>
      </c>
      <c r="AK91" s="4">
        <f t="shared" si="11"/>
        <v>109080025.8631411</v>
      </c>
    </row>
    <row r="92" spans="1:37" ht="15.75" x14ac:dyDescent="0.25">
      <c r="A92" s="7" t="s">
        <v>91</v>
      </c>
      <c r="B92" s="2" t="s">
        <v>4480</v>
      </c>
      <c r="C92" s="3">
        <v>5796939.4800000004</v>
      </c>
      <c r="D92" s="3">
        <v>0</v>
      </c>
      <c r="E92" s="3">
        <v>6041248.5800000001</v>
      </c>
      <c r="F92" s="3">
        <v>244309.09982562438</v>
      </c>
      <c r="G92" s="3">
        <v>6041248.5800000001</v>
      </c>
      <c r="H92" s="3">
        <v>0</v>
      </c>
      <c r="I92" s="3">
        <v>6041248.5800000001</v>
      </c>
      <c r="J92" s="3">
        <v>0</v>
      </c>
      <c r="K92" s="3">
        <v>6041248.5800000001</v>
      </c>
      <c r="L92" s="3">
        <v>0</v>
      </c>
      <c r="M92" s="3">
        <v>3289926.49</v>
      </c>
      <c r="N92" s="3">
        <v>0</v>
      </c>
      <c r="O92" s="3">
        <v>5582689.9299999997</v>
      </c>
      <c r="P92" s="3">
        <v>-42796.34</v>
      </c>
      <c r="Q92" s="3">
        <v>-42796.34</v>
      </c>
      <c r="R92" s="3">
        <v>5582692.4100000001</v>
      </c>
      <c r="S92" s="3">
        <v>0</v>
      </c>
      <c r="T92" s="3">
        <v>5582692.4199999999</v>
      </c>
      <c r="U92" s="3">
        <v>0</v>
      </c>
      <c r="V92" s="3">
        <v>5615507.6100000003</v>
      </c>
      <c r="W92" s="3">
        <v>0</v>
      </c>
      <c r="X92" s="3">
        <v>5615507.6100000003</v>
      </c>
      <c r="Y92" s="3">
        <v>-2309.85</v>
      </c>
      <c r="Z92" s="3">
        <v>-2309.85</v>
      </c>
      <c r="AA92" s="4">
        <f t="shared" si="6"/>
        <v>61475259.369825631</v>
      </c>
      <c r="AB92" s="3">
        <v>67090663.946255475</v>
      </c>
      <c r="AC92" s="4">
        <f t="shared" si="7"/>
        <v>5615404.5764298439</v>
      </c>
      <c r="AD92" s="3">
        <v>5615416.9800000004</v>
      </c>
      <c r="AE92" s="4">
        <f t="shared" si="8"/>
        <v>-12.403570156544447</v>
      </c>
      <c r="AF92" s="3">
        <v>5615416.9800000004</v>
      </c>
      <c r="AG92" s="3">
        <v>-12.403570156544447</v>
      </c>
      <c r="AH92" s="4">
        <f t="shared" si="9"/>
        <v>67090663.946255468</v>
      </c>
      <c r="AI92" s="4">
        <f t="shared" si="10"/>
        <v>0</v>
      </c>
      <c r="AJ92" s="58">
        <f>'Monthly Adjustments'!AX93</f>
        <v>-1499998.06</v>
      </c>
      <c r="AK92" s="4">
        <f t="shared" si="11"/>
        <v>65590665.886255465</v>
      </c>
    </row>
    <row r="93" spans="1:37" ht="15.75" x14ac:dyDescent="0.25">
      <c r="A93" s="7" t="s">
        <v>92</v>
      </c>
      <c r="B93" s="2" t="s">
        <v>4481</v>
      </c>
      <c r="C93" s="3">
        <v>7457.16</v>
      </c>
      <c r="D93" s="3">
        <v>0</v>
      </c>
      <c r="E93" s="3">
        <v>59018.69</v>
      </c>
      <c r="F93" s="3">
        <v>51561.532718606446</v>
      </c>
      <c r="G93" s="3">
        <v>59018.69</v>
      </c>
      <c r="H93" s="3">
        <v>0</v>
      </c>
      <c r="I93" s="3">
        <v>59018.69</v>
      </c>
      <c r="J93" s="3">
        <v>0</v>
      </c>
      <c r="K93" s="3">
        <v>59018.69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-3337.31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-180.12</v>
      </c>
      <c r="AA93" s="4">
        <f t="shared" si="6"/>
        <v>298610.88271860644</v>
      </c>
      <c r="AB93" s="3">
        <v>68541.998910118011</v>
      </c>
      <c r="AC93" s="4">
        <f t="shared" si="7"/>
        <v>-230068.88380848843</v>
      </c>
      <c r="AD93" s="3">
        <v>0</v>
      </c>
      <c r="AE93" s="4">
        <f t="shared" si="8"/>
        <v>-230068.88380848843</v>
      </c>
      <c r="AF93" s="3">
        <v>0</v>
      </c>
      <c r="AG93" s="3">
        <v>0</v>
      </c>
      <c r="AH93" s="4">
        <f t="shared" si="9"/>
        <v>298610.88271860644</v>
      </c>
      <c r="AI93" s="4">
        <f t="shared" si="10"/>
        <v>-230068.88380848843</v>
      </c>
      <c r="AJ93" s="58">
        <f>'Monthly Adjustments'!AX94</f>
        <v>0</v>
      </c>
      <c r="AK93" s="4">
        <f t="shared" si="11"/>
        <v>298610.88271860644</v>
      </c>
    </row>
    <row r="94" spans="1:37" ht="15.75" x14ac:dyDescent="0.25">
      <c r="A94" s="7" t="s">
        <v>93</v>
      </c>
      <c r="B94" s="2" t="s">
        <v>233</v>
      </c>
      <c r="C94" s="3">
        <v>612015.49</v>
      </c>
      <c r="D94" s="3">
        <v>0</v>
      </c>
      <c r="E94" s="3">
        <v>613022.98</v>
      </c>
      <c r="F94" s="3">
        <v>1007.4947470239131</v>
      </c>
      <c r="G94" s="3">
        <v>613022.98</v>
      </c>
      <c r="H94" s="3">
        <v>0</v>
      </c>
      <c r="I94" s="3">
        <v>613022.98</v>
      </c>
      <c r="J94" s="3">
        <v>0</v>
      </c>
      <c r="K94" s="3">
        <v>613022.98</v>
      </c>
      <c r="L94" s="3">
        <v>0</v>
      </c>
      <c r="M94" s="3">
        <v>392053.53</v>
      </c>
      <c r="N94" s="3">
        <v>0</v>
      </c>
      <c r="O94" s="3">
        <v>576194.35</v>
      </c>
      <c r="P94" s="3">
        <v>-3310.85</v>
      </c>
      <c r="Q94" s="3">
        <v>-3310.85</v>
      </c>
      <c r="R94" s="3">
        <v>576194.55000000005</v>
      </c>
      <c r="S94" s="3">
        <v>0</v>
      </c>
      <c r="T94" s="3">
        <v>576194.54</v>
      </c>
      <c r="U94" s="3">
        <v>0</v>
      </c>
      <c r="V94" s="3">
        <v>578733.23</v>
      </c>
      <c r="W94" s="3">
        <v>0</v>
      </c>
      <c r="X94" s="3">
        <v>578733.23</v>
      </c>
      <c r="Y94" s="3">
        <v>-178.7</v>
      </c>
      <c r="Z94" s="3">
        <v>-178.7</v>
      </c>
      <c r="AA94" s="4">
        <f t="shared" si="6"/>
        <v>6343218.3347470239</v>
      </c>
      <c r="AB94" s="3">
        <v>6921943.579676955</v>
      </c>
      <c r="AC94" s="4">
        <f t="shared" si="7"/>
        <v>578725.24492993113</v>
      </c>
      <c r="AD94" s="3">
        <v>578726.21</v>
      </c>
      <c r="AE94" s="4">
        <f t="shared" si="8"/>
        <v>-0.96507006883621216</v>
      </c>
      <c r="AF94" s="3">
        <v>578726.21</v>
      </c>
      <c r="AG94" s="3">
        <v>-0.96507006883621216</v>
      </c>
      <c r="AH94" s="4">
        <f t="shared" si="9"/>
        <v>6921943.5796769541</v>
      </c>
      <c r="AI94" s="4">
        <f t="shared" si="10"/>
        <v>0</v>
      </c>
      <c r="AJ94" s="58">
        <f>'Monthly Adjustments'!AX95</f>
        <v>0</v>
      </c>
      <c r="AK94" s="4">
        <f t="shared" si="11"/>
        <v>6921943.5796769541</v>
      </c>
    </row>
    <row r="95" spans="1:37" ht="15.75" x14ac:dyDescent="0.25">
      <c r="A95" s="7" t="s">
        <v>94</v>
      </c>
      <c r="B95" s="2" t="s">
        <v>4482</v>
      </c>
      <c r="C95" s="3">
        <v>176226.1</v>
      </c>
      <c r="D95" s="3">
        <v>0</v>
      </c>
      <c r="E95" s="3">
        <v>176185.81</v>
      </c>
      <c r="F95" s="3">
        <v>-40.289731764059979</v>
      </c>
      <c r="G95" s="3">
        <v>176185.81</v>
      </c>
      <c r="H95" s="3">
        <v>0</v>
      </c>
      <c r="I95" s="3">
        <v>176185.81</v>
      </c>
      <c r="J95" s="3">
        <v>0</v>
      </c>
      <c r="K95" s="3">
        <v>176185.81</v>
      </c>
      <c r="L95" s="3">
        <v>0</v>
      </c>
      <c r="M95" s="3">
        <v>159475.96</v>
      </c>
      <c r="N95" s="3">
        <v>0</v>
      </c>
      <c r="O95" s="3">
        <v>173400.73</v>
      </c>
      <c r="P95" s="3">
        <v>-897.07</v>
      </c>
      <c r="Q95" s="3">
        <v>-897.07</v>
      </c>
      <c r="R95" s="3">
        <v>173400.78</v>
      </c>
      <c r="S95" s="3">
        <v>0</v>
      </c>
      <c r="T95" s="3">
        <v>173400.78</v>
      </c>
      <c r="U95" s="3">
        <v>0</v>
      </c>
      <c r="V95" s="3">
        <v>174088.64</v>
      </c>
      <c r="W95" s="3">
        <v>0</v>
      </c>
      <c r="X95" s="3">
        <v>174088.64</v>
      </c>
      <c r="Y95" s="3">
        <v>-48.42</v>
      </c>
      <c r="Z95" s="3">
        <v>-48.42</v>
      </c>
      <c r="AA95" s="4">
        <f t="shared" si="6"/>
        <v>1908784.5802682363</v>
      </c>
      <c r="AB95" s="3">
        <v>2082871.0403171985</v>
      </c>
      <c r="AC95" s="4">
        <f t="shared" si="7"/>
        <v>174086.46004896215</v>
      </c>
      <c r="AD95" s="3">
        <v>174086.73</v>
      </c>
      <c r="AE95" s="4">
        <f t="shared" si="8"/>
        <v>-0.26995103785884567</v>
      </c>
      <c r="AF95" s="3">
        <v>174086.73</v>
      </c>
      <c r="AG95" s="3">
        <v>-0.26995103785884567</v>
      </c>
      <c r="AH95" s="4">
        <f t="shared" si="9"/>
        <v>2082871.0403171983</v>
      </c>
      <c r="AI95" s="4">
        <f t="shared" si="10"/>
        <v>0</v>
      </c>
      <c r="AJ95" s="58">
        <f>'Monthly Adjustments'!AX96</f>
        <v>0</v>
      </c>
      <c r="AK95" s="4">
        <f t="shared" si="11"/>
        <v>2082871.0403171983</v>
      </c>
    </row>
    <row r="96" spans="1:37" ht="15.75" x14ac:dyDescent="0.25">
      <c r="A96" s="7" t="s">
        <v>95</v>
      </c>
      <c r="B96" s="2" t="s">
        <v>4483</v>
      </c>
      <c r="C96" s="3">
        <v>178465.17</v>
      </c>
      <c r="D96" s="3">
        <v>0</v>
      </c>
      <c r="E96" s="3">
        <v>178688.98</v>
      </c>
      <c r="F96" s="3">
        <v>223.80531766422791</v>
      </c>
      <c r="G96" s="3">
        <v>178688.98</v>
      </c>
      <c r="H96" s="3">
        <v>0</v>
      </c>
      <c r="I96" s="3">
        <v>178688.98</v>
      </c>
      <c r="J96" s="3">
        <v>0</v>
      </c>
      <c r="K96" s="3">
        <v>178688.98</v>
      </c>
      <c r="L96" s="3">
        <v>0</v>
      </c>
      <c r="M96" s="3">
        <v>149430.46</v>
      </c>
      <c r="N96" s="3">
        <v>0</v>
      </c>
      <c r="O96" s="3">
        <v>173812.41</v>
      </c>
      <c r="P96" s="3">
        <v>-1277.6199999999999</v>
      </c>
      <c r="Q96" s="3">
        <v>-1277.6199999999999</v>
      </c>
      <c r="R96" s="3">
        <v>173812.49</v>
      </c>
      <c r="S96" s="3">
        <v>0</v>
      </c>
      <c r="T96" s="3">
        <v>173812.48000000001</v>
      </c>
      <c r="U96" s="3">
        <v>0</v>
      </c>
      <c r="V96" s="3">
        <v>174792.13</v>
      </c>
      <c r="W96" s="3">
        <v>0</v>
      </c>
      <c r="X96" s="3">
        <v>174792.13</v>
      </c>
      <c r="Y96" s="3">
        <v>-68.959999999999994</v>
      </c>
      <c r="Z96" s="3">
        <v>-68.959999999999994</v>
      </c>
      <c r="AA96" s="4">
        <f t="shared" si="6"/>
        <v>1913896.995317664</v>
      </c>
      <c r="AB96" s="3">
        <v>2088686.0674802915</v>
      </c>
      <c r="AC96" s="4">
        <f t="shared" si="7"/>
        <v>174789.07216262748</v>
      </c>
      <c r="AD96" s="3">
        <v>174789.43</v>
      </c>
      <c r="AE96" s="4">
        <f t="shared" si="8"/>
        <v>-0.35783737251767889</v>
      </c>
      <c r="AF96" s="3">
        <v>174789.43</v>
      </c>
      <c r="AG96" s="3">
        <v>-0.35783737251767889</v>
      </c>
      <c r="AH96" s="4">
        <f t="shared" si="9"/>
        <v>2088686.0674802917</v>
      </c>
      <c r="AI96" s="4">
        <f t="shared" si="10"/>
        <v>0</v>
      </c>
      <c r="AJ96" s="58">
        <f>'Monthly Adjustments'!AX97</f>
        <v>0</v>
      </c>
      <c r="AK96" s="4">
        <f t="shared" si="11"/>
        <v>2088686.0674802917</v>
      </c>
    </row>
    <row r="97" spans="1:37" ht="15.75" x14ac:dyDescent="0.25">
      <c r="A97" s="7" t="s">
        <v>96</v>
      </c>
      <c r="B97" s="2" t="s">
        <v>4484</v>
      </c>
      <c r="C97" s="3">
        <v>116158.33</v>
      </c>
      <c r="D97" s="3">
        <v>0</v>
      </c>
      <c r="E97" s="3">
        <v>116231.12</v>
      </c>
      <c r="F97" s="3">
        <v>72.790312433819054</v>
      </c>
      <c r="G97" s="3">
        <v>116231.12</v>
      </c>
      <c r="H97" s="3">
        <v>0</v>
      </c>
      <c r="I97" s="3">
        <v>116231.12</v>
      </c>
      <c r="J97" s="3">
        <v>0</v>
      </c>
      <c r="K97" s="3">
        <v>116231.12</v>
      </c>
      <c r="L97" s="3">
        <v>0</v>
      </c>
      <c r="M97" s="3">
        <v>53565.66</v>
      </c>
      <c r="N97" s="3">
        <v>0</v>
      </c>
      <c r="O97" s="3">
        <v>105786.81</v>
      </c>
      <c r="P97" s="3">
        <v>-616.88</v>
      </c>
      <c r="Q97" s="3">
        <v>-616.88</v>
      </c>
      <c r="R97" s="3">
        <v>105786.84</v>
      </c>
      <c r="S97" s="3">
        <v>0</v>
      </c>
      <c r="T97" s="3">
        <v>105786.84</v>
      </c>
      <c r="U97" s="3">
        <v>0</v>
      </c>
      <c r="V97" s="3">
        <v>106259.85</v>
      </c>
      <c r="W97" s="3">
        <v>0</v>
      </c>
      <c r="X97" s="3">
        <v>106259.85</v>
      </c>
      <c r="Y97" s="3">
        <v>-33.29</v>
      </c>
      <c r="Z97" s="3">
        <v>-33.29</v>
      </c>
      <c r="AA97" s="4">
        <f t="shared" si="6"/>
        <v>1164601.450312434</v>
      </c>
      <c r="AB97" s="3">
        <v>1270859.8095048585</v>
      </c>
      <c r="AC97" s="4">
        <f t="shared" si="7"/>
        <v>106258.35919242445</v>
      </c>
      <c r="AD97" s="3">
        <v>106258.54</v>
      </c>
      <c r="AE97" s="4">
        <f t="shared" si="8"/>
        <v>-0.1808075755398022</v>
      </c>
      <c r="AF97" s="3">
        <v>106258.54</v>
      </c>
      <c r="AG97" s="3">
        <v>-0.1808075755398022</v>
      </c>
      <c r="AH97" s="4">
        <f t="shared" si="9"/>
        <v>1270859.8095048582</v>
      </c>
      <c r="AI97" s="4">
        <f t="shared" si="10"/>
        <v>0</v>
      </c>
      <c r="AJ97" s="58">
        <f>'Monthly Adjustments'!AX98</f>
        <v>0</v>
      </c>
      <c r="AK97" s="4">
        <f t="shared" si="11"/>
        <v>1270859.8095048582</v>
      </c>
    </row>
    <row r="98" spans="1:37" ht="15.75" x14ac:dyDescent="0.25">
      <c r="A98" s="7" t="s">
        <v>97</v>
      </c>
      <c r="B98" s="2" t="s">
        <v>4485</v>
      </c>
      <c r="C98" s="3">
        <v>250199.34</v>
      </c>
      <c r="D98" s="3">
        <v>0</v>
      </c>
      <c r="E98" s="3">
        <v>250117.53</v>
      </c>
      <c r="F98" s="3">
        <v>-81.80783585793688</v>
      </c>
      <c r="G98" s="3">
        <v>250117.53</v>
      </c>
      <c r="H98" s="3">
        <v>0</v>
      </c>
      <c r="I98" s="3">
        <v>250117.53</v>
      </c>
      <c r="J98" s="3">
        <v>0</v>
      </c>
      <c r="K98" s="3">
        <v>250117.53</v>
      </c>
      <c r="L98" s="3">
        <v>0</v>
      </c>
      <c r="M98" s="3">
        <v>206925.95</v>
      </c>
      <c r="N98" s="3">
        <v>0</v>
      </c>
      <c r="O98" s="3">
        <v>242918.79</v>
      </c>
      <c r="P98" s="3">
        <v>-1252.82</v>
      </c>
      <c r="Q98" s="3">
        <v>-1252.82</v>
      </c>
      <c r="R98" s="3">
        <v>242918.86</v>
      </c>
      <c r="S98" s="3">
        <v>0</v>
      </c>
      <c r="T98" s="3">
        <v>242918.86</v>
      </c>
      <c r="U98" s="3">
        <v>0</v>
      </c>
      <c r="V98" s="3">
        <v>243879.49</v>
      </c>
      <c r="W98" s="3">
        <v>0</v>
      </c>
      <c r="X98" s="3">
        <v>243879.49</v>
      </c>
      <c r="Y98" s="3">
        <v>-67.62</v>
      </c>
      <c r="Z98" s="3">
        <v>-67.62</v>
      </c>
      <c r="AA98" s="4">
        <f t="shared" si="6"/>
        <v>2674029.0921641421</v>
      </c>
      <c r="AB98" s="3">
        <v>2917905.5605874695</v>
      </c>
      <c r="AC98" s="4">
        <f t="shared" si="7"/>
        <v>243876.46842332743</v>
      </c>
      <c r="AD98" s="3">
        <v>243876.84</v>
      </c>
      <c r="AE98" s="4">
        <f t="shared" si="8"/>
        <v>-0.37157667256542481</v>
      </c>
      <c r="AF98" s="3">
        <v>243876.84</v>
      </c>
      <c r="AG98" s="3">
        <v>-0.37157667256542481</v>
      </c>
      <c r="AH98" s="4">
        <f t="shared" si="9"/>
        <v>2917905.5605874695</v>
      </c>
      <c r="AI98" s="4">
        <f t="shared" si="10"/>
        <v>0</v>
      </c>
      <c r="AJ98" s="58">
        <f>'Monthly Adjustments'!AX99</f>
        <v>0</v>
      </c>
      <c r="AK98" s="4">
        <f t="shared" si="11"/>
        <v>2917905.5605874695</v>
      </c>
    </row>
    <row r="99" spans="1:37" ht="15.75" x14ac:dyDescent="0.25">
      <c r="A99" s="7" t="s">
        <v>98</v>
      </c>
      <c r="B99" s="2" t="s">
        <v>4486</v>
      </c>
      <c r="C99" s="3">
        <v>43230.58</v>
      </c>
      <c r="D99" s="3">
        <v>0</v>
      </c>
      <c r="E99" s="3">
        <v>43234.07</v>
      </c>
      <c r="F99" s="3">
        <v>3.4816438447451219</v>
      </c>
      <c r="G99" s="3">
        <v>43234.07</v>
      </c>
      <c r="H99" s="3">
        <v>0</v>
      </c>
      <c r="I99" s="3">
        <v>43234.07</v>
      </c>
      <c r="J99" s="3">
        <v>0</v>
      </c>
      <c r="K99" s="3">
        <v>43234.07</v>
      </c>
      <c r="L99" s="3">
        <v>0</v>
      </c>
      <c r="M99" s="3">
        <v>54363.49</v>
      </c>
      <c r="N99" s="3">
        <v>0</v>
      </c>
      <c r="O99" s="3">
        <v>45088.94</v>
      </c>
      <c r="P99" s="3">
        <v>-289.86</v>
      </c>
      <c r="Q99" s="3">
        <v>-289.86</v>
      </c>
      <c r="R99" s="3">
        <v>45088.95</v>
      </c>
      <c r="S99" s="3">
        <v>0</v>
      </c>
      <c r="T99" s="3">
        <v>45088.959999999999</v>
      </c>
      <c r="U99" s="3">
        <v>0</v>
      </c>
      <c r="V99" s="3">
        <v>45311.21</v>
      </c>
      <c r="W99" s="3">
        <v>0</v>
      </c>
      <c r="X99" s="3">
        <v>45311.22</v>
      </c>
      <c r="Y99" s="3">
        <v>-15.64</v>
      </c>
      <c r="Z99" s="3">
        <v>-15.64</v>
      </c>
      <c r="AA99" s="4">
        <f t="shared" si="6"/>
        <v>496423.11164384487</v>
      </c>
      <c r="AB99" s="3">
        <v>541733.61871108424</v>
      </c>
      <c r="AC99" s="4">
        <f t="shared" si="7"/>
        <v>45310.507067239378</v>
      </c>
      <c r="AD99" s="3">
        <v>45310.6</v>
      </c>
      <c r="AE99" s="4">
        <f t="shared" si="8"/>
        <v>-9.293276062089717E-2</v>
      </c>
      <c r="AF99" s="3">
        <v>45310.6</v>
      </c>
      <c r="AG99" s="3">
        <v>-9.293276062089717E-2</v>
      </c>
      <c r="AH99" s="4">
        <f t="shared" si="9"/>
        <v>541733.61871108413</v>
      </c>
      <c r="AI99" s="4">
        <f t="shared" si="10"/>
        <v>0</v>
      </c>
      <c r="AJ99" s="58">
        <f>'Monthly Adjustments'!AX100</f>
        <v>0</v>
      </c>
      <c r="AK99" s="4">
        <f t="shared" si="11"/>
        <v>541733.61871108413</v>
      </c>
    </row>
    <row r="100" spans="1:37" ht="15.75" x14ac:dyDescent="0.25">
      <c r="A100" s="7" t="s">
        <v>99</v>
      </c>
      <c r="B100" s="2" t="s">
        <v>4487</v>
      </c>
      <c r="C100" s="3">
        <v>80391.31</v>
      </c>
      <c r="D100" s="3">
        <v>0</v>
      </c>
      <c r="E100" s="3">
        <v>80598.45</v>
      </c>
      <c r="F100" s="3">
        <v>207.14638890646165</v>
      </c>
      <c r="G100" s="3">
        <v>80598.45</v>
      </c>
      <c r="H100" s="3">
        <v>0</v>
      </c>
      <c r="I100" s="3">
        <v>80598.45</v>
      </c>
      <c r="J100" s="3">
        <v>0</v>
      </c>
      <c r="K100" s="3">
        <v>80598.45</v>
      </c>
      <c r="L100" s="3">
        <v>0</v>
      </c>
      <c r="M100" s="3">
        <v>27850.720000000001</v>
      </c>
      <c r="N100" s="3">
        <v>0</v>
      </c>
      <c r="O100" s="3">
        <v>71807.070000000007</v>
      </c>
      <c r="P100" s="3">
        <v>-824.55</v>
      </c>
      <c r="Q100" s="3">
        <v>-824.55</v>
      </c>
      <c r="R100" s="3">
        <v>71807.12</v>
      </c>
      <c r="S100" s="3">
        <v>0</v>
      </c>
      <c r="T100" s="3">
        <v>71807.11</v>
      </c>
      <c r="U100" s="3">
        <v>0</v>
      </c>
      <c r="V100" s="3">
        <v>72439.360000000001</v>
      </c>
      <c r="W100" s="3">
        <v>0</v>
      </c>
      <c r="X100" s="3">
        <v>72439.360000000001</v>
      </c>
      <c r="Y100" s="3">
        <v>-44.5</v>
      </c>
      <c r="Z100" s="3">
        <v>-44.5</v>
      </c>
      <c r="AA100" s="4">
        <f t="shared" si="6"/>
        <v>791142.9963889065</v>
      </c>
      <c r="AB100" s="3">
        <v>863580.37671666406</v>
      </c>
      <c r="AC100" s="4">
        <f t="shared" si="7"/>
        <v>72437.380327757564</v>
      </c>
      <c r="AD100" s="3">
        <v>72437.62</v>
      </c>
      <c r="AE100" s="4">
        <f t="shared" si="8"/>
        <v>-0.23967224243097007</v>
      </c>
      <c r="AF100" s="3">
        <v>72437.62</v>
      </c>
      <c r="AG100" s="3">
        <v>-0.23967224243097007</v>
      </c>
      <c r="AH100" s="4">
        <f t="shared" si="9"/>
        <v>863580.37671666406</v>
      </c>
      <c r="AI100" s="4">
        <f t="shared" si="10"/>
        <v>0</v>
      </c>
      <c r="AJ100" s="58">
        <f>'Monthly Adjustments'!AX101</f>
        <v>0</v>
      </c>
      <c r="AK100" s="4">
        <f t="shared" si="11"/>
        <v>863580.37671666406</v>
      </c>
    </row>
    <row r="101" spans="1:37" ht="15.75" x14ac:dyDescent="0.25">
      <c r="A101" s="7" t="s">
        <v>100</v>
      </c>
      <c r="B101" s="2" t="s">
        <v>234</v>
      </c>
      <c r="C101" s="3">
        <v>192500.66</v>
      </c>
      <c r="D101" s="3">
        <v>0</v>
      </c>
      <c r="E101" s="3">
        <v>193685.53</v>
      </c>
      <c r="F101" s="3">
        <v>1184.8715692170372</v>
      </c>
      <c r="G101" s="3">
        <v>193685.53</v>
      </c>
      <c r="H101" s="3">
        <v>0</v>
      </c>
      <c r="I101" s="3">
        <v>193685.53</v>
      </c>
      <c r="J101" s="3">
        <v>0</v>
      </c>
      <c r="K101" s="3">
        <v>193685.53</v>
      </c>
      <c r="L101" s="3">
        <v>0</v>
      </c>
      <c r="M101" s="3">
        <v>179367.04000000001</v>
      </c>
      <c r="N101" s="3">
        <v>0</v>
      </c>
      <c r="O101" s="3">
        <v>191298.93</v>
      </c>
      <c r="P101" s="3">
        <v>-1577.51</v>
      </c>
      <c r="Q101" s="3">
        <v>-1577.51</v>
      </c>
      <c r="R101" s="3">
        <v>191299.03</v>
      </c>
      <c r="S101" s="3">
        <v>0</v>
      </c>
      <c r="T101" s="3">
        <v>191299.02</v>
      </c>
      <c r="U101" s="3">
        <v>0</v>
      </c>
      <c r="V101" s="3">
        <v>192508.63</v>
      </c>
      <c r="W101" s="3">
        <v>0</v>
      </c>
      <c r="X101" s="3">
        <v>192508.62</v>
      </c>
      <c r="Y101" s="3">
        <v>-85.14</v>
      </c>
      <c r="Z101" s="3">
        <v>-85.14</v>
      </c>
      <c r="AA101" s="4">
        <f t="shared" si="6"/>
        <v>2106708.921569217</v>
      </c>
      <c r="AB101" s="3">
        <v>2299213.745637666</v>
      </c>
      <c r="AC101" s="4">
        <f t="shared" si="7"/>
        <v>192504.82406844897</v>
      </c>
      <c r="AD101" s="3">
        <v>192505.29</v>
      </c>
      <c r="AE101" s="4">
        <f t="shared" si="8"/>
        <v>-0.4659315510361921</v>
      </c>
      <c r="AF101" s="3">
        <v>192505.29</v>
      </c>
      <c r="AG101" s="3">
        <v>-0.4659315510361921</v>
      </c>
      <c r="AH101" s="4">
        <f t="shared" si="9"/>
        <v>2299213.7456376655</v>
      </c>
      <c r="AI101" s="4">
        <f t="shared" si="10"/>
        <v>0</v>
      </c>
      <c r="AJ101" s="58">
        <f>'Monthly Adjustments'!AX102</f>
        <v>0</v>
      </c>
      <c r="AK101" s="4">
        <f t="shared" si="11"/>
        <v>2299213.7456376655</v>
      </c>
    </row>
    <row r="102" spans="1:37" ht="15.75" x14ac:dyDescent="0.25">
      <c r="A102" s="7" t="s">
        <v>101</v>
      </c>
      <c r="B102" s="2" t="s">
        <v>235</v>
      </c>
      <c r="C102" s="3">
        <v>49904.06</v>
      </c>
      <c r="D102" s="3">
        <v>0</v>
      </c>
      <c r="E102" s="3">
        <v>50049.25</v>
      </c>
      <c r="F102" s="3">
        <v>145.18596238518512</v>
      </c>
      <c r="G102" s="3">
        <v>50049.25</v>
      </c>
      <c r="H102" s="3">
        <v>0</v>
      </c>
      <c r="I102" s="3">
        <v>50049.25</v>
      </c>
      <c r="J102" s="3">
        <v>0</v>
      </c>
      <c r="K102" s="3">
        <v>50049.25</v>
      </c>
      <c r="L102" s="3">
        <v>0</v>
      </c>
      <c r="M102" s="3">
        <v>44153.23</v>
      </c>
      <c r="N102" s="3">
        <v>0</v>
      </c>
      <c r="O102" s="3">
        <v>49066.55</v>
      </c>
      <c r="P102" s="3">
        <v>-301.44</v>
      </c>
      <c r="Q102" s="3">
        <v>-301.44</v>
      </c>
      <c r="R102" s="3">
        <v>49066.559999999998</v>
      </c>
      <c r="S102" s="3">
        <v>0</v>
      </c>
      <c r="T102" s="3">
        <v>49066.559999999998</v>
      </c>
      <c r="U102" s="3">
        <v>0</v>
      </c>
      <c r="V102" s="3">
        <v>49297.7</v>
      </c>
      <c r="W102" s="3">
        <v>0</v>
      </c>
      <c r="X102" s="3">
        <v>49297.7</v>
      </c>
      <c r="Y102" s="3">
        <v>-16.27</v>
      </c>
      <c r="Z102" s="3">
        <v>-16.27</v>
      </c>
      <c r="AA102" s="4">
        <f t="shared" si="6"/>
        <v>540194.54596238513</v>
      </c>
      <c r="AB102" s="3">
        <v>589491.53066955635</v>
      </c>
      <c r="AC102" s="4">
        <f t="shared" si="7"/>
        <v>49296.984707171214</v>
      </c>
      <c r="AD102" s="3">
        <v>49297.07</v>
      </c>
      <c r="AE102" s="4">
        <f t="shared" si="8"/>
        <v>-8.5292828785895836E-2</v>
      </c>
      <c r="AF102" s="3">
        <v>49297.07</v>
      </c>
      <c r="AG102" s="3">
        <v>-8.5292828785895836E-2</v>
      </c>
      <c r="AH102" s="4">
        <f t="shared" si="9"/>
        <v>589491.53066955635</v>
      </c>
      <c r="AI102" s="4">
        <f t="shared" si="10"/>
        <v>0</v>
      </c>
      <c r="AJ102" s="58">
        <f>'Monthly Adjustments'!AX103</f>
        <v>0</v>
      </c>
      <c r="AK102" s="4">
        <f t="shared" si="11"/>
        <v>589491.53066955635</v>
      </c>
    </row>
    <row r="103" spans="1:37" ht="15.75" x14ac:dyDescent="0.25">
      <c r="A103" s="7" t="s">
        <v>102</v>
      </c>
      <c r="B103" s="2" t="s">
        <v>236</v>
      </c>
      <c r="C103" s="3">
        <v>853147.26</v>
      </c>
      <c r="D103" s="3">
        <v>0</v>
      </c>
      <c r="E103" s="3">
        <v>865290.09</v>
      </c>
      <c r="F103" s="3">
        <v>12142.823313497589</v>
      </c>
      <c r="G103" s="3">
        <v>865290.09</v>
      </c>
      <c r="H103" s="3">
        <v>0</v>
      </c>
      <c r="I103" s="3">
        <v>865290.09</v>
      </c>
      <c r="J103" s="3">
        <v>0</v>
      </c>
      <c r="K103" s="3">
        <v>865290.09</v>
      </c>
      <c r="L103" s="3">
        <v>0</v>
      </c>
      <c r="M103" s="3">
        <v>572673.31999999995</v>
      </c>
      <c r="N103" s="3">
        <v>0</v>
      </c>
      <c r="O103" s="3">
        <v>816519.92</v>
      </c>
      <c r="P103" s="3">
        <v>-6069.63</v>
      </c>
      <c r="Q103" s="3">
        <v>-6069.63</v>
      </c>
      <c r="R103" s="3">
        <v>816520.28</v>
      </c>
      <c r="S103" s="3">
        <v>0</v>
      </c>
      <c r="T103" s="3">
        <v>816520.27</v>
      </c>
      <c r="U103" s="3">
        <v>0</v>
      </c>
      <c r="V103" s="3">
        <v>821174.32</v>
      </c>
      <c r="W103" s="3">
        <v>0</v>
      </c>
      <c r="X103" s="3">
        <v>821174.32</v>
      </c>
      <c r="Y103" s="3">
        <v>-327.60000000000002</v>
      </c>
      <c r="Z103" s="3">
        <v>-327.60000000000002</v>
      </c>
      <c r="AA103" s="4">
        <f t="shared" si="6"/>
        <v>8991032.8733134978</v>
      </c>
      <c r="AB103" s="3">
        <v>9812192.5707594082</v>
      </c>
      <c r="AC103" s="4">
        <f t="shared" si="7"/>
        <v>821159.69744591042</v>
      </c>
      <c r="AD103" s="3">
        <v>821161.47</v>
      </c>
      <c r="AE103" s="4">
        <f t="shared" si="8"/>
        <v>-1.7725540895480663</v>
      </c>
      <c r="AF103" s="3">
        <v>821161.47</v>
      </c>
      <c r="AG103" s="3">
        <v>-1.7725540895480663</v>
      </c>
      <c r="AH103" s="4">
        <f t="shared" si="9"/>
        <v>9812192.5707594082</v>
      </c>
      <c r="AI103" s="4">
        <f t="shared" si="10"/>
        <v>0</v>
      </c>
      <c r="AJ103" s="58">
        <f>'Monthly Adjustments'!AX104</f>
        <v>0</v>
      </c>
      <c r="AK103" s="4">
        <f t="shared" si="11"/>
        <v>9812192.5707594082</v>
      </c>
    </row>
    <row r="104" spans="1:37" ht="15.75" x14ac:dyDescent="0.25">
      <c r="A104" s="7" t="s">
        <v>103</v>
      </c>
      <c r="B104" s="2" t="s">
        <v>237</v>
      </c>
      <c r="C104" s="3">
        <v>87664.09</v>
      </c>
      <c r="D104" s="3">
        <v>0</v>
      </c>
      <c r="E104" s="3">
        <v>88257.15</v>
      </c>
      <c r="F104" s="3">
        <v>593.05952485332091</v>
      </c>
      <c r="G104" s="3">
        <v>88257.15</v>
      </c>
      <c r="H104" s="3">
        <v>0</v>
      </c>
      <c r="I104" s="3">
        <v>88257.15</v>
      </c>
      <c r="J104" s="3">
        <v>0</v>
      </c>
      <c r="K104" s="3">
        <v>88257.15</v>
      </c>
      <c r="L104" s="3">
        <v>0</v>
      </c>
      <c r="M104" s="3">
        <v>133424.57</v>
      </c>
      <c r="N104" s="3">
        <v>0</v>
      </c>
      <c r="O104" s="3">
        <v>95784.95</v>
      </c>
      <c r="P104" s="3">
        <v>-883.73</v>
      </c>
      <c r="Q104" s="3">
        <v>-883.73</v>
      </c>
      <c r="R104" s="3">
        <v>95785</v>
      </c>
      <c r="S104" s="3">
        <v>0</v>
      </c>
      <c r="T104" s="3">
        <v>95785</v>
      </c>
      <c r="U104" s="3">
        <v>0</v>
      </c>
      <c r="V104" s="3">
        <v>96462.63</v>
      </c>
      <c r="W104" s="3">
        <v>0</v>
      </c>
      <c r="X104" s="3">
        <v>96462.63</v>
      </c>
      <c r="Y104" s="3">
        <v>-47.7</v>
      </c>
      <c r="Z104" s="3">
        <v>-47.7</v>
      </c>
      <c r="AA104" s="4">
        <f t="shared" si="6"/>
        <v>1054990.5295248532</v>
      </c>
      <c r="AB104" s="3">
        <v>1151451.041272267</v>
      </c>
      <c r="AC104" s="4">
        <f t="shared" si="7"/>
        <v>96460.511747413781</v>
      </c>
      <c r="AD104" s="3">
        <v>96460.76</v>
      </c>
      <c r="AE104" s="4">
        <f t="shared" si="8"/>
        <v>-0.24825258621422108</v>
      </c>
      <c r="AF104" s="3">
        <v>96460.76</v>
      </c>
      <c r="AG104" s="3">
        <v>-0.24825258621422108</v>
      </c>
      <c r="AH104" s="4">
        <f t="shared" si="9"/>
        <v>1151451.041272267</v>
      </c>
      <c r="AI104" s="4">
        <f t="shared" si="10"/>
        <v>0</v>
      </c>
      <c r="AJ104" s="58">
        <f>'Monthly Adjustments'!AX105</f>
        <v>0</v>
      </c>
      <c r="AK104" s="4">
        <f t="shared" si="11"/>
        <v>1151451.041272267</v>
      </c>
    </row>
    <row r="105" spans="1:37" ht="15.75" x14ac:dyDescent="0.25">
      <c r="A105" s="7" t="s">
        <v>104</v>
      </c>
      <c r="B105" s="2" t="s">
        <v>238</v>
      </c>
      <c r="C105" s="3">
        <v>205895.72</v>
      </c>
      <c r="D105" s="3">
        <v>0</v>
      </c>
      <c r="E105" s="3">
        <v>206494.22</v>
      </c>
      <c r="F105" s="3">
        <v>598.49112465290818</v>
      </c>
      <c r="G105" s="3">
        <v>206494.22</v>
      </c>
      <c r="H105" s="3">
        <v>0</v>
      </c>
      <c r="I105" s="3">
        <v>206494.22</v>
      </c>
      <c r="J105" s="3">
        <v>0</v>
      </c>
      <c r="K105" s="3">
        <v>206494.22</v>
      </c>
      <c r="L105" s="3">
        <v>0</v>
      </c>
      <c r="M105" s="3">
        <v>174525.28</v>
      </c>
      <c r="N105" s="3">
        <v>0</v>
      </c>
      <c r="O105" s="3">
        <v>201165.92</v>
      </c>
      <c r="P105" s="3">
        <v>-1197.82</v>
      </c>
      <c r="Q105" s="3">
        <v>-1197.82</v>
      </c>
      <c r="R105" s="3">
        <v>201165.99</v>
      </c>
      <c r="S105" s="3">
        <v>0</v>
      </c>
      <c r="T105" s="3">
        <v>201165.99</v>
      </c>
      <c r="U105" s="3">
        <v>0</v>
      </c>
      <c r="V105" s="3">
        <v>202084.46</v>
      </c>
      <c r="W105" s="3">
        <v>0</v>
      </c>
      <c r="X105" s="3">
        <v>202084.46</v>
      </c>
      <c r="Y105" s="3">
        <v>-64.650000000000006</v>
      </c>
      <c r="Z105" s="3">
        <v>-64.650000000000006</v>
      </c>
      <c r="AA105" s="4">
        <f t="shared" si="6"/>
        <v>2214663.191124653</v>
      </c>
      <c r="AB105" s="3">
        <v>2416744.7616102849</v>
      </c>
      <c r="AC105" s="4">
        <f t="shared" si="7"/>
        <v>202081.57048563194</v>
      </c>
      <c r="AD105" s="3">
        <v>202081.92000000001</v>
      </c>
      <c r="AE105" s="4">
        <f t="shared" si="8"/>
        <v>-0.34951436807750724</v>
      </c>
      <c r="AF105" s="3">
        <v>202081.92000000001</v>
      </c>
      <c r="AG105" s="3">
        <v>-0.34951436807750724</v>
      </c>
      <c r="AH105" s="4">
        <f t="shared" si="9"/>
        <v>2416744.7616102844</v>
      </c>
      <c r="AI105" s="4">
        <f t="shared" si="10"/>
        <v>0</v>
      </c>
      <c r="AJ105" s="58">
        <f>'Monthly Adjustments'!AX106</f>
        <v>0</v>
      </c>
      <c r="AK105" s="4">
        <f t="shared" si="11"/>
        <v>2416744.7616102844</v>
      </c>
    </row>
    <row r="106" spans="1:37" ht="15.75" x14ac:dyDescent="0.25">
      <c r="A106" s="7" t="s">
        <v>105</v>
      </c>
      <c r="B106" s="2" t="s">
        <v>239</v>
      </c>
      <c r="C106" s="3">
        <v>92129.279999999999</v>
      </c>
      <c r="D106" s="3">
        <v>0</v>
      </c>
      <c r="E106" s="3">
        <v>92320.49</v>
      </c>
      <c r="F106" s="3">
        <v>191.207047880147</v>
      </c>
      <c r="G106" s="3">
        <v>92320.49</v>
      </c>
      <c r="H106" s="3">
        <v>0</v>
      </c>
      <c r="I106" s="3">
        <v>92320.49</v>
      </c>
      <c r="J106" s="3">
        <v>0</v>
      </c>
      <c r="K106" s="3">
        <v>92320.49</v>
      </c>
      <c r="L106" s="3">
        <v>0</v>
      </c>
      <c r="M106" s="3">
        <v>-4673.28</v>
      </c>
      <c r="N106" s="3">
        <v>69281.26470828522</v>
      </c>
      <c r="O106" s="3">
        <v>64607.89</v>
      </c>
      <c r="P106" s="3">
        <v>-812.9</v>
      </c>
      <c r="Q106" s="3">
        <v>-812.9</v>
      </c>
      <c r="R106" s="3">
        <v>75375.89</v>
      </c>
      <c r="S106" s="3">
        <v>-13856.25</v>
      </c>
      <c r="T106" s="3">
        <v>75375.89</v>
      </c>
      <c r="U106" s="3">
        <v>-11986.946941657043</v>
      </c>
      <c r="V106" s="3">
        <v>75999.199999999997</v>
      </c>
      <c r="W106" s="3">
        <v>-11986.946941657043</v>
      </c>
      <c r="X106" s="3">
        <v>75999.199999999997</v>
      </c>
      <c r="Y106" s="3">
        <v>-8048.79</v>
      </c>
      <c r="Z106" s="3">
        <v>-43.87</v>
      </c>
      <c r="AA106" s="4">
        <f t="shared" si="6"/>
        <v>847733.43787285127</v>
      </c>
      <c r="AB106" s="3">
        <v>915725.99412477738</v>
      </c>
      <c r="AC106" s="4">
        <f t="shared" si="7"/>
        <v>67992.556251926115</v>
      </c>
      <c r="AD106" s="3">
        <v>75997.47</v>
      </c>
      <c r="AE106" s="4">
        <f t="shared" si="8"/>
        <v>-8004.9137480738864</v>
      </c>
      <c r="AF106" s="3">
        <v>75997.47</v>
      </c>
      <c r="AG106" s="3">
        <v>-8004.9137480738864</v>
      </c>
      <c r="AH106" s="4">
        <f t="shared" si="9"/>
        <v>915725.99412477738</v>
      </c>
      <c r="AI106" s="4">
        <f t="shared" si="10"/>
        <v>0</v>
      </c>
      <c r="AJ106" s="58">
        <f>'Monthly Adjustments'!AX107</f>
        <v>0</v>
      </c>
      <c r="AK106" s="4">
        <f t="shared" si="11"/>
        <v>915725.99412477738</v>
      </c>
    </row>
    <row r="107" spans="1:37" ht="15.75" x14ac:dyDescent="0.25">
      <c r="A107" s="7" t="s">
        <v>106</v>
      </c>
      <c r="B107" s="2" t="s">
        <v>4488</v>
      </c>
      <c r="C107" s="3">
        <v>106949.53</v>
      </c>
      <c r="D107" s="3">
        <v>0</v>
      </c>
      <c r="E107" s="3">
        <v>106925.59</v>
      </c>
      <c r="F107" s="3">
        <v>-23.936935846839333</v>
      </c>
      <c r="G107" s="3">
        <v>106925.59</v>
      </c>
      <c r="H107" s="3">
        <v>0</v>
      </c>
      <c r="I107" s="3">
        <v>106925.59</v>
      </c>
      <c r="J107" s="3">
        <v>0</v>
      </c>
      <c r="K107" s="3">
        <v>106925.59</v>
      </c>
      <c r="L107" s="3">
        <v>0</v>
      </c>
      <c r="M107" s="3">
        <v>58209.93</v>
      </c>
      <c r="N107" s="3">
        <v>0</v>
      </c>
      <c r="O107" s="3">
        <v>98806.22</v>
      </c>
      <c r="P107" s="3">
        <v>-816.66</v>
      </c>
      <c r="Q107" s="3">
        <v>-816.66</v>
      </c>
      <c r="R107" s="3">
        <v>98806.27</v>
      </c>
      <c r="S107" s="3">
        <v>0</v>
      </c>
      <c r="T107" s="3">
        <v>98806.26</v>
      </c>
      <c r="U107" s="3">
        <v>0</v>
      </c>
      <c r="V107" s="3">
        <v>99432.46</v>
      </c>
      <c r="W107" s="3">
        <v>0</v>
      </c>
      <c r="X107" s="3">
        <v>99432.46</v>
      </c>
      <c r="Y107" s="3">
        <v>-44.08</v>
      </c>
      <c r="Z107" s="3">
        <v>-44.08</v>
      </c>
      <c r="AA107" s="4">
        <f t="shared" si="6"/>
        <v>1088121.5530641531</v>
      </c>
      <c r="AB107" s="3">
        <v>1187552.0330546754</v>
      </c>
      <c r="AC107" s="4">
        <f t="shared" si="7"/>
        <v>99430.479990522377</v>
      </c>
      <c r="AD107" s="3">
        <v>99430.720000000001</v>
      </c>
      <c r="AE107" s="4">
        <f t="shared" si="8"/>
        <v>-0.24000947762397118</v>
      </c>
      <c r="AF107" s="3">
        <v>99430.720000000001</v>
      </c>
      <c r="AG107" s="3">
        <v>-0.24000947762397118</v>
      </c>
      <c r="AH107" s="4">
        <f t="shared" si="9"/>
        <v>1187552.0330546754</v>
      </c>
      <c r="AI107" s="4">
        <f t="shared" si="10"/>
        <v>0</v>
      </c>
      <c r="AJ107" s="58">
        <f>'Monthly Adjustments'!AX108</f>
        <v>0</v>
      </c>
      <c r="AK107" s="4">
        <f t="shared" si="11"/>
        <v>1187552.0330546754</v>
      </c>
    </row>
    <row r="108" spans="1:37" ht="15.75" x14ac:dyDescent="0.25">
      <c r="A108" s="7" t="s">
        <v>107</v>
      </c>
      <c r="B108" s="2" t="s">
        <v>4489</v>
      </c>
      <c r="C108" s="3">
        <v>182550.62</v>
      </c>
      <c r="D108" s="3">
        <v>0</v>
      </c>
      <c r="E108" s="3">
        <v>183061.93</v>
      </c>
      <c r="F108" s="3">
        <v>511.30150898912689</v>
      </c>
      <c r="G108" s="3">
        <v>183061.93</v>
      </c>
      <c r="H108" s="3">
        <v>0</v>
      </c>
      <c r="I108" s="3">
        <v>183061.93</v>
      </c>
      <c r="J108" s="3">
        <v>0</v>
      </c>
      <c r="K108" s="3">
        <v>183061.93</v>
      </c>
      <c r="L108" s="3">
        <v>0</v>
      </c>
      <c r="M108" s="3">
        <v>222913.38</v>
      </c>
      <c r="N108" s="3">
        <v>0</v>
      </c>
      <c r="O108" s="3">
        <v>189703.67</v>
      </c>
      <c r="P108" s="3">
        <v>-1474.22</v>
      </c>
      <c r="Q108" s="3">
        <v>-1474.22</v>
      </c>
      <c r="R108" s="3">
        <v>189703.75</v>
      </c>
      <c r="S108" s="3">
        <v>0</v>
      </c>
      <c r="T108" s="3">
        <v>189703.75</v>
      </c>
      <c r="U108" s="3">
        <v>0</v>
      </c>
      <c r="V108" s="3">
        <v>190834.15</v>
      </c>
      <c r="W108" s="3">
        <v>0</v>
      </c>
      <c r="X108" s="3">
        <v>190834.15</v>
      </c>
      <c r="Y108" s="3">
        <v>-79.569999999999993</v>
      </c>
      <c r="Z108" s="3">
        <v>-79.569999999999993</v>
      </c>
      <c r="AA108" s="4">
        <f t="shared" si="6"/>
        <v>2089002.4915089887</v>
      </c>
      <c r="AB108" s="3">
        <v>2279833.0823054323</v>
      </c>
      <c r="AC108" s="4">
        <f t="shared" si="7"/>
        <v>190830.59079644363</v>
      </c>
      <c r="AD108" s="3">
        <v>190831.02</v>
      </c>
      <c r="AE108" s="4">
        <f t="shared" si="8"/>
        <v>-0.42920355635578744</v>
      </c>
      <c r="AF108" s="3">
        <v>190831.02</v>
      </c>
      <c r="AG108" s="3">
        <v>-0.42920355635578744</v>
      </c>
      <c r="AH108" s="4">
        <f t="shared" si="9"/>
        <v>2279833.0823054328</v>
      </c>
      <c r="AI108" s="4">
        <f t="shared" si="10"/>
        <v>0</v>
      </c>
      <c r="AJ108" s="58">
        <f>'Monthly Adjustments'!AX109</f>
        <v>0</v>
      </c>
      <c r="AK108" s="4">
        <f t="shared" si="11"/>
        <v>2279833.0823054328</v>
      </c>
    </row>
    <row r="109" spans="1:37" ht="15.75" x14ac:dyDescent="0.25">
      <c r="A109" s="7" t="s">
        <v>108</v>
      </c>
      <c r="B109" s="2" t="s">
        <v>4490</v>
      </c>
      <c r="C109" s="3">
        <v>9000905.8399999999</v>
      </c>
      <c r="D109" s="3">
        <v>0</v>
      </c>
      <c r="E109" s="3">
        <v>9042535.5099999998</v>
      </c>
      <c r="F109" s="3">
        <v>41629.661018189043</v>
      </c>
      <c r="G109" s="3">
        <v>9042535.5099999998</v>
      </c>
      <c r="H109" s="3">
        <v>0</v>
      </c>
      <c r="I109" s="3">
        <v>9042535.5099999998</v>
      </c>
      <c r="J109" s="3">
        <v>0</v>
      </c>
      <c r="K109" s="3">
        <v>9042535.5099999998</v>
      </c>
      <c r="L109" s="3">
        <v>0</v>
      </c>
      <c r="M109" s="3">
        <v>8440913.3900000006</v>
      </c>
      <c r="N109" s="3">
        <v>0</v>
      </c>
      <c r="O109" s="3">
        <v>8942258.0099999998</v>
      </c>
      <c r="P109" s="3">
        <v>-59290</v>
      </c>
      <c r="Q109" s="3">
        <v>-59290</v>
      </c>
      <c r="R109" s="3">
        <v>8942261.5800000001</v>
      </c>
      <c r="S109" s="3">
        <v>0</v>
      </c>
      <c r="T109" s="3">
        <v>8942261.5800000001</v>
      </c>
      <c r="U109" s="3">
        <v>0</v>
      </c>
      <c r="V109" s="3">
        <v>8987724.9000000004</v>
      </c>
      <c r="W109" s="3">
        <v>0</v>
      </c>
      <c r="X109" s="3">
        <v>8987724.9000000004</v>
      </c>
      <c r="Y109" s="3">
        <v>-3200.06</v>
      </c>
      <c r="Z109" s="3">
        <v>-3200.06</v>
      </c>
      <c r="AA109" s="4">
        <f t="shared" si="6"/>
        <v>98455821.901018202</v>
      </c>
      <c r="AB109" s="3">
        <v>107443406.73452358</v>
      </c>
      <c r="AC109" s="4">
        <f t="shared" si="7"/>
        <v>8987584.8335053772</v>
      </c>
      <c r="AD109" s="3">
        <v>8987602.6999999993</v>
      </c>
      <c r="AE109" s="4">
        <f t="shared" si="8"/>
        <v>-17.866494622081518</v>
      </c>
      <c r="AF109" s="3">
        <v>8987602.6999999993</v>
      </c>
      <c r="AG109" s="3">
        <v>-17.866494622081518</v>
      </c>
      <c r="AH109" s="4">
        <f t="shared" si="9"/>
        <v>107443406.73452356</v>
      </c>
      <c r="AI109" s="4">
        <f t="shared" si="10"/>
        <v>0</v>
      </c>
      <c r="AJ109" s="58">
        <f>'Monthly Adjustments'!AX110</f>
        <v>-567741.22999999986</v>
      </c>
      <c r="AK109" s="4">
        <f t="shared" si="11"/>
        <v>106875665.50452356</v>
      </c>
    </row>
    <row r="110" spans="1:37" ht="15.75" x14ac:dyDescent="0.25">
      <c r="A110" s="7" t="s">
        <v>109</v>
      </c>
      <c r="B110" s="2" t="s">
        <v>4491</v>
      </c>
      <c r="C110" s="3">
        <v>28949.94</v>
      </c>
      <c r="D110" s="3">
        <v>0</v>
      </c>
      <c r="E110" s="3">
        <v>29639.279999999999</v>
      </c>
      <c r="F110" s="3">
        <v>689.34666851924703</v>
      </c>
      <c r="G110" s="3">
        <v>29639.279999999999</v>
      </c>
      <c r="H110" s="3">
        <v>0</v>
      </c>
      <c r="I110" s="3">
        <v>29639.279999999999</v>
      </c>
      <c r="J110" s="3">
        <v>0</v>
      </c>
      <c r="K110" s="3">
        <v>29639.279999999999</v>
      </c>
      <c r="L110" s="3">
        <v>0</v>
      </c>
      <c r="M110" s="3">
        <v>13818.68</v>
      </c>
      <c r="N110" s="3">
        <v>0</v>
      </c>
      <c r="O110" s="3">
        <v>27002.46</v>
      </c>
      <c r="P110" s="3">
        <v>-478.5</v>
      </c>
      <c r="Q110" s="3">
        <v>-478.5</v>
      </c>
      <c r="R110" s="3">
        <v>27002.49</v>
      </c>
      <c r="S110" s="3">
        <v>0</v>
      </c>
      <c r="T110" s="3">
        <v>27002.49</v>
      </c>
      <c r="U110" s="3">
        <v>0</v>
      </c>
      <c r="V110" s="3">
        <v>27369.39</v>
      </c>
      <c r="W110" s="3">
        <v>0</v>
      </c>
      <c r="X110" s="3">
        <v>27369.39</v>
      </c>
      <c r="Y110" s="3">
        <v>-25.83</v>
      </c>
      <c r="Z110" s="3">
        <v>-25.83</v>
      </c>
      <c r="AA110" s="4">
        <f t="shared" si="6"/>
        <v>297761.30666851922</v>
      </c>
      <c r="AB110" s="3">
        <v>325129.538299262</v>
      </c>
      <c r="AC110" s="4">
        <f t="shared" si="7"/>
        <v>27368.231630742783</v>
      </c>
      <c r="AD110" s="3">
        <v>27368.37</v>
      </c>
      <c r="AE110" s="4">
        <f t="shared" si="8"/>
        <v>-0.13836925721625448</v>
      </c>
      <c r="AF110" s="3">
        <v>27368.37</v>
      </c>
      <c r="AG110" s="3">
        <v>-0.13836925721625448</v>
      </c>
      <c r="AH110" s="4">
        <f t="shared" si="9"/>
        <v>325129.538299262</v>
      </c>
      <c r="AI110" s="4">
        <f t="shared" si="10"/>
        <v>0</v>
      </c>
      <c r="AJ110" s="58">
        <f>'Monthly Adjustments'!AX111</f>
        <v>0</v>
      </c>
      <c r="AK110" s="4">
        <f t="shared" si="11"/>
        <v>325129.538299262</v>
      </c>
    </row>
    <row r="111" spans="1:37" ht="15.75" x14ac:dyDescent="0.25">
      <c r="A111" s="7" t="s">
        <v>110</v>
      </c>
      <c r="B111" s="2" t="s">
        <v>4492</v>
      </c>
      <c r="C111" s="3">
        <v>536527.18000000005</v>
      </c>
      <c r="D111" s="3">
        <v>0</v>
      </c>
      <c r="E111" s="3">
        <v>541402.44999999995</v>
      </c>
      <c r="F111" s="3">
        <v>4875.2772980459267</v>
      </c>
      <c r="G111" s="3">
        <v>541402.44999999995</v>
      </c>
      <c r="H111" s="3">
        <v>0</v>
      </c>
      <c r="I111" s="3">
        <v>541402.44999999995</v>
      </c>
      <c r="J111" s="3">
        <v>0</v>
      </c>
      <c r="K111" s="3">
        <v>541402.44999999995</v>
      </c>
      <c r="L111" s="3">
        <v>0</v>
      </c>
      <c r="M111" s="3">
        <v>482303.3</v>
      </c>
      <c r="N111" s="3">
        <v>0</v>
      </c>
      <c r="O111" s="3">
        <v>531551.92000000004</v>
      </c>
      <c r="P111" s="3">
        <v>-5815.62</v>
      </c>
      <c r="Q111" s="3">
        <v>-5815.62</v>
      </c>
      <c r="R111" s="3">
        <v>531552.26</v>
      </c>
      <c r="S111" s="3">
        <v>0</v>
      </c>
      <c r="T111" s="3">
        <v>531552.26</v>
      </c>
      <c r="U111" s="3">
        <v>0</v>
      </c>
      <c r="V111" s="3">
        <v>536011.53</v>
      </c>
      <c r="W111" s="3">
        <v>0</v>
      </c>
      <c r="X111" s="3">
        <v>536011.53</v>
      </c>
      <c r="Y111" s="3">
        <v>-313.89</v>
      </c>
      <c r="Z111" s="3">
        <v>-313.89</v>
      </c>
      <c r="AA111" s="4">
        <f t="shared" si="6"/>
        <v>5855995.0572980456</v>
      </c>
      <c r="AB111" s="3">
        <v>6391992.6010059165</v>
      </c>
      <c r="AC111" s="4">
        <f t="shared" si="7"/>
        <v>535997.54370787088</v>
      </c>
      <c r="AD111" s="3">
        <v>535999.22</v>
      </c>
      <c r="AE111" s="4">
        <f t="shared" si="8"/>
        <v>-1.6762921290937811</v>
      </c>
      <c r="AF111" s="3">
        <v>535999.22</v>
      </c>
      <c r="AG111" s="3">
        <v>-1.6762921290937811</v>
      </c>
      <c r="AH111" s="4">
        <f t="shared" si="9"/>
        <v>6391992.6010059165</v>
      </c>
      <c r="AI111" s="4">
        <f t="shared" si="10"/>
        <v>0</v>
      </c>
      <c r="AJ111" s="58">
        <f>'Monthly Adjustments'!AX112</f>
        <v>-57749.260000000017</v>
      </c>
      <c r="AK111" s="4">
        <f t="shared" si="11"/>
        <v>6334243.3410059167</v>
      </c>
    </row>
    <row r="112" spans="1:37" ht="15.75" x14ac:dyDescent="0.25">
      <c r="A112" s="7" t="s">
        <v>111</v>
      </c>
      <c r="B112" s="2" t="s">
        <v>4493</v>
      </c>
      <c r="C112" s="3">
        <v>854660.23</v>
      </c>
      <c r="D112" s="3">
        <v>0</v>
      </c>
      <c r="E112" s="3">
        <v>840222.66</v>
      </c>
      <c r="F112" s="3">
        <v>-14437.569077982102</v>
      </c>
      <c r="G112" s="3">
        <v>840222.66</v>
      </c>
      <c r="H112" s="3">
        <v>0</v>
      </c>
      <c r="I112" s="3">
        <v>840222.66</v>
      </c>
      <c r="J112" s="3">
        <v>0</v>
      </c>
      <c r="K112" s="3">
        <v>840222.66</v>
      </c>
      <c r="L112" s="3">
        <v>0</v>
      </c>
      <c r="M112" s="3">
        <v>924553.93</v>
      </c>
      <c r="N112" s="3">
        <v>0</v>
      </c>
      <c r="O112" s="3">
        <v>854276.97</v>
      </c>
      <c r="P112" s="3">
        <v>-7745.57</v>
      </c>
      <c r="Q112" s="3">
        <v>-7745.57</v>
      </c>
      <c r="R112" s="3">
        <v>854277.42</v>
      </c>
      <c r="S112" s="3">
        <v>0</v>
      </c>
      <c r="T112" s="3">
        <v>854277.42</v>
      </c>
      <c r="U112" s="3">
        <v>0</v>
      </c>
      <c r="V112" s="3">
        <v>860216.54</v>
      </c>
      <c r="W112" s="3">
        <v>0</v>
      </c>
      <c r="X112" s="3">
        <v>860216.54</v>
      </c>
      <c r="Y112" s="3">
        <v>-418.05</v>
      </c>
      <c r="Z112" s="3">
        <v>-418.05</v>
      </c>
      <c r="AA112" s="4">
        <f t="shared" si="6"/>
        <v>9408932.1209220178</v>
      </c>
      <c r="AB112" s="3">
        <v>10269129.999772813</v>
      </c>
      <c r="AC112" s="4">
        <f t="shared" si="7"/>
        <v>860197.87885079533</v>
      </c>
      <c r="AD112" s="3">
        <v>860200.13</v>
      </c>
      <c r="AE112" s="4">
        <f t="shared" si="8"/>
        <v>-2.2511492046760395</v>
      </c>
      <c r="AF112" s="3">
        <v>860200.13</v>
      </c>
      <c r="AG112" s="3">
        <v>-2.2511492046760395</v>
      </c>
      <c r="AH112" s="4">
        <f t="shared" si="9"/>
        <v>10269129.999772813</v>
      </c>
      <c r="AI112" s="4">
        <f t="shared" si="10"/>
        <v>0</v>
      </c>
      <c r="AJ112" s="58">
        <f>'Monthly Adjustments'!AX113</f>
        <v>0</v>
      </c>
      <c r="AK112" s="4">
        <f t="shared" si="11"/>
        <v>10269129.999772813</v>
      </c>
    </row>
    <row r="113" spans="1:37" ht="15.75" x14ac:dyDescent="0.25">
      <c r="A113" s="7" t="s">
        <v>112</v>
      </c>
      <c r="B113" s="2" t="s">
        <v>240</v>
      </c>
      <c r="C113" s="3">
        <v>374045.73</v>
      </c>
      <c r="D113" s="3">
        <v>0</v>
      </c>
      <c r="E113" s="3">
        <v>368113.97</v>
      </c>
      <c r="F113" s="3">
        <v>-5931.7596848819521</v>
      </c>
      <c r="G113" s="3">
        <v>368113.97</v>
      </c>
      <c r="H113" s="3">
        <v>0</v>
      </c>
      <c r="I113" s="3">
        <v>368113.97</v>
      </c>
      <c r="J113" s="3">
        <v>0</v>
      </c>
      <c r="K113" s="3">
        <v>368113.97</v>
      </c>
      <c r="L113" s="3">
        <v>0</v>
      </c>
      <c r="M113" s="3">
        <v>338574.71</v>
      </c>
      <c r="N113" s="3">
        <v>0</v>
      </c>
      <c r="O113" s="3">
        <v>363190.51</v>
      </c>
      <c r="P113" s="3">
        <v>-2186.1799999999998</v>
      </c>
      <c r="Q113" s="3">
        <v>-2186.1799999999998</v>
      </c>
      <c r="R113" s="3">
        <v>363190.64</v>
      </c>
      <c r="S113" s="3">
        <v>0</v>
      </c>
      <c r="T113" s="3">
        <v>363190.63</v>
      </c>
      <c r="U113" s="3">
        <v>0</v>
      </c>
      <c r="V113" s="3">
        <v>364866.94</v>
      </c>
      <c r="W113" s="3">
        <v>0</v>
      </c>
      <c r="X113" s="3">
        <v>364866.95</v>
      </c>
      <c r="Y113" s="3">
        <v>-117.99</v>
      </c>
      <c r="Z113" s="3">
        <v>-117.99</v>
      </c>
      <c r="AA113" s="4">
        <f t="shared" si="6"/>
        <v>3998450.2303151181</v>
      </c>
      <c r="AB113" s="3">
        <v>4361746.3219062239</v>
      </c>
      <c r="AC113" s="4">
        <f t="shared" si="7"/>
        <v>363296.0915911058</v>
      </c>
      <c r="AD113" s="3">
        <v>363296.73</v>
      </c>
      <c r="AE113" s="4">
        <f t="shared" si="8"/>
        <v>-0.63840889418497682</v>
      </c>
      <c r="AF113" s="3">
        <v>363296.73</v>
      </c>
      <c r="AG113" s="3">
        <v>-0.63840889418497682</v>
      </c>
      <c r="AH113" s="4">
        <f t="shared" si="9"/>
        <v>4361746.3219062239</v>
      </c>
      <c r="AI113" s="4">
        <f t="shared" si="10"/>
        <v>0</v>
      </c>
      <c r="AJ113" s="58">
        <f>'Monthly Adjustments'!AX114</f>
        <v>0</v>
      </c>
      <c r="AK113" s="4">
        <f t="shared" si="11"/>
        <v>4361746.3219062239</v>
      </c>
    </row>
    <row r="114" spans="1:37" ht="15.75" x14ac:dyDescent="0.25">
      <c r="A114" s="7" t="s">
        <v>113</v>
      </c>
      <c r="B114" s="2" t="s">
        <v>241</v>
      </c>
      <c r="C114" s="3">
        <v>281624.83</v>
      </c>
      <c r="D114" s="3">
        <v>0</v>
      </c>
      <c r="E114" s="3">
        <v>278688.93</v>
      </c>
      <c r="F114" s="3">
        <v>-2935.8943237872445</v>
      </c>
      <c r="G114" s="3">
        <v>278688.93</v>
      </c>
      <c r="H114" s="3">
        <v>0</v>
      </c>
      <c r="I114" s="3">
        <v>278688.93</v>
      </c>
      <c r="J114" s="3">
        <v>0</v>
      </c>
      <c r="K114" s="3">
        <v>278688.93</v>
      </c>
      <c r="L114" s="3">
        <v>0</v>
      </c>
      <c r="M114" s="3">
        <v>186361.19</v>
      </c>
      <c r="N114" s="3">
        <v>0</v>
      </c>
      <c r="O114" s="3">
        <v>263300.8</v>
      </c>
      <c r="P114" s="3">
        <v>-1522.48</v>
      </c>
      <c r="Q114" s="3">
        <v>-1522.48</v>
      </c>
      <c r="R114" s="3">
        <v>263300.89</v>
      </c>
      <c r="S114" s="3">
        <v>0</v>
      </c>
      <c r="T114" s="3">
        <v>263300.89</v>
      </c>
      <c r="U114" s="3">
        <v>0</v>
      </c>
      <c r="V114" s="3">
        <v>264468.28000000003</v>
      </c>
      <c r="W114" s="3">
        <v>0</v>
      </c>
      <c r="X114" s="3">
        <v>264468.28000000003</v>
      </c>
      <c r="Y114" s="3">
        <v>-82.17</v>
      </c>
      <c r="Z114" s="3">
        <v>-82.17</v>
      </c>
      <c r="AA114" s="4">
        <f t="shared" si="6"/>
        <v>2898644.9856762132</v>
      </c>
      <c r="AB114" s="3">
        <v>3163109.608195602</v>
      </c>
      <c r="AC114" s="4">
        <f t="shared" si="7"/>
        <v>264464.62251938879</v>
      </c>
      <c r="AD114" s="3">
        <v>264465.06</v>
      </c>
      <c r="AE114" s="4">
        <f t="shared" si="8"/>
        <v>-0.43748061120277271</v>
      </c>
      <c r="AF114" s="3">
        <v>264465.06</v>
      </c>
      <c r="AG114" s="3">
        <v>-0.43748061120277271</v>
      </c>
      <c r="AH114" s="4">
        <f t="shared" si="9"/>
        <v>3163109.6081956015</v>
      </c>
      <c r="AI114" s="4">
        <f t="shared" si="10"/>
        <v>0</v>
      </c>
      <c r="AJ114" s="58">
        <f>'Monthly Adjustments'!AX115</f>
        <v>0</v>
      </c>
      <c r="AK114" s="4">
        <f t="shared" si="11"/>
        <v>3163109.6081956015</v>
      </c>
    </row>
    <row r="115" spans="1:37" ht="15.75" x14ac:dyDescent="0.25">
      <c r="A115" s="7" t="s">
        <v>114</v>
      </c>
      <c r="B115" s="2" t="s">
        <v>4494</v>
      </c>
      <c r="C115" s="3">
        <v>2786119.05</v>
      </c>
      <c r="D115" s="3">
        <v>0</v>
      </c>
      <c r="E115" s="3">
        <v>2822403.11</v>
      </c>
      <c r="F115" s="3">
        <v>36284.065014144406</v>
      </c>
      <c r="G115" s="3">
        <v>2822403.11</v>
      </c>
      <c r="H115" s="3">
        <v>0</v>
      </c>
      <c r="I115" s="3">
        <v>2822403.11</v>
      </c>
      <c r="J115" s="3">
        <v>0</v>
      </c>
      <c r="K115" s="3">
        <v>2822403.11</v>
      </c>
      <c r="L115" s="3">
        <v>0</v>
      </c>
      <c r="M115" s="3">
        <v>2018333.57</v>
      </c>
      <c r="N115" s="3">
        <v>0</v>
      </c>
      <c r="O115" s="3">
        <v>2688389.53</v>
      </c>
      <c r="P115" s="3">
        <v>-17155.82</v>
      </c>
      <c r="Q115" s="3">
        <v>-17155.82</v>
      </c>
      <c r="R115" s="3">
        <v>2688390.53</v>
      </c>
      <c r="S115" s="3">
        <v>0</v>
      </c>
      <c r="T115" s="3">
        <v>2688390.53</v>
      </c>
      <c r="U115" s="3">
        <v>0</v>
      </c>
      <c r="V115" s="3">
        <v>2701545.19</v>
      </c>
      <c r="W115" s="3">
        <v>0</v>
      </c>
      <c r="X115" s="3">
        <v>2701545.19</v>
      </c>
      <c r="Y115" s="3">
        <v>-925.95</v>
      </c>
      <c r="Z115" s="3">
        <v>-925.95</v>
      </c>
      <c r="AA115" s="4">
        <f t="shared" si="6"/>
        <v>29598610.095014147</v>
      </c>
      <c r="AB115" s="3">
        <v>32300113.988707941</v>
      </c>
      <c r="AC115" s="4">
        <f t="shared" si="7"/>
        <v>2701503.8936937936</v>
      </c>
      <c r="AD115" s="3">
        <v>2701508.86</v>
      </c>
      <c r="AE115" s="4">
        <f t="shared" si="8"/>
        <v>-4.96630620630458</v>
      </c>
      <c r="AF115" s="3">
        <v>2701508.86</v>
      </c>
      <c r="AG115" s="3">
        <v>-4.96630620630458</v>
      </c>
      <c r="AH115" s="4">
        <f t="shared" si="9"/>
        <v>32300113.988707937</v>
      </c>
      <c r="AI115" s="4">
        <f t="shared" si="10"/>
        <v>0</v>
      </c>
      <c r="AJ115" s="58">
        <f>'Monthly Adjustments'!AX116</f>
        <v>-60757.494999999995</v>
      </c>
      <c r="AK115" s="4">
        <f t="shared" si="11"/>
        <v>32239356.493707936</v>
      </c>
    </row>
    <row r="116" spans="1:37" ht="15.75" x14ac:dyDescent="0.25">
      <c r="A116" s="7" t="s">
        <v>115</v>
      </c>
      <c r="B116" s="2" t="s">
        <v>242</v>
      </c>
      <c r="C116" s="3">
        <v>206063.32</v>
      </c>
      <c r="D116" s="3">
        <v>0</v>
      </c>
      <c r="E116" s="3">
        <v>206105.34</v>
      </c>
      <c r="F116" s="3">
        <v>42.016013154090615</v>
      </c>
      <c r="G116" s="3">
        <v>206105.34</v>
      </c>
      <c r="H116" s="3">
        <v>0</v>
      </c>
      <c r="I116" s="3">
        <v>206105.34</v>
      </c>
      <c r="J116" s="3">
        <v>0</v>
      </c>
      <c r="K116" s="3">
        <v>206105.34</v>
      </c>
      <c r="L116" s="3">
        <v>0</v>
      </c>
      <c r="M116" s="3">
        <v>274975.48</v>
      </c>
      <c r="N116" s="3">
        <v>0</v>
      </c>
      <c r="O116" s="3">
        <v>217583.54</v>
      </c>
      <c r="P116" s="3">
        <v>-1336.34</v>
      </c>
      <c r="Q116" s="3">
        <v>-1336.34</v>
      </c>
      <c r="R116" s="3">
        <v>217583.62</v>
      </c>
      <c r="S116" s="3">
        <v>0</v>
      </c>
      <c r="T116" s="3">
        <v>217583.62</v>
      </c>
      <c r="U116" s="3">
        <v>0</v>
      </c>
      <c r="V116" s="3">
        <v>218608.29</v>
      </c>
      <c r="W116" s="3">
        <v>0</v>
      </c>
      <c r="X116" s="3">
        <v>218608.29</v>
      </c>
      <c r="Y116" s="3">
        <v>-72.13</v>
      </c>
      <c r="Z116" s="3">
        <v>-72.13</v>
      </c>
      <c r="AA116" s="4">
        <f t="shared" si="6"/>
        <v>2395469.5360131543</v>
      </c>
      <c r="AB116" s="3">
        <v>2614074.615748181</v>
      </c>
      <c r="AC116" s="4">
        <f t="shared" si="7"/>
        <v>218605.07973502669</v>
      </c>
      <c r="AD116" s="3">
        <v>218605.47</v>
      </c>
      <c r="AE116" s="4">
        <f t="shared" si="8"/>
        <v>-0.39026497330632992</v>
      </c>
      <c r="AF116" s="3">
        <v>218605.47</v>
      </c>
      <c r="AG116" s="3">
        <v>-0.39026497330632992</v>
      </c>
      <c r="AH116" s="4">
        <f t="shared" si="9"/>
        <v>2614074.6157481805</v>
      </c>
      <c r="AI116" s="4">
        <f t="shared" si="10"/>
        <v>0</v>
      </c>
      <c r="AJ116" s="58">
        <f>'Monthly Adjustments'!AX117</f>
        <v>-5645.1600000000008</v>
      </c>
      <c r="AK116" s="4">
        <f t="shared" si="11"/>
        <v>2608429.4557481804</v>
      </c>
    </row>
    <row r="117" spans="1:37" ht="15.75" x14ac:dyDescent="0.25">
      <c r="A117" s="7" t="s">
        <v>116</v>
      </c>
      <c r="B117" s="2" t="s">
        <v>4495</v>
      </c>
      <c r="C117" s="3">
        <v>427532.55</v>
      </c>
      <c r="D117" s="3">
        <v>0</v>
      </c>
      <c r="E117" s="3">
        <v>433199.97</v>
      </c>
      <c r="F117" s="3">
        <v>5667.4192569632432</v>
      </c>
      <c r="G117" s="3">
        <v>433199.97</v>
      </c>
      <c r="H117" s="3">
        <v>0</v>
      </c>
      <c r="I117" s="3">
        <v>433199.97</v>
      </c>
      <c r="J117" s="3">
        <v>0</v>
      </c>
      <c r="K117" s="3">
        <v>433199.97</v>
      </c>
      <c r="L117" s="3">
        <v>0</v>
      </c>
      <c r="M117" s="3">
        <v>40543.4</v>
      </c>
      <c r="N117" s="3">
        <v>0</v>
      </c>
      <c r="O117" s="3">
        <v>367756.69</v>
      </c>
      <c r="P117" s="3">
        <v>-4475.1499999999996</v>
      </c>
      <c r="Q117" s="3">
        <v>-4475.1499999999996</v>
      </c>
      <c r="R117" s="3">
        <v>367756.95</v>
      </c>
      <c r="S117" s="3">
        <v>0</v>
      </c>
      <c r="T117" s="3">
        <v>367756.95</v>
      </c>
      <c r="U117" s="3">
        <v>0</v>
      </c>
      <c r="V117" s="3">
        <v>371188.38</v>
      </c>
      <c r="W117" s="3">
        <v>0</v>
      </c>
      <c r="X117" s="3">
        <v>371188.38</v>
      </c>
      <c r="Y117" s="3">
        <v>-241.54</v>
      </c>
      <c r="Z117" s="3">
        <v>-241.54</v>
      </c>
      <c r="AA117" s="4">
        <f t="shared" si="6"/>
        <v>4052190.5992569635</v>
      </c>
      <c r="AB117" s="3">
        <v>4423368.2120325333</v>
      </c>
      <c r="AC117" s="4">
        <f t="shared" si="7"/>
        <v>371177.61277556978</v>
      </c>
      <c r="AD117" s="3">
        <v>371178.91</v>
      </c>
      <c r="AE117" s="4">
        <f t="shared" si="8"/>
        <v>-1.2972244301927276</v>
      </c>
      <c r="AF117" s="3">
        <v>371178.91</v>
      </c>
      <c r="AG117" s="3">
        <v>-1.2972244301927276</v>
      </c>
      <c r="AH117" s="4">
        <f t="shared" si="9"/>
        <v>4423368.2120325333</v>
      </c>
      <c r="AI117" s="4">
        <f t="shared" si="10"/>
        <v>0</v>
      </c>
      <c r="AJ117" s="58">
        <f>'Monthly Adjustments'!AX118</f>
        <v>0</v>
      </c>
      <c r="AK117" s="4">
        <f t="shared" si="11"/>
        <v>4423368.2120325333</v>
      </c>
    </row>
    <row r="118" spans="1:37" ht="15.75" x14ac:dyDescent="0.25">
      <c r="A118" s="7" t="s">
        <v>117</v>
      </c>
      <c r="B118" s="2" t="s">
        <v>4496</v>
      </c>
      <c r="C118" s="3">
        <v>1365554.21</v>
      </c>
      <c r="D118" s="3">
        <v>0</v>
      </c>
      <c r="E118" s="3">
        <v>1379899.1</v>
      </c>
      <c r="F118" s="3">
        <v>14344.890369746136</v>
      </c>
      <c r="G118" s="3">
        <v>1379899.1</v>
      </c>
      <c r="H118" s="3">
        <v>0</v>
      </c>
      <c r="I118" s="3">
        <v>1379899.1</v>
      </c>
      <c r="J118" s="3">
        <v>0</v>
      </c>
      <c r="K118" s="3">
        <v>1379899.1</v>
      </c>
      <c r="L118" s="3">
        <v>0</v>
      </c>
      <c r="M118" s="3">
        <v>1427702.34</v>
      </c>
      <c r="N118" s="3">
        <v>0</v>
      </c>
      <c r="O118" s="3">
        <v>1387865.23</v>
      </c>
      <c r="P118" s="3">
        <v>-9268.33</v>
      </c>
      <c r="Q118" s="3">
        <v>-9268.33</v>
      </c>
      <c r="R118" s="3">
        <v>1387865.77</v>
      </c>
      <c r="S118" s="3">
        <v>0</v>
      </c>
      <c r="T118" s="3">
        <v>1387865.77</v>
      </c>
      <c r="U118" s="3">
        <v>0</v>
      </c>
      <c r="V118" s="3">
        <v>1394972.5</v>
      </c>
      <c r="W118" s="3">
        <v>0</v>
      </c>
      <c r="X118" s="3">
        <v>1394972.5</v>
      </c>
      <c r="Y118" s="3">
        <v>-500.24</v>
      </c>
      <c r="Z118" s="3">
        <v>-500.24</v>
      </c>
      <c r="AA118" s="4">
        <f t="shared" si="6"/>
        <v>15280739.610369746</v>
      </c>
      <c r="AB118" s="3">
        <v>16675689.79580771</v>
      </c>
      <c r="AC118" s="4">
        <f t="shared" si="7"/>
        <v>1394950.1854379643</v>
      </c>
      <c r="AD118" s="3">
        <v>1394952.87</v>
      </c>
      <c r="AE118" s="4">
        <f t="shared" si="8"/>
        <v>-2.6845620358362794</v>
      </c>
      <c r="AF118" s="3">
        <v>1394952.87</v>
      </c>
      <c r="AG118" s="3">
        <v>-2.6845620358362794</v>
      </c>
      <c r="AH118" s="4">
        <f t="shared" si="9"/>
        <v>16675689.79580771</v>
      </c>
      <c r="AI118" s="4">
        <f t="shared" si="10"/>
        <v>0</v>
      </c>
      <c r="AJ118" s="58">
        <f>'Monthly Adjustments'!AX119</f>
        <v>0</v>
      </c>
      <c r="AK118" s="4">
        <f t="shared" si="11"/>
        <v>16675689.79580771</v>
      </c>
    </row>
    <row r="119" spans="1:37" ht="15.75" x14ac:dyDescent="0.25">
      <c r="A119" s="7" t="s">
        <v>118</v>
      </c>
      <c r="B119" s="2" t="s">
        <v>4497</v>
      </c>
      <c r="C119" s="3">
        <v>181351.23</v>
      </c>
      <c r="D119" s="3">
        <v>0</v>
      </c>
      <c r="E119" s="3">
        <v>182360.83</v>
      </c>
      <c r="F119" s="3">
        <v>1009.6034769608523</v>
      </c>
      <c r="G119" s="3">
        <v>182360.83</v>
      </c>
      <c r="H119" s="3">
        <v>0</v>
      </c>
      <c r="I119" s="3">
        <v>182360.83</v>
      </c>
      <c r="J119" s="3">
        <v>0</v>
      </c>
      <c r="K119" s="3">
        <v>182360.83</v>
      </c>
      <c r="L119" s="3">
        <v>0</v>
      </c>
      <c r="M119" s="3">
        <v>152778.32999999999</v>
      </c>
      <c r="N119" s="3">
        <v>0</v>
      </c>
      <c r="O119" s="3">
        <v>177430.3</v>
      </c>
      <c r="P119" s="3">
        <v>-1005.97</v>
      </c>
      <c r="Q119" s="3">
        <v>-1005.97</v>
      </c>
      <c r="R119" s="3">
        <v>177430.35</v>
      </c>
      <c r="S119" s="3">
        <v>0</v>
      </c>
      <c r="T119" s="3">
        <v>177430.36</v>
      </c>
      <c r="U119" s="3">
        <v>0</v>
      </c>
      <c r="V119" s="3">
        <v>178201.7</v>
      </c>
      <c r="W119" s="3">
        <v>0</v>
      </c>
      <c r="X119" s="3">
        <v>178201.71</v>
      </c>
      <c r="Y119" s="3">
        <v>-54.29</v>
      </c>
      <c r="Z119" s="3">
        <v>-54.29</v>
      </c>
      <c r="AA119" s="4">
        <f t="shared" si="6"/>
        <v>1953276.9034769607</v>
      </c>
      <c r="AB119" s="3">
        <v>2131476.1835678793</v>
      </c>
      <c r="AC119" s="4">
        <f t="shared" si="7"/>
        <v>178199.28009091853</v>
      </c>
      <c r="AD119" s="3">
        <v>178199.57</v>
      </c>
      <c r="AE119" s="4">
        <f t="shared" si="8"/>
        <v>-0.28990908147534356</v>
      </c>
      <c r="AF119" s="3">
        <v>178199.57</v>
      </c>
      <c r="AG119" s="3">
        <v>-0.28990908147534356</v>
      </c>
      <c r="AH119" s="4">
        <f t="shared" si="9"/>
        <v>2131476.1835678793</v>
      </c>
      <c r="AI119" s="4">
        <f t="shared" si="10"/>
        <v>0</v>
      </c>
      <c r="AJ119" s="58">
        <f>'Monthly Adjustments'!AX120</f>
        <v>0</v>
      </c>
      <c r="AK119" s="4">
        <f t="shared" si="11"/>
        <v>2131476.1835678793</v>
      </c>
    </row>
    <row r="120" spans="1:37" ht="15.75" x14ac:dyDescent="0.25">
      <c r="A120" s="7" t="s">
        <v>119</v>
      </c>
      <c r="B120" s="2" t="s">
        <v>4498</v>
      </c>
      <c r="C120" s="3">
        <v>1055.71</v>
      </c>
      <c r="D120" s="3">
        <v>0</v>
      </c>
      <c r="E120" s="3">
        <v>3892.29</v>
      </c>
      <c r="F120" s="3">
        <v>2836.58161568176</v>
      </c>
      <c r="G120" s="3">
        <v>3892.29</v>
      </c>
      <c r="H120" s="3">
        <v>0</v>
      </c>
      <c r="I120" s="3">
        <v>3892.29</v>
      </c>
      <c r="J120" s="3">
        <v>0</v>
      </c>
      <c r="K120" s="3">
        <v>3892.29</v>
      </c>
      <c r="L120" s="3">
        <v>0</v>
      </c>
      <c r="M120" s="3">
        <v>228331.58</v>
      </c>
      <c r="N120" s="3">
        <v>0</v>
      </c>
      <c r="O120" s="3">
        <v>41298.620000000003</v>
      </c>
      <c r="P120" s="3">
        <v>-1846.73</v>
      </c>
      <c r="Q120" s="3">
        <v>-1846.73</v>
      </c>
      <c r="R120" s="3">
        <v>41298.730000000003</v>
      </c>
      <c r="S120" s="3">
        <v>0</v>
      </c>
      <c r="T120" s="3">
        <v>41298.730000000003</v>
      </c>
      <c r="U120" s="3">
        <v>0</v>
      </c>
      <c r="V120" s="3">
        <v>42714.76</v>
      </c>
      <c r="W120" s="3">
        <v>0</v>
      </c>
      <c r="X120" s="3">
        <v>42714.76</v>
      </c>
      <c r="Y120" s="3">
        <v>-99.67</v>
      </c>
      <c r="Z120" s="3">
        <v>-99.67</v>
      </c>
      <c r="AA120" s="4">
        <f t="shared" si="6"/>
        <v>457118.63161568175</v>
      </c>
      <c r="AB120" s="3">
        <v>499828.9465057003</v>
      </c>
      <c r="AC120" s="4">
        <f t="shared" si="7"/>
        <v>42710.314890018548</v>
      </c>
      <c r="AD120" s="3">
        <v>42710.86</v>
      </c>
      <c r="AE120" s="4">
        <f t="shared" si="8"/>
        <v>-0.54510998145269696</v>
      </c>
      <c r="AF120" s="3">
        <v>42710.86</v>
      </c>
      <c r="AG120" s="3">
        <v>-0.54510998145269696</v>
      </c>
      <c r="AH120" s="4">
        <f t="shared" si="9"/>
        <v>499828.9465057003</v>
      </c>
      <c r="AI120" s="4">
        <f t="shared" si="10"/>
        <v>0</v>
      </c>
      <c r="AJ120" s="58">
        <f>'Monthly Adjustments'!AX121</f>
        <v>0</v>
      </c>
      <c r="AK120" s="4">
        <f t="shared" si="11"/>
        <v>499828.9465057003</v>
      </c>
    </row>
    <row r="121" spans="1:37" ht="15.75" x14ac:dyDescent="0.25">
      <c r="A121" s="7" t="s">
        <v>120</v>
      </c>
      <c r="B121" s="2" t="s">
        <v>243</v>
      </c>
      <c r="C121" s="3">
        <v>752178.13</v>
      </c>
      <c r="D121" s="3">
        <v>0</v>
      </c>
      <c r="E121" s="3">
        <v>752908.92</v>
      </c>
      <c r="F121" s="3">
        <v>730.79466553009115</v>
      </c>
      <c r="G121" s="3">
        <v>752908.92</v>
      </c>
      <c r="H121" s="3">
        <v>0</v>
      </c>
      <c r="I121" s="3">
        <v>752908.92</v>
      </c>
      <c r="J121" s="3">
        <v>0</v>
      </c>
      <c r="K121" s="3">
        <v>752908.92</v>
      </c>
      <c r="L121" s="3">
        <v>0</v>
      </c>
      <c r="M121" s="3">
        <v>958418.23</v>
      </c>
      <c r="N121" s="3">
        <v>0</v>
      </c>
      <c r="O121" s="3">
        <v>787159.96</v>
      </c>
      <c r="P121" s="3">
        <v>-4420.28</v>
      </c>
      <c r="Q121" s="3">
        <v>-4420.28</v>
      </c>
      <c r="R121" s="3">
        <v>787160.21</v>
      </c>
      <c r="S121" s="3">
        <v>0</v>
      </c>
      <c r="T121" s="3">
        <v>787160.22</v>
      </c>
      <c r="U121" s="3">
        <v>0</v>
      </c>
      <c r="V121" s="3">
        <v>790549.58</v>
      </c>
      <c r="W121" s="3">
        <v>0</v>
      </c>
      <c r="X121" s="3">
        <v>790549.57</v>
      </c>
      <c r="Y121" s="3">
        <v>-238.58</v>
      </c>
      <c r="Z121" s="3">
        <v>-238.58</v>
      </c>
      <c r="AA121" s="4">
        <f t="shared" si="6"/>
        <v>8665542.3746655285</v>
      </c>
      <c r="AB121" s="3">
        <v>9456081.3058017455</v>
      </c>
      <c r="AC121" s="4">
        <f t="shared" si="7"/>
        <v>790538.93113621697</v>
      </c>
      <c r="AD121" s="3">
        <v>790540.22</v>
      </c>
      <c r="AE121" s="4">
        <f t="shared" si="8"/>
        <v>-1.2888637830037624</v>
      </c>
      <c r="AF121" s="3">
        <v>790540.22</v>
      </c>
      <c r="AG121" s="3">
        <v>-1.2888637830037624</v>
      </c>
      <c r="AH121" s="4">
        <f t="shared" si="9"/>
        <v>9456081.3058017455</v>
      </c>
      <c r="AI121" s="4">
        <f t="shared" si="10"/>
        <v>0</v>
      </c>
      <c r="AJ121" s="58">
        <f>'Monthly Adjustments'!AX122</f>
        <v>0</v>
      </c>
      <c r="AK121" s="4">
        <f t="shared" si="11"/>
        <v>9456081.3058017455</v>
      </c>
    </row>
    <row r="122" spans="1:37" ht="15.75" x14ac:dyDescent="0.25">
      <c r="A122" s="7" t="s">
        <v>121</v>
      </c>
      <c r="B122" s="2" t="s">
        <v>244</v>
      </c>
      <c r="C122" s="3">
        <v>467906.03</v>
      </c>
      <c r="D122" s="3">
        <v>0</v>
      </c>
      <c r="E122" s="3">
        <v>468955.31</v>
      </c>
      <c r="F122" s="3">
        <v>1049.2856096436735</v>
      </c>
      <c r="G122" s="3">
        <v>468955.31</v>
      </c>
      <c r="H122" s="3">
        <v>0</v>
      </c>
      <c r="I122" s="3">
        <v>468955.31</v>
      </c>
      <c r="J122" s="3">
        <v>0</v>
      </c>
      <c r="K122" s="3">
        <v>468955.31</v>
      </c>
      <c r="L122" s="3">
        <v>0</v>
      </c>
      <c r="M122" s="3">
        <v>467769.81</v>
      </c>
      <c r="N122" s="3">
        <v>0</v>
      </c>
      <c r="O122" s="3">
        <v>468757.43</v>
      </c>
      <c r="P122" s="3">
        <v>-2606.8000000000002</v>
      </c>
      <c r="Q122" s="3">
        <v>-2606.8000000000002</v>
      </c>
      <c r="R122" s="3">
        <v>468757.58</v>
      </c>
      <c r="S122" s="3">
        <v>0</v>
      </c>
      <c r="T122" s="3">
        <v>468757.58</v>
      </c>
      <c r="U122" s="3">
        <v>0</v>
      </c>
      <c r="V122" s="3">
        <v>470756.41</v>
      </c>
      <c r="W122" s="3">
        <v>0</v>
      </c>
      <c r="X122" s="3">
        <v>470756.41</v>
      </c>
      <c r="Y122" s="3">
        <v>-140.69999999999999</v>
      </c>
      <c r="Z122" s="3">
        <v>-140.69999999999999</v>
      </c>
      <c r="AA122" s="4">
        <f t="shared" si="6"/>
        <v>5160331.7756096441</v>
      </c>
      <c r="AB122" s="3">
        <v>5631081.9038699297</v>
      </c>
      <c r="AC122" s="4">
        <f t="shared" si="7"/>
        <v>470750.12826028559</v>
      </c>
      <c r="AD122" s="3">
        <v>470750.88</v>
      </c>
      <c r="AE122" s="4">
        <f t="shared" si="8"/>
        <v>-0.75173971441108733</v>
      </c>
      <c r="AF122" s="3">
        <v>470750.88</v>
      </c>
      <c r="AG122" s="3">
        <v>-0.75173971441108733</v>
      </c>
      <c r="AH122" s="4">
        <f t="shared" si="9"/>
        <v>5631081.9038699297</v>
      </c>
      <c r="AI122" s="4">
        <f t="shared" si="10"/>
        <v>0</v>
      </c>
      <c r="AJ122" s="58">
        <f>'Monthly Adjustments'!AX123</f>
        <v>0</v>
      </c>
      <c r="AK122" s="4">
        <f t="shared" si="11"/>
        <v>5631081.9038699297</v>
      </c>
    </row>
    <row r="123" spans="1:37" ht="15.75" x14ac:dyDescent="0.25">
      <c r="A123" s="7" t="s">
        <v>122</v>
      </c>
      <c r="B123" s="2" t="s">
        <v>245</v>
      </c>
      <c r="C123" s="3">
        <v>134036.26999999999</v>
      </c>
      <c r="D123" s="3">
        <v>0</v>
      </c>
      <c r="E123" s="3">
        <v>134054.42000000001</v>
      </c>
      <c r="F123" s="3">
        <v>18.155523698893376</v>
      </c>
      <c r="G123" s="3">
        <v>134054.42000000001</v>
      </c>
      <c r="H123" s="3">
        <v>0</v>
      </c>
      <c r="I123" s="3">
        <v>134054.42000000001</v>
      </c>
      <c r="J123" s="3">
        <v>0</v>
      </c>
      <c r="K123" s="3">
        <v>134054.42000000001</v>
      </c>
      <c r="L123" s="3">
        <v>0</v>
      </c>
      <c r="M123" s="3">
        <v>157531.92000000001</v>
      </c>
      <c r="N123" s="3">
        <v>0</v>
      </c>
      <c r="O123" s="3">
        <v>137967.25</v>
      </c>
      <c r="P123" s="3">
        <v>-739.77</v>
      </c>
      <c r="Q123" s="3">
        <v>-739.77</v>
      </c>
      <c r="R123" s="3">
        <v>137967.29</v>
      </c>
      <c r="S123" s="3">
        <v>0</v>
      </c>
      <c r="T123" s="3">
        <v>137967.29999999999</v>
      </c>
      <c r="U123" s="3">
        <v>0</v>
      </c>
      <c r="V123" s="3">
        <v>138534.53</v>
      </c>
      <c r="W123" s="3">
        <v>0</v>
      </c>
      <c r="X123" s="3">
        <v>138534.53</v>
      </c>
      <c r="Y123" s="3">
        <v>-39.93</v>
      </c>
      <c r="Z123" s="3">
        <v>-39.93</v>
      </c>
      <c r="AA123" s="4">
        <f t="shared" si="6"/>
        <v>1518774.925523699</v>
      </c>
      <c r="AB123" s="3">
        <v>1657307.6919889138</v>
      </c>
      <c r="AC123" s="4">
        <f t="shared" si="7"/>
        <v>138532.76646521478</v>
      </c>
      <c r="AD123" s="3">
        <v>138532.96</v>
      </c>
      <c r="AE123" s="4">
        <f t="shared" si="8"/>
        <v>-0.19353478521225043</v>
      </c>
      <c r="AF123" s="3">
        <v>138532.96</v>
      </c>
      <c r="AG123" s="3">
        <v>-0.19353478521225043</v>
      </c>
      <c r="AH123" s="4">
        <f t="shared" si="9"/>
        <v>1657307.6919889138</v>
      </c>
      <c r="AI123" s="4">
        <f t="shared" si="10"/>
        <v>0</v>
      </c>
      <c r="AJ123" s="58">
        <f>'Monthly Adjustments'!AX124</f>
        <v>0</v>
      </c>
      <c r="AK123" s="4">
        <f t="shared" si="11"/>
        <v>1657307.6919889138</v>
      </c>
    </row>
    <row r="124" spans="1:37" ht="15.75" x14ac:dyDescent="0.25">
      <c r="A124" s="7" t="s">
        <v>123</v>
      </c>
      <c r="B124" s="2" t="s">
        <v>246</v>
      </c>
      <c r="C124" s="3">
        <v>238945.86</v>
      </c>
      <c r="D124" s="3">
        <v>0</v>
      </c>
      <c r="E124" s="3">
        <v>239149.58</v>
      </c>
      <c r="F124" s="3">
        <v>203.72553678479744</v>
      </c>
      <c r="G124" s="3">
        <v>239149.58</v>
      </c>
      <c r="H124" s="3">
        <v>0</v>
      </c>
      <c r="I124" s="3">
        <v>239149.58</v>
      </c>
      <c r="J124" s="3">
        <v>0</v>
      </c>
      <c r="K124" s="3">
        <v>239149.58</v>
      </c>
      <c r="L124" s="3">
        <v>0</v>
      </c>
      <c r="M124" s="3">
        <v>221857.33</v>
      </c>
      <c r="N124" s="3">
        <v>0</v>
      </c>
      <c r="O124" s="3">
        <v>236267.38</v>
      </c>
      <c r="P124" s="3">
        <v>-1388.82</v>
      </c>
      <c r="Q124" s="3">
        <v>-1388.82</v>
      </c>
      <c r="R124" s="3">
        <v>236267.46</v>
      </c>
      <c r="S124" s="3">
        <v>0</v>
      </c>
      <c r="T124" s="3">
        <v>236267.46</v>
      </c>
      <c r="U124" s="3">
        <v>0</v>
      </c>
      <c r="V124" s="3">
        <v>237332.37</v>
      </c>
      <c r="W124" s="3">
        <v>0</v>
      </c>
      <c r="X124" s="3">
        <v>237332.37</v>
      </c>
      <c r="Y124" s="3">
        <v>-74.959999999999994</v>
      </c>
      <c r="Z124" s="3">
        <v>-74.959999999999994</v>
      </c>
      <c r="AA124" s="4">
        <f t="shared" si="6"/>
        <v>2601072.2755367849</v>
      </c>
      <c r="AB124" s="3">
        <v>2838401.3107601739</v>
      </c>
      <c r="AC124" s="4">
        <f t="shared" si="7"/>
        <v>237329.03522338904</v>
      </c>
      <c r="AD124" s="3">
        <v>237329.43</v>
      </c>
      <c r="AE124" s="4">
        <f t="shared" si="8"/>
        <v>-0.39477661094861105</v>
      </c>
      <c r="AF124" s="3">
        <v>237329.43</v>
      </c>
      <c r="AG124" s="3">
        <v>-0.39477661094861105</v>
      </c>
      <c r="AH124" s="4">
        <f t="shared" si="9"/>
        <v>2838401.3107601735</v>
      </c>
      <c r="AI124" s="4">
        <f t="shared" si="10"/>
        <v>0</v>
      </c>
      <c r="AJ124" s="58">
        <f>'Monthly Adjustments'!AX125</f>
        <v>0</v>
      </c>
      <c r="AK124" s="4">
        <f t="shared" si="11"/>
        <v>2838401.3107601735</v>
      </c>
    </row>
    <row r="125" spans="1:37" ht="15.75" x14ac:dyDescent="0.25">
      <c r="A125" s="7" t="s">
        <v>124</v>
      </c>
      <c r="B125" s="2" t="s">
        <v>247</v>
      </c>
      <c r="C125" s="3">
        <v>189947.28</v>
      </c>
      <c r="D125" s="3">
        <v>0</v>
      </c>
      <c r="E125" s="3">
        <v>189953.1</v>
      </c>
      <c r="F125" s="3">
        <v>5.8155053845839575</v>
      </c>
      <c r="G125" s="3">
        <v>189953.1</v>
      </c>
      <c r="H125" s="3">
        <v>0</v>
      </c>
      <c r="I125" s="3">
        <v>189953.1</v>
      </c>
      <c r="J125" s="3">
        <v>0</v>
      </c>
      <c r="K125" s="3">
        <v>189953.1</v>
      </c>
      <c r="L125" s="3">
        <v>0</v>
      </c>
      <c r="M125" s="3">
        <v>153414.46</v>
      </c>
      <c r="N125" s="3">
        <v>0</v>
      </c>
      <c r="O125" s="3">
        <v>183863.22</v>
      </c>
      <c r="P125" s="3">
        <v>-940.21</v>
      </c>
      <c r="Q125" s="3">
        <v>-940.21</v>
      </c>
      <c r="R125" s="3">
        <v>183863.27</v>
      </c>
      <c r="S125" s="3">
        <v>0</v>
      </c>
      <c r="T125" s="3">
        <v>183863.27</v>
      </c>
      <c r="U125" s="3">
        <v>0</v>
      </c>
      <c r="V125" s="3">
        <v>184584.2</v>
      </c>
      <c r="W125" s="3">
        <v>0</v>
      </c>
      <c r="X125" s="3">
        <v>184584.2</v>
      </c>
      <c r="Y125" s="3">
        <v>-50.75</v>
      </c>
      <c r="Z125" s="3">
        <v>-50.75</v>
      </c>
      <c r="AA125" s="4">
        <f t="shared" si="6"/>
        <v>2023938.1155053845</v>
      </c>
      <c r="AB125" s="3">
        <v>2208520.0571385217</v>
      </c>
      <c r="AC125" s="4">
        <f t="shared" si="7"/>
        <v>184581.94163313718</v>
      </c>
      <c r="AD125" s="3">
        <v>184582.22</v>
      </c>
      <c r="AE125" s="4">
        <f t="shared" si="8"/>
        <v>-0.27836686282535084</v>
      </c>
      <c r="AF125" s="3">
        <v>184582.22</v>
      </c>
      <c r="AG125" s="3">
        <v>-0.27836686282535084</v>
      </c>
      <c r="AH125" s="4">
        <f t="shared" si="9"/>
        <v>2208520.0571385217</v>
      </c>
      <c r="AI125" s="4">
        <f t="shared" si="10"/>
        <v>0</v>
      </c>
      <c r="AJ125" s="58">
        <f>'Monthly Adjustments'!AX126</f>
        <v>-8991.2400000000016</v>
      </c>
      <c r="AK125" s="4">
        <f t="shared" si="11"/>
        <v>2199528.8171385215</v>
      </c>
    </row>
    <row r="126" spans="1:37" ht="15.75" x14ac:dyDescent="0.25">
      <c r="A126" s="7" t="s">
        <v>125</v>
      </c>
      <c r="B126" s="2" t="s">
        <v>248</v>
      </c>
      <c r="C126" s="3">
        <v>243734.24</v>
      </c>
      <c r="D126" s="3">
        <v>0</v>
      </c>
      <c r="E126" s="3">
        <v>243884.07</v>
      </c>
      <c r="F126" s="3">
        <v>149.83000880753389</v>
      </c>
      <c r="G126" s="3">
        <v>243884.07</v>
      </c>
      <c r="H126" s="3">
        <v>0</v>
      </c>
      <c r="I126" s="3">
        <v>243884.07</v>
      </c>
      <c r="J126" s="3">
        <v>0</v>
      </c>
      <c r="K126" s="3">
        <v>243884.07</v>
      </c>
      <c r="L126" s="3">
        <v>0</v>
      </c>
      <c r="M126" s="3">
        <v>241957.07</v>
      </c>
      <c r="N126" s="3">
        <v>0</v>
      </c>
      <c r="O126" s="3">
        <v>243562.75</v>
      </c>
      <c r="P126" s="3">
        <v>-1312.24</v>
      </c>
      <c r="Q126" s="3">
        <v>-1312.24</v>
      </c>
      <c r="R126" s="3">
        <v>243562.83</v>
      </c>
      <c r="S126" s="3">
        <v>0</v>
      </c>
      <c r="T126" s="3">
        <v>243562.83</v>
      </c>
      <c r="U126" s="3">
        <v>0</v>
      </c>
      <c r="V126" s="3">
        <v>244569.02</v>
      </c>
      <c r="W126" s="3">
        <v>0</v>
      </c>
      <c r="X126" s="3">
        <v>244569.02</v>
      </c>
      <c r="Y126" s="3">
        <v>-70.83</v>
      </c>
      <c r="Z126" s="3">
        <v>-70.83</v>
      </c>
      <c r="AA126" s="4">
        <f t="shared" si="6"/>
        <v>2681203.8700088076</v>
      </c>
      <c r="AB126" s="3">
        <v>2925769.7433788888</v>
      </c>
      <c r="AC126" s="4">
        <f t="shared" si="7"/>
        <v>244565.87337008119</v>
      </c>
      <c r="AD126" s="3">
        <v>244566.24</v>
      </c>
      <c r="AE126" s="4">
        <f t="shared" si="8"/>
        <v>-0.36662991880439222</v>
      </c>
      <c r="AF126" s="3">
        <v>244566.24</v>
      </c>
      <c r="AG126" s="3">
        <v>-0.36662991880439222</v>
      </c>
      <c r="AH126" s="4">
        <f t="shared" si="9"/>
        <v>2925769.7433788893</v>
      </c>
      <c r="AI126" s="4">
        <f t="shared" si="10"/>
        <v>0</v>
      </c>
      <c r="AJ126" s="58">
        <f>'Monthly Adjustments'!AX127</f>
        <v>0</v>
      </c>
      <c r="AK126" s="4">
        <f t="shared" si="11"/>
        <v>2925769.7433788893</v>
      </c>
    </row>
    <row r="127" spans="1:37" ht="15.75" x14ac:dyDescent="0.25">
      <c r="A127" s="7" t="s">
        <v>126</v>
      </c>
      <c r="B127" s="2" t="s">
        <v>249</v>
      </c>
      <c r="C127" s="3">
        <v>114016.24</v>
      </c>
      <c r="D127" s="3">
        <v>0</v>
      </c>
      <c r="E127" s="3">
        <v>116453.66</v>
      </c>
      <c r="F127" s="3">
        <v>2437.4216479495662</v>
      </c>
      <c r="G127" s="3">
        <v>116453.66</v>
      </c>
      <c r="H127" s="3">
        <v>0</v>
      </c>
      <c r="I127" s="3">
        <v>116453.66</v>
      </c>
      <c r="J127" s="3">
        <v>0</v>
      </c>
      <c r="K127" s="3">
        <v>116453.66</v>
      </c>
      <c r="L127" s="3">
        <v>0</v>
      </c>
      <c r="M127" s="3">
        <v>68230.98</v>
      </c>
      <c r="N127" s="3">
        <v>0</v>
      </c>
      <c r="O127" s="3">
        <v>108416.44</v>
      </c>
      <c r="P127" s="3">
        <v>-958.31</v>
      </c>
      <c r="Q127" s="3">
        <v>-958.31</v>
      </c>
      <c r="R127" s="3">
        <v>108416.49</v>
      </c>
      <c r="S127" s="3">
        <v>0</v>
      </c>
      <c r="T127" s="3">
        <v>108416.49</v>
      </c>
      <c r="U127" s="3">
        <v>0</v>
      </c>
      <c r="V127" s="3">
        <v>109151.3</v>
      </c>
      <c r="W127" s="3">
        <v>0</v>
      </c>
      <c r="X127" s="3">
        <v>109151.29</v>
      </c>
      <c r="Y127" s="3">
        <v>-51.72</v>
      </c>
      <c r="Z127" s="3">
        <v>-51.72</v>
      </c>
      <c r="AA127" s="4">
        <f t="shared" si="6"/>
        <v>1194051.2916479497</v>
      </c>
      <c r="AB127" s="3">
        <v>1303200.2768140822</v>
      </c>
      <c r="AC127" s="4">
        <f t="shared" si="7"/>
        <v>109148.98516613245</v>
      </c>
      <c r="AD127" s="3">
        <v>109149.27</v>
      </c>
      <c r="AE127" s="4">
        <f t="shared" si="8"/>
        <v>-0.28483386755397078</v>
      </c>
      <c r="AF127" s="3">
        <v>109149.27</v>
      </c>
      <c r="AG127" s="3">
        <v>-0.28483386755397078</v>
      </c>
      <c r="AH127" s="4">
        <f t="shared" si="9"/>
        <v>1303200.2768140822</v>
      </c>
      <c r="AI127" s="4">
        <f t="shared" si="10"/>
        <v>0</v>
      </c>
      <c r="AJ127" s="58">
        <f>'Monthly Adjustments'!AX128</f>
        <v>0</v>
      </c>
      <c r="AK127" s="4">
        <f t="shared" si="11"/>
        <v>1303200.2768140822</v>
      </c>
    </row>
    <row r="128" spans="1:37" ht="15.75" x14ac:dyDescent="0.25">
      <c r="A128" s="7" t="s">
        <v>127</v>
      </c>
      <c r="B128" s="2" t="s">
        <v>250</v>
      </c>
      <c r="C128" s="3">
        <v>177533.32</v>
      </c>
      <c r="D128" s="3">
        <v>0</v>
      </c>
      <c r="E128" s="3">
        <v>180298.41</v>
      </c>
      <c r="F128" s="3">
        <v>2765.0866073146753</v>
      </c>
      <c r="G128" s="3">
        <v>180298.41</v>
      </c>
      <c r="H128" s="3">
        <v>0</v>
      </c>
      <c r="I128" s="3">
        <v>180298.41</v>
      </c>
      <c r="J128" s="3">
        <v>0</v>
      </c>
      <c r="K128" s="3">
        <v>180298.41</v>
      </c>
      <c r="L128" s="3">
        <v>0</v>
      </c>
      <c r="M128" s="3">
        <v>181121.22</v>
      </c>
      <c r="N128" s="3">
        <v>0</v>
      </c>
      <c r="O128" s="3">
        <v>180435.39</v>
      </c>
      <c r="P128" s="3">
        <v>-1353.99</v>
      </c>
      <c r="Q128" s="3">
        <v>-1353.99</v>
      </c>
      <c r="R128" s="3">
        <v>180435.46</v>
      </c>
      <c r="S128" s="3">
        <v>0</v>
      </c>
      <c r="T128" s="3">
        <v>180435.47</v>
      </c>
      <c r="U128" s="3">
        <v>0</v>
      </c>
      <c r="V128" s="3">
        <v>181473.68</v>
      </c>
      <c r="W128" s="3">
        <v>0</v>
      </c>
      <c r="X128" s="3">
        <v>181473.67</v>
      </c>
      <c r="Y128" s="3">
        <v>-73.08</v>
      </c>
      <c r="Z128" s="3">
        <v>-73.08</v>
      </c>
      <c r="AA128" s="4">
        <f t="shared" si="6"/>
        <v>1986866.9366073147</v>
      </c>
      <c r="AB128" s="3">
        <v>2168337.358026736</v>
      </c>
      <c r="AC128" s="4">
        <f t="shared" si="7"/>
        <v>181470.42141942121</v>
      </c>
      <c r="AD128" s="3">
        <v>181470.81</v>
      </c>
      <c r="AE128" s="4">
        <f t="shared" si="8"/>
        <v>-0.38858057878678665</v>
      </c>
      <c r="AF128" s="3">
        <v>181470.81</v>
      </c>
      <c r="AG128" s="3">
        <v>-0.38858057878678665</v>
      </c>
      <c r="AH128" s="4">
        <f t="shared" si="9"/>
        <v>2168337.3580267364</v>
      </c>
      <c r="AI128" s="4">
        <f t="shared" si="10"/>
        <v>0</v>
      </c>
      <c r="AJ128" s="58">
        <f>'Monthly Adjustments'!AX129</f>
        <v>0</v>
      </c>
      <c r="AK128" s="4">
        <f t="shared" si="11"/>
        <v>2168337.3580267364</v>
      </c>
    </row>
    <row r="129" spans="1:37" ht="15.75" x14ac:dyDescent="0.25">
      <c r="A129" s="7" t="s">
        <v>128</v>
      </c>
      <c r="B129" s="2" t="s">
        <v>251</v>
      </c>
      <c r="C129" s="3">
        <v>431251.25</v>
      </c>
      <c r="D129" s="3">
        <v>0</v>
      </c>
      <c r="E129" s="3">
        <v>448163.25</v>
      </c>
      <c r="F129" s="3">
        <v>16911.996757675894</v>
      </c>
      <c r="G129" s="3">
        <v>448163.25</v>
      </c>
      <c r="H129" s="3">
        <v>0</v>
      </c>
      <c r="I129" s="3">
        <v>448163.25</v>
      </c>
      <c r="J129" s="3">
        <v>0</v>
      </c>
      <c r="K129" s="3">
        <v>448163.25</v>
      </c>
      <c r="L129" s="3">
        <v>0</v>
      </c>
      <c r="M129" s="3">
        <v>190106.56</v>
      </c>
      <c r="N129" s="3">
        <v>0</v>
      </c>
      <c r="O129" s="3">
        <v>405153.46</v>
      </c>
      <c r="P129" s="3">
        <v>-2914.24</v>
      </c>
      <c r="Q129" s="3">
        <v>-2914.24</v>
      </c>
      <c r="R129" s="3">
        <v>405153.63</v>
      </c>
      <c r="S129" s="3">
        <v>0</v>
      </c>
      <c r="T129" s="3">
        <v>405153.63</v>
      </c>
      <c r="U129" s="3">
        <v>0</v>
      </c>
      <c r="V129" s="3">
        <v>407388.2</v>
      </c>
      <c r="W129" s="3">
        <v>0</v>
      </c>
      <c r="X129" s="3">
        <v>407388.21</v>
      </c>
      <c r="Y129" s="3">
        <v>-157.29</v>
      </c>
      <c r="Z129" s="3">
        <v>-157.29</v>
      </c>
      <c r="AA129" s="4">
        <f t="shared" si="6"/>
        <v>4461159.9367576763</v>
      </c>
      <c r="AB129" s="3">
        <v>4868541.1208991772</v>
      </c>
      <c r="AC129" s="4">
        <f t="shared" si="7"/>
        <v>407381.18414150085</v>
      </c>
      <c r="AD129" s="3">
        <v>407382.03</v>
      </c>
      <c r="AE129" s="4">
        <f t="shared" si="8"/>
        <v>-0.84585849917493761</v>
      </c>
      <c r="AF129" s="3">
        <v>407382.03</v>
      </c>
      <c r="AG129" s="3">
        <v>-0.84585849917493761</v>
      </c>
      <c r="AH129" s="4">
        <f t="shared" si="9"/>
        <v>4868541.1208991762</v>
      </c>
      <c r="AI129" s="4">
        <f t="shared" si="10"/>
        <v>0</v>
      </c>
      <c r="AJ129" s="58">
        <f>'Monthly Adjustments'!AX130</f>
        <v>0</v>
      </c>
      <c r="AK129" s="4">
        <f t="shared" si="11"/>
        <v>4868541.1208991762</v>
      </c>
    </row>
    <row r="130" spans="1:37" ht="15.75" x14ac:dyDescent="0.25">
      <c r="A130" s="7" t="s">
        <v>129</v>
      </c>
      <c r="B130" s="2" t="s">
        <v>4499</v>
      </c>
      <c r="C130" s="3">
        <v>99931.09</v>
      </c>
      <c r="D130" s="3">
        <v>0</v>
      </c>
      <c r="E130" s="3">
        <v>112682.11</v>
      </c>
      <c r="F130" s="3">
        <v>12751.02926040157</v>
      </c>
      <c r="G130" s="3">
        <v>112682.11</v>
      </c>
      <c r="H130" s="3">
        <v>0</v>
      </c>
      <c r="I130" s="3">
        <v>112682.11</v>
      </c>
      <c r="J130" s="3">
        <v>0</v>
      </c>
      <c r="K130" s="3">
        <v>112682.11</v>
      </c>
      <c r="L130" s="3">
        <v>0</v>
      </c>
      <c r="M130" s="3">
        <v>186358.23</v>
      </c>
      <c r="N130" s="3">
        <v>0</v>
      </c>
      <c r="O130" s="3">
        <v>124961.21</v>
      </c>
      <c r="P130" s="3">
        <v>-2190.9499999999998</v>
      </c>
      <c r="Q130" s="3">
        <v>-2190.9499999999998</v>
      </c>
      <c r="R130" s="3">
        <v>124961.34</v>
      </c>
      <c r="S130" s="3">
        <v>0</v>
      </c>
      <c r="T130" s="3">
        <v>124961.34</v>
      </c>
      <c r="U130" s="3">
        <v>0</v>
      </c>
      <c r="V130" s="3">
        <v>126641.3</v>
      </c>
      <c r="W130" s="3">
        <v>0</v>
      </c>
      <c r="X130" s="3">
        <v>126641.31</v>
      </c>
      <c r="Y130" s="3">
        <v>-118.25</v>
      </c>
      <c r="Z130" s="3">
        <v>-118.25</v>
      </c>
      <c r="AA130" s="4">
        <f t="shared" si="6"/>
        <v>1377935.2892604016</v>
      </c>
      <c r="AB130" s="3">
        <v>1504571.3238052821</v>
      </c>
      <c r="AC130" s="4">
        <f t="shared" si="7"/>
        <v>126636.0345448805</v>
      </c>
      <c r="AD130" s="3">
        <v>126636.66</v>
      </c>
      <c r="AE130" s="4">
        <f t="shared" si="8"/>
        <v>-0.62545511950156651</v>
      </c>
      <c r="AF130" s="3">
        <v>126636.66</v>
      </c>
      <c r="AG130" s="3">
        <v>-0.62545511950156651</v>
      </c>
      <c r="AH130" s="4">
        <f t="shared" si="9"/>
        <v>1504571.3238052819</v>
      </c>
      <c r="AI130" s="4">
        <f t="shared" si="10"/>
        <v>0</v>
      </c>
      <c r="AJ130" s="58">
        <f>'Monthly Adjustments'!AX131</f>
        <v>0</v>
      </c>
      <c r="AK130" s="4">
        <f t="shared" si="11"/>
        <v>1504571.3238052819</v>
      </c>
    </row>
    <row r="131" spans="1:37" ht="15.75" x14ac:dyDescent="0.25">
      <c r="A131" s="7" t="s">
        <v>130</v>
      </c>
      <c r="B131" s="2" t="s">
        <v>252</v>
      </c>
      <c r="C131" s="3">
        <v>225444.93</v>
      </c>
      <c r="D131" s="3">
        <v>0</v>
      </c>
      <c r="E131" s="3">
        <v>227340.25</v>
      </c>
      <c r="F131" s="3">
        <v>1895.3155080280267</v>
      </c>
      <c r="G131" s="3">
        <v>227340.25</v>
      </c>
      <c r="H131" s="3">
        <v>0</v>
      </c>
      <c r="I131" s="3">
        <v>227340.25</v>
      </c>
      <c r="J131" s="3">
        <v>0</v>
      </c>
      <c r="K131" s="3">
        <v>227340.25</v>
      </c>
      <c r="L131" s="3">
        <v>0</v>
      </c>
      <c r="M131" s="3">
        <v>100180.07</v>
      </c>
      <c r="N131" s="3">
        <v>0</v>
      </c>
      <c r="O131" s="3">
        <v>206146.67</v>
      </c>
      <c r="P131" s="3">
        <v>-1831.78</v>
      </c>
      <c r="Q131" s="3">
        <v>-1831.78</v>
      </c>
      <c r="R131" s="3">
        <v>206146.78</v>
      </c>
      <c r="S131" s="3">
        <v>0</v>
      </c>
      <c r="T131" s="3">
        <v>206146.78</v>
      </c>
      <c r="U131" s="3">
        <v>0</v>
      </c>
      <c r="V131" s="3">
        <v>207551.34</v>
      </c>
      <c r="W131" s="3">
        <v>0</v>
      </c>
      <c r="X131" s="3">
        <v>207551.34</v>
      </c>
      <c r="Y131" s="3">
        <v>-98.87</v>
      </c>
      <c r="Z131" s="3">
        <v>-98.87</v>
      </c>
      <c r="AA131" s="4">
        <f t="shared" ref="AA131:AA180" si="12">C131+D131+E131+F131+G131+H131+I131+J131+K131+L131+M131+N131+O131+P131-Q131+R131+S131+T131+U131+V131+W131+X131+Y131-Z131</f>
        <v>2270424.2255080282</v>
      </c>
      <c r="AB131" s="3">
        <v>2477971.1659029559</v>
      </c>
      <c r="AC131" s="4">
        <f t="shared" ref="AC131:AC180" si="13">AB131-AA131</f>
        <v>207546.94039492775</v>
      </c>
      <c r="AD131" s="3">
        <v>207547.47</v>
      </c>
      <c r="AE131" s="4">
        <f t="shared" ref="AE131:AE180" si="14">AC131-AD131</f>
        <v>-0.52960507225361653</v>
      </c>
      <c r="AF131" s="3">
        <v>207547.47</v>
      </c>
      <c r="AG131" s="3">
        <v>-0.52960507225361653</v>
      </c>
      <c r="AH131" s="4">
        <f t="shared" ref="AH131:AH180" si="15">SUM(C131:P131)+SUM(R131:Y131)+SUM(AF131:AG131)-Z131-Q131</f>
        <v>2477971.1659029555</v>
      </c>
      <c r="AI131" s="4">
        <f t="shared" ref="AI131:AI180" si="16">AB131-AH131</f>
        <v>0</v>
      </c>
      <c r="AJ131" s="58">
        <f>'Monthly Adjustments'!AX132</f>
        <v>0</v>
      </c>
      <c r="AK131" s="4">
        <f t="shared" ref="AK131:AK180" si="17">AH131+AJ131</f>
        <v>2477971.1659029555</v>
      </c>
    </row>
    <row r="132" spans="1:37" ht="15.75" x14ac:dyDescent="0.25">
      <c r="A132" s="7" t="s">
        <v>131</v>
      </c>
      <c r="B132" s="2" t="s">
        <v>253</v>
      </c>
      <c r="C132" s="3">
        <v>165422.51</v>
      </c>
      <c r="D132" s="3">
        <v>0</v>
      </c>
      <c r="E132" s="3">
        <v>166341.59</v>
      </c>
      <c r="F132" s="3">
        <v>919.07453631053795</v>
      </c>
      <c r="G132" s="3">
        <v>166341.59</v>
      </c>
      <c r="H132" s="3">
        <v>0</v>
      </c>
      <c r="I132" s="3">
        <v>166341.59</v>
      </c>
      <c r="J132" s="3">
        <v>0</v>
      </c>
      <c r="K132" s="3">
        <v>166341.59</v>
      </c>
      <c r="L132" s="3">
        <v>0</v>
      </c>
      <c r="M132" s="3">
        <v>167875.32</v>
      </c>
      <c r="N132" s="3">
        <v>0</v>
      </c>
      <c r="O132" s="3">
        <v>166597.07999999999</v>
      </c>
      <c r="P132" s="3">
        <v>-1131.19</v>
      </c>
      <c r="Q132" s="3">
        <v>-1131.19</v>
      </c>
      <c r="R132" s="3">
        <v>166597.14000000001</v>
      </c>
      <c r="S132" s="3">
        <v>0</v>
      </c>
      <c r="T132" s="3">
        <v>166597.15</v>
      </c>
      <c r="U132" s="3">
        <v>0</v>
      </c>
      <c r="V132" s="3">
        <v>167464.51</v>
      </c>
      <c r="W132" s="3">
        <v>0</v>
      </c>
      <c r="X132" s="3">
        <v>167464.51999999999</v>
      </c>
      <c r="Y132" s="3">
        <v>-61.05</v>
      </c>
      <c r="Z132" s="3">
        <v>-61.05</v>
      </c>
      <c r="AA132" s="4">
        <f t="shared" si="12"/>
        <v>1834303.6645363106</v>
      </c>
      <c r="AB132" s="3">
        <v>2001765.4545392988</v>
      </c>
      <c r="AC132" s="4">
        <f t="shared" si="13"/>
        <v>167461.79000298819</v>
      </c>
      <c r="AD132" s="3">
        <v>167462.10999999999</v>
      </c>
      <c r="AE132" s="4">
        <f t="shared" si="14"/>
        <v>-0.3199970118002966</v>
      </c>
      <c r="AF132" s="3">
        <v>167462.10999999999</v>
      </c>
      <c r="AG132" s="3">
        <v>-0.3199970118002966</v>
      </c>
      <c r="AH132" s="4">
        <f t="shared" si="15"/>
        <v>2001765.4545392988</v>
      </c>
      <c r="AI132" s="4">
        <f t="shared" si="16"/>
        <v>0</v>
      </c>
      <c r="AJ132" s="58">
        <f>'Monthly Adjustments'!AX133</f>
        <v>0</v>
      </c>
      <c r="AK132" s="4">
        <f t="shared" si="17"/>
        <v>2001765.4545392988</v>
      </c>
    </row>
    <row r="133" spans="1:37" ht="15.75" x14ac:dyDescent="0.25">
      <c r="A133" s="7" t="s">
        <v>132</v>
      </c>
      <c r="B133" s="2" t="s">
        <v>254</v>
      </c>
      <c r="C133" s="3">
        <v>270437.09999999998</v>
      </c>
      <c r="D133" s="3">
        <v>0</v>
      </c>
      <c r="E133" s="3">
        <v>325536.95</v>
      </c>
      <c r="F133" s="3">
        <v>55099.854359070421</v>
      </c>
      <c r="G133" s="3">
        <v>325536.95</v>
      </c>
      <c r="H133" s="3">
        <v>0</v>
      </c>
      <c r="I133" s="3">
        <v>325536.95</v>
      </c>
      <c r="J133" s="3">
        <v>0</v>
      </c>
      <c r="K133" s="3">
        <v>325536.95</v>
      </c>
      <c r="L133" s="3">
        <v>0</v>
      </c>
      <c r="M133" s="3">
        <v>-47990.66</v>
      </c>
      <c r="N133" s="3">
        <v>266805.43480548076</v>
      </c>
      <c r="O133" s="3">
        <v>218814.04</v>
      </c>
      <c r="P133" s="3">
        <v>-6348.06</v>
      </c>
      <c r="Q133" s="3">
        <v>-6348.06</v>
      </c>
      <c r="R133" s="3">
        <v>255283.17</v>
      </c>
      <c r="S133" s="3">
        <v>-53361.09</v>
      </c>
      <c r="T133" s="3">
        <v>255283.17</v>
      </c>
      <c r="U133" s="3">
        <v>-34164.814961096155</v>
      </c>
      <c r="V133" s="3">
        <v>260150.71</v>
      </c>
      <c r="W133" s="3">
        <v>-34164.814961096155</v>
      </c>
      <c r="X133" s="3">
        <v>260150.7</v>
      </c>
      <c r="Y133" s="3">
        <v>-30670.079999999998</v>
      </c>
      <c r="Z133" s="3">
        <v>-342.62</v>
      </c>
      <c r="AA133" s="4">
        <f t="shared" si="12"/>
        <v>2944163.139242359</v>
      </c>
      <c r="AB133" s="3">
        <v>3173972.931845746</v>
      </c>
      <c r="AC133" s="4">
        <f t="shared" si="13"/>
        <v>229809.79260338703</v>
      </c>
      <c r="AD133" s="3">
        <v>260137.26</v>
      </c>
      <c r="AE133" s="4">
        <f t="shared" si="14"/>
        <v>-30327.467396612978</v>
      </c>
      <c r="AF133" s="3">
        <v>260137.26</v>
      </c>
      <c r="AG133" s="3">
        <v>-30327.467396612978</v>
      </c>
      <c r="AH133" s="4">
        <f t="shared" si="15"/>
        <v>3173972.931845746</v>
      </c>
      <c r="AI133" s="4">
        <f t="shared" si="16"/>
        <v>0</v>
      </c>
      <c r="AJ133" s="58">
        <f>'Monthly Adjustments'!AX134</f>
        <v>0</v>
      </c>
      <c r="AK133" s="4">
        <f t="shared" si="17"/>
        <v>3173972.931845746</v>
      </c>
    </row>
    <row r="134" spans="1:37" ht="15.75" x14ac:dyDescent="0.25">
      <c r="A134" s="7" t="s">
        <v>133</v>
      </c>
      <c r="B134" s="2" t="s">
        <v>255</v>
      </c>
      <c r="C134" s="3">
        <v>159651.51</v>
      </c>
      <c r="D134" s="3">
        <v>0</v>
      </c>
      <c r="E134" s="3">
        <v>159589.79999999999</v>
      </c>
      <c r="F134" s="3">
        <v>-61.710245026450139</v>
      </c>
      <c r="G134" s="3">
        <v>159589.79999999999</v>
      </c>
      <c r="H134" s="3">
        <v>0</v>
      </c>
      <c r="I134" s="3">
        <v>159589.79999999999</v>
      </c>
      <c r="J134" s="3">
        <v>0</v>
      </c>
      <c r="K134" s="3">
        <v>159589.79999999999</v>
      </c>
      <c r="L134" s="3">
        <v>0</v>
      </c>
      <c r="M134" s="3">
        <v>131826.88</v>
      </c>
      <c r="N134" s="3">
        <v>0</v>
      </c>
      <c r="O134" s="3">
        <v>154962.54</v>
      </c>
      <c r="P134" s="3">
        <v>-902.34</v>
      </c>
      <c r="Q134" s="3">
        <v>-902.34</v>
      </c>
      <c r="R134" s="3">
        <v>154962.59</v>
      </c>
      <c r="S134" s="3">
        <v>0</v>
      </c>
      <c r="T134" s="3">
        <v>154962.6</v>
      </c>
      <c r="U134" s="3">
        <v>0</v>
      </c>
      <c r="V134" s="3">
        <v>155654.49</v>
      </c>
      <c r="W134" s="3">
        <v>0</v>
      </c>
      <c r="X134" s="3">
        <v>155654.48000000001</v>
      </c>
      <c r="Y134" s="3">
        <v>-48.7</v>
      </c>
      <c r="Z134" s="3">
        <v>-48.7</v>
      </c>
      <c r="AA134" s="4">
        <f t="shared" si="12"/>
        <v>1705972.5797549735</v>
      </c>
      <c r="AB134" s="3">
        <v>1861624.8989477227</v>
      </c>
      <c r="AC134" s="4">
        <f t="shared" si="13"/>
        <v>155652.31919274922</v>
      </c>
      <c r="AD134" s="3">
        <v>155652.57999999999</v>
      </c>
      <c r="AE134" s="4">
        <f t="shared" si="14"/>
        <v>-0.26080725077190436</v>
      </c>
      <c r="AF134" s="3">
        <v>155652.57999999999</v>
      </c>
      <c r="AG134" s="3">
        <v>-0.26080725077190436</v>
      </c>
      <c r="AH134" s="4">
        <f t="shared" si="15"/>
        <v>1861624.8989477225</v>
      </c>
      <c r="AI134" s="4">
        <f t="shared" si="16"/>
        <v>0</v>
      </c>
      <c r="AJ134" s="58">
        <f>'Monthly Adjustments'!AX135</f>
        <v>0</v>
      </c>
      <c r="AK134" s="4">
        <f t="shared" si="17"/>
        <v>1861624.8989477225</v>
      </c>
    </row>
    <row r="135" spans="1:37" ht="15.75" x14ac:dyDescent="0.25">
      <c r="A135" s="7" t="s">
        <v>134</v>
      </c>
      <c r="B135" s="2" t="s">
        <v>256</v>
      </c>
      <c r="C135" s="3">
        <v>807974.7</v>
      </c>
      <c r="D135" s="3">
        <v>0</v>
      </c>
      <c r="E135" s="3">
        <v>810847.78</v>
      </c>
      <c r="F135" s="3">
        <v>2873.074031433207</v>
      </c>
      <c r="G135" s="3">
        <v>810847.78</v>
      </c>
      <c r="H135" s="3">
        <v>0</v>
      </c>
      <c r="I135" s="3">
        <v>810847.78</v>
      </c>
      <c r="J135" s="3">
        <v>0</v>
      </c>
      <c r="K135" s="3">
        <v>810847.78</v>
      </c>
      <c r="L135" s="3">
        <v>0</v>
      </c>
      <c r="M135" s="3">
        <v>718157.56</v>
      </c>
      <c r="N135" s="3">
        <v>0</v>
      </c>
      <c r="O135" s="3">
        <v>795398.9</v>
      </c>
      <c r="P135" s="3">
        <v>-4398.07</v>
      </c>
      <c r="Q135" s="3">
        <v>-4398.07</v>
      </c>
      <c r="R135" s="3">
        <v>795399.16</v>
      </c>
      <c r="S135" s="3">
        <v>0</v>
      </c>
      <c r="T135" s="3">
        <v>795399.15</v>
      </c>
      <c r="U135" s="3">
        <v>0</v>
      </c>
      <c r="V135" s="3">
        <v>798771.49</v>
      </c>
      <c r="W135" s="3">
        <v>0</v>
      </c>
      <c r="X135" s="3">
        <v>798771.49</v>
      </c>
      <c r="Y135" s="3">
        <v>-237.38</v>
      </c>
      <c r="Z135" s="3">
        <v>-237.38</v>
      </c>
      <c r="AA135" s="4">
        <f t="shared" si="12"/>
        <v>8756136.6440314353</v>
      </c>
      <c r="AB135" s="3">
        <v>9554897.5323875509</v>
      </c>
      <c r="AC135" s="4">
        <f t="shared" si="13"/>
        <v>798760.88835611567</v>
      </c>
      <c r="AD135" s="3">
        <v>798762.17</v>
      </c>
      <c r="AE135" s="4">
        <f t="shared" si="14"/>
        <v>-1.2816438843728974</v>
      </c>
      <c r="AF135" s="3">
        <v>798762.17</v>
      </c>
      <c r="AG135" s="3">
        <v>-1.2816438843728974</v>
      </c>
      <c r="AH135" s="4">
        <f t="shared" si="15"/>
        <v>9554897.5323875509</v>
      </c>
      <c r="AI135" s="4">
        <f t="shared" si="16"/>
        <v>0</v>
      </c>
      <c r="AJ135" s="58">
        <f>'Monthly Adjustments'!AX136</f>
        <v>0</v>
      </c>
      <c r="AK135" s="4">
        <f t="shared" si="17"/>
        <v>9554897.5323875509</v>
      </c>
    </row>
    <row r="136" spans="1:37" ht="15.75" x14ac:dyDescent="0.25">
      <c r="A136" s="7" t="s">
        <v>135</v>
      </c>
      <c r="B136" s="2" t="s">
        <v>257</v>
      </c>
      <c r="C136" s="3">
        <v>180017.52</v>
      </c>
      <c r="D136" s="3">
        <v>0</v>
      </c>
      <c r="E136" s="3">
        <v>180447.01</v>
      </c>
      <c r="F136" s="3">
        <v>429.49170261499239</v>
      </c>
      <c r="G136" s="3">
        <v>180447.01</v>
      </c>
      <c r="H136" s="3">
        <v>0</v>
      </c>
      <c r="I136" s="3">
        <v>180447.01</v>
      </c>
      <c r="J136" s="3">
        <v>0</v>
      </c>
      <c r="K136" s="3">
        <v>180447.01</v>
      </c>
      <c r="L136" s="3">
        <v>0</v>
      </c>
      <c r="M136" s="3">
        <v>151873.93</v>
      </c>
      <c r="N136" s="3">
        <v>0</v>
      </c>
      <c r="O136" s="3">
        <v>175684.71</v>
      </c>
      <c r="P136" s="3">
        <v>-1088.06</v>
      </c>
      <c r="Q136" s="3">
        <v>-1088.06</v>
      </c>
      <c r="R136" s="3">
        <v>175684.77</v>
      </c>
      <c r="S136" s="3">
        <v>0</v>
      </c>
      <c r="T136" s="3">
        <v>175684.77</v>
      </c>
      <c r="U136" s="3">
        <v>0</v>
      </c>
      <c r="V136" s="3">
        <v>176519.06</v>
      </c>
      <c r="W136" s="3">
        <v>0</v>
      </c>
      <c r="X136" s="3">
        <v>176519.06</v>
      </c>
      <c r="Y136" s="3">
        <v>-58.73</v>
      </c>
      <c r="Z136" s="3">
        <v>-58.73</v>
      </c>
      <c r="AA136" s="4">
        <f t="shared" si="12"/>
        <v>1934201.3517026152</v>
      </c>
      <c r="AB136" s="3">
        <v>2110717.8024356929</v>
      </c>
      <c r="AC136" s="4">
        <f t="shared" si="13"/>
        <v>176516.45073307771</v>
      </c>
      <c r="AD136" s="3">
        <v>176516.76</v>
      </c>
      <c r="AE136" s="4">
        <f t="shared" si="14"/>
        <v>-0.30926692229695618</v>
      </c>
      <c r="AF136" s="3">
        <v>176516.76</v>
      </c>
      <c r="AG136" s="3">
        <v>-0.30926692229695618</v>
      </c>
      <c r="AH136" s="4">
        <f t="shared" si="15"/>
        <v>2110717.8024356924</v>
      </c>
      <c r="AI136" s="4">
        <f t="shared" si="16"/>
        <v>0</v>
      </c>
      <c r="AJ136" s="58">
        <f>'Monthly Adjustments'!AX137</f>
        <v>0</v>
      </c>
      <c r="AK136" s="4">
        <f t="shared" si="17"/>
        <v>2110717.8024356924</v>
      </c>
    </row>
    <row r="137" spans="1:37" ht="15.75" x14ac:dyDescent="0.25">
      <c r="A137" s="7" t="s">
        <v>136</v>
      </c>
      <c r="B137" s="2" t="s">
        <v>4500</v>
      </c>
      <c r="C137" s="3">
        <v>192355.33</v>
      </c>
      <c r="D137" s="3">
        <v>0</v>
      </c>
      <c r="E137" s="3">
        <v>192841.71</v>
      </c>
      <c r="F137" s="3">
        <v>486.38008403606364</v>
      </c>
      <c r="G137" s="3">
        <v>192841.71</v>
      </c>
      <c r="H137" s="3">
        <v>0</v>
      </c>
      <c r="I137" s="3">
        <v>192841.71</v>
      </c>
      <c r="J137" s="3">
        <v>0</v>
      </c>
      <c r="K137" s="3">
        <v>192841.71</v>
      </c>
      <c r="L137" s="3">
        <v>0</v>
      </c>
      <c r="M137" s="3">
        <v>135336.13</v>
      </c>
      <c r="N137" s="3">
        <v>0</v>
      </c>
      <c r="O137" s="3">
        <v>183257.33</v>
      </c>
      <c r="P137" s="3">
        <v>-994.46</v>
      </c>
      <c r="Q137" s="3">
        <v>-994.46</v>
      </c>
      <c r="R137" s="3">
        <v>183257.39</v>
      </c>
      <c r="S137" s="3">
        <v>0</v>
      </c>
      <c r="T137" s="3">
        <v>183257.39</v>
      </c>
      <c r="U137" s="3">
        <v>0</v>
      </c>
      <c r="V137" s="3">
        <v>184019.92</v>
      </c>
      <c r="W137" s="3">
        <v>0</v>
      </c>
      <c r="X137" s="3">
        <v>184019.92</v>
      </c>
      <c r="Y137" s="3">
        <v>-53.67</v>
      </c>
      <c r="Z137" s="3">
        <v>-53.67</v>
      </c>
      <c r="AA137" s="4">
        <f t="shared" si="12"/>
        <v>2017356.6300840359</v>
      </c>
      <c r="AB137" s="3">
        <v>2201374.1487520807</v>
      </c>
      <c r="AC137" s="4">
        <f t="shared" si="13"/>
        <v>184017.51866804482</v>
      </c>
      <c r="AD137" s="3">
        <v>184017.81</v>
      </c>
      <c r="AE137" s="4">
        <f t="shared" si="14"/>
        <v>-0.29133195517351851</v>
      </c>
      <c r="AF137" s="3">
        <v>184017.81</v>
      </c>
      <c r="AG137" s="3">
        <v>-0.29133195517351851</v>
      </c>
      <c r="AH137" s="4">
        <f t="shared" si="15"/>
        <v>2201374.1487520807</v>
      </c>
      <c r="AI137" s="4">
        <f t="shared" si="16"/>
        <v>0</v>
      </c>
      <c r="AJ137" s="58">
        <f>'Monthly Adjustments'!AX138</f>
        <v>0</v>
      </c>
      <c r="AK137" s="4">
        <f t="shared" si="17"/>
        <v>2201374.1487520807</v>
      </c>
    </row>
    <row r="138" spans="1:37" ht="15.75" x14ac:dyDescent="0.25">
      <c r="A138" s="7" t="s">
        <v>137</v>
      </c>
      <c r="B138" s="2" t="s">
        <v>258</v>
      </c>
      <c r="C138" s="3">
        <v>8467965.1099999994</v>
      </c>
      <c r="D138" s="3">
        <v>0</v>
      </c>
      <c r="E138" s="3">
        <v>8531260.4100000001</v>
      </c>
      <c r="F138" s="3">
        <v>63295.301482722163</v>
      </c>
      <c r="G138" s="3">
        <v>8531260.4100000001</v>
      </c>
      <c r="H138" s="3">
        <v>0</v>
      </c>
      <c r="I138" s="3">
        <v>8531260.4100000001</v>
      </c>
      <c r="J138" s="3">
        <v>0</v>
      </c>
      <c r="K138" s="3">
        <v>8531260.4100000001</v>
      </c>
      <c r="L138" s="3">
        <v>0</v>
      </c>
      <c r="M138" s="3">
        <v>8394022.2400000002</v>
      </c>
      <c r="N138" s="3">
        <v>0</v>
      </c>
      <c r="O138" s="3">
        <v>8508381.4700000007</v>
      </c>
      <c r="P138" s="3">
        <v>-50950.92</v>
      </c>
      <c r="Q138" s="3">
        <v>-50950.92</v>
      </c>
      <c r="R138" s="3">
        <v>8508384.4299999997</v>
      </c>
      <c r="S138" s="3">
        <v>0</v>
      </c>
      <c r="T138" s="3">
        <v>8508384.4299999997</v>
      </c>
      <c r="U138" s="3">
        <v>0</v>
      </c>
      <c r="V138" s="3">
        <v>8547452.3599999994</v>
      </c>
      <c r="W138" s="3">
        <v>0</v>
      </c>
      <c r="X138" s="3">
        <v>8547452.3599999994</v>
      </c>
      <c r="Y138" s="3">
        <v>-2749.97</v>
      </c>
      <c r="Z138" s="3">
        <v>-2749.97</v>
      </c>
      <c r="AA138" s="4">
        <f t="shared" si="12"/>
        <v>93670379.341482729</v>
      </c>
      <c r="AB138" s="3">
        <v>102217709.03182442</v>
      </c>
      <c r="AC138" s="4">
        <f t="shared" si="13"/>
        <v>8547329.6903416961</v>
      </c>
      <c r="AD138" s="3">
        <v>8547344.4499999993</v>
      </c>
      <c r="AE138" s="4">
        <f t="shared" si="14"/>
        <v>-14.759658303111792</v>
      </c>
      <c r="AF138" s="3">
        <v>8547344.4499999993</v>
      </c>
      <c r="AG138" s="3">
        <v>-14.759658303111792</v>
      </c>
      <c r="AH138" s="4">
        <f t="shared" si="15"/>
        <v>102217709.03182441</v>
      </c>
      <c r="AI138" s="4">
        <f t="shared" si="16"/>
        <v>0</v>
      </c>
      <c r="AJ138" s="58">
        <f>'Monthly Adjustments'!AX139</f>
        <v>-970222.5</v>
      </c>
      <c r="AK138" s="4">
        <f t="shared" si="17"/>
        <v>101247486.53182441</v>
      </c>
    </row>
    <row r="139" spans="1:37" ht="15.75" x14ac:dyDescent="0.25">
      <c r="A139" s="7" t="s">
        <v>138</v>
      </c>
      <c r="B139" s="2" t="s">
        <v>4501</v>
      </c>
      <c r="C139" s="3">
        <v>4029730.46</v>
      </c>
      <c r="D139" s="3">
        <v>0</v>
      </c>
      <c r="E139" s="3">
        <v>4080001.41</v>
      </c>
      <c r="F139" s="3">
        <v>50270.945707609411</v>
      </c>
      <c r="G139" s="3">
        <v>4080001.41</v>
      </c>
      <c r="H139" s="3">
        <v>0</v>
      </c>
      <c r="I139" s="3">
        <v>4080001.41</v>
      </c>
      <c r="J139" s="3">
        <v>0</v>
      </c>
      <c r="K139" s="3">
        <v>4080001.41</v>
      </c>
      <c r="L139" s="3">
        <v>0</v>
      </c>
      <c r="M139" s="3">
        <v>4213845.5599999996</v>
      </c>
      <c r="N139" s="3">
        <v>0</v>
      </c>
      <c r="O139" s="3">
        <v>4102305.69</v>
      </c>
      <c r="P139" s="3">
        <v>-26500.36</v>
      </c>
      <c r="Q139" s="3">
        <v>-26500.36</v>
      </c>
      <c r="R139" s="3">
        <v>4102307.23</v>
      </c>
      <c r="S139" s="3">
        <v>0</v>
      </c>
      <c r="T139" s="3">
        <v>4102307.23</v>
      </c>
      <c r="U139" s="3">
        <v>0</v>
      </c>
      <c r="V139" s="3">
        <v>4122627.07</v>
      </c>
      <c r="W139" s="3">
        <v>0</v>
      </c>
      <c r="X139" s="3">
        <v>4122627.07</v>
      </c>
      <c r="Y139" s="3">
        <v>-1430.3</v>
      </c>
      <c r="Z139" s="3">
        <v>-1430.3</v>
      </c>
      <c r="AA139" s="4">
        <f t="shared" si="12"/>
        <v>45166026.895707607</v>
      </c>
      <c r="AB139" s="3">
        <v>49288590.167663611</v>
      </c>
      <c r="AC139" s="4">
        <f t="shared" si="13"/>
        <v>4122563.2719560042</v>
      </c>
      <c r="AD139" s="3">
        <v>4122570.95</v>
      </c>
      <c r="AE139" s="4">
        <f t="shared" si="14"/>
        <v>-7.6780439959838986</v>
      </c>
      <c r="AF139" s="3">
        <v>4122570.95</v>
      </c>
      <c r="AG139" s="3">
        <v>-7.6780439959838986</v>
      </c>
      <c r="AH139" s="4">
        <f t="shared" si="15"/>
        <v>49288590.167663611</v>
      </c>
      <c r="AI139" s="4">
        <f t="shared" si="16"/>
        <v>0</v>
      </c>
      <c r="AJ139" s="58">
        <f>'Monthly Adjustments'!AX140</f>
        <v>-263710.68</v>
      </c>
      <c r="AK139" s="4">
        <f t="shared" si="17"/>
        <v>49024879.487663612</v>
      </c>
    </row>
    <row r="140" spans="1:37" ht="15.75" x14ac:dyDescent="0.25">
      <c r="A140" s="7" t="s">
        <v>139</v>
      </c>
      <c r="B140" s="2" t="s">
        <v>4502</v>
      </c>
      <c r="C140" s="3">
        <v>155369.95000000001</v>
      </c>
      <c r="D140" s="3">
        <v>0</v>
      </c>
      <c r="E140" s="3">
        <v>155710.57999999999</v>
      </c>
      <c r="F140" s="3">
        <v>340.63238906636252</v>
      </c>
      <c r="G140" s="3">
        <v>155710.57999999999</v>
      </c>
      <c r="H140" s="3">
        <v>0</v>
      </c>
      <c r="I140" s="3">
        <v>155710.57999999999</v>
      </c>
      <c r="J140" s="3">
        <v>0</v>
      </c>
      <c r="K140" s="3">
        <v>155710.57999999999</v>
      </c>
      <c r="L140" s="3">
        <v>0</v>
      </c>
      <c r="M140" s="3">
        <v>217440.4</v>
      </c>
      <c r="N140" s="3">
        <v>0</v>
      </c>
      <c r="O140" s="3">
        <v>165998.64000000001</v>
      </c>
      <c r="P140" s="3">
        <v>-2119.7800000000002</v>
      </c>
      <c r="Q140" s="3">
        <v>-2119.7800000000002</v>
      </c>
      <c r="R140" s="3">
        <v>165998.76</v>
      </c>
      <c r="S140" s="3">
        <v>0</v>
      </c>
      <c r="T140" s="3">
        <v>165998.76</v>
      </c>
      <c r="U140" s="3">
        <v>0</v>
      </c>
      <c r="V140" s="3">
        <v>167624.16</v>
      </c>
      <c r="W140" s="3">
        <v>0</v>
      </c>
      <c r="X140" s="3">
        <v>167624.16</v>
      </c>
      <c r="Y140" s="3">
        <v>-114.41</v>
      </c>
      <c r="Z140" s="3">
        <v>-114.41</v>
      </c>
      <c r="AA140" s="4">
        <f t="shared" si="12"/>
        <v>1829237.7823890662</v>
      </c>
      <c r="AB140" s="3">
        <v>1996856.8253492638</v>
      </c>
      <c r="AC140" s="4">
        <f t="shared" si="13"/>
        <v>167619.04296019766</v>
      </c>
      <c r="AD140" s="3">
        <v>167619.67000000001</v>
      </c>
      <c r="AE140" s="4">
        <f t="shared" si="14"/>
        <v>-0.62703980234800838</v>
      </c>
      <c r="AF140" s="3">
        <v>167619.67000000001</v>
      </c>
      <c r="AG140" s="3">
        <v>-0.62703980234800838</v>
      </c>
      <c r="AH140" s="4">
        <f t="shared" si="15"/>
        <v>1996856.8253492638</v>
      </c>
      <c r="AI140" s="4">
        <f t="shared" si="16"/>
        <v>0</v>
      </c>
      <c r="AJ140" s="58">
        <f>'Monthly Adjustments'!AX141</f>
        <v>0</v>
      </c>
      <c r="AK140" s="4">
        <f t="shared" si="17"/>
        <v>1996856.8253492638</v>
      </c>
    </row>
    <row r="141" spans="1:37" ht="15.75" x14ac:dyDescent="0.25">
      <c r="A141" s="7" t="s">
        <v>140</v>
      </c>
      <c r="B141" s="2" t="s">
        <v>259</v>
      </c>
      <c r="C141" s="3">
        <v>280868.33</v>
      </c>
      <c r="D141" s="3">
        <v>0</v>
      </c>
      <c r="E141" s="3">
        <v>280829.87</v>
      </c>
      <c r="F141" s="3">
        <v>-38.461429347225931</v>
      </c>
      <c r="G141" s="3">
        <v>280829.87</v>
      </c>
      <c r="H141" s="3">
        <v>0</v>
      </c>
      <c r="I141" s="3">
        <v>280829.87</v>
      </c>
      <c r="J141" s="3">
        <v>0</v>
      </c>
      <c r="K141" s="3">
        <v>280829.87</v>
      </c>
      <c r="L141" s="3">
        <v>0</v>
      </c>
      <c r="M141" s="3">
        <v>291895.21000000002</v>
      </c>
      <c r="N141" s="3">
        <v>0</v>
      </c>
      <c r="O141" s="3">
        <v>282673.91999999998</v>
      </c>
      <c r="P141" s="3">
        <v>-1521.48</v>
      </c>
      <c r="Q141" s="3">
        <v>-1521.48</v>
      </c>
      <c r="R141" s="3">
        <v>282674.01</v>
      </c>
      <c r="S141" s="3">
        <v>0</v>
      </c>
      <c r="T141" s="3">
        <v>282674</v>
      </c>
      <c r="U141" s="3">
        <v>0</v>
      </c>
      <c r="V141" s="3">
        <v>283840.64000000001</v>
      </c>
      <c r="W141" s="3">
        <v>0</v>
      </c>
      <c r="X141" s="3">
        <v>283840.64000000001</v>
      </c>
      <c r="Y141" s="3">
        <v>-82.12</v>
      </c>
      <c r="Z141" s="3">
        <v>-82.12</v>
      </c>
      <c r="AA141" s="4">
        <f t="shared" si="12"/>
        <v>3111747.7685706532</v>
      </c>
      <c r="AB141" s="3">
        <v>3395584.7533498304</v>
      </c>
      <c r="AC141" s="4">
        <f t="shared" si="13"/>
        <v>283836.98477917723</v>
      </c>
      <c r="AD141" s="3">
        <v>283837.42</v>
      </c>
      <c r="AE141" s="4">
        <f t="shared" si="14"/>
        <v>-0.43522082275012508</v>
      </c>
      <c r="AF141" s="3">
        <v>283837.42</v>
      </c>
      <c r="AG141" s="3">
        <v>-0.43522082275012508</v>
      </c>
      <c r="AH141" s="4">
        <f t="shared" si="15"/>
        <v>3395584.7533498299</v>
      </c>
      <c r="AI141" s="4">
        <f t="shared" si="16"/>
        <v>0</v>
      </c>
      <c r="AJ141" s="58">
        <f>'Monthly Adjustments'!AX142</f>
        <v>-72671.5</v>
      </c>
      <c r="AK141" s="4">
        <f t="shared" si="17"/>
        <v>3322913.2533498299</v>
      </c>
    </row>
    <row r="142" spans="1:37" ht="15.75" x14ac:dyDescent="0.25">
      <c r="A142" s="7" t="s">
        <v>141</v>
      </c>
      <c r="B142" s="2" t="s">
        <v>260</v>
      </c>
      <c r="C142" s="3">
        <v>185798.28</v>
      </c>
      <c r="D142" s="3">
        <v>0</v>
      </c>
      <c r="E142" s="3">
        <v>189801.52</v>
      </c>
      <c r="F142" s="3">
        <v>4003.2439181355294</v>
      </c>
      <c r="G142" s="3">
        <v>189801.52</v>
      </c>
      <c r="H142" s="3">
        <v>0</v>
      </c>
      <c r="I142" s="3">
        <v>189801.52</v>
      </c>
      <c r="J142" s="3">
        <v>0</v>
      </c>
      <c r="K142" s="3">
        <v>189801.52</v>
      </c>
      <c r="L142" s="3">
        <v>0</v>
      </c>
      <c r="M142" s="3">
        <v>133945.95000000001</v>
      </c>
      <c r="N142" s="3">
        <v>0</v>
      </c>
      <c r="O142" s="3">
        <v>180492.09</v>
      </c>
      <c r="P142" s="3">
        <v>-1463.06</v>
      </c>
      <c r="Q142" s="3">
        <v>-1463.06</v>
      </c>
      <c r="R142" s="3">
        <v>180492.17</v>
      </c>
      <c r="S142" s="3">
        <v>0</v>
      </c>
      <c r="T142" s="3">
        <v>180492.17</v>
      </c>
      <c r="U142" s="3">
        <v>0</v>
      </c>
      <c r="V142" s="3">
        <v>181614.01</v>
      </c>
      <c r="W142" s="3">
        <v>0</v>
      </c>
      <c r="X142" s="3">
        <v>181614.01</v>
      </c>
      <c r="Y142" s="3">
        <v>-78.97</v>
      </c>
      <c r="Z142" s="3">
        <v>-78.97</v>
      </c>
      <c r="AA142" s="4">
        <f t="shared" si="12"/>
        <v>1987658.0039181355</v>
      </c>
      <c r="AB142" s="3">
        <v>2169268.4914456373</v>
      </c>
      <c r="AC142" s="4">
        <f t="shared" si="13"/>
        <v>181610.48752750177</v>
      </c>
      <c r="AD142" s="3">
        <v>181610.92</v>
      </c>
      <c r="AE142" s="4">
        <f t="shared" si="14"/>
        <v>-0.43247249824344181</v>
      </c>
      <c r="AF142" s="3">
        <v>181610.92</v>
      </c>
      <c r="AG142" s="3">
        <v>-0.43247249824344181</v>
      </c>
      <c r="AH142" s="4">
        <f t="shared" si="15"/>
        <v>2169268.4914456378</v>
      </c>
      <c r="AI142" s="4">
        <f t="shared" si="16"/>
        <v>0</v>
      </c>
      <c r="AJ142" s="58">
        <f>'Monthly Adjustments'!AX143</f>
        <v>0</v>
      </c>
      <c r="AK142" s="4">
        <f t="shared" si="17"/>
        <v>2169268.4914456378</v>
      </c>
    </row>
    <row r="143" spans="1:37" ht="15.75" x14ac:dyDescent="0.25">
      <c r="A143" s="7" t="s">
        <v>142</v>
      </c>
      <c r="B143" s="2" t="s">
        <v>261</v>
      </c>
      <c r="C143" s="3">
        <v>595420.82999999996</v>
      </c>
      <c r="D143" s="3">
        <v>0</v>
      </c>
      <c r="E143" s="3">
        <v>604444.89</v>
      </c>
      <c r="F143" s="3">
        <v>9024.065533763729</v>
      </c>
      <c r="G143" s="3">
        <v>604444.89</v>
      </c>
      <c r="H143" s="3">
        <v>0</v>
      </c>
      <c r="I143" s="3">
        <v>604444.89</v>
      </c>
      <c r="J143" s="3">
        <v>0</v>
      </c>
      <c r="K143" s="3">
        <v>604444.89</v>
      </c>
      <c r="L143" s="3">
        <v>0</v>
      </c>
      <c r="M143" s="3">
        <v>425626.74</v>
      </c>
      <c r="N143" s="3">
        <v>0</v>
      </c>
      <c r="O143" s="3">
        <v>574641.48</v>
      </c>
      <c r="P143" s="3">
        <v>-3326.65</v>
      </c>
      <c r="Q143" s="3">
        <v>-3326.65</v>
      </c>
      <c r="R143" s="3">
        <v>574641.67000000004</v>
      </c>
      <c r="S143" s="3">
        <v>0</v>
      </c>
      <c r="T143" s="3">
        <v>574641.67000000004</v>
      </c>
      <c r="U143" s="3">
        <v>0</v>
      </c>
      <c r="V143" s="3">
        <v>577192.47</v>
      </c>
      <c r="W143" s="3">
        <v>0</v>
      </c>
      <c r="X143" s="3">
        <v>577192.47</v>
      </c>
      <c r="Y143" s="3">
        <v>-179.55</v>
      </c>
      <c r="Z143" s="3">
        <v>-179.55</v>
      </c>
      <c r="AA143" s="4">
        <f t="shared" si="12"/>
        <v>6326160.9555337634</v>
      </c>
      <c r="AB143" s="3">
        <v>6903345.4075238341</v>
      </c>
      <c r="AC143" s="4">
        <f t="shared" si="13"/>
        <v>577184.45199007075</v>
      </c>
      <c r="AD143" s="3">
        <v>577185.42000000004</v>
      </c>
      <c r="AE143" s="4">
        <f t="shared" si="14"/>
        <v>-0.96800992928911</v>
      </c>
      <c r="AF143" s="3">
        <v>577185.42000000004</v>
      </c>
      <c r="AG143" s="3">
        <v>-0.96800992928911</v>
      </c>
      <c r="AH143" s="4">
        <f t="shared" si="15"/>
        <v>6903345.4075238351</v>
      </c>
      <c r="AI143" s="4">
        <f t="shared" si="16"/>
        <v>0</v>
      </c>
      <c r="AJ143" s="58">
        <f>'Monthly Adjustments'!AX144</f>
        <v>0</v>
      </c>
      <c r="AK143" s="4">
        <f t="shared" si="17"/>
        <v>6903345.4075238351</v>
      </c>
    </row>
    <row r="144" spans="1:37" ht="15.75" x14ac:dyDescent="0.25">
      <c r="A144" s="7" t="s">
        <v>143</v>
      </c>
      <c r="B144" s="2" t="s">
        <v>262</v>
      </c>
      <c r="C144" s="3">
        <v>198470.09</v>
      </c>
      <c r="D144" s="3">
        <v>0</v>
      </c>
      <c r="E144" s="3">
        <v>200089.06</v>
      </c>
      <c r="F144" s="3">
        <v>1618.9718538207817</v>
      </c>
      <c r="G144" s="3">
        <v>200089.06</v>
      </c>
      <c r="H144" s="3">
        <v>0</v>
      </c>
      <c r="I144" s="3">
        <v>200089.06</v>
      </c>
      <c r="J144" s="3">
        <v>0</v>
      </c>
      <c r="K144" s="3">
        <v>200089.06</v>
      </c>
      <c r="L144" s="3">
        <v>0</v>
      </c>
      <c r="M144" s="3">
        <v>159608.29999999999</v>
      </c>
      <c r="N144" s="3">
        <v>0</v>
      </c>
      <c r="O144" s="3">
        <v>193342.11</v>
      </c>
      <c r="P144" s="3">
        <v>-1370.25</v>
      </c>
      <c r="Q144" s="3">
        <v>-1370.25</v>
      </c>
      <c r="R144" s="3">
        <v>193342.19</v>
      </c>
      <c r="S144" s="3">
        <v>0</v>
      </c>
      <c r="T144" s="3">
        <v>193342.19</v>
      </c>
      <c r="U144" s="3">
        <v>0</v>
      </c>
      <c r="V144" s="3">
        <v>194392.86</v>
      </c>
      <c r="W144" s="3">
        <v>0</v>
      </c>
      <c r="X144" s="3">
        <v>194392.86</v>
      </c>
      <c r="Y144" s="3">
        <v>-73.959999999999994</v>
      </c>
      <c r="Z144" s="3">
        <v>-73.959999999999994</v>
      </c>
      <c r="AA144" s="4">
        <f t="shared" si="12"/>
        <v>2128865.8118538205</v>
      </c>
      <c r="AB144" s="3">
        <v>2323255.3731373814</v>
      </c>
      <c r="AC144" s="4">
        <f t="shared" si="13"/>
        <v>194389.56128356094</v>
      </c>
      <c r="AD144" s="3">
        <v>194389.96</v>
      </c>
      <c r="AE144" s="4">
        <f t="shared" si="14"/>
        <v>-0.39871643905644305</v>
      </c>
      <c r="AF144" s="3">
        <v>194389.96</v>
      </c>
      <c r="AG144" s="3">
        <v>-0.39871643905644305</v>
      </c>
      <c r="AH144" s="4">
        <f t="shared" si="15"/>
        <v>2323255.3731373819</v>
      </c>
      <c r="AI144" s="4">
        <f t="shared" si="16"/>
        <v>0</v>
      </c>
      <c r="AJ144" s="58">
        <f>'Monthly Adjustments'!AX145</f>
        <v>0</v>
      </c>
      <c r="AK144" s="4">
        <f t="shared" si="17"/>
        <v>2323255.3731373819</v>
      </c>
    </row>
    <row r="145" spans="1:37" ht="15.75" x14ac:dyDescent="0.25">
      <c r="A145" s="7" t="s">
        <v>144</v>
      </c>
      <c r="B145" s="2" t="s">
        <v>263</v>
      </c>
      <c r="C145" s="3">
        <v>121060.15</v>
      </c>
      <c r="D145" s="3">
        <v>0</v>
      </c>
      <c r="E145" s="3">
        <v>121914.51</v>
      </c>
      <c r="F145" s="3">
        <v>854.36176450527273</v>
      </c>
      <c r="G145" s="3">
        <v>121914.51</v>
      </c>
      <c r="H145" s="3">
        <v>0</v>
      </c>
      <c r="I145" s="3">
        <v>121914.51</v>
      </c>
      <c r="J145" s="3">
        <v>0</v>
      </c>
      <c r="K145" s="3">
        <v>121914.51</v>
      </c>
      <c r="L145" s="3">
        <v>0</v>
      </c>
      <c r="M145" s="3">
        <v>57038.59</v>
      </c>
      <c r="N145" s="3">
        <v>0</v>
      </c>
      <c r="O145" s="3">
        <v>111104.01</v>
      </c>
      <c r="P145" s="3">
        <v>-1481.9199999999998</v>
      </c>
      <c r="Q145" s="3">
        <v>-1494.81</v>
      </c>
      <c r="R145" s="3">
        <v>111103.83</v>
      </c>
      <c r="S145" s="3">
        <v>0</v>
      </c>
      <c r="T145" s="3">
        <v>111103.92</v>
      </c>
      <c r="U145" s="3">
        <v>0</v>
      </c>
      <c r="V145" s="3">
        <v>112250.1</v>
      </c>
      <c r="W145" s="3">
        <v>0</v>
      </c>
      <c r="X145" s="3">
        <v>112250.1</v>
      </c>
      <c r="Y145" s="3">
        <v>-80.680000000000007</v>
      </c>
      <c r="Z145" s="3">
        <v>-80.680000000000007</v>
      </c>
      <c r="AA145" s="4">
        <f t="shared" si="12"/>
        <v>1224435.9917645054</v>
      </c>
      <c r="AB145" s="3">
        <v>1336682.4143469499</v>
      </c>
      <c r="AC145" s="4">
        <f t="shared" si="13"/>
        <v>112246.4225824445</v>
      </c>
      <c r="AD145" s="3">
        <v>112246.94</v>
      </c>
      <c r="AE145" s="4">
        <f t="shared" si="14"/>
        <v>-0.51741755550028756</v>
      </c>
      <c r="AF145" s="3">
        <v>112248.78</v>
      </c>
      <c r="AG145" s="3">
        <v>0.43</v>
      </c>
      <c r="AH145" s="4">
        <f t="shared" si="15"/>
        <v>1336685.2017645051</v>
      </c>
      <c r="AI145" s="4">
        <f t="shared" si="16"/>
        <v>-2.7874175552278757</v>
      </c>
      <c r="AJ145" s="58">
        <f>'Monthly Adjustments'!AX146</f>
        <v>0</v>
      </c>
      <c r="AK145" s="4">
        <f t="shared" si="17"/>
        <v>1336685.2017645051</v>
      </c>
    </row>
    <row r="146" spans="1:37" ht="15.75" x14ac:dyDescent="0.25">
      <c r="A146" s="7" t="s">
        <v>145</v>
      </c>
      <c r="B146" s="2" t="s">
        <v>264</v>
      </c>
      <c r="C146" s="3">
        <v>825701.19</v>
      </c>
      <c r="D146" s="3">
        <v>0</v>
      </c>
      <c r="E146" s="3">
        <v>861091.16</v>
      </c>
      <c r="F146" s="3">
        <v>35389.966897029546</v>
      </c>
      <c r="G146" s="3">
        <v>861091.16</v>
      </c>
      <c r="H146" s="3">
        <v>0</v>
      </c>
      <c r="I146" s="3">
        <v>861091.16</v>
      </c>
      <c r="J146" s="3">
        <v>0</v>
      </c>
      <c r="K146" s="3">
        <v>861091.16</v>
      </c>
      <c r="L146" s="3">
        <v>0</v>
      </c>
      <c r="M146" s="3">
        <v>1005898.12</v>
      </c>
      <c r="N146" s="3">
        <v>0</v>
      </c>
      <c r="O146" s="3">
        <v>885224.73</v>
      </c>
      <c r="P146" s="3">
        <v>-7603.09</v>
      </c>
      <c r="Q146" s="3">
        <v>-7603.09</v>
      </c>
      <c r="R146" s="3">
        <v>798161.14</v>
      </c>
      <c r="S146" s="3">
        <v>0</v>
      </c>
      <c r="T146" s="3">
        <v>798161.14</v>
      </c>
      <c r="U146" s="3">
        <v>0</v>
      </c>
      <c r="V146" s="3">
        <v>803991.37</v>
      </c>
      <c r="W146" s="3">
        <v>31415.360000000001</v>
      </c>
      <c r="X146" s="3">
        <v>803991.37</v>
      </c>
      <c r="Y146" s="3">
        <v>-410.36</v>
      </c>
      <c r="Z146" s="3">
        <v>-410.36</v>
      </c>
      <c r="AA146" s="4">
        <f t="shared" si="12"/>
        <v>9432299.0268970262</v>
      </c>
      <c r="AB146" s="3">
        <v>10204855.769177508</v>
      </c>
      <c r="AC146" s="4">
        <f t="shared" si="13"/>
        <v>772556.74228048138</v>
      </c>
      <c r="AD146" s="3">
        <v>803974.42</v>
      </c>
      <c r="AE146" s="4">
        <f t="shared" si="14"/>
        <v>-31417.677719518659</v>
      </c>
      <c r="AF146" s="3">
        <v>803974.42</v>
      </c>
      <c r="AG146" s="3">
        <v>-31417.677719518659</v>
      </c>
      <c r="AH146" s="4">
        <f t="shared" si="15"/>
        <v>10204855.769177509</v>
      </c>
      <c r="AI146" s="4">
        <f t="shared" si="16"/>
        <v>0</v>
      </c>
      <c r="AJ146" s="58">
        <f>'Monthly Adjustments'!AX147</f>
        <v>-22365.749999999996</v>
      </c>
      <c r="AK146" s="4">
        <f t="shared" si="17"/>
        <v>10182490.019177509</v>
      </c>
    </row>
    <row r="147" spans="1:37" ht="15.75" x14ac:dyDescent="0.25">
      <c r="A147" s="7" t="s">
        <v>146</v>
      </c>
      <c r="B147" s="2" t="s">
        <v>4503</v>
      </c>
      <c r="C147" s="3">
        <v>127021.73</v>
      </c>
      <c r="D147" s="3">
        <v>0</v>
      </c>
      <c r="E147" s="3">
        <v>128831.57</v>
      </c>
      <c r="F147" s="3">
        <v>1809.8450139085035</v>
      </c>
      <c r="G147" s="3">
        <v>128831.57</v>
      </c>
      <c r="H147" s="3">
        <v>0</v>
      </c>
      <c r="I147" s="3">
        <v>128831.57</v>
      </c>
      <c r="J147" s="3">
        <v>0</v>
      </c>
      <c r="K147" s="3">
        <v>128831.57</v>
      </c>
      <c r="L147" s="3">
        <v>0</v>
      </c>
      <c r="M147" s="3">
        <v>164524.26</v>
      </c>
      <c r="N147" s="3">
        <v>0</v>
      </c>
      <c r="O147" s="3">
        <v>269564.7</v>
      </c>
      <c r="P147" s="3">
        <v>-1388.87</v>
      </c>
      <c r="Q147" s="3">
        <v>-1388.87</v>
      </c>
      <c r="R147" s="3">
        <v>107825.72</v>
      </c>
      <c r="S147" s="3">
        <v>0</v>
      </c>
      <c r="T147" s="3">
        <v>134782.26999999999</v>
      </c>
      <c r="U147" s="3">
        <v>26956.549999999988</v>
      </c>
      <c r="V147" s="3">
        <v>135847.22</v>
      </c>
      <c r="W147" s="3">
        <v>26956.549999999988</v>
      </c>
      <c r="X147" s="3">
        <v>135847.22</v>
      </c>
      <c r="Y147" s="3">
        <v>-74.959999999999994</v>
      </c>
      <c r="Z147" s="3">
        <v>-74.959999999999994</v>
      </c>
      <c r="AA147" s="4">
        <f t="shared" si="12"/>
        <v>1646462.3450139086</v>
      </c>
      <c r="AB147" s="3">
        <v>1620579.1594367491</v>
      </c>
      <c r="AC147" s="4">
        <f t="shared" si="13"/>
        <v>-25883.185577159515</v>
      </c>
      <c r="AD147" s="3">
        <v>135844.28</v>
      </c>
      <c r="AE147" s="4">
        <f t="shared" si="14"/>
        <v>-161727.46557715951</v>
      </c>
      <c r="AF147" s="3">
        <v>1063.6400000000001</v>
      </c>
      <c r="AG147" s="3">
        <v>134782.74</v>
      </c>
      <c r="AH147" s="4">
        <f t="shared" si="15"/>
        <v>1782308.7250139085</v>
      </c>
      <c r="AI147" s="4">
        <f t="shared" si="16"/>
        <v>-161729.5655771594</v>
      </c>
      <c r="AJ147" s="58">
        <f>'Monthly Adjustments'!AX148</f>
        <v>0</v>
      </c>
      <c r="AK147" s="4">
        <f t="shared" si="17"/>
        <v>1782308.7250139085</v>
      </c>
    </row>
    <row r="148" spans="1:37" ht="15.75" x14ac:dyDescent="0.25">
      <c r="A148" s="7" t="s">
        <v>147</v>
      </c>
      <c r="B148" s="2" t="s">
        <v>4504</v>
      </c>
      <c r="C148" s="3">
        <v>107440.79</v>
      </c>
      <c r="D148" s="3">
        <v>0</v>
      </c>
      <c r="E148" s="3">
        <v>106642.78</v>
      </c>
      <c r="F148" s="3">
        <v>-798.00480686711671</v>
      </c>
      <c r="G148" s="3">
        <v>106642.78</v>
      </c>
      <c r="H148" s="3">
        <v>0</v>
      </c>
      <c r="I148" s="3">
        <v>106642.78</v>
      </c>
      <c r="J148" s="3">
        <v>0</v>
      </c>
      <c r="K148" s="3">
        <v>106642.78</v>
      </c>
      <c r="L148" s="3">
        <v>0</v>
      </c>
      <c r="M148" s="3">
        <v>82773.429999999993</v>
      </c>
      <c r="N148" s="3">
        <v>0</v>
      </c>
      <c r="O148" s="3">
        <v>102664.48</v>
      </c>
      <c r="P148" s="3">
        <v>-676.21</v>
      </c>
      <c r="Q148" s="3">
        <v>-676.21</v>
      </c>
      <c r="R148" s="3">
        <v>102664.52</v>
      </c>
      <c r="S148" s="3">
        <v>0</v>
      </c>
      <c r="T148" s="3">
        <v>102664.52</v>
      </c>
      <c r="U148" s="3">
        <v>0</v>
      </c>
      <c r="V148" s="3">
        <v>103183.02</v>
      </c>
      <c r="W148" s="3">
        <v>0</v>
      </c>
      <c r="X148" s="3">
        <v>103183.01</v>
      </c>
      <c r="Y148" s="3">
        <v>-36.5</v>
      </c>
      <c r="Z148" s="3">
        <v>-36.5</v>
      </c>
      <c r="AA148" s="4">
        <f t="shared" si="12"/>
        <v>1130346.885193133</v>
      </c>
      <c r="AB148" s="3">
        <v>1230490.764198889</v>
      </c>
      <c r="AC148" s="4">
        <f t="shared" si="13"/>
        <v>100143.879005756</v>
      </c>
      <c r="AD148" s="3">
        <v>100144.06</v>
      </c>
      <c r="AE148" s="4">
        <f t="shared" si="14"/>
        <v>-0.18099424400134012</v>
      </c>
      <c r="AF148" s="3">
        <v>100144.06</v>
      </c>
      <c r="AG148" s="3">
        <v>-0.18099424400134012</v>
      </c>
      <c r="AH148" s="4">
        <f t="shared" si="15"/>
        <v>1230490.764198889</v>
      </c>
      <c r="AI148" s="4">
        <f t="shared" si="16"/>
        <v>0</v>
      </c>
      <c r="AJ148" s="58">
        <f>'Monthly Adjustments'!AX149</f>
        <v>0</v>
      </c>
      <c r="AK148" s="4">
        <f t="shared" si="17"/>
        <v>1230490.764198889</v>
      </c>
    </row>
    <row r="149" spans="1:37" ht="15.75" x14ac:dyDescent="0.25">
      <c r="A149" s="7" t="s">
        <v>148</v>
      </c>
      <c r="B149" s="2" t="s">
        <v>265</v>
      </c>
      <c r="C149" s="3">
        <v>216366.74</v>
      </c>
      <c r="D149" s="3">
        <v>0</v>
      </c>
      <c r="E149" s="3">
        <v>215224.78</v>
      </c>
      <c r="F149" s="3">
        <v>-1141.9582633952668</v>
      </c>
      <c r="G149" s="3">
        <v>215224.78</v>
      </c>
      <c r="H149" s="3">
        <v>0</v>
      </c>
      <c r="I149" s="3">
        <v>215224.78</v>
      </c>
      <c r="J149" s="3">
        <v>0</v>
      </c>
      <c r="K149" s="3">
        <v>215224.78</v>
      </c>
      <c r="L149" s="3">
        <v>0</v>
      </c>
      <c r="M149" s="3">
        <v>81835.759999999995</v>
      </c>
      <c r="N149" s="3">
        <v>0</v>
      </c>
      <c r="O149" s="3">
        <v>192993.14</v>
      </c>
      <c r="P149" s="3">
        <v>-1134.53</v>
      </c>
      <c r="Q149" s="3">
        <v>-1134.53</v>
      </c>
      <c r="R149" s="3">
        <v>192993.21</v>
      </c>
      <c r="S149" s="3">
        <v>0</v>
      </c>
      <c r="T149" s="3">
        <v>192993.21</v>
      </c>
      <c r="U149" s="3">
        <v>0</v>
      </c>
      <c r="V149" s="3">
        <v>193863.14</v>
      </c>
      <c r="W149" s="3">
        <v>0</v>
      </c>
      <c r="X149" s="3">
        <v>193863.14</v>
      </c>
      <c r="Y149" s="3">
        <v>-61.23</v>
      </c>
      <c r="Z149" s="3">
        <v>-61.23</v>
      </c>
      <c r="AA149" s="4">
        <f t="shared" si="12"/>
        <v>2124665.5017366051</v>
      </c>
      <c r="AB149" s="3">
        <v>2318525.903035365</v>
      </c>
      <c r="AC149" s="4">
        <f t="shared" si="13"/>
        <v>193860.40129875997</v>
      </c>
      <c r="AD149" s="3">
        <v>193860.73</v>
      </c>
      <c r="AE149" s="4">
        <f t="shared" si="14"/>
        <v>-0.32870124003966339</v>
      </c>
      <c r="AF149" s="3">
        <v>193860.73</v>
      </c>
      <c r="AG149" s="3">
        <v>-0.32870124003966339</v>
      </c>
      <c r="AH149" s="4">
        <f t="shared" si="15"/>
        <v>2318525.9030353646</v>
      </c>
      <c r="AI149" s="4">
        <f t="shared" si="16"/>
        <v>0</v>
      </c>
      <c r="AJ149" s="58">
        <f>'Monthly Adjustments'!AX150</f>
        <v>0</v>
      </c>
      <c r="AK149" s="4">
        <f t="shared" si="17"/>
        <v>2318525.9030353646</v>
      </c>
    </row>
    <row r="150" spans="1:37" ht="15.75" x14ac:dyDescent="0.25">
      <c r="A150" s="7" t="s">
        <v>149</v>
      </c>
      <c r="B150" s="2" t="s">
        <v>4505</v>
      </c>
      <c r="C150" s="3">
        <v>398212.92</v>
      </c>
      <c r="D150" s="3">
        <v>0</v>
      </c>
      <c r="E150" s="3">
        <v>397285.2</v>
      </c>
      <c r="F150" s="3">
        <v>-927.71989803359611</v>
      </c>
      <c r="G150" s="3">
        <v>397285.2</v>
      </c>
      <c r="H150" s="3">
        <v>0</v>
      </c>
      <c r="I150" s="3">
        <v>397285.2</v>
      </c>
      <c r="J150" s="3">
        <v>0</v>
      </c>
      <c r="K150" s="3">
        <v>397285.2</v>
      </c>
      <c r="L150" s="3">
        <v>0</v>
      </c>
      <c r="M150" s="3">
        <v>381196.47</v>
      </c>
      <c r="N150" s="3">
        <v>0</v>
      </c>
      <c r="O150" s="3">
        <v>393129.78</v>
      </c>
      <c r="P150" s="3">
        <v>-2216.23</v>
      </c>
      <c r="Q150" s="3">
        <v>-2216.23</v>
      </c>
      <c r="R150" s="3">
        <v>393866.76</v>
      </c>
      <c r="S150" s="3">
        <v>0</v>
      </c>
      <c r="T150" s="3">
        <v>393866.76</v>
      </c>
      <c r="U150" s="3">
        <v>0</v>
      </c>
      <c r="V150" s="3">
        <v>395563.5</v>
      </c>
      <c r="W150" s="3">
        <v>0</v>
      </c>
      <c r="X150" s="3">
        <v>395563.5</v>
      </c>
      <c r="Y150" s="3">
        <v>-119.43</v>
      </c>
      <c r="Z150" s="3">
        <v>-119.43</v>
      </c>
      <c r="AA150" s="4">
        <f t="shared" si="12"/>
        <v>4339612.7701019663</v>
      </c>
      <c r="AB150" s="3">
        <v>4718211.5331202792</v>
      </c>
      <c r="AC150" s="4">
        <f t="shared" si="13"/>
        <v>378598.76301831286</v>
      </c>
      <c r="AD150" s="3">
        <v>382283.67</v>
      </c>
      <c r="AE150" s="4">
        <f t="shared" si="14"/>
        <v>-3684.9069816871197</v>
      </c>
      <c r="AF150" s="3">
        <v>382283.67</v>
      </c>
      <c r="AG150" s="3">
        <v>-3684.9069816871197</v>
      </c>
      <c r="AH150" s="4">
        <f t="shared" si="15"/>
        <v>4718211.5331202801</v>
      </c>
      <c r="AI150" s="4">
        <f t="shared" si="16"/>
        <v>0</v>
      </c>
      <c r="AJ150" s="58">
        <f>'Monthly Adjustments'!AX151</f>
        <v>0</v>
      </c>
      <c r="AK150" s="4">
        <f t="shared" si="17"/>
        <v>4718211.5331202801</v>
      </c>
    </row>
    <row r="151" spans="1:37" ht="15.75" x14ac:dyDescent="0.25">
      <c r="A151" s="7" t="s">
        <v>150</v>
      </c>
      <c r="B151" s="2" t="s">
        <v>266</v>
      </c>
      <c r="C151" s="3">
        <v>61453.67</v>
      </c>
      <c r="D151" s="3">
        <v>0</v>
      </c>
      <c r="E151" s="3">
        <v>62032.94</v>
      </c>
      <c r="F151" s="3">
        <v>579.26782096263196</v>
      </c>
      <c r="G151" s="3">
        <v>62032.94</v>
      </c>
      <c r="H151" s="3">
        <v>0</v>
      </c>
      <c r="I151" s="3">
        <v>62032.94</v>
      </c>
      <c r="J151" s="3">
        <v>0</v>
      </c>
      <c r="K151" s="3">
        <v>62032.94</v>
      </c>
      <c r="L151" s="3">
        <v>0</v>
      </c>
      <c r="M151" s="3">
        <v>-30199.38</v>
      </c>
      <c r="N151" s="3">
        <v>65880.228510475717</v>
      </c>
      <c r="O151" s="3">
        <v>35680.800000000003</v>
      </c>
      <c r="P151" s="3">
        <v>-420.81</v>
      </c>
      <c r="Q151" s="3">
        <v>-420.81</v>
      </c>
      <c r="R151" s="3">
        <v>41627.61</v>
      </c>
      <c r="S151" s="3">
        <v>-13176.05</v>
      </c>
      <c r="T151" s="3">
        <v>41627.61</v>
      </c>
      <c r="U151" s="3">
        <v>-1096.289702095145</v>
      </c>
      <c r="V151" s="3">
        <v>41950.28</v>
      </c>
      <c r="W151" s="3">
        <v>-1096.289702095145</v>
      </c>
      <c r="X151" s="3">
        <v>41950.27</v>
      </c>
      <c r="Y151" s="3">
        <v>-7205.42</v>
      </c>
      <c r="Z151" s="3">
        <v>-22.71</v>
      </c>
      <c r="AA151" s="4">
        <f t="shared" si="12"/>
        <v>526130.77692724788</v>
      </c>
      <c r="AB151" s="3">
        <v>560897.46691442071</v>
      </c>
      <c r="AC151" s="4">
        <f t="shared" si="13"/>
        <v>34766.689987172838</v>
      </c>
      <c r="AD151" s="3">
        <v>41949.39</v>
      </c>
      <c r="AE151" s="4">
        <f t="shared" si="14"/>
        <v>-7182.7000128271611</v>
      </c>
      <c r="AF151" s="3">
        <v>41949.39</v>
      </c>
      <c r="AG151" s="3">
        <v>-7182.7000128271611</v>
      </c>
      <c r="AH151" s="4">
        <f t="shared" si="15"/>
        <v>560897.46691442095</v>
      </c>
      <c r="AI151" s="4">
        <f t="shared" si="16"/>
        <v>0</v>
      </c>
      <c r="AJ151" s="58">
        <f>'Monthly Adjustments'!AX152</f>
        <v>0</v>
      </c>
      <c r="AK151" s="4">
        <f t="shared" si="17"/>
        <v>560897.46691442095</v>
      </c>
    </row>
    <row r="152" spans="1:37" ht="15.75" x14ac:dyDescent="0.25">
      <c r="A152" s="7" t="s">
        <v>151</v>
      </c>
      <c r="B152" s="2" t="s">
        <v>267</v>
      </c>
      <c r="C152" s="3">
        <v>359923.69</v>
      </c>
      <c r="D152" s="3">
        <v>0</v>
      </c>
      <c r="E152" s="3">
        <v>383932.2</v>
      </c>
      <c r="F152" s="3">
        <v>24008.504188501509</v>
      </c>
      <c r="G152" s="3">
        <v>383932.2</v>
      </c>
      <c r="H152" s="3">
        <v>0</v>
      </c>
      <c r="I152" s="3">
        <v>383932.2</v>
      </c>
      <c r="J152" s="3">
        <v>0</v>
      </c>
      <c r="K152" s="3">
        <v>383932.2</v>
      </c>
      <c r="L152" s="3">
        <v>0</v>
      </c>
      <c r="M152" s="3">
        <v>202181.4</v>
      </c>
      <c r="N152" s="3">
        <v>0</v>
      </c>
      <c r="O152" s="3">
        <v>353639.99</v>
      </c>
      <c r="P152" s="3">
        <v>-3549.09</v>
      </c>
      <c r="Q152" s="3">
        <v>-3549.09</v>
      </c>
      <c r="R152" s="3">
        <v>353640.19</v>
      </c>
      <c r="S152" s="3">
        <v>0</v>
      </c>
      <c r="T152" s="3">
        <v>353640.19</v>
      </c>
      <c r="U152" s="3">
        <v>0</v>
      </c>
      <c r="V152" s="3">
        <v>356361.55</v>
      </c>
      <c r="W152" s="3">
        <v>0</v>
      </c>
      <c r="X152" s="3">
        <v>356361.56</v>
      </c>
      <c r="Y152" s="3">
        <v>-191.56</v>
      </c>
      <c r="Z152" s="3">
        <v>-191.56</v>
      </c>
      <c r="AA152" s="4">
        <f t="shared" si="12"/>
        <v>3895485.8741885009</v>
      </c>
      <c r="AB152" s="3">
        <v>4251838.8783782395</v>
      </c>
      <c r="AC152" s="4">
        <f t="shared" si="13"/>
        <v>356353.00418973854</v>
      </c>
      <c r="AD152" s="3">
        <v>356354.04</v>
      </c>
      <c r="AE152" s="4">
        <f t="shared" si="14"/>
        <v>-1.035810261440929</v>
      </c>
      <c r="AF152" s="3">
        <v>356354.04</v>
      </c>
      <c r="AG152" s="3">
        <v>-1.035810261440929</v>
      </c>
      <c r="AH152" s="4">
        <f t="shared" si="15"/>
        <v>4251838.8783782395</v>
      </c>
      <c r="AI152" s="4">
        <f t="shared" si="16"/>
        <v>0</v>
      </c>
      <c r="AJ152" s="58">
        <f>'Monthly Adjustments'!AX153</f>
        <v>0</v>
      </c>
      <c r="AK152" s="4">
        <f t="shared" si="17"/>
        <v>4251838.8783782395</v>
      </c>
    </row>
    <row r="153" spans="1:37" ht="15.75" x14ac:dyDescent="0.25">
      <c r="A153" s="7" t="s">
        <v>152</v>
      </c>
      <c r="B153" s="2" t="s">
        <v>4506</v>
      </c>
      <c r="C153" s="3">
        <v>227417.03</v>
      </c>
      <c r="D153" s="3">
        <v>0</v>
      </c>
      <c r="E153" s="3">
        <v>227646.77</v>
      </c>
      <c r="F153" s="3">
        <v>229.74427533213748</v>
      </c>
      <c r="G153" s="3">
        <v>227646.77</v>
      </c>
      <c r="H153" s="3">
        <v>0</v>
      </c>
      <c r="I153" s="3">
        <v>227646.77</v>
      </c>
      <c r="J153" s="3">
        <v>0</v>
      </c>
      <c r="K153" s="3">
        <v>227646.77</v>
      </c>
      <c r="L153" s="3">
        <v>0</v>
      </c>
      <c r="M153" s="3">
        <v>228802.91</v>
      </c>
      <c r="N153" s="3">
        <v>0</v>
      </c>
      <c r="O153" s="3">
        <v>227839.33</v>
      </c>
      <c r="P153" s="3">
        <v>-1126.3499999999999</v>
      </c>
      <c r="Q153" s="3">
        <v>-1126.3499999999999</v>
      </c>
      <c r="R153" s="3">
        <v>227839.39</v>
      </c>
      <c r="S153" s="3">
        <v>0</v>
      </c>
      <c r="T153" s="3">
        <v>227839.4</v>
      </c>
      <c r="U153" s="3">
        <v>0</v>
      </c>
      <c r="V153" s="3">
        <v>228703.05</v>
      </c>
      <c r="W153" s="3">
        <v>0</v>
      </c>
      <c r="X153" s="3">
        <v>228703.05</v>
      </c>
      <c r="Y153" s="3">
        <v>-60.79</v>
      </c>
      <c r="Z153" s="3">
        <v>-60.79</v>
      </c>
      <c r="AA153" s="4">
        <f t="shared" si="12"/>
        <v>2507960.9842753317</v>
      </c>
      <c r="AB153" s="3">
        <v>2736661.3231384996</v>
      </c>
      <c r="AC153" s="4">
        <f t="shared" si="13"/>
        <v>228700.33886316791</v>
      </c>
      <c r="AD153" s="3">
        <v>228700.67</v>
      </c>
      <c r="AE153" s="4">
        <f t="shared" si="14"/>
        <v>-0.33113683210103773</v>
      </c>
      <c r="AF153" s="3">
        <v>228700.67</v>
      </c>
      <c r="AG153" s="3">
        <v>-0.33113683210103773</v>
      </c>
      <c r="AH153" s="4">
        <f t="shared" si="15"/>
        <v>2736661.3231385001</v>
      </c>
      <c r="AI153" s="4">
        <f t="shared" si="16"/>
        <v>0</v>
      </c>
      <c r="AJ153" s="58">
        <f>'Monthly Adjustments'!AX154</f>
        <v>0</v>
      </c>
      <c r="AK153" s="4">
        <f t="shared" si="17"/>
        <v>2736661.3231385001</v>
      </c>
    </row>
    <row r="154" spans="1:37" ht="15.75" x14ac:dyDescent="0.25">
      <c r="A154" s="7" t="s">
        <v>153</v>
      </c>
      <c r="B154" s="2" t="s">
        <v>268</v>
      </c>
      <c r="C154" s="3">
        <v>294126.92</v>
      </c>
      <c r="D154" s="3">
        <v>0</v>
      </c>
      <c r="E154" s="3">
        <v>294969.86</v>
      </c>
      <c r="F154" s="3">
        <v>842.94802165665897</v>
      </c>
      <c r="G154" s="3">
        <v>294969.86</v>
      </c>
      <c r="H154" s="3">
        <v>0</v>
      </c>
      <c r="I154" s="3">
        <v>294969.86</v>
      </c>
      <c r="J154" s="3">
        <v>0</v>
      </c>
      <c r="K154" s="3">
        <v>294969.86</v>
      </c>
      <c r="L154" s="3">
        <v>0</v>
      </c>
      <c r="M154" s="3">
        <v>-44552.72</v>
      </c>
      <c r="N154" s="3">
        <v>242516.12958071873</v>
      </c>
      <c r="O154" s="3">
        <v>197963.24</v>
      </c>
      <c r="P154" s="3">
        <v>-1492.58</v>
      </c>
      <c r="Q154" s="3">
        <v>-1492.58</v>
      </c>
      <c r="R154" s="3">
        <v>230957.14</v>
      </c>
      <c r="S154" s="3">
        <v>-48503.23</v>
      </c>
      <c r="T154" s="3">
        <v>230957.14</v>
      </c>
      <c r="U154" s="3">
        <v>-30682.131916143742</v>
      </c>
      <c r="V154" s="3">
        <v>232101.61</v>
      </c>
      <c r="W154" s="3">
        <v>-30682.131916143742</v>
      </c>
      <c r="X154" s="3">
        <v>232101.61</v>
      </c>
      <c r="Y154" s="3">
        <v>-28675.280000000002</v>
      </c>
      <c r="Z154" s="3">
        <v>-80.56</v>
      </c>
      <c r="AA154" s="4">
        <f t="shared" si="12"/>
        <v>2658431.2437700876</v>
      </c>
      <c r="AB154" s="3">
        <v>2864022.3989469507</v>
      </c>
      <c r="AC154" s="4">
        <f t="shared" si="13"/>
        <v>205591.15517686307</v>
      </c>
      <c r="AD154" s="3">
        <v>232098.46</v>
      </c>
      <c r="AE154" s="4">
        <f t="shared" si="14"/>
        <v>-26507.304823136918</v>
      </c>
      <c r="AF154" s="3">
        <v>232098.46</v>
      </c>
      <c r="AG154" s="3">
        <v>-26507.304823136918</v>
      </c>
      <c r="AH154" s="4">
        <f t="shared" si="15"/>
        <v>2864022.3989469511</v>
      </c>
      <c r="AI154" s="4">
        <f t="shared" si="16"/>
        <v>0</v>
      </c>
      <c r="AJ154" s="58">
        <f>'Monthly Adjustments'!AX155</f>
        <v>0</v>
      </c>
      <c r="AK154" s="4">
        <f t="shared" si="17"/>
        <v>2864022.3989469511</v>
      </c>
    </row>
    <row r="155" spans="1:37" ht="15.75" x14ac:dyDescent="0.25">
      <c r="A155" s="7" t="s">
        <v>154</v>
      </c>
      <c r="B155" s="2" t="s">
        <v>4354</v>
      </c>
      <c r="C155" s="3">
        <v>91874.32</v>
      </c>
      <c r="D155" s="3">
        <v>0</v>
      </c>
      <c r="E155" s="3">
        <v>92353.59</v>
      </c>
      <c r="F155" s="3">
        <v>479.27986573793169</v>
      </c>
      <c r="G155" s="3">
        <v>92353.59</v>
      </c>
      <c r="H155" s="3">
        <v>0</v>
      </c>
      <c r="I155" s="3">
        <v>92353.59</v>
      </c>
      <c r="J155" s="3">
        <v>0</v>
      </c>
      <c r="K155" s="3">
        <v>92353.59</v>
      </c>
      <c r="L155" s="3">
        <v>0</v>
      </c>
      <c r="M155" s="3">
        <v>75900.31</v>
      </c>
      <c r="N155" s="3">
        <v>0</v>
      </c>
      <c r="O155" s="3">
        <v>89611.3</v>
      </c>
      <c r="P155" s="3">
        <v>-681.47</v>
      </c>
      <c r="Q155" s="3">
        <v>-681.47</v>
      </c>
      <c r="R155" s="3">
        <v>89611.34</v>
      </c>
      <c r="S155" s="3">
        <v>0</v>
      </c>
      <c r="T155" s="3">
        <v>89611.34</v>
      </c>
      <c r="U155" s="3">
        <v>0</v>
      </c>
      <c r="V155" s="3">
        <v>90133.87</v>
      </c>
      <c r="W155" s="3">
        <v>0</v>
      </c>
      <c r="X155" s="3">
        <v>90133.87</v>
      </c>
      <c r="Y155" s="3">
        <v>-36.78</v>
      </c>
      <c r="Z155" s="3">
        <v>-36.78</v>
      </c>
      <c r="AA155" s="4">
        <f t="shared" si="12"/>
        <v>986769.98986573773</v>
      </c>
      <c r="AB155" s="3">
        <v>1076902.2265117306</v>
      </c>
      <c r="AC155" s="4">
        <f t="shared" si="13"/>
        <v>90132.236645992845</v>
      </c>
      <c r="AD155" s="3">
        <v>90132.44</v>
      </c>
      <c r="AE155" s="4">
        <f t="shared" si="14"/>
        <v>-0.20335400715703145</v>
      </c>
      <c r="AF155" s="3">
        <v>90132.44</v>
      </c>
      <c r="AG155" s="3">
        <v>-0.20335400715703145</v>
      </c>
      <c r="AH155" s="4">
        <f t="shared" si="15"/>
        <v>1076902.2265117306</v>
      </c>
      <c r="AI155" s="4">
        <f t="shared" si="16"/>
        <v>0</v>
      </c>
      <c r="AJ155" s="58">
        <f>'Monthly Adjustments'!AX156</f>
        <v>0</v>
      </c>
      <c r="AK155" s="4">
        <f t="shared" si="17"/>
        <v>1076902.2265117306</v>
      </c>
    </row>
    <row r="156" spans="1:37" ht="15.75" x14ac:dyDescent="0.25">
      <c r="A156" s="7" t="s">
        <v>155</v>
      </c>
      <c r="B156" s="2" t="s">
        <v>269</v>
      </c>
      <c r="C156" s="3">
        <v>565173.18000000005</v>
      </c>
      <c r="D156" s="3">
        <v>0</v>
      </c>
      <c r="E156" s="3">
        <v>709782.37</v>
      </c>
      <c r="F156" s="3">
        <v>144609.19728337775</v>
      </c>
      <c r="G156" s="3">
        <v>709782.37</v>
      </c>
      <c r="H156" s="3">
        <v>0</v>
      </c>
      <c r="I156" s="3">
        <v>709782.37</v>
      </c>
      <c r="J156" s="3">
        <v>0</v>
      </c>
      <c r="K156" s="3">
        <v>709782.37</v>
      </c>
      <c r="L156" s="3">
        <v>0</v>
      </c>
      <c r="M156" s="3">
        <v>-641546.78</v>
      </c>
      <c r="N156" s="3">
        <v>965235.10927809402</v>
      </c>
      <c r="O156" s="3">
        <v>323687.12</v>
      </c>
      <c r="P156" s="3">
        <v>-10383.08</v>
      </c>
      <c r="Q156" s="3">
        <v>-10383.08</v>
      </c>
      <c r="R156" s="3">
        <v>377635.18</v>
      </c>
      <c r="S156" s="3">
        <v>-193047.02</v>
      </c>
      <c r="T156" s="3">
        <v>377635.18</v>
      </c>
      <c r="U156" s="3">
        <v>63571.684144381179</v>
      </c>
      <c r="V156" s="3">
        <v>385596.67</v>
      </c>
      <c r="W156" s="3">
        <v>63571.684144381179</v>
      </c>
      <c r="X156" s="3">
        <v>385596.68</v>
      </c>
      <c r="Y156" s="3">
        <v>37975.699999999997</v>
      </c>
      <c r="Z156" s="3">
        <v>-560.41</v>
      </c>
      <c r="AA156" s="4">
        <f t="shared" si="12"/>
        <v>5695383.4748502346</v>
      </c>
      <c r="AB156" s="3">
        <v>5838585.4226415176</v>
      </c>
      <c r="AC156" s="4">
        <f t="shared" si="13"/>
        <v>143201.94779128302</v>
      </c>
      <c r="AD156" s="3">
        <v>385574.68</v>
      </c>
      <c r="AE156" s="4">
        <f t="shared" si="14"/>
        <v>-242372.73220871697</v>
      </c>
      <c r="AF156" s="3">
        <v>385574.68</v>
      </c>
      <c r="AG156" s="3">
        <v>-242372.73220871697</v>
      </c>
      <c r="AH156" s="4">
        <f t="shared" si="15"/>
        <v>5838585.4226415176</v>
      </c>
      <c r="AI156" s="4">
        <f t="shared" si="16"/>
        <v>0</v>
      </c>
      <c r="AJ156" s="58">
        <f>'Monthly Adjustments'!AX157</f>
        <v>0</v>
      </c>
      <c r="AK156" s="4">
        <f t="shared" si="17"/>
        <v>5838585.4226415176</v>
      </c>
    </row>
    <row r="157" spans="1:37" ht="15.75" x14ac:dyDescent="0.25">
      <c r="A157" s="7" t="s">
        <v>156</v>
      </c>
      <c r="B157" s="2" t="s">
        <v>4507</v>
      </c>
      <c r="C157" s="3">
        <v>19780.62</v>
      </c>
      <c r="D157" s="3">
        <v>0</v>
      </c>
      <c r="E157" s="3">
        <v>23657.66</v>
      </c>
      <c r="F157" s="3">
        <v>3877.0466694425559</v>
      </c>
      <c r="G157" s="3">
        <v>23657.66</v>
      </c>
      <c r="H157" s="3">
        <v>0</v>
      </c>
      <c r="I157" s="3">
        <v>23657.66</v>
      </c>
      <c r="J157" s="3">
        <v>0</v>
      </c>
      <c r="K157" s="3">
        <v>23657.66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4">
        <f t="shared" si="12"/>
        <v>118288.30666944257</v>
      </c>
      <c r="AB157" s="3">
        <v>0</v>
      </c>
      <c r="AC157" s="4">
        <f t="shared" si="13"/>
        <v>-118288.30666944257</v>
      </c>
      <c r="AD157" s="3">
        <v>0</v>
      </c>
      <c r="AE157" s="4">
        <f t="shared" si="14"/>
        <v>-118288.30666944257</v>
      </c>
      <c r="AF157" s="3">
        <v>0</v>
      </c>
      <c r="AG157" s="3">
        <v>0</v>
      </c>
      <c r="AH157" s="4">
        <f t="shared" si="15"/>
        <v>118288.30666944257</v>
      </c>
      <c r="AI157" s="4">
        <f t="shared" si="16"/>
        <v>-118288.30666944257</v>
      </c>
      <c r="AJ157" s="58">
        <f>'Monthly Adjustments'!AX158</f>
        <v>0</v>
      </c>
      <c r="AK157" s="4">
        <f t="shared" si="17"/>
        <v>118288.30666944257</v>
      </c>
    </row>
    <row r="158" spans="1:37" ht="15.75" x14ac:dyDescent="0.25">
      <c r="A158" s="7" t="s">
        <v>157</v>
      </c>
      <c r="B158" s="2" t="s">
        <v>270</v>
      </c>
      <c r="C158" s="3">
        <v>913738.07</v>
      </c>
      <c r="D158" s="3">
        <v>0</v>
      </c>
      <c r="E158" s="3">
        <v>938533.98</v>
      </c>
      <c r="F158" s="3">
        <v>24795.916130888741</v>
      </c>
      <c r="G158" s="3">
        <v>938533.98</v>
      </c>
      <c r="H158" s="3">
        <v>0</v>
      </c>
      <c r="I158" s="3">
        <v>938533.98</v>
      </c>
      <c r="J158" s="3">
        <v>0</v>
      </c>
      <c r="K158" s="3">
        <v>938533.98</v>
      </c>
      <c r="L158" s="3">
        <v>0</v>
      </c>
      <c r="M158" s="3">
        <v>687541.21</v>
      </c>
      <c r="N158" s="3">
        <v>0</v>
      </c>
      <c r="O158" s="3">
        <v>896483.52</v>
      </c>
      <c r="P158" s="3">
        <v>-6666.17</v>
      </c>
      <c r="Q158" s="3">
        <v>-6666.17</v>
      </c>
      <c r="R158" s="3">
        <v>896592.69</v>
      </c>
      <c r="S158" s="3">
        <v>0</v>
      </c>
      <c r="T158" s="3">
        <v>896592.68</v>
      </c>
      <c r="U158" s="3">
        <v>0</v>
      </c>
      <c r="V158" s="3">
        <v>901703.76</v>
      </c>
      <c r="W158" s="3">
        <v>0</v>
      </c>
      <c r="X158" s="3">
        <v>901703.76</v>
      </c>
      <c r="Y158" s="3">
        <v>-359.77</v>
      </c>
      <c r="Z158" s="3">
        <v>-359.77</v>
      </c>
      <c r="AA158" s="4">
        <f t="shared" si="12"/>
        <v>9873287.5261308867</v>
      </c>
      <c r="AB158" s="3">
        <v>10774431.320919789</v>
      </c>
      <c r="AC158" s="4">
        <f t="shared" si="13"/>
        <v>901143.79478890263</v>
      </c>
      <c r="AD158" s="3">
        <v>901689.64</v>
      </c>
      <c r="AE158" s="4">
        <f t="shared" si="14"/>
        <v>-545.84521109738853</v>
      </c>
      <c r="AF158" s="3">
        <v>901689.64</v>
      </c>
      <c r="AG158" s="3">
        <v>-545.84521109738853</v>
      </c>
      <c r="AH158" s="4">
        <f t="shared" si="15"/>
        <v>10774431.320919789</v>
      </c>
      <c r="AI158" s="4">
        <f t="shared" si="16"/>
        <v>0</v>
      </c>
      <c r="AJ158" s="58">
        <f>'Monthly Adjustments'!AX159</f>
        <v>-105570</v>
      </c>
      <c r="AK158" s="4">
        <f t="shared" si="17"/>
        <v>10668861.320919789</v>
      </c>
    </row>
    <row r="159" spans="1:37" ht="15.75" x14ac:dyDescent="0.25">
      <c r="A159" s="7" t="s">
        <v>158</v>
      </c>
      <c r="B159" s="2" t="s">
        <v>271</v>
      </c>
      <c r="C159" s="3">
        <v>199044.41</v>
      </c>
      <c r="D159" s="3">
        <v>0</v>
      </c>
      <c r="E159" s="3">
        <v>201017.22</v>
      </c>
      <c r="F159" s="3">
        <v>1972.810052457382</v>
      </c>
      <c r="G159" s="3">
        <v>201017.22</v>
      </c>
      <c r="H159" s="3">
        <v>0</v>
      </c>
      <c r="I159" s="3">
        <v>201017.22</v>
      </c>
      <c r="J159" s="3">
        <v>0</v>
      </c>
      <c r="K159" s="3">
        <v>201017.22</v>
      </c>
      <c r="L159" s="3">
        <v>0</v>
      </c>
      <c r="M159" s="3">
        <v>189604.44</v>
      </c>
      <c r="N159" s="3">
        <v>0</v>
      </c>
      <c r="O159" s="3">
        <v>199114.94</v>
      </c>
      <c r="P159" s="3">
        <v>-1331.57</v>
      </c>
      <c r="Q159" s="3">
        <v>-1331.57</v>
      </c>
      <c r="R159" s="3">
        <v>199115.01</v>
      </c>
      <c r="S159" s="3">
        <v>0</v>
      </c>
      <c r="T159" s="3">
        <v>199115.01</v>
      </c>
      <c r="U159" s="3">
        <v>0</v>
      </c>
      <c r="V159" s="3">
        <v>200136.03</v>
      </c>
      <c r="W159" s="3">
        <v>0</v>
      </c>
      <c r="X159" s="3">
        <v>200136.03</v>
      </c>
      <c r="Y159" s="3">
        <v>-71.87</v>
      </c>
      <c r="Z159" s="3">
        <v>-71.87</v>
      </c>
      <c r="AA159" s="4">
        <f t="shared" si="12"/>
        <v>2192307.5600524573</v>
      </c>
      <c r="AB159" s="3">
        <v>2392440.3711356525</v>
      </c>
      <c r="AC159" s="4">
        <f t="shared" si="13"/>
        <v>200132.81108319527</v>
      </c>
      <c r="AD159" s="3">
        <v>200133.2</v>
      </c>
      <c r="AE159" s="4">
        <f t="shared" si="14"/>
        <v>-0.388916804746259</v>
      </c>
      <c r="AF159" s="3">
        <v>200133.2</v>
      </c>
      <c r="AG159" s="3">
        <v>-0.388916804746259</v>
      </c>
      <c r="AH159" s="4">
        <f t="shared" si="15"/>
        <v>2392440.3711356525</v>
      </c>
      <c r="AI159" s="4">
        <f t="shared" si="16"/>
        <v>0</v>
      </c>
      <c r="AJ159" s="58">
        <f>'Monthly Adjustments'!AX160</f>
        <v>0</v>
      </c>
      <c r="AK159" s="4">
        <f t="shared" si="17"/>
        <v>2392440.3711356525</v>
      </c>
    </row>
    <row r="160" spans="1:37" ht="15.75" x14ac:dyDescent="0.25">
      <c r="A160" s="7" t="s">
        <v>159</v>
      </c>
      <c r="B160" s="2" t="s">
        <v>272</v>
      </c>
      <c r="C160" s="3">
        <v>87781.41</v>
      </c>
      <c r="D160" s="3">
        <v>0</v>
      </c>
      <c r="E160" s="3">
        <v>87926.6</v>
      </c>
      <c r="F160" s="3">
        <v>145.18704871163936</v>
      </c>
      <c r="G160" s="3">
        <v>87926.6</v>
      </c>
      <c r="H160" s="3">
        <v>0</v>
      </c>
      <c r="I160" s="3">
        <v>87926.6</v>
      </c>
      <c r="J160" s="3">
        <v>0</v>
      </c>
      <c r="K160" s="3">
        <v>87926.6</v>
      </c>
      <c r="L160" s="3">
        <v>0</v>
      </c>
      <c r="M160" s="3">
        <v>34146.14</v>
      </c>
      <c r="N160" s="3">
        <v>0</v>
      </c>
      <c r="O160" s="3">
        <v>78963.12</v>
      </c>
      <c r="P160" s="3">
        <v>-573.30999999999995</v>
      </c>
      <c r="Q160" s="3">
        <v>-573.30999999999995</v>
      </c>
      <c r="R160" s="3">
        <v>78963.16</v>
      </c>
      <c r="S160" s="3">
        <v>0</v>
      </c>
      <c r="T160" s="3">
        <v>78963.16</v>
      </c>
      <c r="U160" s="3">
        <v>0</v>
      </c>
      <c r="V160" s="3">
        <v>79402.759999999995</v>
      </c>
      <c r="W160" s="3">
        <v>0</v>
      </c>
      <c r="X160" s="3">
        <v>79402.75</v>
      </c>
      <c r="Y160" s="3">
        <v>-30.94</v>
      </c>
      <c r="Z160" s="3">
        <v>-30.94</v>
      </c>
      <c r="AA160" s="4">
        <f t="shared" si="12"/>
        <v>869474.08704871172</v>
      </c>
      <c r="AB160" s="3">
        <v>948875.47198290867</v>
      </c>
      <c r="AC160" s="4">
        <f t="shared" si="13"/>
        <v>79401.384934196947</v>
      </c>
      <c r="AD160" s="3">
        <v>79401.539999999994</v>
      </c>
      <c r="AE160" s="4">
        <f t="shared" si="14"/>
        <v>-0.15506580304645468</v>
      </c>
      <c r="AF160" s="3">
        <v>79401.539999999994</v>
      </c>
      <c r="AG160" s="3">
        <v>-0.15506580304645468</v>
      </c>
      <c r="AH160" s="4">
        <f t="shared" si="15"/>
        <v>948875.47198290855</v>
      </c>
      <c r="AI160" s="4">
        <f t="shared" si="16"/>
        <v>0</v>
      </c>
      <c r="AJ160" s="58">
        <f>'Monthly Adjustments'!AX161</f>
        <v>0</v>
      </c>
      <c r="AK160" s="4">
        <f t="shared" si="17"/>
        <v>948875.47198290855</v>
      </c>
    </row>
    <row r="161" spans="1:37" ht="15.75" x14ac:dyDescent="0.25">
      <c r="A161" s="7" t="s">
        <v>160</v>
      </c>
      <c r="B161" s="2" t="s">
        <v>273</v>
      </c>
      <c r="C161" s="3">
        <v>182687.71</v>
      </c>
      <c r="D161" s="3">
        <v>0</v>
      </c>
      <c r="E161" s="3">
        <v>183563.23</v>
      </c>
      <c r="F161" s="3">
        <v>875.52649231464602</v>
      </c>
      <c r="G161" s="3">
        <v>183563.23</v>
      </c>
      <c r="H161" s="3">
        <v>0</v>
      </c>
      <c r="I161" s="3">
        <v>183563.23</v>
      </c>
      <c r="J161" s="3">
        <v>0</v>
      </c>
      <c r="K161" s="3">
        <v>183563.23</v>
      </c>
      <c r="L161" s="3">
        <v>0</v>
      </c>
      <c r="M161" s="3">
        <v>156735.25</v>
      </c>
      <c r="N161" s="3">
        <v>0</v>
      </c>
      <c r="O161" s="3">
        <v>179091.78</v>
      </c>
      <c r="P161" s="3">
        <v>-1035.9100000000001</v>
      </c>
      <c r="Q161" s="3">
        <v>-1035.9100000000001</v>
      </c>
      <c r="R161" s="3">
        <v>179091.84</v>
      </c>
      <c r="S161" s="3">
        <v>0</v>
      </c>
      <c r="T161" s="3">
        <v>179091.84</v>
      </c>
      <c r="U161" s="3">
        <v>0</v>
      </c>
      <c r="V161" s="3">
        <v>179886.15</v>
      </c>
      <c r="W161" s="3">
        <v>0</v>
      </c>
      <c r="X161" s="3">
        <v>179886.16</v>
      </c>
      <c r="Y161" s="3">
        <v>-55.91</v>
      </c>
      <c r="Z161" s="3">
        <v>-55.91</v>
      </c>
      <c r="AA161" s="4">
        <f t="shared" si="12"/>
        <v>1971599.1764923148</v>
      </c>
      <c r="AB161" s="3">
        <v>2154028.4247158333</v>
      </c>
      <c r="AC161" s="4">
        <f t="shared" si="13"/>
        <v>182429.24822351849</v>
      </c>
      <c r="AD161" s="3">
        <v>182429.54</v>
      </c>
      <c r="AE161" s="4">
        <f t="shared" si="14"/>
        <v>-0.29177648152108304</v>
      </c>
      <c r="AF161" s="3">
        <v>182429.54</v>
      </c>
      <c r="AG161" s="3">
        <v>-0.29177648152108304</v>
      </c>
      <c r="AH161" s="4">
        <f t="shared" si="15"/>
        <v>2154028.4247158337</v>
      </c>
      <c r="AI161" s="4">
        <f t="shared" si="16"/>
        <v>0</v>
      </c>
      <c r="AJ161" s="58">
        <f>'Monthly Adjustments'!AX162</f>
        <v>-6534.5599999999995</v>
      </c>
      <c r="AK161" s="4">
        <f t="shared" si="17"/>
        <v>2147493.8647158337</v>
      </c>
    </row>
    <row r="162" spans="1:37" ht="15.75" x14ac:dyDescent="0.25">
      <c r="A162" s="7" t="s">
        <v>161</v>
      </c>
      <c r="B162" s="2" t="s">
        <v>274</v>
      </c>
      <c r="C162" s="3">
        <v>115035.02</v>
      </c>
      <c r="D162" s="3">
        <v>0</v>
      </c>
      <c r="E162" s="3">
        <v>115401.86</v>
      </c>
      <c r="F162" s="3">
        <v>366.84403938116156</v>
      </c>
      <c r="G162" s="3">
        <v>115401.86</v>
      </c>
      <c r="H162" s="3">
        <v>0</v>
      </c>
      <c r="I162" s="3">
        <v>115401.86</v>
      </c>
      <c r="J162" s="3">
        <v>0</v>
      </c>
      <c r="K162" s="3">
        <v>115401.86</v>
      </c>
      <c r="L162" s="3">
        <v>0</v>
      </c>
      <c r="M162" s="3">
        <v>96272.41</v>
      </c>
      <c r="N162" s="3">
        <v>0</v>
      </c>
      <c r="O162" s="3">
        <v>112213.54</v>
      </c>
      <c r="P162" s="3">
        <v>-647.9</v>
      </c>
      <c r="Q162" s="3">
        <v>-647.9</v>
      </c>
      <c r="R162" s="3">
        <v>112213.58</v>
      </c>
      <c r="S162" s="3">
        <v>0</v>
      </c>
      <c r="T162" s="3">
        <v>112213.58</v>
      </c>
      <c r="U162" s="3">
        <v>0</v>
      </c>
      <c r="V162" s="3">
        <v>112710.37</v>
      </c>
      <c r="W162" s="3">
        <v>0</v>
      </c>
      <c r="X162" s="3">
        <v>112710.37</v>
      </c>
      <c r="Y162" s="3">
        <v>-34.97</v>
      </c>
      <c r="Z162" s="3">
        <v>-34.97</v>
      </c>
      <c r="AA162" s="4">
        <f t="shared" si="12"/>
        <v>1235343.1540393811</v>
      </c>
      <c r="AB162" s="3">
        <v>1348051.9669906825</v>
      </c>
      <c r="AC162" s="4">
        <f t="shared" si="13"/>
        <v>112708.81295130146</v>
      </c>
      <c r="AD162" s="3">
        <v>112709.01</v>
      </c>
      <c r="AE162" s="4">
        <f t="shared" si="14"/>
        <v>-0.19704869853740092</v>
      </c>
      <c r="AF162" s="3">
        <v>112709.01</v>
      </c>
      <c r="AG162" s="3">
        <v>-0.19704869853740092</v>
      </c>
      <c r="AH162" s="4">
        <f t="shared" si="15"/>
        <v>1348051.9669906828</v>
      </c>
      <c r="AI162" s="4">
        <f t="shared" si="16"/>
        <v>0</v>
      </c>
      <c r="AJ162" s="58">
        <f>'Monthly Adjustments'!AX163</f>
        <v>0</v>
      </c>
      <c r="AK162" s="4">
        <f t="shared" si="17"/>
        <v>1348051.9669906828</v>
      </c>
    </row>
    <row r="163" spans="1:37" ht="15.75" x14ac:dyDescent="0.25">
      <c r="A163" s="7" t="s">
        <v>162</v>
      </c>
      <c r="B163" s="2" t="s">
        <v>275</v>
      </c>
      <c r="C163" s="3">
        <v>69668.429999999993</v>
      </c>
      <c r="D163" s="3">
        <v>0</v>
      </c>
      <c r="E163" s="3">
        <v>69831.8</v>
      </c>
      <c r="F163" s="3">
        <v>163.37027591913647</v>
      </c>
      <c r="G163" s="3">
        <v>69831.8</v>
      </c>
      <c r="H163" s="3">
        <v>0</v>
      </c>
      <c r="I163" s="3">
        <v>69831.8</v>
      </c>
      <c r="J163" s="3">
        <v>0</v>
      </c>
      <c r="K163" s="3">
        <v>69831.8</v>
      </c>
      <c r="L163" s="3">
        <v>0</v>
      </c>
      <c r="M163" s="3">
        <v>-66332.240000000005</v>
      </c>
      <c r="N163" s="3">
        <v>97260.029105211986</v>
      </c>
      <c r="O163" s="3">
        <v>30927.73</v>
      </c>
      <c r="P163" s="3">
        <v>-547.41999999999996</v>
      </c>
      <c r="Q163" s="3">
        <v>-547.41999999999996</v>
      </c>
      <c r="R163" s="3">
        <v>36082.36</v>
      </c>
      <c r="S163" s="3">
        <v>-19452.009999999998</v>
      </c>
      <c r="T163" s="3">
        <v>36082.36</v>
      </c>
      <c r="U163" s="3">
        <v>7080.8921789576025</v>
      </c>
      <c r="V163" s="3">
        <v>36502.1</v>
      </c>
      <c r="W163" s="3">
        <v>7080.8921789576025</v>
      </c>
      <c r="X163" s="3">
        <v>36502.1</v>
      </c>
      <c r="Y163" s="3">
        <v>-10271.009999999998</v>
      </c>
      <c r="Z163" s="3">
        <v>-29.55</v>
      </c>
      <c r="AA163" s="4">
        <f t="shared" si="12"/>
        <v>540651.75373904617</v>
      </c>
      <c r="AB163" s="3">
        <v>566911.23044943262</v>
      </c>
      <c r="AC163" s="4">
        <f t="shared" si="13"/>
        <v>26259.476710386458</v>
      </c>
      <c r="AD163" s="3">
        <v>36500.949999999997</v>
      </c>
      <c r="AE163" s="4">
        <f t="shared" si="14"/>
        <v>-10241.473289613539</v>
      </c>
      <c r="AF163" s="3">
        <v>36500.949999999997</v>
      </c>
      <c r="AG163" s="3">
        <v>-10241.473289613539</v>
      </c>
      <c r="AH163" s="4">
        <f t="shared" si="15"/>
        <v>566911.23044943286</v>
      </c>
      <c r="AI163" s="4">
        <f t="shared" si="16"/>
        <v>0</v>
      </c>
      <c r="AJ163" s="58">
        <f>'Monthly Adjustments'!AX164</f>
        <v>0</v>
      </c>
      <c r="AK163" s="4">
        <f t="shared" si="17"/>
        <v>566911.23044943286</v>
      </c>
    </row>
    <row r="164" spans="1:37" ht="15.75" x14ac:dyDescent="0.25">
      <c r="A164" s="7" t="s">
        <v>163</v>
      </c>
      <c r="B164" s="2" t="s">
        <v>4508</v>
      </c>
      <c r="C164" s="3">
        <v>729934.86</v>
      </c>
      <c r="D164" s="3">
        <v>0</v>
      </c>
      <c r="E164" s="3">
        <v>732613.34</v>
      </c>
      <c r="F164" s="3">
        <v>2678.4790705774212</v>
      </c>
      <c r="G164" s="3">
        <v>732613.34</v>
      </c>
      <c r="H164" s="3">
        <v>0</v>
      </c>
      <c r="I164" s="3">
        <v>732613.34</v>
      </c>
      <c r="J164" s="3">
        <v>0</v>
      </c>
      <c r="K164" s="3">
        <v>732613.34</v>
      </c>
      <c r="L164" s="3">
        <v>0</v>
      </c>
      <c r="M164" s="3">
        <v>0</v>
      </c>
      <c r="N164" s="3">
        <v>0</v>
      </c>
      <c r="O164" s="3">
        <v>590874.59</v>
      </c>
      <c r="P164" s="3">
        <v>-5423.7800000000007</v>
      </c>
      <c r="Q164" s="3">
        <v>-5435.77</v>
      </c>
      <c r="R164" s="3">
        <v>590873.96</v>
      </c>
      <c r="S164" s="3">
        <v>0</v>
      </c>
      <c r="T164" s="3">
        <v>571237.43999999994</v>
      </c>
      <c r="U164" s="3">
        <v>-19636.52</v>
      </c>
      <c r="V164" s="3">
        <v>575405.44999999995</v>
      </c>
      <c r="W164" s="3">
        <v>-19636.52</v>
      </c>
      <c r="X164" s="3">
        <v>575405.44999999995</v>
      </c>
      <c r="Y164" s="3">
        <v>-293.38</v>
      </c>
      <c r="Z164" s="3">
        <v>-293.38</v>
      </c>
      <c r="AA164" s="4">
        <f t="shared" si="12"/>
        <v>6527602.5390705783</v>
      </c>
      <c r="AB164" s="3">
        <v>7102983.866086401</v>
      </c>
      <c r="AC164" s="4">
        <f t="shared" si="13"/>
        <v>575381.32701582275</v>
      </c>
      <c r="AD164" s="3">
        <v>575393.94999999995</v>
      </c>
      <c r="AE164" s="4">
        <f t="shared" si="14"/>
        <v>-12.622984177200124</v>
      </c>
      <c r="AF164" s="3">
        <v>555765.66</v>
      </c>
      <c r="AG164" s="3">
        <v>19636.52</v>
      </c>
      <c r="AH164" s="4">
        <f t="shared" si="15"/>
        <v>7103004.7190705761</v>
      </c>
      <c r="AI164" s="4">
        <f t="shared" si="16"/>
        <v>-20.852984175086021</v>
      </c>
      <c r="AJ164" s="58">
        <f>'Monthly Adjustments'!AX165</f>
        <v>0</v>
      </c>
      <c r="AK164" s="4">
        <f t="shared" si="17"/>
        <v>7103004.7190705761</v>
      </c>
    </row>
    <row r="165" spans="1:37" ht="15.75" x14ac:dyDescent="0.25">
      <c r="A165" s="7" t="s">
        <v>164</v>
      </c>
      <c r="B165" s="2" t="s">
        <v>276</v>
      </c>
      <c r="C165" s="3">
        <v>514776.97</v>
      </c>
      <c r="D165" s="3">
        <v>0</v>
      </c>
      <c r="E165" s="3">
        <v>525958.98</v>
      </c>
      <c r="F165" s="3">
        <v>11182.018678853114</v>
      </c>
      <c r="G165" s="3">
        <v>525958.98</v>
      </c>
      <c r="H165" s="3">
        <v>0</v>
      </c>
      <c r="I165" s="3">
        <v>525958.98</v>
      </c>
      <c r="J165" s="3">
        <v>0</v>
      </c>
      <c r="K165" s="3">
        <v>525958.98</v>
      </c>
      <c r="L165" s="3">
        <v>0</v>
      </c>
      <c r="M165" s="3">
        <v>246322.2</v>
      </c>
      <c r="N165" s="3">
        <v>0</v>
      </c>
      <c r="O165" s="3">
        <v>479352.22</v>
      </c>
      <c r="P165" s="3">
        <v>-5415.04</v>
      </c>
      <c r="Q165" s="3">
        <v>-5415.04</v>
      </c>
      <c r="R165" s="3">
        <v>479352.54</v>
      </c>
      <c r="S165" s="3">
        <v>0</v>
      </c>
      <c r="T165" s="3">
        <v>479352.54</v>
      </c>
      <c r="U165" s="3">
        <v>0</v>
      </c>
      <c r="V165" s="3">
        <v>483504.65</v>
      </c>
      <c r="W165" s="3">
        <v>0</v>
      </c>
      <c r="X165" s="3">
        <v>483504.65</v>
      </c>
      <c r="Y165" s="3">
        <v>-292.27</v>
      </c>
      <c r="Z165" s="3">
        <v>-292.27</v>
      </c>
      <c r="AA165" s="4">
        <f t="shared" si="12"/>
        <v>5281183.7086788537</v>
      </c>
      <c r="AB165" s="3">
        <v>5764675.3387802793</v>
      </c>
      <c r="AC165" s="4">
        <f t="shared" si="13"/>
        <v>483491.63010142557</v>
      </c>
      <c r="AD165" s="3">
        <v>483493.19</v>
      </c>
      <c r="AE165" s="4">
        <f t="shared" si="14"/>
        <v>-1.5598985744290985</v>
      </c>
      <c r="AF165" s="3">
        <v>483493.19</v>
      </c>
      <c r="AG165" s="3">
        <v>-1.5598985744290985</v>
      </c>
      <c r="AH165" s="4">
        <f t="shared" si="15"/>
        <v>5764675.3387802774</v>
      </c>
      <c r="AI165" s="4">
        <f t="shared" si="16"/>
        <v>0</v>
      </c>
      <c r="AJ165" s="58">
        <f>'Monthly Adjustments'!AX166</f>
        <v>0</v>
      </c>
      <c r="AK165" s="4">
        <f t="shared" si="17"/>
        <v>5764675.3387802774</v>
      </c>
    </row>
    <row r="166" spans="1:37" ht="15.75" x14ac:dyDescent="0.25">
      <c r="A166" s="7" t="s">
        <v>165</v>
      </c>
      <c r="B166" s="2" t="s">
        <v>4509</v>
      </c>
      <c r="C166" s="3">
        <v>497657.31</v>
      </c>
      <c r="D166" s="3">
        <v>0</v>
      </c>
      <c r="E166" s="3">
        <v>504304.96</v>
      </c>
      <c r="F166" s="3">
        <v>6647.6471344050951</v>
      </c>
      <c r="G166" s="3">
        <v>504304.96</v>
      </c>
      <c r="H166" s="3">
        <v>0</v>
      </c>
      <c r="I166" s="3">
        <v>504304.96</v>
      </c>
      <c r="J166" s="3">
        <v>0</v>
      </c>
      <c r="K166" s="3">
        <v>504304.96</v>
      </c>
      <c r="L166" s="3">
        <v>0</v>
      </c>
      <c r="M166" s="3">
        <v>-89909.89</v>
      </c>
      <c r="N166" s="3">
        <v>424439.17869464017</v>
      </c>
      <c r="O166" s="3">
        <v>334528.53999999998</v>
      </c>
      <c r="P166" s="3">
        <v>-6484.27</v>
      </c>
      <c r="Q166" s="3">
        <v>-6484.27</v>
      </c>
      <c r="R166" s="3">
        <v>390283.42</v>
      </c>
      <c r="S166" s="3">
        <v>-84887.84</v>
      </c>
      <c r="T166" s="3">
        <v>390283.42</v>
      </c>
      <c r="U166" s="3">
        <v>-48923.877738928029</v>
      </c>
      <c r="V166" s="3">
        <v>395255.4</v>
      </c>
      <c r="W166" s="3">
        <v>-48923.877738928029</v>
      </c>
      <c r="X166" s="3">
        <v>395255.4</v>
      </c>
      <c r="Y166" s="3">
        <v>-49273.857738928004</v>
      </c>
      <c r="Z166" s="3">
        <v>-349.98</v>
      </c>
      <c r="AA166" s="4">
        <f t="shared" si="12"/>
        <v>4530000.7926122621</v>
      </c>
      <c r="AB166" s="3">
        <v>4878127.5297690574</v>
      </c>
      <c r="AC166" s="4">
        <f t="shared" si="13"/>
        <v>348126.73715679534</v>
      </c>
      <c r="AD166" s="3">
        <v>395241.67</v>
      </c>
      <c r="AE166" s="4">
        <f t="shared" si="14"/>
        <v>-47114.932843204646</v>
      </c>
      <c r="AF166" s="3">
        <v>395241.67</v>
      </c>
      <c r="AG166" s="3">
        <v>-47114.932843204646</v>
      </c>
      <c r="AH166" s="4">
        <f t="shared" si="15"/>
        <v>4878127.5297690565</v>
      </c>
      <c r="AI166" s="4">
        <f t="shared" si="16"/>
        <v>0</v>
      </c>
      <c r="AJ166" s="58">
        <f>'Monthly Adjustments'!AX167</f>
        <v>0</v>
      </c>
      <c r="AK166" s="4">
        <f t="shared" si="17"/>
        <v>4878127.5297690565</v>
      </c>
    </row>
    <row r="167" spans="1:37" ht="15.75" x14ac:dyDescent="0.25">
      <c r="A167" s="7" t="s">
        <v>166</v>
      </c>
      <c r="B167" s="2" t="s">
        <v>277</v>
      </c>
      <c r="C167" s="3">
        <v>2136926.61</v>
      </c>
      <c r="D167" s="3">
        <v>0</v>
      </c>
      <c r="E167" s="3">
        <v>2187394.91</v>
      </c>
      <c r="F167" s="3">
        <v>50468.301528390497</v>
      </c>
      <c r="G167" s="3">
        <v>2187394.91</v>
      </c>
      <c r="H167" s="3">
        <v>0</v>
      </c>
      <c r="I167" s="3">
        <v>2187394.91</v>
      </c>
      <c r="J167" s="3">
        <v>0</v>
      </c>
      <c r="K167" s="3">
        <v>2187394.91</v>
      </c>
      <c r="L167" s="3">
        <v>0</v>
      </c>
      <c r="M167" s="3">
        <v>746643.97</v>
      </c>
      <c r="N167" s="3">
        <v>0</v>
      </c>
      <c r="O167" s="3">
        <v>1947267.81</v>
      </c>
      <c r="P167" s="3">
        <v>-16762.88</v>
      </c>
      <c r="Q167" s="3">
        <v>-16762.88</v>
      </c>
      <c r="R167" s="3">
        <v>1947268.78</v>
      </c>
      <c r="S167" s="3">
        <v>0</v>
      </c>
      <c r="T167" s="3">
        <v>1947268.78</v>
      </c>
      <c r="U167" s="3">
        <v>0</v>
      </c>
      <c r="V167" s="3">
        <v>1960122.15</v>
      </c>
      <c r="W167" s="3">
        <v>0</v>
      </c>
      <c r="X167" s="3">
        <v>1960122.15</v>
      </c>
      <c r="Y167" s="3">
        <v>-904.74</v>
      </c>
      <c r="Z167" s="3">
        <v>-904.74</v>
      </c>
      <c r="AA167" s="4">
        <f t="shared" si="12"/>
        <v>21445668.191528387</v>
      </c>
      <c r="AB167" s="3">
        <v>23405749.973721847</v>
      </c>
      <c r="AC167" s="4">
        <f t="shared" si="13"/>
        <v>1960081.7821934596</v>
      </c>
      <c r="AD167" s="3">
        <v>1960086.64</v>
      </c>
      <c r="AE167" s="4">
        <f t="shared" si="14"/>
        <v>-4.8578065403271466</v>
      </c>
      <c r="AF167" s="3">
        <v>1960086.64</v>
      </c>
      <c r="AG167" s="3">
        <v>-4.8578065403271466</v>
      </c>
      <c r="AH167" s="4">
        <f t="shared" si="15"/>
        <v>23405749.973721847</v>
      </c>
      <c r="AI167" s="4">
        <f t="shared" si="16"/>
        <v>0</v>
      </c>
      <c r="AJ167" s="58">
        <f>'Monthly Adjustments'!AX168</f>
        <v>-1039156.3200000002</v>
      </c>
      <c r="AK167" s="4">
        <f t="shared" si="17"/>
        <v>22366593.653721847</v>
      </c>
    </row>
    <row r="168" spans="1:37" ht="15.75" x14ac:dyDescent="0.25">
      <c r="A168" s="7" t="s">
        <v>167</v>
      </c>
      <c r="B168" s="2" t="s">
        <v>4510</v>
      </c>
      <c r="C168" s="3">
        <v>1622531.09</v>
      </c>
      <c r="D168" s="3">
        <v>0</v>
      </c>
      <c r="E168" s="3">
        <v>1651918.75</v>
      </c>
      <c r="F168" s="3">
        <v>29387.660884557525</v>
      </c>
      <c r="G168" s="3">
        <v>1651918.75</v>
      </c>
      <c r="H168" s="3">
        <v>0</v>
      </c>
      <c r="I168" s="3">
        <v>1651918.75</v>
      </c>
      <c r="J168" s="3">
        <v>0</v>
      </c>
      <c r="K168" s="3">
        <v>1651918.75</v>
      </c>
      <c r="L168" s="3">
        <v>0</v>
      </c>
      <c r="M168" s="3">
        <v>1271768.76</v>
      </c>
      <c r="N168" s="3">
        <v>0</v>
      </c>
      <c r="O168" s="3">
        <v>1588559.21</v>
      </c>
      <c r="P168" s="3">
        <v>-10407.14</v>
      </c>
      <c r="Q168" s="3">
        <v>-10407.14</v>
      </c>
      <c r="R168" s="3">
        <v>1588559.82</v>
      </c>
      <c r="S168" s="3">
        <v>0</v>
      </c>
      <c r="T168" s="3">
        <v>1588559.81</v>
      </c>
      <c r="U168" s="3">
        <v>0</v>
      </c>
      <c r="V168" s="3">
        <v>1596539.76</v>
      </c>
      <c r="W168" s="3">
        <v>0</v>
      </c>
      <c r="X168" s="3">
        <v>1596539.76</v>
      </c>
      <c r="Y168" s="3">
        <v>-561.70000000000005</v>
      </c>
      <c r="Z168" s="3">
        <v>-561.70000000000005</v>
      </c>
      <c r="AA168" s="4">
        <f t="shared" si="12"/>
        <v>17490120.87088456</v>
      </c>
      <c r="AB168" s="3">
        <v>19086635.567359898</v>
      </c>
      <c r="AC168" s="4">
        <f t="shared" si="13"/>
        <v>1596514.6964753382</v>
      </c>
      <c r="AD168" s="3">
        <v>1596517.72</v>
      </c>
      <c r="AE168" s="4">
        <f t="shared" si="14"/>
        <v>-3.0235246617812663</v>
      </c>
      <c r="AF168" s="3">
        <v>1596517.72</v>
      </c>
      <c r="AG168" s="3">
        <v>-3.0235246617812663</v>
      </c>
      <c r="AH168" s="4">
        <f t="shared" si="15"/>
        <v>19086635.567359895</v>
      </c>
      <c r="AI168" s="4">
        <f t="shared" si="16"/>
        <v>0</v>
      </c>
      <c r="AJ168" s="58">
        <f>'Monthly Adjustments'!AX169</f>
        <v>0</v>
      </c>
      <c r="AK168" s="4">
        <f t="shared" si="17"/>
        <v>19086635.567359895</v>
      </c>
    </row>
    <row r="169" spans="1:37" ht="15.75" x14ac:dyDescent="0.25">
      <c r="A169" s="7" t="s">
        <v>168</v>
      </c>
      <c r="B169" s="2" t="s">
        <v>278</v>
      </c>
      <c r="C169" s="3">
        <v>10753178.35</v>
      </c>
      <c r="D169" s="3">
        <v>0</v>
      </c>
      <c r="E169" s="3">
        <v>10909896.25</v>
      </c>
      <c r="F169" s="3">
        <v>156717.89857709222</v>
      </c>
      <c r="G169" s="3">
        <v>10909896.25</v>
      </c>
      <c r="H169" s="3">
        <v>0</v>
      </c>
      <c r="I169" s="3">
        <v>10909896.25</v>
      </c>
      <c r="J169" s="3">
        <v>0</v>
      </c>
      <c r="K169" s="3">
        <v>10909896.25</v>
      </c>
      <c r="L169" s="3">
        <v>0</v>
      </c>
      <c r="M169" s="3">
        <v>6241265.4199999999</v>
      </c>
      <c r="N169" s="3">
        <v>0</v>
      </c>
      <c r="O169" s="3">
        <v>10131783.800000001</v>
      </c>
      <c r="P169" s="3">
        <v>-63067.28</v>
      </c>
      <c r="Q169" s="3">
        <v>-63067.28</v>
      </c>
      <c r="R169" s="3">
        <v>10131787.449999999</v>
      </c>
      <c r="S169" s="3">
        <v>0</v>
      </c>
      <c r="T169" s="3">
        <v>10131787.449999999</v>
      </c>
      <c r="U169" s="3">
        <v>0</v>
      </c>
      <c r="V169" s="3">
        <v>10180145.91</v>
      </c>
      <c r="W169" s="3">
        <v>0</v>
      </c>
      <c r="X169" s="3">
        <v>10180145.92</v>
      </c>
      <c r="Y169" s="3">
        <v>-3403.93</v>
      </c>
      <c r="Z169" s="3">
        <v>-3403.93</v>
      </c>
      <c r="AA169" s="4">
        <f t="shared" si="12"/>
        <v>111546397.19857711</v>
      </c>
      <c r="AB169" s="3">
        <v>121726391.27243493</v>
      </c>
      <c r="AC169" s="4">
        <f t="shared" si="13"/>
        <v>10179994.073857829</v>
      </c>
      <c r="AD169" s="3">
        <v>10180012.35</v>
      </c>
      <c r="AE169" s="4">
        <f t="shared" si="14"/>
        <v>-18.276142170652747</v>
      </c>
      <c r="AF169" s="3">
        <v>10180012.35</v>
      </c>
      <c r="AG169" s="3">
        <v>-18.276142170652747</v>
      </c>
      <c r="AH169" s="4">
        <f t="shared" si="15"/>
        <v>121726391.27243493</v>
      </c>
      <c r="AI169" s="4">
        <f t="shared" si="16"/>
        <v>0</v>
      </c>
      <c r="AJ169" s="58">
        <f>'Monthly Adjustments'!AX170</f>
        <v>-5253154.0666666664</v>
      </c>
      <c r="AK169" s="4">
        <f t="shared" si="17"/>
        <v>116473237.20576827</v>
      </c>
    </row>
    <row r="170" spans="1:37" ht="15.75" x14ac:dyDescent="0.25">
      <c r="A170" s="7" t="s">
        <v>169</v>
      </c>
      <c r="B170" s="2" t="s">
        <v>4511</v>
      </c>
      <c r="C170" s="3">
        <v>296988.76</v>
      </c>
      <c r="D170" s="3">
        <v>0</v>
      </c>
      <c r="E170" s="3">
        <v>298510.7</v>
      </c>
      <c r="F170" s="3">
        <v>1521.9440438537858</v>
      </c>
      <c r="G170" s="3">
        <v>298510.7</v>
      </c>
      <c r="H170" s="3">
        <v>0</v>
      </c>
      <c r="I170" s="3">
        <v>298510.7</v>
      </c>
      <c r="J170" s="3">
        <v>0</v>
      </c>
      <c r="K170" s="3">
        <v>298510.7</v>
      </c>
      <c r="L170" s="3">
        <v>0</v>
      </c>
      <c r="M170" s="3">
        <v>0</v>
      </c>
      <c r="N170" s="3">
        <v>0</v>
      </c>
      <c r="O170" s="3">
        <v>34820.51</v>
      </c>
      <c r="P170" s="3">
        <v>-3337</v>
      </c>
      <c r="Q170" s="3">
        <v>-3337</v>
      </c>
      <c r="R170" s="3">
        <v>34820.120000000003</v>
      </c>
      <c r="S170" s="3">
        <v>0</v>
      </c>
      <c r="T170" s="3">
        <v>34820.129999999997</v>
      </c>
      <c r="U170" s="3">
        <v>0</v>
      </c>
      <c r="V170" s="3">
        <v>37378.85</v>
      </c>
      <c r="W170" s="3">
        <v>0</v>
      </c>
      <c r="X170" s="3">
        <v>37378.86</v>
      </c>
      <c r="Y170" s="3">
        <v>-180.11</v>
      </c>
      <c r="Z170" s="3">
        <v>-180.11</v>
      </c>
      <c r="AA170" s="4">
        <f t="shared" si="12"/>
        <v>1671771.9740438538</v>
      </c>
      <c r="AB170" s="3">
        <v>1709143.3746543573</v>
      </c>
      <c r="AC170" s="4">
        <f t="shared" si="13"/>
        <v>37371.400610503508</v>
      </c>
      <c r="AD170" s="3">
        <v>37371.78</v>
      </c>
      <c r="AE170" s="4">
        <f t="shared" si="14"/>
        <v>-0.3793894964910578</v>
      </c>
      <c r="AF170" s="3">
        <v>37376.839999999997</v>
      </c>
      <c r="AG170" s="3">
        <v>0</v>
      </c>
      <c r="AH170" s="4">
        <f t="shared" si="15"/>
        <v>1709148.8140438539</v>
      </c>
      <c r="AI170" s="4">
        <f t="shared" si="16"/>
        <v>-5.439389496576041</v>
      </c>
      <c r="AJ170" s="58">
        <f>'Monthly Adjustments'!AX171</f>
        <v>0</v>
      </c>
      <c r="AK170" s="4">
        <f t="shared" si="17"/>
        <v>1709148.8140438539</v>
      </c>
    </row>
    <row r="171" spans="1:37" ht="15.75" x14ac:dyDescent="0.25">
      <c r="A171" s="7" t="s">
        <v>170</v>
      </c>
      <c r="B171" s="2" t="s">
        <v>4512</v>
      </c>
      <c r="C171" s="3">
        <v>449959.25</v>
      </c>
      <c r="D171" s="3">
        <v>0</v>
      </c>
      <c r="E171" s="3">
        <v>458065.21</v>
      </c>
      <c r="F171" s="3">
        <v>8105.9580134713906</v>
      </c>
      <c r="G171" s="3">
        <v>458065.21</v>
      </c>
      <c r="H171" s="3">
        <v>0</v>
      </c>
      <c r="I171" s="3">
        <v>458065.21</v>
      </c>
      <c r="J171" s="3">
        <v>0</v>
      </c>
      <c r="K171" s="3">
        <v>458065.21</v>
      </c>
      <c r="L171" s="3">
        <v>0</v>
      </c>
      <c r="M171" s="3">
        <v>1098201.72</v>
      </c>
      <c r="N171" s="3">
        <v>0</v>
      </c>
      <c r="O171" s="3">
        <v>564753.84</v>
      </c>
      <c r="P171" s="3">
        <v>-6839.53</v>
      </c>
      <c r="Q171" s="3">
        <v>-6839.53</v>
      </c>
      <c r="R171" s="3">
        <v>564754.23</v>
      </c>
      <c r="S171" s="3">
        <v>0</v>
      </c>
      <c r="T171" s="3">
        <v>564754.23</v>
      </c>
      <c r="U171" s="3">
        <v>0</v>
      </c>
      <c r="V171" s="3">
        <v>569998.62</v>
      </c>
      <c r="W171" s="3">
        <v>0</v>
      </c>
      <c r="X171" s="3">
        <v>569998.62</v>
      </c>
      <c r="Y171" s="3">
        <v>-369.15</v>
      </c>
      <c r="Z171" s="3">
        <v>-369.15</v>
      </c>
      <c r="AA171" s="4">
        <f t="shared" si="12"/>
        <v>6222787.3080134727</v>
      </c>
      <c r="AB171" s="3">
        <v>6792769.4483556198</v>
      </c>
      <c r="AC171" s="4">
        <f t="shared" si="13"/>
        <v>569982.14034214709</v>
      </c>
      <c r="AD171" s="3">
        <v>569984.13</v>
      </c>
      <c r="AE171" s="4">
        <f t="shared" si="14"/>
        <v>-1.9896578529151157</v>
      </c>
      <c r="AF171" s="3">
        <v>569984.13</v>
      </c>
      <c r="AG171" s="3">
        <v>-1.9896578529151157</v>
      </c>
      <c r="AH171" s="4">
        <f t="shared" si="15"/>
        <v>6792769.4483556198</v>
      </c>
      <c r="AI171" s="4">
        <f t="shared" si="16"/>
        <v>0</v>
      </c>
      <c r="AJ171" s="58">
        <f>'Monthly Adjustments'!AX172</f>
        <v>-90481.368333333347</v>
      </c>
      <c r="AK171" s="4">
        <f t="shared" si="17"/>
        <v>6702288.0800222866</v>
      </c>
    </row>
    <row r="172" spans="1:37" ht="15.75" x14ac:dyDescent="0.25">
      <c r="A172" s="7" t="s">
        <v>171</v>
      </c>
      <c r="B172" s="2" t="s">
        <v>4513</v>
      </c>
      <c r="C172" s="3">
        <v>286199.65000000002</v>
      </c>
      <c r="D172" s="3">
        <v>0</v>
      </c>
      <c r="E172" s="3">
        <v>292111.63</v>
      </c>
      <c r="F172" s="3">
        <v>5911.9768482883228</v>
      </c>
      <c r="G172" s="3">
        <v>292111.63</v>
      </c>
      <c r="H172" s="3">
        <v>0</v>
      </c>
      <c r="I172" s="3">
        <v>292111.63</v>
      </c>
      <c r="J172" s="3">
        <v>0</v>
      </c>
      <c r="K172" s="3">
        <v>292111.63</v>
      </c>
      <c r="L172" s="3">
        <v>0</v>
      </c>
      <c r="M172" s="3">
        <v>418587.45</v>
      </c>
      <c r="N172" s="3">
        <v>0</v>
      </c>
      <c r="O172" s="3">
        <v>313190.61</v>
      </c>
      <c r="P172" s="3">
        <v>-2756.07</v>
      </c>
      <c r="Q172" s="3">
        <v>-2756.07</v>
      </c>
      <c r="R172" s="3">
        <v>313190.77</v>
      </c>
      <c r="S172" s="3">
        <v>0</v>
      </c>
      <c r="T172" s="3">
        <v>313190.77</v>
      </c>
      <c r="U172" s="3">
        <v>0</v>
      </c>
      <c r="V172" s="3">
        <v>315304.06</v>
      </c>
      <c r="W172" s="3">
        <v>0</v>
      </c>
      <c r="X172" s="3">
        <v>315304.06</v>
      </c>
      <c r="Y172" s="3">
        <v>-148.75</v>
      </c>
      <c r="Z172" s="3">
        <v>-148.75</v>
      </c>
      <c r="AA172" s="4">
        <f t="shared" si="12"/>
        <v>3449325.8668482886</v>
      </c>
      <c r="AB172" s="3">
        <v>3764623.3000893425</v>
      </c>
      <c r="AC172" s="4">
        <f t="shared" si="13"/>
        <v>315297.43324105395</v>
      </c>
      <c r="AD172" s="3">
        <v>315298.23</v>
      </c>
      <c r="AE172" s="4">
        <f t="shared" si="14"/>
        <v>-0.79675894603133202</v>
      </c>
      <c r="AF172" s="3">
        <v>315298.23</v>
      </c>
      <c r="AG172" s="3">
        <v>-0.79675894603133202</v>
      </c>
      <c r="AH172" s="4">
        <f t="shared" si="15"/>
        <v>3764623.3000893425</v>
      </c>
      <c r="AI172" s="4">
        <f t="shared" si="16"/>
        <v>0</v>
      </c>
      <c r="AJ172" s="58">
        <f>'Monthly Adjustments'!AX173</f>
        <v>0</v>
      </c>
      <c r="AK172" s="4">
        <f t="shared" si="17"/>
        <v>3764623.3000893425</v>
      </c>
    </row>
    <row r="173" spans="1:37" ht="15.75" x14ac:dyDescent="0.25">
      <c r="A173" s="7" t="s">
        <v>172</v>
      </c>
      <c r="B173" s="2" t="s">
        <v>4514</v>
      </c>
      <c r="C173" s="3">
        <v>62120.9</v>
      </c>
      <c r="D173" s="3">
        <v>0</v>
      </c>
      <c r="E173" s="3">
        <v>62316.36</v>
      </c>
      <c r="F173" s="3">
        <v>195.46703566345241</v>
      </c>
      <c r="G173" s="3">
        <v>62316.36</v>
      </c>
      <c r="H173" s="3">
        <v>0</v>
      </c>
      <c r="I173" s="3">
        <v>62316.36</v>
      </c>
      <c r="J173" s="3">
        <v>0</v>
      </c>
      <c r="K173" s="3">
        <v>62316.36</v>
      </c>
      <c r="L173" s="3">
        <v>0</v>
      </c>
      <c r="M173" s="3">
        <v>114656.1</v>
      </c>
      <c r="N173" s="3">
        <v>0</v>
      </c>
      <c r="O173" s="3">
        <v>71039.55</v>
      </c>
      <c r="P173" s="3">
        <v>-850.23</v>
      </c>
      <c r="Q173" s="3">
        <v>-850.23</v>
      </c>
      <c r="R173" s="3">
        <v>77978.600000000006</v>
      </c>
      <c r="S173" s="3">
        <v>0</v>
      </c>
      <c r="T173" s="3">
        <v>77978.600000000006</v>
      </c>
      <c r="U173" s="3">
        <v>0</v>
      </c>
      <c r="V173" s="3">
        <v>78630.539999999994</v>
      </c>
      <c r="W173" s="3">
        <v>0</v>
      </c>
      <c r="X173" s="3">
        <v>78630.539999999994</v>
      </c>
      <c r="Y173" s="3">
        <v>-45.89</v>
      </c>
      <c r="Z173" s="3">
        <v>-45.89</v>
      </c>
      <c r="AA173" s="4">
        <f t="shared" si="12"/>
        <v>810495.73703566357</v>
      </c>
      <c r="AB173" s="3">
        <v>889124.24042856041</v>
      </c>
      <c r="AC173" s="4">
        <f t="shared" si="13"/>
        <v>78628.503392896848</v>
      </c>
      <c r="AD173" s="3">
        <v>78628.740000000005</v>
      </c>
      <c r="AE173" s="4">
        <f t="shared" si="14"/>
        <v>-0.23660710315743927</v>
      </c>
      <c r="AF173" s="3">
        <v>78628.740000000005</v>
      </c>
      <c r="AG173" s="3">
        <v>-0.23660710315743927</v>
      </c>
      <c r="AH173" s="4">
        <f t="shared" si="15"/>
        <v>889124.2404285603</v>
      </c>
      <c r="AI173" s="4">
        <f t="shared" si="16"/>
        <v>0</v>
      </c>
      <c r="AJ173" s="58">
        <f>'Monthly Adjustments'!AX174</f>
        <v>0</v>
      </c>
      <c r="AK173" s="4">
        <f t="shared" si="17"/>
        <v>889124.2404285603</v>
      </c>
    </row>
    <row r="174" spans="1:37" ht="15.75" x14ac:dyDescent="0.25">
      <c r="A174" s="7" t="s">
        <v>173</v>
      </c>
      <c r="B174" s="2" t="s">
        <v>4515</v>
      </c>
      <c r="C174" s="3">
        <v>15937.72</v>
      </c>
      <c r="D174" s="3">
        <v>0</v>
      </c>
      <c r="E174" s="3">
        <v>15896.56</v>
      </c>
      <c r="F174" s="3">
        <v>-41.162987542473275</v>
      </c>
      <c r="G174" s="3">
        <v>15896.56</v>
      </c>
      <c r="H174" s="3">
        <v>0</v>
      </c>
      <c r="I174" s="3">
        <v>15896.56</v>
      </c>
      <c r="J174" s="3">
        <v>0</v>
      </c>
      <c r="K174" s="3">
        <v>15896.56</v>
      </c>
      <c r="L174" s="3">
        <v>0</v>
      </c>
      <c r="M174" s="3">
        <v>401602.14</v>
      </c>
      <c r="N174" s="3">
        <v>0</v>
      </c>
      <c r="O174" s="3">
        <v>80180.710000000006</v>
      </c>
      <c r="P174" s="3">
        <v>-930.03</v>
      </c>
      <c r="Q174" s="3">
        <v>-930.03</v>
      </c>
      <c r="R174" s="3">
        <v>80180.77</v>
      </c>
      <c r="S174" s="3">
        <v>0</v>
      </c>
      <c r="T174" s="3">
        <v>80180.77</v>
      </c>
      <c r="U174" s="3">
        <v>0</v>
      </c>
      <c r="V174" s="3">
        <v>80893.89</v>
      </c>
      <c r="W174" s="3">
        <v>0</v>
      </c>
      <c r="X174" s="3">
        <v>80893.89</v>
      </c>
      <c r="Y174" s="3">
        <v>-50.2</v>
      </c>
      <c r="Z174" s="3">
        <v>-50.2</v>
      </c>
      <c r="AA174" s="4">
        <f t="shared" si="12"/>
        <v>883414.96701245755</v>
      </c>
      <c r="AB174" s="3">
        <v>964306.61676637083</v>
      </c>
      <c r="AC174" s="4">
        <f t="shared" si="13"/>
        <v>80891.649753913283</v>
      </c>
      <c r="AD174" s="3">
        <v>80891.92</v>
      </c>
      <c r="AE174" s="4">
        <f t="shared" si="14"/>
        <v>-0.27024608671490569</v>
      </c>
      <c r="AF174" s="3">
        <v>80891.92</v>
      </c>
      <c r="AG174" s="3">
        <v>-0.27024608671490569</v>
      </c>
      <c r="AH174" s="4">
        <f t="shared" si="15"/>
        <v>964306.61676637072</v>
      </c>
      <c r="AI174" s="4">
        <f t="shared" si="16"/>
        <v>0</v>
      </c>
      <c r="AJ174" s="58">
        <f>'Monthly Adjustments'!AX175</f>
        <v>0</v>
      </c>
      <c r="AK174" s="4">
        <f t="shared" si="17"/>
        <v>964306.61676637072</v>
      </c>
    </row>
    <row r="175" spans="1:37" ht="15.75" x14ac:dyDescent="0.25">
      <c r="A175" s="7" t="s">
        <v>174</v>
      </c>
      <c r="B175" s="2" t="s">
        <v>279</v>
      </c>
      <c r="C175" s="3">
        <v>9216.31</v>
      </c>
      <c r="D175" s="3">
        <v>0</v>
      </c>
      <c r="E175" s="3">
        <v>9210.4699999999993</v>
      </c>
      <c r="F175" s="3">
        <v>-5.8405582922277972</v>
      </c>
      <c r="G175" s="3">
        <v>9210.4699999999993</v>
      </c>
      <c r="H175" s="3">
        <v>0</v>
      </c>
      <c r="I175" s="3">
        <v>9210.4699999999993</v>
      </c>
      <c r="J175" s="3">
        <v>0</v>
      </c>
      <c r="K175" s="3">
        <v>9210.4699999999993</v>
      </c>
      <c r="L175" s="3">
        <v>0</v>
      </c>
      <c r="M175" s="3">
        <v>14699.16</v>
      </c>
      <c r="N175" s="3">
        <v>0</v>
      </c>
      <c r="O175" s="3">
        <v>10125.200000000001</v>
      </c>
      <c r="P175" s="3">
        <v>-481.53</v>
      </c>
      <c r="Q175" s="3">
        <v>-481.53</v>
      </c>
      <c r="R175" s="3">
        <v>10125.219999999999</v>
      </c>
      <c r="S175" s="3">
        <v>0</v>
      </c>
      <c r="T175" s="3">
        <v>10125.23</v>
      </c>
      <c r="U175" s="3">
        <v>0</v>
      </c>
      <c r="V175" s="3">
        <v>10494.45</v>
      </c>
      <c r="W175" s="3">
        <v>0</v>
      </c>
      <c r="X175" s="3">
        <v>10494.45</v>
      </c>
      <c r="Y175" s="3">
        <v>-25.99</v>
      </c>
      <c r="Z175" s="3">
        <v>-25.99</v>
      </c>
      <c r="AA175" s="4">
        <f t="shared" si="12"/>
        <v>112116.05944170777</v>
      </c>
      <c r="AB175" s="3">
        <v>122609.35006135647</v>
      </c>
      <c r="AC175" s="4">
        <f t="shared" si="13"/>
        <v>10493.290619648702</v>
      </c>
      <c r="AD175" s="3">
        <v>10493.44</v>
      </c>
      <c r="AE175" s="4">
        <f t="shared" si="14"/>
        <v>-0.14938035129853233</v>
      </c>
      <c r="AF175" s="3">
        <v>10493.44</v>
      </c>
      <c r="AG175" s="3">
        <v>-0.14938035129853233</v>
      </c>
      <c r="AH175" s="4">
        <f t="shared" si="15"/>
        <v>122609.35006135648</v>
      </c>
      <c r="AI175" s="4">
        <f t="shared" si="16"/>
        <v>0</v>
      </c>
      <c r="AJ175" s="58">
        <f>'Monthly Adjustments'!AX176</f>
        <v>0</v>
      </c>
      <c r="AK175" s="4">
        <f t="shared" si="17"/>
        <v>122609.35006135648</v>
      </c>
    </row>
    <row r="176" spans="1:37" ht="15.75" x14ac:dyDescent="0.25">
      <c r="A176" s="7" t="s">
        <v>175</v>
      </c>
      <c r="B176" s="2" t="s">
        <v>280</v>
      </c>
      <c r="C176" s="3">
        <v>374466.93</v>
      </c>
      <c r="D176" s="3">
        <v>0</v>
      </c>
      <c r="E176" s="3">
        <v>374458.12</v>
      </c>
      <c r="F176" s="3">
        <v>-8.8142646739725024</v>
      </c>
      <c r="G176" s="3">
        <v>374458.12</v>
      </c>
      <c r="H176" s="3">
        <v>0</v>
      </c>
      <c r="I176" s="3">
        <v>374458.12</v>
      </c>
      <c r="J176" s="3">
        <v>0</v>
      </c>
      <c r="K176" s="3">
        <v>374458.12</v>
      </c>
      <c r="L176" s="3">
        <v>0</v>
      </c>
      <c r="M176" s="3">
        <v>305033.38</v>
      </c>
      <c r="N176" s="3">
        <v>0</v>
      </c>
      <c r="O176" s="3">
        <v>362887.03</v>
      </c>
      <c r="P176" s="3">
        <v>-2538.1799999999998</v>
      </c>
      <c r="Q176" s="3">
        <v>-2538.1799999999998</v>
      </c>
      <c r="R176" s="3">
        <v>362887.18</v>
      </c>
      <c r="S176" s="3">
        <v>0</v>
      </c>
      <c r="T176" s="3">
        <v>362887.18</v>
      </c>
      <c r="U176" s="3">
        <v>0</v>
      </c>
      <c r="V176" s="3">
        <v>364833.4</v>
      </c>
      <c r="W176" s="3">
        <v>0</v>
      </c>
      <c r="X176" s="3">
        <v>364833.4</v>
      </c>
      <c r="Y176" s="3">
        <v>-136.99</v>
      </c>
      <c r="Z176" s="3">
        <v>-136.99</v>
      </c>
      <c r="AA176" s="4">
        <f t="shared" si="12"/>
        <v>3995652.1657353267</v>
      </c>
      <c r="AB176" s="3">
        <v>4360479.4564465256</v>
      </c>
      <c r="AC176" s="4">
        <f t="shared" si="13"/>
        <v>364827.29071119893</v>
      </c>
      <c r="AD176" s="3">
        <v>364828.03</v>
      </c>
      <c r="AE176" s="4">
        <f t="shared" si="14"/>
        <v>-0.73928880109451711</v>
      </c>
      <c r="AF176" s="3">
        <v>364828.03</v>
      </c>
      <c r="AG176" s="3">
        <v>-0.73928880109451711</v>
      </c>
      <c r="AH176" s="4">
        <f t="shared" si="15"/>
        <v>4360479.4564465256</v>
      </c>
      <c r="AI176" s="4">
        <f t="shared" si="16"/>
        <v>0</v>
      </c>
      <c r="AJ176" s="58">
        <f>'Monthly Adjustments'!AX177</f>
        <v>0</v>
      </c>
      <c r="AK176" s="4">
        <f t="shared" si="17"/>
        <v>4360479.4564465256</v>
      </c>
    </row>
    <row r="177" spans="1:37" ht="15.75" x14ac:dyDescent="0.25">
      <c r="A177" s="7" t="s">
        <v>176</v>
      </c>
      <c r="B177" s="2" t="s">
        <v>281</v>
      </c>
      <c r="C177" s="3">
        <v>327830.17</v>
      </c>
      <c r="D177" s="3">
        <v>0</v>
      </c>
      <c r="E177" s="3">
        <v>327523.15000000002</v>
      </c>
      <c r="F177" s="3">
        <v>-307.0141292870976</v>
      </c>
      <c r="G177" s="3">
        <v>327523.15000000002</v>
      </c>
      <c r="H177" s="3">
        <v>0</v>
      </c>
      <c r="I177" s="3">
        <v>327523.15000000002</v>
      </c>
      <c r="J177" s="3">
        <v>0</v>
      </c>
      <c r="K177" s="3">
        <v>327523.15000000002</v>
      </c>
      <c r="L177" s="3">
        <v>0</v>
      </c>
      <c r="M177" s="3">
        <v>340238.01</v>
      </c>
      <c r="N177" s="3">
        <v>0</v>
      </c>
      <c r="O177" s="3">
        <v>329642.05</v>
      </c>
      <c r="P177" s="3">
        <v>-2123.2800000000002</v>
      </c>
      <c r="Q177" s="3">
        <v>-2123.2800000000002</v>
      </c>
      <c r="R177" s="3">
        <v>329642.17</v>
      </c>
      <c r="S177" s="3">
        <v>0</v>
      </c>
      <c r="T177" s="3">
        <v>329642.17</v>
      </c>
      <c r="U177" s="3">
        <v>0</v>
      </c>
      <c r="V177" s="3">
        <v>331270.26</v>
      </c>
      <c r="W177" s="3">
        <v>0</v>
      </c>
      <c r="X177" s="3">
        <v>331270.25</v>
      </c>
      <c r="Y177" s="3">
        <v>-114.6</v>
      </c>
      <c r="Z177" s="3">
        <v>-114.6</v>
      </c>
      <c r="AA177" s="4">
        <f t="shared" si="12"/>
        <v>3629320.6658707131</v>
      </c>
      <c r="AB177" s="3">
        <v>3960585.8127913107</v>
      </c>
      <c r="AC177" s="4">
        <f t="shared" si="13"/>
        <v>331265.14692059765</v>
      </c>
      <c r="AD177" s="3">
        <v>331265.76</v>
      </c>
      <c r="AE177" s="4">
        <f t="shared" si="14"/>
        <v>-0.61307940236292779</v>
      </c>
      <c r="AF177" s="3">
        <v>331265.76</v>
      </c>
      <c r="AG177" s="3">
        <v>-0.61307940236292779</v>
      </c>
      <c r="AH177" s="4">
        <f t="shared" si="15"/>
        <v>3960585.8127913107</v>
      </c>
      <c r="AI177" s="4">
        <f t="shared" si="16"/>
        <v>0</v>
      </c>
      <c r="AJ177" s="58">
        <f>'Monthly Adjustments'!AX178</f>
        <v>0</v>
      </c>
      <c r="AK177" s="4">
        <f t="shared" si="17"/>
        <v>3960585.8127913107</v>
      </c>
    </row>
    <row r="178" spans="1:37" ht="15.75" x14ac:dyDescent="0.25">
      <c r="A178" s="7" t="s">
        <v>177</v>
      </c>
      <c r="B178" s="2" t="s">
        <v>282</v>
      </c>
      <c r="C178" s="3">
        <v>182368.42</v>
      </c>
      <c r="D178" s="3">
        <v>0</v>
      </c>
      <c r="E178" s="3">
        <v>182295.62</v>
      </c>
      <c r="F178" s="3">
        <v>-72.802104918111581</v>
      </c>
      <c r="G178" s="3">
        <v>182295.62</v>
      </c>
      <c r="H178" s="3">
        <v>0</v>
      </c>
      <c r="I178" s="3">
        <v>182295.62</v>
      </c>
      <c r="J178" s="3">
        <v>0</v>
      </c>
      <c r="K178" s="3">
        <v>182295.62</v>
      </c>
      <c r="L178" s="3">
        <v>0</v>
      </c>
      <c r="M178" s="3">
        <v>140287.21</v>
      </c>
      <c r="N178" s="3">
        <v>0</v>
      </c>
      <c r="O178" s="3">
        <v>175294.11</v>
      </c>
      <c r="P178" s="3">
        <v>-973.85</v>
      </c>
      <c r="Q178" s="3">
        <v>-973.85</v>
      </c>
      <c r="R178" s="3">
        <v>175294.16</v>
      </c>
      <c r="S178" s="3">
        <v>0</v>
      </c>
      <c r="T178" s="3">
        <v>175294.16</v>
      </c>
      <c r="U178" s="3">
        <v>0</v>
      </c>
      <c r="V178" s="3">
        <v>176040.89</v>
      </c>
      <c r="W178" s="3">
        <v>0</v>
      </c>
      <c r="X178" s="3">
        <v>176040.89</v>
      </c>
      <c r="Y178" s="3">
        <v>-52.56</v>
      </c>
      <c r="Z178" s="3">
        <v>-52.56</v>
      </c>
      <c r="AA178" s="4">
        <f t="shared" si="12"/>
        <v>1929729.517895082</v>
      </c>
      <c r="AB178" s="3">
        <v>2105768.052087625</v>
      </c>
      <c r="AC178" s="4">
        <f t="shared" si="13"/>
        <v>176038.53419254301</v>
      </c>
      <c r="AD178" s="3">
        <v>176038.82</v>
      </c>
      <c r="AE178" s="4">
        <f t="shared" si="14"/>
        <v>-0.28580745699582621</v>
      </c>
      <c r="AF178" s="3">
        <v>176038.82</v>
      </c>
      <c r="AG178" s="3">
        <v>-0.28580745699582621</v>
      </c>
      <c r="AH178" s="4">
        <f t="shared" si="15"/>
        <v>2105768.052087625</v>
      </c>
      <c r="AI178" s="4">
        <f t="shared" si="16"/>
        <v>0</v>
      </c>
      <c r="AJ178" s="58">
        <f>'Monthly Adjustments'!AX179</f>
        <v>0</v>
      </c>
      <c r="AK178" s="4">
        <f t="shared" si="17"/>
        <v>2105768.052087625</v>
      </c>
    </row>
    <row r="179" spans="1:37" ht="15.75" x14ac:dyDescent="0.25">
      <c r="A179" s="7" t="s">
        <v>178</v>
      </c>
      <c r="B179" s="2" t="s">
        <v>283</v>
      </c>
      <c r="C179" s="3">
        <v>54731.65</v>
      </c>
      <c r="D179" s="3">
        <v>0</v>
      </c>
      <c r="E179" s="3">
        <v>54673.79</v>
      </c>
      <c r="F179" s="3">
        <v>-57.862769178384042</v>
      </c>
      <c r="G179" s="3">
        <v>54673.79</v>
      </c>
      <c r="H179" s="3">
        <v>0</v>
      </c>
      <c r="I179" s="3">
        <v>54673.79</v>
      </c>
      <c r="J179" s="3">
        <v>0</v>
      </c>
      <c r="K179" s="3">
        <v>54673.79</v>
      </c>
      <c r="L179" s="3">
        <v>0</v>
      </c>
      <c r="M179" s="3">
        <v>39261.910000000003</v>
      </c>
      <c r="N179" s="3">
        <v>0</v>
      </c>
      <c r="O179" s="3">
        <v>52105.1</v>
      </c>
      <c r="P179" s="3">
        <v>-401.09</v>
      </c>
      <c r="Q179" s="3">
        <v>-401.09</v>
      </c>
      <c r="R179" s="3">
        <v>52105.120000000003</v>
      </c>
      <c r="S179" s="3">
        <v>0</v>
      </c>
      <c r="T179" s="3">
        <v>52105.120000000003</v>
      </c>
      <c r="U179" s="3">
        <v>0</v>
      </c>
      <c r="V179" s="3">
        <v>52412.67</v>
      </c>
      <c r="W179" s="3">
        <v>0</v>
      </c>
      <c r="X179" s="3">
        <v>52412.67</v>
      </c>
      <c r="Y179" s="3">
        <v>-21.65</v>
      </c>
      <c r="Z179" s="3">
        <v>-21.65</v>
      </c>
      <c r="AA179" s="4">
        <f t="shared" si="12"/>
        <v>573771.53723082156</v>
      </c>
      <c r="AB179" s="3">
        <v>626183.23392003076</v>
      </c>
      <c r="AC179" s="4">
        <f t="shared" si="13"/>
        <v>52411.696689209202</v>
      </c>
      <c r="AD179" s="3">
        <v>52411.81</v>
      </c>
      <c r="AE179" s="4">
        <f t="shared" si="14"/>
        <v>-0.11331079079536721</v>
      </c>
      <c r="AF179" s="3">
        <v>52411.81</v>
      </c>
      <c r="AG179" s="3">
        <v>-0.11331079079536721</v>
      </c>
      <c r="AH179" s="4">
        <f t="shared" si="15"/>
        <v>626183.23392003076</v>
      </c>
      <c r="AI179" s="4">
        <f t="shared" si="16"/>
        <v>0</v>
      </c>
      <c r="AJ179" s="58">
        <f>'Monthly Adjustments'!AX180</f>
        <v>0</v>
      </c>
      <c r="AK179" s="4">
        <f t="shared" si="17"/>
        <v>626183.23392003076</v>
      </c>
    </row>
    <row r="180" spans="1:37" ht="15.75" x14ac:dyDescent="0.25">
      <c r="A180" s="7" t="s">
        <v>179</v>
      </c>
      <c r="B180" s="2" t="s">
        <v>284</v>
      </c>
      <c r="C180" s="3">
        <v>10817770.289999999</v>
      </c>
      <c r="D180" s="3">
        <v>0</v>
      </c>
      <c r="E180" s="3">
        <v>10109705.529999999</v>
      </c>
      <c r="F180" s="3">
        <v>708064.75500000105</v>
      </c>
      <c r="G180" s="3">
        <v>10109705.529999999</v>
      </c>
      <c r="H180" s="3">
        <v>708064.76</v>
      </c>
      <c r="I180" s="3">
        <v>10109705.529999999</v>
      </c>
      <c r="J180" s="3">
        <v>708064.76</v>
      </c>
      <c r="K180" s="3">
        <v>10109705.529999999</v>
      </c>
      <c r="L180" s="3">
        <v>708064.76</v>
      </c>
      <c r="M180" s="3">
        <v>9392709.2200000007</v>
      </c>
      <c r="N180" s="3">
        <v>0</v>
      </c>
      <c r="O180" s="3">
        <v>10580257.810000001</v>
      </c>
      <c r="P180" s="3">
        <v>-316806.3</v>
      </c>
      <c r="Q180" s="3">
        <v>-49065.43</v>
      </c>
      <c r="R180" s="3">
        <v>10580258.970000001</v>
      </c>
      <c r="S180" s="3">
        <v>0</v>
      </c>
      <c r="T180" s="3">
        <v>10580258.970000001</v>
      </c>
      <c r="U180" s="3">
        <v>-276529.36</v>
      </c>
      <c r="V180" s="3">
        <v>10617876.35</v>
      </c>
      <c r="W180" s="5">
        <v>-249844.22</v>
      </c>
      <c r="X180" s="3">
        <v>10617876.359999999</v>
      </c>
      <c r="Y180" s="3">
        <v>-252486.36</v>
      </c>
      <c r="Z180" s="3">
        <v>-2648.21</v>
      </c>
      <c r="AA180" s="4">
        <f t="shared" si="12"/>
        <v>115414136.52499999</v>
      </c>
      <c r="AB180" s="3">
        <v>125523183.15999998</v>
      </c>
      <c r="AC180" s="4">
        <f t="shared" si="13"/>
        <v>10109046.63499999</v>
      </c>
      <c r="AD180" s="3">
        <v>10617949.01</v>
      </c>
      <c r="AE180" s="4">
        <f t="shared" si="14"/>
        <v>-508902.37500000931</v>
      </c>
      <c r="AF180" s="3">
        <v>10617949.01</v>
      </c>
      <c r="AG180" s="3">
        <v>-508902.37500000931</v>
      </c>
      <c r="AH180" s="4">
        <f t="shared" si="15"/>
        <v>125523183.15999998</v>
      </c>
      <c r="AI180" s="4">
        <f t="shared" si="16"/>
        <v>0</v>
      </c>
      <c r="AJ180" s="58">
        <f>'Monthly Adjustments'!AX181</f>
        <v>-17444251.990000002</v>
      </c>
      <c r="AK180" s="4">
        <f t="shared" si="17"/>
        <v>108078931.16999999</v>
      </c>
    </row>
    <row r="181" spans="1:37" x14ac:dyDescent="0.25">
      <c r="N181" s="3"/>
      <c r="Q181" s="4">
        <f>O180+P180-Q180</f>
        <v>10312516.939999999</v>
      </c>
      <c r="R181" s="4"/>
      <c r="U181" s="4"/>
      <c r="Z181" s="4">
        <f>X180+Y180-Z180</f>
        <v>10368038.210000001</v>
      </c>
      <c r="AC181" s="4"/>
      <c r="AD181" s="4"/>
      <c r="AE181" s="4"/>
      <c r="AH181" s="4"/>
      <c r="AI181" s="4">
        <f>SUM(AI2:AI180)</f>
        <v>-655217.60923852411</v>
      </c>
    </row>
  </sheetData>
  <sheetProtection password="998D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B18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2" max="49" width="15.7109375" customWidth="1"/>
    <col min="50" max="50" width="17.42578125" bestFit="1" customWidth="1"/>
    <col min="51" max="53" width="17.42578125" customWidth="1"/>
    <col min="54" max="54" width="17.85546875" bestFit="1" customWidth="1"/>
  </cols>
  <sheetData>
    <row r="1" spans="1:54" x14ac:dyDescent="0.25">
      <c r="B1" t="s">
        <v>285</v>
      </c>
      <c r="F1" t="s">
        <v>287</v>
      </c>
      <c r="J1" t="s">
        <v>288</v>
      </c>
      <c r="N1" t="s">
        <v>289</v>
      </c>
      <c r="R1" t="s">
        <v>290</v>
      </c>
      <c r="V1" t="s">
        <v>291</v>
      </c>
      <c r="Z1" t="s">
        <v>292</v>
      </c>
      <c r="AD1" t="s">
        <v>294</v>
      </c>
      <c r="AH1" t="s">
        <v>295</v>
      </c>
      <c r="AL1" t="s">
        <v>296</v>
      </c>
      <c r="AP1" t="s">
        <v>297</v>
      </c>
      <c r="AT1" t="s">
        <v>308</v>
      </c>
    </row>
    <row r="2" spans="1:54" ht="30" x14ac:dyDescent="0.25">
      <c r="A2" s="13" t="s">
        <v>315</v>
      </c>
      <c r="B2" s="11" t="s">
        <v>311</v>
      </c>
      <c r="C2" s="12" t="s">
        <v>312</v>
      </c>
      <c r="D2" s="11" t="s">
        <v>313</v>
      </c>
      <c r="E2" s="12" t="s">
        <v>314</v>
      </c>
      <c r="F2" s="16" t="s">
        <v>311</v>
      </c>
      <c r="G2" s="17" t="s">
        <v>312</v>
      </c>
      <c r="H2" s="16" t="s">
        <v>313</v>
      </c>
      <c r="I2" s="17" t="s">
        <v>314</v>
      </c>
      <c r="J2" s="20" t="s">
        <v>311</v>
      </c>
      <c r="K2" s="21" t="s">
        <v>312</v>
      </c>
      <c r="L2" s="20" t="s">
        <v>313</v>
      </c>
      <c r="M2" s="21" t="s">
        <v>314</v>
      </c>
      <c r="N2" s="22" t="s">
        <v>311</v>
      </c>
      <c r="O2" s="23" t="s">
        <v>312</v>
      </c>
      <c r="P2" s="22" t="s">
        <v>313</v>
      </c>
      <c r="Q2" s="23" t="s">
        <v>314</v>
      </c>
      <c r="R2" s="26" t="s">
        <v>311</v>
      </c>
      <c r="S2" s="27" t="s">
        <v>312</v>
      </c>
      <c r="T2" s="26" t="s">
        <v>313</v>
      </c>
      <c r="U2" s="27" t="s">
        <v>314</v>
      </c>
      <c r="V2" s="28" t="s">
        <v>311</v>
      </c>
      <c r="W2" s="29" t="s">
        <v>312</v>
      </c>
      <c r="X2" s="28" t="s">
        <v>313</v>
      </c>
      <c r="Y2" s="29" t="s">
        <v>314</v>
      </c>
      <c r="Z2" s="24" t="s">
        <v>311</v>
      </c>
      <c r="AA2" s="25" t="s">
        <v>312</v>
      </c>
      <c r="AB2" s="24" t="s">
        <v>313</v>
      </c>
      <c r="AC2" s="25" t="s">
        <v>314</v>
      </c>
      <c r="AD2" s="14" t="s">
        <v>311</v>
      </c>
      <c r="AE2" s="15" t="s">
        <v>312</v>
      </c>
      <c r="AF2" s="14" t="s">
        <v>313</v>
      </c>
      <c r="AG2" s="15" t="s">
        <v>314</v>
      </c>
      <c r="AH2" s="18" t="s">
        <v>311</v>
      </c>
      <c r="AI2" s="19" t="s">
        <v>312</v>
      </c>
      <c r="AJ2" s="18" t="s">
        <v>313</v>
      </c>
      <c r="AK2" s="19" t="s">
        <v>314</v>
      </c>
      <c r="AL2" s="30" t="s">
        <v>311</v>
      </c>
      <c r="AM2" s="31" t="s">
        <v>312</v>
      </c>
      <c r="AN2" s="30" t="s">
        <v>313</v>
      </c>
      <c r="AO2" s="31" t="s">
        <v>314</v>
      </c>
      <c r="AP2" s="32" t="s">
        <v>311</v>
      </c>
      <c r="AQ2" s="33" t="s">
        <v>312</v>
      </c>
      <c r="AR2" s="32" t="s">
        <v>313</v>
      </c>
      <c r="AS2" s="33" t="s">
        <v>314</v>
      </c>
      <c r="AT2" s="34" t="s">
        <v>311</v>
      </c>
      <c r="AU2" s="35" t="s">
        <v>312</v>
      </c>
      <c r="AV2" s="34" t="s">
        <v>313</v>
      </c>
      <c r="AW2" s="35" t="s">
        <v>314</v>
      </c>
      <c r="AX2" t="s">
        <v>4883</v>
      </c>
      <c r="BB2" t="s">
        <v>4884</v>
      </c>
    </row>
    <row r="3" spans="1:54" x14ac:dyDescent="0.25">
      <c r="A3" t="s">
        <v>1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9">
        <v>0</v>
      </c>
      <c r="AF3" s="9">
        <v>0</v>
      </c>
      <c r="AG3" s="9">
        <v>0</v>
      </c>
      <c r="AH3" s="10">
        <v>0</v>
      </c>
      <c r="AI3" s="10">
        <v>0</v>
      </c>
      <c r="AJ3" s="10">
        <v>0</v>
      </c>
      <c r="AK3" s="10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  <c r="AS3" s="9">
        <v>0</v>
      </c>
      <c r="AT3" s="9">
        <v>0</v>
      </c>
      <c r="AU3" s="9">
        <v>0</v>
      </c>
      <c r="AV3" s="9">
        <v>0</v>
      </c>
      <c r="AW3" s="9">
        <v>0</v>
      </c>
      <c r="AX3" s="57">
        <f>SUM(B3:AW3)</f>
        <v>0</v>
      </c>
      <c r="AY3" s="57">
        <f t="shared" ref="AY3:BA18" si="0">B3+F3+J3+N3+R3+V3+Z3+AD3+AH3+AL3+AP3+AT3</f>
        <v>0</v>
      </c>
      <c r="AZ3" s="57">
        <f t="shared" si="0"/>
        <v>0</v>
      </c>
      <c r="BA3" s="57">
        <f t="shared" si="0"/>
        <v>0</v>
      </c>
      <c r="BB3" s="57">
        <f>E3+I3+M3+Q3+U3+Y3+AC3+AG3+AK3+AO3+AS3+AW3</f>
        <v>0</v>
      </c>
    </row>
    <row r="4" spans="1:54" x14ac:dyDescent="0.25">
      <c r="A4" t="s">
        <v>2</v>
      </c>
      <c r="B4" s="9">
        <v>-14165.49</v>
      </c>
      <c r="C4" s="9">
        <v>-401192.87999999995</v>
      </c>
      <c r="D4" s="9">
        <v>0</v>
      </c>
      <c r="E4" s="9">
        <v>0</v>
      </c>
      <c r="F4" s="9">
        <v>-14165.416666666666</v>
      </c>
      <c r="G4" s="9">
        <v>-400192.87999999995</v>
      </c>
      <c r="H4" s="9">
        <v>0</v>
      </c>
      <c r="I4" s="9">
        <v>0</v>
      </c>
      <c r="J4" s="9">
        <v>-14165.4</v>
      </c>
      <c r="K4" s="9">
        <v>-456442.87999999995</v>
      </c>
      <c r="L4" s="9">
        <v>0</v>
      </c>
      <c r="M4" s="9">
        <v>0</v>
      </c>
      <c r="N4" s="9">
        <v>-14165.41</v>
      </c>
      <c r="O4" s="9">
        <v>-456442.87999999995</v>
      </c>
      <c r="P4" s="9">
        <v>0</v>
      </c>
      <c r="Q4" s="9">
        <v>0</v>
      </c>
      <c r="R4" s="9">
        <v>-14165.41</v>
      </c>
      <c r="S4" s="9">
        <v>-456442.92</v>
      </c>
      <c r="T4" s="9">
        <v>0</v>
      </c>
      <c r="U4" s="9">
        <v>0</v>
      </c>
      <c r="V4" s="9">
        <v>-14165.41</v>
      </c>
      <c r="W4" s="9">
        <v>-460916.22000000003</v>
      </c>
      <c r="X4" s="9">
        <v>0</v>
      </c>
      <c r="Y4" s="9">
        <v>0</v>
      </c>
      <c r="Z4" s="9">
        <v>-14165.41</v>
      </c>
      <c r="AA4" s="9">
        <v>-460916.22000000003</v>
      </c>
      <c r="AB4" s="9">
        <v>-32222.75</v>
      </c>
      <c r="AC4" s="9">
        <v>0</v>
      </c>
      <c r="AD4" s="9">
        <v>-14165.41</v>
      </c>
      <c r="AE4" s="9">
        <v>-460916.22000000003</v>
      </c>
      <c r="AF4" s="9">
        <v>-4603.25</v>
      </c>
      <c r="AG4" s="9">
        <v>0</v>
      </c>
      <c r="AH4" s="10">
        <v>-14165.41</v>
      </c>
      <c r="AI4" s="10">
        <v>-480537.06</v>
      </c>
      <c r="AJ4" s="10">
        <v>-4603.25</v>
      </c>
      <c r="AK4" s="10">
        <v>0</v>
      </c>
      <c r="AL4" s="9">
        <v>-14165.41</v>
      </c>
      <c r="AM4" s="9">
        <v>-480537.06</v>
      </c>
      <c r="AN4" s="9">
        <v>-4603.25</v>
      </c>
      <c r="AO4" s="9">
        <v>0</v>
      </c>
      <c r="AP4" s="9">
        <v>-14165.41</v>
      </c>
      <c r="AQ4" s="9">
        <v>-480537.14</v>
      </c>
      <c r="AR4" s="9">
        <v>-4603.25</v>
      </c>
      <c r="AS4" s="9">
        <v>0</v>
      </c>
      <c r="AT4" s="9">
        <v>-14165.41</v>
      </c>
      <c r="AU4" s="9">
        <v>-480537.14</v>
      </c>
      <c r="AV4" s="9">
        <v>-4607.37</v>
      </c>
      <c r="AW4" s="9">
        <v>0</v>
      </c>
      <c r="AX4" s="57">
        <f t="shared" ref="AX4:AX67" si="1">SUM(B4:AW4)</f>
        <v>-5700839.6166666672</v>
      </c>
      <c r="AY4" s="57">
        <f t="shared" si="0"/>
        <v>-169984.99666666667</v>
      </c>
      <c r="AZ4" s="57">
        <f t="shared" si="0"/>
        <v>-5475611.5</v>
      </c>
      <c r="BA4" s="57"/>
      <c r="BB4" s="57">
        <f t="shared" ref="BB4:BB67" si="2">E4+I4+M4+Q4+U4+Y4+AC4+AG4+AK4+AO4+AS4+AW4</f>
        <v>0</v>
      </c>
    </row>
    <row r="5" spans="1:54" x14ac:dyDescent="0.25">
      <c r="A5" t="s">
        <v>3</v>
      </c>
      <c r="B5" s="9">
        <v>-13083.12</v>
      </c>
      <c r="C5" s="9">
        <v>0</v>
      </c>
      <c r="D5" s="9">
        <v>0</v>
      </c>
      <c r="E5" s="9">
        <v>0</v>
      </c>
      <c r="F5" s="9">
        <v>-13083.083333333334</v>
      </c>
      <c r="G5" s="9">
        <v>0</v>
      </c>
      <c r="H5" s="9">
        <v>0</v>
      </c>
      <c r="I5" s="9">
        <v>0</v>
      </c>
      <c r="J5" s="9">
        <v>-13083.08</v>
      </c>
      <c r="K5" s="9">
        <v>0</v>
      </c>
      <c r="L5" s="9">
        <v>0</v>
      </c>
      <c r="M5" s="9">
        <v>0</v>
      </c>
      <c r="N5" s="9">
        <v>-13083.083333333334</v>
      </c>
      <c r="O5" s="9">
        <v>0</v>
      </c>
      <c r="P5" s="9">
        <v>0</v>
      </c>
      <c r="Q5" s="9">
        <v>0</v>
      </c>
      <c r="R5" s="9">
        <v>-13083.083333333334</v>
      </c>
      <c r="S5" s="9">
        <v>0</v>
      </c>
      <c r="T5" s="9">
        <v>0</v>
      </c>
      <c r="U5" s="9">
        <v>0</v>
      </c>
      <c r="V5" s="9">
        <v>-13083.083333333334</v>
      </c>
      <c r="W5" s="9">
        <v>0</v>
      </c>
      <c r="X5" s="9">
        <v>0</v>
      </c>
      <c r="Y5" s="9">
        <v>0</v>
      </c>
      <c r="Z5" s="9">
        <v>-11213.75</v>
      </c>
      <c r="AA5" s="9">
        <v>0</v>
      </c>
      <c r="AB5" s="9">
        <v>58042.67</v>
      </c>
      <c r="AC5" s="9">
        <v>0</v>
      </c>
      <c r="AD5" s="9">
        <v>-11213.74</v>
      </c>
      <c r="AE5" s="9">
        <v>0</v>
      </c>
      <c r="AF5" s="9">
        <v>8291.81</v>
      </c>
      <c r="AG5" s="9">
        <v>0</v>
      </c>
      <c r="AH5" s="10">
        <v>-11213.74</v>
      </c>
      <c r="AI5" s="10">
        <v>0</v>
      </c>
      <c r="AJ5" s="10">
        <v>8291.81</v>
      </c>
      <c r="AK5" s="10">
        <v>0</v>
      </c>
      <c r="AL5" s="9">
        <v>-11213.74</v>
      </c>
      <c r="AM5" s="9">
        <v>0</v>
      </c>
      <c r="AN5" s="9">
        <v>8292.58</v>
      </c>
      <c r="AO5" s="9">
        <v>0</v>
      </c>
      <c r="AP5" s="9">
        <v>-11213.74</v>
      </c>
      <c r="AQ5" s="9">
        <v>0</v>
      </c>
      <c r="AR5" s="9">
        <v>8292.58</v>
      </c>
      <c r="AS5" s="9">
        <v>0</v>
      </c>
      <c r="AT5" s="9">
        <v>-11213.74</v>
      </c>
      <c r="AU5" s="9">
        <v>0</v>
      </c>
      <c r="AV5" s="9">
        <v>8291.81</v>
      </c>
      <c r="AW5" s="9">
        <v>0</v>
      </c>
      <c r="AX5" s="57">
        <f t="shared" si="1"/>
        <v>-46277.723333333335</v>
      </c>
      <c r="AY5" s="57">
        <f t="shared" si="0"/>
        <v>-145780.98333333334</v>
      </c>
      <c r="AZ5" s="57">
        <f t="shared" si="0"/>
        <v>0</v>
      </c>
      <c r="BA5" s="57"/>
      <c r="BB5" s="57">
        <f t="shared" si="2"/>
        <v>0</v>
      </c>
    </row>
    <row r="6" spans="1:54" x14ac:dyDescent="0.25">
      <c r="A6" t="s">
        <v>4</v>
      </c>
      <c r="B6" s="9">
        <v>-5296.82</v>
      </c>
      <c r="C6" s="9">
        <v>-206272.07</v>
      </c>
      <c r="D6" s="9">
        <v>0</v>
      </c>
      <c r="E6" s="9">
        <v>0</v>
      </c>
      <c r="F6" s="9">
        <v>-5296.875</v>
      </c>
      <c r="G6" s="9">
        <v>-205521.56</v>
      </c>
      <c r="H6" s="9">
        <v>0</v>
      </c>
      <c r="I6" s="9">
        <v>0</v>
      </c>
      <c r="J6" s="9">
        <v>-5296.88</v>
      </c>
      <c r="K6" s="9">
        <v>-205521.56</v>
      </c>
      <c r="L6" s="9">
        <v>0</v>
      </c>
      <c r="M6" s="9">
        <v>0</v>
      </c>
      <c r="N6" s="9">
        <v>-5296.875</v>
      </c>
      <c r="O6" s="9">
        <v>-205521.53</v>
      </c>
      <c r="P6" s="9">
        <v>0</v>
      </c>
      <c r="Q6" s="9">
        <v>0</v>
      </c>
      <c r="R6" s="9">
        <v>-5296.875</v>
      </c>
      <c r="S6" s="9">
        <v>-205865.3</v>
      </c>
      <c r="T6" s="9">
        <v>0</v>
      </c>
      <c r="U6" s="9">
        <v>0</v>
      </c>
      <c r="V6" s="9">
        <v>-5296.875</v>
      </c>
      <c r="W6" s="9">
        <v>-205865.3</v>
      </c>
      <c r="X6" s="9">
        <v>0</v>
      </c>
      <c r="Y6" s="9">
        <v>0</v>
      </c>
      <c r="Z6" s="9">
        <v>-5296.875</v>
      </c>
      <c r="AA6" s="9">
        <v>-205865.3</v>
      </c>
      <c r="AB6" s="9">
        <v>-29105.72</v>
      </c>
      <c r="AC6" s="9">
        <v>0</v>
      </c>
      <c r="AD6" s="9">
        <v>-5296.875</v>
      </c>
      <c r="AE6" s="9">
        <v>-205865.3</v>
      </c>
      <c r="AF6" s="9">
        <v>-4157.96</v>
      </c>
      <c r="AG6" s="9">
        <v>0</v>
      </c>
      <c r="AH6" s="10">
        <v>-5296.875</v>
      </c>
      <c r="AI6" s="10">
        <v>-205895.72999999998</v>
      </c>
      <c r="AJ6" s="10">
        <v>-4157.96</v>
      </c>
      <c r="AK6" s="10">
        <v>0</v>
      </c>
      <c r="AL6" s="9">
        <v>-5296.875</v>
      </c>
      <c r="AM6" s="9">
        <v>-205895.75</v>
      </c>
      <c r="AN6" s="9">
        <v>-4157.96</v>
      </c>
      <c r="AO6" s="9">
        <v>0</v>
      </c>
      <c r="AP6" s="9">
        <v>-5296.875</v>
      </c>
      <c r="AQ6" s="9">
        <v>-205895.73</v>
      </c>
      <c r="AR6" s="9">
        <v>-4157.96</v>
      </c>
      <c r="AS6" s="9">
        <v>0</v>
      </c>
      <c r="AT6" s="9">
        <v>-5296.875</v>
      </c>
      <c r="AU6" s="9">
        <v>-205876.15</v>
      </c>
      <c r="AV6" s="9">
        <v>-4158.54</v>
      </c>
      <c r="AW6" s="9">
        <v>0</v>
      </c>
      <c r="AX6" s="57">
        <f t="shared" si="1"/>
        <v>-2583319.83</v>
      </c>
      <c r="AY6" s="57">
        <f t="shared" si="0"/>
        <v>-63562.45</v>
      </c>
      <c r="AZ6" s="57">
        <f t="shared" si="0"/>
        <v>-2469861.2800000003</v>
      </c>
      <c r="BA6" s="57"/>
      <c r="BB6" s="57">
        <f t="shared" si="2"/>
        <v>0</v>
      </c>
    </row>
    <row r="7" spans="1:54" x14ac:dyDescent="0.25">
      <c r="A7" t="s">
        <v>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10">
        <v>0</v>
      </c>
      <c r="AI7" s="10">
        <v>0</v>
      </c>
      <c r="AJ7" s="10">
        <v>0</v>
      </c>
      <c r="AK7" s="10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9">
        <v>0</v>
      </c>
      <c r="AV7" s="9">
        <v>0</v>
      </c>
      <c r="AW7" s="9">
        <v>0</v>
      </c>
      <c r="AX7" s="57">
        <f t="shared" si="1"/>
        <v>0</v>
      </c>
      <c r="AY7" s="57">
        <f t="shared" si="0"/>
        <v>0</v>
      </c>
      <c r="AZ7" s="57">
        <f t="shared" si="0"/>
        <v>0</v>
      </c>
      <c r="BA7" s="57"/>
      <c r="BB7" s="57">
        <f t="shared" si="2"/>
        <v>0</v>
      </c>
    </row>
    <row r="8" spans="1:54" x14ac:dyDescent="0.25">
      <c r="A8" t="s">
        <v>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10">
        <v>0</v>
      </c>
      <c r="AI8" s="10">
        <v>0</v>
      </c>
      <c r="AJ8" s="10">
        <v>0</v>
      </c>
      <c r="AK8" s="10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9">
        <v>0</v>
      </c>
      <c r="AU8" s="9">
        <v>0</v>
      </c>
      <c r="AV8" s="9">
        <v>0</v>
      </c>
      <c r="AW8" s="9">
        <v>0</v>
      </c>
      <c r="AX8" s="57">
        <f t="shared" si="1"/>
        <v>0</v>
      </c>
      <c r="AY8" s="57">
        <f t="shared" si="0"/>
        <v>0</v>
      </c>
      <c r="AZ8" s="57">
        <f t="shared" si="0"/>
        <v>0</v>
      </c>
      <c r="BA8" s="57"/>
      <c r="BB8" s="57">
        <f t="shared" si="2"/>
        <v>0</v>
      </c>
    </row>
    <row r="9" spans="1:54" x14ac:dyDescent="0.25">
      <c r="A9" t="s">
        <v>7</v>
      </c>
      <c r="B9" s="9">
        <v>-13104.5</v>
      </c>
      <c r="C9" s="9">
        <v>0</v>
      </c>
      <c r="D9" s="9">
        <v>0</v>
      </c>
      <c r="E9" s="9">
        <v>0</v>
      </c>
      <c r="F9" s="9">
        <v>-13104.5</v>
      </c>
      <c r="G9" s="9">
        <v>0</v>
      </c>
      <c r="H9" s="9">
        <v>0</v>
      </c>
      <c r="I9" s="9">
        <v>0</v>
      </c>
      <c r="J9" s="9">
        <v>-13104.5</v>
      </c>
      <c r="K9" s="9">
        <v>0</v>
      </c>
      <c r="L9" s="9">
        <v>0</v>
      </c>
      <c r="M9" s="9">
        <v>0</v>
      </c>
      <c r="N9" s="9">
        <v>-13104.5</v>
      </c>
      <c r="O9" s="9">
        <v>0</v>
      </c>
      <c r="P9" s="9">
        <v>0</v>
      </c>
      <c r="Q9" s="9">
        <v>0</v>
      </c>
      <c r="R9" s="9">
        <v>-13104.5</v>
      </c>
      <c r="S9" s="9">
        <v>0</v>
      </c>
      <c r="T9" s="9">
        <v>0</v>
      </c>
      <c r="U9" s="9">
        <v>0</v>
      </c>
      <c r="V9" s="9">
        <v>-13104.5</v>
      </c>
      <c r="W9" s="9">
        <v>0</v>
      </c>
      <c r="X9" s="9">
        <v>0</v>
      </c>
      <c r="Y9" s="9">
        <v>0</v>
      </c>
      <c r="Z9" s="9">
        <v>-13104.5</v>
      </c>
      <c r="AA9" s="9">
        <v>0</v>
      </c>
      <c r="AB9" s="9">
        <v>280751.65999999997</v>
      </c>
      <c r="AC9" s="9">
        <v>0</v>
      </c>
      <c r="AD9" s="9">
        <v>-13104.5</v>
      </c>
      <c r="AE9" s="9">
        <v>0</v>
      </c>
      <c r="AF9" s="9">
        <v>40107.379999999997</v>
      </c>
      <c r="AG9" s="9">
        <v>0</v>
      </c>
      <c r="AH9" s="10">
        <v>-13104.5</v>
      </c>
      <c r="AI9" s="10">
        <v>0</v>
      </c>
      <c r="AJ9" s="10">
        <v>40107.379999999997</v>
      </c>
      <c r="AK9" s="10">
        <v>0</v>
      </c>
      <c r="AL9" s="9">
        <v>-13104.5</v>
      </c>
      <c r="AM9" s="9">
        <v>0</v>
      </c>
      <c r="AN9" s="9">
        <v>40106.5</v>
      </c>
      <c r="AO9" s="9">
        <v>0</v>
      </c>
      <c r="AP9" s="9">
        <v>-13104.5</v>
      </c>
      <c r="AQ9" s="9">
        <v>0</v>
      </c>
      <c r="AR9" s="9">
        <v>40106.5</v>
      </c>
      <c r="AS9" s="9">
        <v>0</v>
      </c>
      <c r="AT9" s="9">
        <v>-13104.5</v>
      </c>
      <c r="AU9" s="9">
        <v>0</v>
      </c>
      <c r="AV9" s="9">
        <v>40122.53</v>
      </c>
      <c r="AW9" s="9">
        <v>0</v>
      </c>
      <c r="AX9" s="57">
        <f t="shared" si="1"/>
        <v>324047.94999999995</v>
      </c>
      <c r="AY9" s="57">
        <f t="shared" si="0"/>
        <v>-157254</v>
      </c>
      <c r="AZ9" s="57">
        <f t="shared" si="0"/>
        <v>0</v>
      </c>
      <c r="BA9" s="57"/>
      <c r="BB9" s="57">
        <f t="shared" si="2"/>
        <v>0</v>
      </c>
    </row>
    <row r="10" spans="1:54" x14ac:dyDescent="0.25">
      <c r="A10" t="s">
        <v>8</v>
      </c>
      <c r="B10" s="9">
        <v>-9100.8700000000008</v>
      </c>
      <c r="C10" s="9">
        <v>0</v>
      </c>
      <c r="D10" s="9">
        <v>0</v>
      </c>
      <c r="E10" s="9">
        <v>0</v>
      </c>
      <c r="F10" s="9">
        <v>-9100.8333333333339</v>
      </c>
      <c r="G10" s="9">
        <v>0</v>
      </c>
      <c r="H10" s="9">
        <v>0</v>
      </c>
      <c r="I10" s="9">
        <v>0</v>
      </c>
      <c r="J10" s="9">
        <v>-9100.83</v>
      </c>
      <c r="K10" s="9">
        <v>0</v>
      </c>
      <c r="L10" s="9">
        <v>0</v>
      </c>
      <c r="M10" s="9">
        <v>0</v>
      </c>
      <c r="N10" s="9">
        <v>-9100.8333333333339</v>
      </c>
      <c r="O10" s="9">
        <v>0</v>
      </c>
      <c r="P10" s="9">
        <v>0</v>
      </c>
      <c r="Q10" s="9">
        <v>0</v>
      </c>
      <c r="R10" s="9">
        <v>-9100.8333333333339</v>
      </c>
      <c r="S10" s="9">
        <v>0</v>
      </c>
      <c r="T10" s="9">
        <v>0</v>
      </c>
      <c r="U10" s="9">
        <v>0</v>
      </c>
      <c r="V10" s="9">
        <v>-9100.8333333333339</v>
      </c>
      <c r="W10" s="9">
        <v>0</v>
      </c>
      <c r="X10" s="9">
        <v>0</v>
      </c>
      <c r="Y10" s="9">
        <v>0</v>
      </c>
      <c r="Z10" s="9">
        <v>-9100.8333333333339</v>
      </c>
      <c r="AA10" s="9">
        <v>0</v>
      </c>
      <c r="AB10" s="9">
        <v>0</v>
      </c>
      <c r="AC10" s="9">
        <v>0</v>
      </c>
      <c r="AD10" s="9">
        <v>-9100.8333333333339</v>
      </c>
      <c r="AE10" s="9">
        <v>0</v>
      </c>
      <c r="AF10" s="9">
        <v>0</v>
      </c>
      <c r="AG10" s="9">
        <v>0</v>
      </c>
      <c r="AH10" s="10">
        <v>-9100.8333333333339</v>
      </c>
      <c r="AI10" s="10">
        <v>0</v>
      </c>
      <c r="AJ10" s="10">
        <v>0</v>
      </c>
      <c r="AK10" s="10">
        <v>0</v>
      </c>
      <c r="AL10" s="9">
        <v>-9100.8333333333339</v>
      </c>
      <c r="AM10" s="9">
        <v>0</v>
      </c>
      <c r="AN10" s="9">
        <v>0</v>
      </c>
      <c r="AO10" s="9">
        <v>0</v>
      </c>
      <c r="AP10" s="9">
        <v>-9100.8333333333339</v>
      </c>
      <c r="AQ10" s="9">
        <v>0</v>
      </c>
      <c r="AR10" s="9">
        <v>0</v>
      </c>
      <c r="AS10" s="9">
        <v>0</v>
      </c>
      <c r="AT10" s="9">
        <v>-9100.8333333333339</v>
      </c>
      <c r="AU10" s="9">
        <v>0</v>
      </c>
      <c r="AV10" s="9">
        <v>0</v>
      </c>
      <c r="AW10" s="9">
        <v>0</v>
      </c>
      <c r="AX10" s="57">
        <f t="shared" si="1"/>
        <v>-109210.03333333333</v>
      </c>
      <c r="AY10" s="57">
        <f t="shared" si="0"/>
        <v>-109210.03333333333</v>
      </c>
      <c r="AZ10" s="57">
        <f t="shared" si="0"/>
        <v>0</v>
      </c>
      <c r="BA10" s="57"/>
      <c r="BB10" s="57">
        <f t="shared" si="2"/>
        <v>0</v>
      </c>
    </row>
    <row r="11" spans="1:54" x14ac:dyDescent="0.25">
      <c r="A11" t="s">
        <v>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10">
        <v>0</v>
      </c>
      <c r="AI11" s="10">
        <v>0</v>
      </c>
      <c r="AJ11" s="10">
        <v>0</v>
      </c>
      <c r="AK11" s="10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57">
        <f t="shared" si="1"/>
        <v>0</v>
      </c>
      <c r="AY11" s="57">
        <f t="shared" si="0"/>
        <v>0</v>
      </c>
      <c r="AZ11" s="57">
        <f t="shared" si="0"/>
        <v>0</v>
      </c>
      <c r="BA11" s="57"/>
      <c r="BB11" s="57">
        <f t="shared" si="2"/>
        <v>0</v>
      </c>
    </row>
    <row r="12" spans="1:54" x14ac:dyDescent="0.25">
      <c r="A12" t="s">
        <v>10</v>
      </c>
      <c r="B12" s="9">
        <v>-6324.94</v>
      </c>
      <c r="C12" s="9">
        <v>0</v>
      </c>
      <c r="D12" s="9">
        <v>0</v>
      </c>
      <c r="E12" s="9">
        <v>0</v>
      </c>
      <c r="F12" s="9">
        <v>-6324.958333333333</v>
      </c>
      <c r="G12" s="9">
        <v>0</v>
      </c>
      <c r="H12" s="9">
        <v>0</v>
      </c>
      <c r="I12" s="9">
        <v>0</v>
      </c>
      <c r="J12" s="9">
        <v>-6324.96</v>
      </c>
      <c r="K12" s="9">
        <v>0</v>
      </c>
      <c r="L12" s="9">
        <v>0</v>
      </c>
      <c r="M12" s="9">
        <v>0</v>
      </c>
      <c r="N12" s="9">
        <v>-6324.958333333333</v>
      </c>
      <c r="O12" s="9">
        <v>0</v>
      </c>
      <c r="P12" s="9">
        <v>0</v>
      </c>
      <c r="Q12" s="9">
        <v>0</v>
      </c>
      <c r="R12" s="9">
        <v>-6324.958333333333</v>
      </c>
      <c r="S12" s="9">
        <v>0</v>
      </c>
      <c r="T12" s="9">
        <v>0</v>
      </c>
      <c r="U12" s="9">
        <v>0</v>
      </c>
      <c r="V12" s="9">
        <v>-6324.958333333333</v>
      </c>
      <c r="W12" s="9">
        <v>0</v>
      </c>
      <c r="X12" s="9">
        <v>0</v>
      </c>
      <c r="Y12" s="9">
        <v>0</v>
      </c>
      <c r="Z12" s="9">
        <v>-6162.38</v>
      </c>
      <c r="AA12" s="9">
        <v>0</v>
      </c>
      <c r="AB12" s="9">
        <v>0</v>
      </c>
      <c r="AC12" s="9">
        <v>0</v>
      </c>
      <c r="AD12" s="9">
        <v>-6243.64</v>
      </c>
      <c r="AE12" s="9">
        <v>0</v>
      </c>
      <c r="AF12" s="9">
        <v>0</v>
      </c>
      <c r="AG12" s="9">
        <v>0</v>
      </c>
      <c r="AH12" s="10">
        <v>-6243.64</v>
      </c>
      <c r="AI12" s="10">
        <v>0</v>
      </c>
      <c r="AJ12" s="10">
        <v>0</v>
      </c>
      <c r="AK12" s="10">
        <v>0</v>
      </c>
      <c r="AL12" s="9">
        <v>-6243.64</v>
      </c>
      <c r="AM12" s="9">
        <v>0</v>
      </c>
      <c r="AN12" s="9">
        <v>0</v>
      </c>
      <c r="AO12" s="9">
        <v>0</v>
      </c>
      <c r="AP12" s="9">
        <v>-6243.64</v>
      </c>
      <c r="AQ12" s="9">
        <v>0</v>
      </c>
      <c r="AR12" s="9">
        <v>0</v>
      </c>
      <c r="AS12" s="9">
        <v>0</v>
      </c>
      <c r="AT12" s="9">
        <v>-6243.64</v>
      </c>
      <c r="AU12" s="9">
        <v>0</v>
      </c>
      <c r="AV12" s="9">
        <v>0</v>
      </c>
      <c r="AW12" s="9">
        <v>0</v>
      </c>
      <c r="AX12" s="57">
        <f t="shared" si="1"/>
        <v>-75330.313333333324</v>
      </c>
      <c r="AY12" s="57">
        <f t="shared" si="0"/>
        <v>-75330.313333333324</v>
      </c>
      <c r="AZ12" s="57">
        <f t="shared" si="0"/>
        <v>0</v>
      </c>
      <c r="BA12" s="57"/>
      <c r="BB12" s="57">
        <f t="shared" si="2"/>
        <v>0</v>
      </c>
    </row>
    <row r="13" spans="1:54" x14ac:dyDescent="0.25">
      <c r="A13" t="s">
        <v>11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10">
        <v>0</v>
      </c>
      <c r="AI13" s="10">
        <v>0</v>
      </c>
      <c r="AJ13" s="10">
        <v>0</v>
      </c>
      <c r="AK13" s="10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57">
        <f t="shared" si="1"/>
        <v>0</v>
      </c>
      <c r="AY13" s="57">
        <f t="shared" si="0"/>
        <v>0</v>
      </c>
      <c r="AZ13" s="57">
        <f t="shared" si="0"/>
        <v>0</v>
      </c>
      <c r="BA13" s="57"/>
      <c r="BB13" s="57">
        <f t="shared" si="2"/>
        <v>0</v>
      </c>
    </row>
    <row r="14" spans="1:54" x14ac:dyDescent="0.25">
      <c r="A14" t="s">
        <v>12</v>
      </c>
      <c r="B14" s="9">
        <v>-6877.06</v>
      </c>
      <c r="C14" s="9">
        <v>-23290.63</v>
      </c>
      <c r="D14" s="9">
        <v>0</v>
      </c>
      <c r="E14" s="9">
        <v>0</v>
      </c>
      <c r="F14" s="9">
        <v>-6877.041666666667</v>
      </c>
      <c r="G14" s="9">
        <v>-23040.63</v>
      </c>
      <c r="H14" s="9">
        <v>0</v>
      </c>
      <c r="I14" s="9">
        <v>0</v>
      </c>
      <c r="J14" s="9">
        <v>-6877.04</v>
      </c>
      <c r="K14" s="9">
        <v>-23040.63</v>
      </c>
      <c r="L14" s="9">
        <v>0</v>
      </c>
      <c r="M14" s="9">
        <v>0</v>
      </c>
      <c r="N14" s="9">
        <v>-6877.041666666667</v>
      </c>
      <c r="O14" s="9">
        <v>-23040.63</v>
      </c>
      <c r="P14" s="9">
        <v>0</v>
      </c>
      <c r="Q14" s="9">
        <v>0</v>
      </c>
      <c r="R14" s="9">
        <v>-6877.041666666667</v>
      </c>
      <c r="S14" s="9">
        <v>-23040.63</v>
      </c>
      <c r="T14" s="9">
        <v>0</v>
      </c>
      <c r="U14" s="9">
        <v>0</v>
      </c>
      <c r="V14" s="9">
        <v>-6877.041666666667</v>
      </c>
      <c r="W14" s="9">
        <v>-23040.63</v>
      </c>
      <c r="X14" s="9">
        <v>0</v>
      </c>
      <c r="Y14" s="9">
        <v>0</v>
      </c>
      <c r="Z14" s="9">
        <v>-6877.041666666667</v>
      </c>
      <c r="AA14" s="9">
        <v>-23040.63</v>
      </c>
      <c r="AB14" s="9">
        <v>0</v>
      </c>
      <c r="AC14" s="9">
        <v>0</v>
      </c>
      <c r="AD14" s="9">
        <v>-6877.041666666667</v>
      </c>
      <c r="AE14" s="9">
        <v>-23040.63</v>
      </c>
      <c r="AF14" s="9">
        <v>0</v>
      </c>
      <c r="AG14" s="9">
        <v>0</v>
      </c>
      <c r="AH14" s="10">
        <v>-6877.041666666667</v>
      </c>
      <c r="AI14" s="10">
        <v>-22957.3</v>
      </c>
      <c r="AJ14" s="10">
        <v>0</v>
      </c>
      <c r="AK14" s="10">
        <v>0</v>
      </c>
      <c r="AL14" s="9">
        <v>-6877.041666666667</v>
      </c>
      <c r="AM14" s="9">
        <v>-22957.3</v>
      </c>
      <c r="AN14" s="9">
        <v>0</v>
      </c>
      <c r="AO14" s="9">
        <v>0</v>
      </c>
      <c r="AP14" s="9">
        <v>-6877.041666666667</v>
      </c>
      <c r="AQ14" s="9">
        <v>-22957.3</v>
      </c>
      <c r="AR14" s="9">
        <v>0</v>
      </c>
      <c r="AS14" s="9">
        <v>0</v>
      </c>
      <c r="AT14" s="37">
        <v>-6877.041666666667</v>
      </c>
      <c r="AU14" s="37">
        <v>-22957.3</v>
      </c>
      <c r="AV14" s="37">
        <v>0</v>
      </c>
      <c r="AW14" s="37">
        <v>0</v>
      </c>
      <c r="AX14" s="57">
        <f t="shared" si="1"/>
        <v>-358928.75666666665</v>
      </c>
      <c r="AY14" s="57">
        <f t="shared" si="0"/>
        <v>-82524.516666666663</v>
      </c>
      <c r="AZ14" s="57">
        <f t="shared" si="0"/>
        <v>-276404.24</v>
      </c>
      <c r="BA14" s="57"/>
      <c r="BB14" s="57">
        <f t="shared" si="2"/>
        <v>0</v>
      </c>
    </row>
    <row r="15" spans="1:54" x14ac:dyDescent="0.25">
      <c r="A15" t="s">
        <v>13</v>
      </c>
      <c r="B15" s="9">
        <v>-11449.75</v>
      </c>
      <c r="C15" s="9">
        <v>-68107.98</v>
      </c>
      <c r="D15" s="9">
        <v>0</v>
      </c>
      <c r="E15" s="9">
        <v>0</v>
      </c>
      <c r="F15" s="9">
        <v>-11449.75</v>
      </c>
      <c r="G15" s="9">
        <v>-67607.98</v>
      </c>
      <c r="H15" s="9">
        <v>0</v>
      </c>
      <c r="I15" s="9">
        <v>0</v>
      </c>
      <c r="J15" s="9">
        <v>-11449.75</v>
      </c>
      <c r="K15" s="9">
        <v>-67607.98</v>
      </c>
      <c r="L15" s="9">
        <v>0</v>
      </c>
      <c r="M15" s="9">
        <v>0</v>
      </c>
      <c r="N15" s="9">
        <v>-11449.75</v>
      </c>
      <c r="O15" s="9">
        <v>-67607.94</v>
      </c>
      <c r="P15" s="9">
        <v>0</v>
      </c>
      <c r="Q15" s="9">
        <v>0</v>
      </c>
      <c r="R15" s="9">
        <v>-11449.75</v>
      </c>
      <c r="S15" s="9">
        <v>-67920.479999999996</v>
      </c>
      <c r="T15" s="9">
        <v>0</v>
      </c>
      <c r="U15" s="9">
        <v>0</v>
      </c>
      <c r="V15" s="9">
        <v>-11449.75</v>
      </c>
      <c r="W15" s="9">
        <v>-67837.149999999994</v>
      </c>
      <c r="X15" s="9">
        <v>0</v>
      </c>
      <c r="Y15" s="9">
        <v>0</v>
      </c>
      <c r="Z15" s="9">
        <v>-9571.0300000000007</v>
      </c>
      <c r="AA15" s="9">
        <v>-67824.67</v>
      </c>
      <c r="AB15" s="9">
        <v>0</v>
      </c>
      <c r="AC15" s="9">
        <v>0</v>
      </c>
      <c r="AD15" s="9">
        <v>-9571.0300000000007</v>
      </c>
      <c r="AE15" s="9">
        <v>-67824.67</v>
      </c>
      <c r="AF15" s="9">
        <v>0</v>
      </c>
      <c r="AG15" s="9">
        <v>0</v>
      </c>
      <c r="AH15" s="10">
        <v>-9571.0300000000007</v>
      </c>
      <c r="AI15" s="10">
        <v>-67824.67</v>
      </c>
      <c r="AJ15" s="10">
        <v>0</v>
      </c>
      <c r="AK15" s="10">
        <v>0</v>
      </c>
      <c r="AL15" s="9">
        <v>-9571.0300000000007</v>
      </c>
      <c r="AM15" s="9">
        <v>-67824.649999999994</v>
      </c>
      <c r="AN15" s="9">
        <v>0</v>
      </c>
      <c r="AO15" s="9">
        <v>0</v>
      </c>
      <c r="AP15" s="9">
        <v>-9571.0300000000007</v>
      </c>
      <c r="AQ15" s="9">
        <v>-67824.67</v>
      </c>
      <c r="AR15" s="9">
        <v>0</v>
      </c>
      <c r="AS15" s="9">
        <v>0</v>
      </c>
      <c r="AT15" s="9">
        <v>-9571.0300000000007</v>
      </c>
      <c r="AU15" s="9">
        <v>-67824.67</v>
      </c>
      <c r="AV15" s="9">
        <v>0</v>
      </c>
      <c r="AW15" s="9">
        <v>0</v>
      </c>
      <c r="AX15" s="57">
        <f t="shared" si="1"/>
        <v>-939762.19000000041</v>
      </c>
      <c r="AY15" s="57">
        <f t="shared" si="0"/>
        <v>-126124.68</v>
      </c>
      <c r="AZ15" s="57">
        <f t="shared" si="0"/>
        <v>-813637.51000000013</v>
      </c>
      <c r="BA15" s="57"/>
      <c r="BB15" s="57">
        <f t="shared" si="2"/>
        <v>0</v>
      </c>
    </row>
    <row r="16" spans="1:54" x14ac:dyDescent="0.25">
      <c r="A16" t="s">
        <v>14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10">
        <v>0</v>
      </c>
      <c r="AI16" s="10">
        <v>0</v>
      </c>
      <c r="AJ16" s="10">
        <v>0</v>
      </c>
      <c r="AK16" s="10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57">
        <f t="shared" si="1"/>
        <v>0</v>
      </c>
      <c r="AY16" s="57">
        <f t="shared" si="0"/>
        <v>0</v>
      </c>
      <c r="AZ16" s="57">
        <f t="shared" si="0"/>
        <v>0</v>
      </c>
      <c r="BA16" s="57"/>
      <c r="BB16" s="57">
        <f t="shared" si="2"/>
        <v>0</v>
      </c>
    </row>
    <row r="17" spans="1:54" x14ac:dyDescent="0.25">
      <c r="A17" t="s">
        <v>15</v>
      </c>
      <c r="B17" s="9">
        <v>-7075</v>
      </c>
      <c r="C17" s="9">
        <v>-178305.09</v>
      </c>
      <c r="D17" s="9">
        <v>0</v>
      </c>
      <c r="E17" s="9">
        <v>0</v>
      </c>
      <c r="F17" s="9">
        <v>-7067.666666666667</v>
      </c>
      <c r="G17" s="9">
        <v>-177305.09</v>
      </c>
      <c r="H17" s="9">
        <v>0</v>
      </c>
      <c r="I17" s="9">
        <v>0</v>
      </c>
      <c r="J17" s="9">
        <v>-7066.33</v>
      </c>
      <c r="K17" s="9">
        <v>-177305.07</v>
      </c>
      <c r="L17" s="9">
        <v>0</v>
      </c>
      <c r="M17" s="9">
        <v>0</v>
      </c>
      <c r="N17" s="9">
        <v>-7067</v>
      </c>
      <c r="O17" s="9">
        <v>-177305.07</v>
      </c>
      <c r="P17" s="9">
        <v>0</v>
      </c>
      <c r="Q17" s="9">
        <v>0</v>
      </c>
      <c r="R17" s="9">
        <v>-7067</v>
      </c>
      <c r="S17" s="9">
        <v>-177305.05</v>
      </c>
      <c r="T17" s="9">
        <v>0</v>
      </c>
      <c r="U17" s="9">
        <v>0</v>
      </c>
      <c r="V17" s="9">
        <v>-7067</v>
      </c>
      <c r="W17" s="9">
        <v>-177348.91</v>
      </c>
      <c r="X17" s="9">
        <v>0</v>
      </c>
      <c r="Y17" s="9">
        <v>0</v>
      </c>
      <c r="Z17" s="9">
        <v>-6981.57</v>
      </c>
      <c r="AA17" s="9">
        <v>-177348.91</v>
      </c>
      <c r="AB17" s="9">
        <v>-9642.7099999999991</v>
      </c>
      <c r="AC17" s="9">
        <v>0</v>
      </c>
      <c r="AD17" s="9">
        <v>-6981.57</v>
      </c>
      <c r="AE17" s="9">
        <v>-177348.93</v>
      </c>
      <c r="AF17" s="9">
        <v>-1377.53</v>
      </c>
      <c r="AG17" s="9">
        <v>0</v>
      </c>
      <c r="AH17" s="10">
        <v>-6981.57</v>
      </c>
      <c r="AI17" s="10">
        <v>-177348.93</v>
      </c>
      <c r="AJ17" s="10">
        <v>-1377.53</v>
      </c>
      <c r="AK17" s="10">
        <v>0</v>
      </c>
      <c r="AL17" s="9">
        <v>-6981.57</v>
      </c>
      <c r="AM17" s="9">
        <v>-192896.08</v>
      </c>
      <c r="AN17" s="9">
        <v>-1377.53</v>
      </c>
      <c r="AO17" s="9">
        <v>0</v>
      </c>
      <c r="AP17" s="9">
        <v>-6981.57</v>
      </c>
      <c r="AQ17" s="9">
        <v>-193696.04</v>
      </c>
      <c r="AR17" s="9">
        <v>-1377.53</v>
      </c>
      <c r="AS17" s="9">
        <v>0</v>
      </c>
      <c r="AT17" s="9">
        <v>-6981.57</v>
      </c>
      <c r="AU17" s="9">
        <v>-195478.58</v>
      </c>
      <c r="AV17" s="9">
        <v>-1378.41</v>
      </c>
      <c r="AW17" s="9">
        <v>0</v>
      </c>
      <c r="AX17" s="57">
        <f t="shared" si="1"/>
        <v>-2279822.4066666672</v>
      </c>
      <c r="AY17" s="57">
        <f t="shared" si="0"/>
        <v>-84299.416666666686</v>
      </c>
      <c r="AZ17" s="57">
        <f t="shared" si="0"/>
        <v>-2178991.75</v>
      </c>
      <c r="BA17" s="57"/>
      <c r="BB17" s="57">
        <f t="shared" si="2"/>
        <v>0</v>
      </c>
    </row>
    <row r="18" spans="1:54" x14ac:dyDescent="0.25">
      <c r="A18" t="s">
        <v>16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10">
        <v>0</v>
      </c>
      <c r="AI18" s="10">
        <v>0</v>
      </c>
      <c r="AJ18" s="10">
        <v>0</v>
      </c>
      <c r="AK18" s="10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57">
        <f t="shared" si="1"/>
        <v>0</v>
      </c>
      <c r="AY18" s="57">
        <f t="shared" si="0"/>
        <v>0</v>
      </c>
      <c r="AZ18" s="57">
        <f t="shared" si="0"/>
        <v>0</v>
      </c>
      <c r="BA18" s="57"/>
      <c r="BB18" s="57">
        <f t="shared" si="2"/>
        <v>0</v>
      </c>
    </row>
    <row r="19" spans="1:54" x14ac:dyDescent="0.25">
      <c r="A19" t="s">
        <v>17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10">
        <v>0</v>
      </c>
      <c r="AI19" s="10">
        <v>0</v>
      </c>
      <c r="AJ19" s="10">
        <v>0</v>
      </c>
      <c r="AK19" s="10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57">
        <f t="shared" si="1"/>
        <v>0</v>
      </c>
      <c r="AY19" s="57">
        <f t="shared" ref="AY19:AZ82" si="3">B19+F19+J19+N19+R19+V19+Z19+AD19+AH19+AL19+AP19+AT19</f>
        <v>0</v>
      </c>
      <c r="AZ19" s="57">
        <f t="shared" si="3"/>
        <v>0</v>
      </c>
      <c r="BA19" s="57"/>
      <c r="BB19" s="57">
        <f t="shared" si="2"/>
        <v>0</v>
      </c>
    </row>
    <row r="20" spans="1:54" x14ac:dyDescent="0.25">
      <c r="A20" t="s">
        <v>18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10">
        <v>0</v>
      </c>
      <c r="AI20" s="10">
        <v>0</v>
      </c>
      <c r="AJ20" s="10">
        <v>0</v>
      </c>
      <c r="AK20" s="10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57">
        <f t="shared" si="1"/>
        <v>0</v>
      </c>
      <c r="AY20" s="57">
        <f t="shared" si="3"/>
        <v>0</v>
      </c>
      <c r="AZ20" s="57">
        <f t="shared" si="3"/>
        <v>0</v>
      </c>
      <c r="BA20" s="57"/>
      <c r="BB20" s="57">
        <f t="shared" si="2"/>
        <v>0</v>
      </c>
    </row>
    <row r="21" spans="1:54" x14ac:dyDescent="0.25">
      <c r="A21" t="s">
        <v>19</v>
      </c>
      <c r="B21" s="9">
        <v>0</v>
      </c>
      <c r="C21" s="9">
        <v>0</v>
      </c>
      <c r="D21" s="9">
        <v>0</v>
      </c>
      <c r="E21" s="9">
        <v>-573.38</v>
      </c>
      <c r="F21" s="9">
        <v>0</v>
      </c>
      <c r="G21" s="9">
        <v>0</v>
      </c>
      <c r="H21" s="9">
        <v>0</v>
      </c>
      <c r="I21" s="9">
        <v>-573.38</v>
      </c>
      <c r="J21" s="9">
        <v>0</v>
      </c>
      <c r="K21" s="9">
        <v>0</v>
      </c>
      <c r="L21" s="9">
        <v>0</v>
      </c>
      <c r="M21" s="9">
        <v>-573.38</v>
      </c>
      <c r="N21" s="9">
        <v>0</v>
      </c>
      <c r="O21" s="9">
        <v>0</v>
      </c>
      <c r="P21" s="9">
        <v>0</v>
      </c>
      <c r="Q21" s="9">
        <v>-573.38</v>
      </c>
      <c r="R21" s="9">
        <v>0</v>
      </c>
      <c r="S21" s="9">
        <v>0</v>
      </c>
      <c r="T21" s="9">
        <v>0</v>
      </c>
      <c r="U21" s="9">
        <v>-573.38</v>
      </c>
      <c r="V21" s="9">
        <v>0</v>
      </c>
      <c r="W21" s="9">
        <v>0</v>
      </c>
      <c r="X21" s="9">
        <v>0</v>
      </c>
      <c r="Y21" s="9">
        <v>-573.38</v>
      </c>
      <c r="Z21" s="9">
        <v>0</v>
      </c>
      <c r="AA21" s="9">
        <v>0</v>
      </c>
      <c r="AB21" s="9">
        <v>0</v>
      </c>
      <c r="AC21" s="9">
        <v>-573.38</v>
      </c>
      <c r="AD21" s="9">
        <v>0</v>
      </c>
      <c r="AE21" s="9">
        <v>0</v>
      </c>
      <c r="AF21" s="9">
        <v>0</v>
      </c>
      <c r="AG21" s="9">
        <v>-573.38</v>
      </c>
      <c r="AH21" s="10">
        <v>0</v>
      </c>
      <c r="AI21" s="10">
        <v>0</v>
      </c>
      <c r="AJ21" s="10">
        <v>0</v>
      </c>
      <c r="AK21" s="10">
        <v>-573.38</v>
      </c>
      <c r="AL21" s="9">
        <v>0</v>
      </c>
      <c r="AM21" s="9">
        <v>0</v>
      </c>
      <c r="AN21" s="9">
        <v>0</v>
      </c>
      <c r="AO21" s="9">
        <v>-573.38</v>
      </c>
      <c r="AP21" s="9">
        <v>0</v>
      </c>
      <c r="AQ21" s="9">
        <v>0</v>
      </c>
      <c r="AR21" s="9">
        <v>0</v>
      </c>
      <c r="AS21" s="9">
        <v>-573.38</v>
      </c>
      <c r="AT21" s="9">
        <v>0</v>
      </c>
      <c r="AU21" s="9">
        <v>0</v>
      </c>
      <c r="AV21" s="9">
        <v>0</v>
      </c>
      <c r="AW21" s="9">
        <v>-573.38</v>
      </c>
      <c r="AX21" s="57">
        <f t="shared" si="1"/>
        <v>-6880.56</v>
      </c>
      <c r="AY21" s="57">
        <f t="shared" si="3"/>
        <v>0</v>
      </c>
      <c r="AZ21" s="57">
        <f t="shared" si="3"/>
        <v>0</v>
      </c>
      <c r="BA21" s="57"/>
      <c r="BB21" s="57">
        <f t="shared" si="2"/>
        <v>-6880.56</v>
      </c>
    </row>
    <row r="22" spans="1:54" x14ac:dyDescent="0.25">
      <c r="A22" t="s">
        <v>20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10">
        <v>0</v>
      </c>
      <c r="AI22" s="10">
        <v>0</v>
      </c>
      <c r="AJ22" s="10">
        <v>0</v>
      </c>
      <c r="AK22" s="10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57">
        <f t="shared" si="1"/>
        <v>0</v>
      </c>
      <c r="AY22" s="57">
        <f t="shared" si="3"/>
        <v>0</v>
      </c>
      <c r="AZ22" s="57">
        <f t="shared" si="3"/>
        <v>0</v>
      </c>
      <c r="BA22" s="57"/>
      <c r="BB22" s="57">
        <f t="shared" si="2"/>
        <v>0</v>
      </c>
    </row>
    <row r="23" spans="1:54" x14ac:dyDescent="0.25">
      <c r="A23" t="s">
        <v>21</v>
      </c>
      <c r="B23" s="9">
        <v>0</v>
      </c>
      <c r="C23" s="9">
        <v>0</v>
      </c>
      <c r="D23" s="9">
        <v>0</v>
      </c>
      <c r="E23" s="9">
        <v>-1350</v>
      </c>
      <c r="F23" s="9">
        <v>0</v>
      </c>
      <c r="G23" s="9">
        <v>0</v>
      </c>
      <c r="H23" s="9">
        <v>0</v>
      </c>
      <c r="I23" s="9">
        <v>-1350</v>
      </c>
      <c r="J23" s="9">
        <v>0</v>
      </c>
      <c r="K23" s="9">
        <v>0</v>
      </c>
      <c r="L23" s="9">
        <v>0</v>
      </c>
      <c r="M23" s="9">
        <v>-1350</v>
      </c>
      <c r="N23" s="9">
        <v>0</v>
      </c>
      <c r="O23" s="9">
        <v>0</v>
      </c>
      <c r="P23" s="9">
        <v>0</v>
      </c>
      <c r="Q23" s="9">
        <v>-1350</v>
      </c>
      <c r="R23" s="9">
        <v>0</v>
      </c>
      <c r="S23" s="9">
        <v>0</v>
      </c>
      <c r="T23" s="9">
        <v>0</v>
      </c>
      <c r="U23" s="9">
        <v>-1350</v>
      </c>
      <c r="V23" s="9">
        <v>0</v>
      </c>
      <c r="W23" s="9">
        <v>0</v>
      </c>
      <c r="X23" s="9">
        <v>0</v>
      </c>
      <c r="Y23" s="9">
        <v>-1350</v>
      </c>
      <c r="Z23" s="9">
        <v>0</v>
      </c>
      <c r="AA23" s="9">
        <v>0</v>
      </c>
      <c r="AB23" s="9">
        <v>0</v>
      </c>
      <c r="AC23" s="9">
        <v>-1350</v>
      </c>
      <c r="AD23" s="9">
        <v>0</v>
      </c>
      <c r="AE23" s="9">
        <v>0</v>
      </c>
      <c r="AF23" s="9">
        <v>0</v>
      </c>
      <c r="AG23" s="9">
        <v>-1350</v>
      </c>
      <c r="AH23" s="10">
        <v>0</v>
      </c>
      <c r="AI23" s="10">
        <v>0</v>
      </c>
      <c r="AJ23" s="10">
        <v>0</v>
      </c>
      <c r="AK23" s="10">
        <v>-1350</v>
      </c>
      <c r="AL23" s="9">
        <v>0</v>
      </c>
      <c r="AM23" s="9">
        <v>0</v>
      </c>
      <c r="AN23" s="9">
        <v>0</v>
      </c>
      <c r="AO23" s="9">
        <v>-1350</v>
      </c>
      <c r="AP23" s="9">
        <v>0</v>
      </c>
      <c r="AQ23" s="9">
        <v>0</v>
      </c>
      <c r="AR23" s="9">
        <v>0</v>
      </c>
      <c r="AS23" s="9">
        <v>-1350</v>
      </c>
      <c r="AT23" s="9">
        <v>0</v>
      </c>
      <c r="AU23" s="9">
        <v>0</v>
      </c>
      <c r="AV23" s="9">
        <v>0</v>
      </c>
      <c r="AW23" s="9">
        <v>-1350</v>
      </c>
      <c r="AX23" s="57">
        <f t="shared" si="1"/>
        <v>-16200</v>
      </c>
      <c r="AY23" s="57">
        <f t="shared" si="3"/>
        <v>0</v>
      </c>
      <c r="AZ23" s="57">
        <f t="shared" si="3"/>
        <v>0</v>
      </c>
      <c r="BA23" s="57"/>
      <c r="BB23" s="57">
        <f t="shared" si="2"/>
        <v>-16200</v>
      </c>
    </row>
    <row r="24" spans="1:54" x14ac:dyDescent="0.25">
      <c r="A24" t="s">
        <v>22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10">
        <v>0</v>
      </c>
      <c r="AI24" s="10">
        <v>0</v>
      </c>
      <c r="AJ24" s="10">
        <v>0</v>
      </c>
      <c r="AK24" s="10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57">
        <f t="shared" si="1"/>
        <v>0</v>
      </c>
      <c r="AY24" s="57">
        <f t="shared" si="3"/>
        <v>0</v>
      </c>
      <c r="AZ24" s="57">
        <f t="shared" si="3"/>
        <v>0</v>
      </c>
      <c r="BA24" s="57"/>
      <c r="BB24" s="57">
        <f t="shared" si="2"/>
        <v>0</v>
      </c>
    </row>
    <row r="25" spans="1:54" x14ac:dyDescent="0.25">
      <c r="A25" t="s">
        <v>23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10">
        <v>0</v>
      </c>
      <c r="AI25" s="10">
        <v>0</v>
      </c>
      <c r="AJ25" s="10">
        <v>0</v>
      </c>
      <c r="AK25" s="10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57">
        <f t="shared" si="1"/>
        <v>0</v>
      </c>
      <c r="AY25" s="57">
        <f t="shared" si="3"/>
        <v>0</v>
      </c>
      <c r="AZ25" s="57">
        <f t="shared" si="3"/>
        <v>0</v>
      </c>
      <c r="BA25" s="57"/>
      <c r="BB25" s="57">
        <f t="shared" si="2"/>
        <v>0</v>
      </c>
    </row>
    <row r="26" spans="1:54" x14ac:dyDescent="0.25">
      <c r="A26" t="s">
        <v>24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10">
        <v>0</v>
      </c>
      <c r="AI26" s="10">
        <v>0</v>
      </c>
      <c r="AJ26" s="10">
        <v>0</v>
      </c>
      <c r="AK26" s="10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57">
        <f t="shared" si="1"/>
        <v>0</v>
      </c>
      <c r="AY26" s="57">
        <f t="shared" si="3"/>
        <v>0</v>
      </c>
      <c r="AZ26" s="57">
        <f t="shared" si="3"/>
        <v>0</v>
      </c>
      <c r="BA26" s="57"/>
      <c r="BB26" s="57">
        <f t="shared" si="2"/>
        <v>0</v>
      </c>
    </row>
    <row r="27" spans="1:54" x14ac:dyDescent="0.25">
      <c r="A27" t="s">
        <v>25</v>
      </c>
      <c r="B27" s="9">
        <v>-19388.75</v>
      </c>
      <c r="C27" s="9">
        <v>-300237.44000000006</v>
      </c>
      <c r="D27" s="9">
        <v>0</v>
      </c>
      <c r="E27" s="9">
        <v>0</v>
      </c>
      <c r="F27" s="9">
        <v>-19388.75</v>
      </c>
      <c r="G27" s="9">
        <v>-299245.82</v>
      </c>
      <c r="H27" s="9">
        <v>0</v>
      </c>
      <c r="I27" s="9">
        <v>0</v>
      </c>
      <c r="J27" s="9">
        <v>-19388.75</v>
      </c>
      <c r="K27" s="9">
        <v>-299245.82</v>
      </c>
      <c r="L27" s="9">
        <v>0</v>
      </c>
      <c r="M27" s="9">
        <v>0</v>
      </c>
      <c r="N27" s="9">
        <v>-19388.75</v>
      </c>
      <c r="O27" s="9">
        <v>-299245.87</v>
      </c>
      <c r="P27" s="9">
        <v>0</v>
      </c>
      <c r="Q27" s="9">
        <v>0</v>
      </c>
      <c r="R27" s="9">
        <v>-19388.75</v>
      </c>
      <c r="S27" s="9">
        <v>-299694.56</v>
      </c>
      <c r="T27" s="9">
        <v>0</v>
      </c>
      <c r="U27" s="9">
        <v>0</v>
      </c>
      <c r="V27" s="9">
        <v>-19388.75</v>
      </c>
      <c r="W27" s="9">
        <v>-288691.15999999997</v>
      </c>
      <c r="X27" s="9">
        <v>0</v>
      </c>
      <c r="Y27" s="9">
        <v>0</v>
      </c>
      <c r="Z27" s="9">
        <v>-16804.02</v>
      </c>
      <c r="AA27" s="9">
        <v>-288545.32</v>
      </c>
      <c r="AB27" s="9">
        <v>0</v>
      </c>
      <c r="AC27" s="9">
        <v>0</v>
      </c>
      <c r="AD27" s="9">
        <v>-16804</v>
      </c>
      <c r="AE27" s="9">
        <v>-288545.33</v>
      </c>
      <c r="AF27" s="9">
        <v>0</v>
      </c>
      <c r="AG27" s="9">
        <v>0</v>
      </c>
      <c r="AH27" s="10">
        <v>-16804</v>
      </c>
      <c r="AI27" s="10">
        <v>-288618.25</v>
      </c>
      <c r="AJ27" s="10">
        <v>0</v>
      </c>
      <c r="AK27" s="10">
        <v>0</v>
      </c>
      <c r="AL27" s="9">
        <v>-16804</v>
      </c>
      <c r="AM27" s="9">
        <v>-288618.26</v>
      </c>
      <c r="AN27" s="9">
        <v>0</v>
      </c>
      <c r="AO27" s="9">
        <v>0</v>
      </c>
      <c r="AP27" s="9">
        <v>-16804</v>
      </c>
      <c r="AQ27" s="9">
        <v>-288618.25</v>
      </c>
      <c r="AR27" s="9">
        <v>0</v>
      </c>
      <c r="AS27" s="9">
        <v>0</v>
      </c>
      <c r="AT27" s="9">
        <v>-16804</v>
      </c>
      <c r="AU27" s="9">
        <v>-288294.93</v>
      </c>
      <c r="AV27" s="9">
        <v>0</v>
      </c>
      <c r="AW27" s="9">
        <v>0</v>
      </c>
      <c r="AX27" s="57">
        <f t="shared" si="1"/>
        <v>-3734757.5300000007</v>
      </c>
      <c r="AY27" s="57">
        <f t="shared" si="3"/>
        <v>-217156.52</v>
      </c>
      <c r="AZ27" s="57">
        <f t="shared" si="3"/>
        <v>-3517601.0100000002</v>
      </c>
      <c r="BA27" s="57"/>
      <c r="BB27" s="57">
        <f t="shared" si="2"/>
        <v>0</v>
      </c>
    </row>
    <row r="28" spans="1:54" x14ac:dyDescent="0.25">
      <c r="A28" t="s">
        <v>26</v>
      </c>
      <c r="B28" s="9">
        <v>-20528.5</v>
      </c>
      <c r="C28" s="9">
        <v>-119905.83</v>
      </c>
      <c r="D28" s="9">
        <v>0</v>
      </c>
      <c r="E28" s="9">
        <v>0</v>
      </c>
      <c r="F28" s="9">
        <v>-20197.125</v>
      </c>
      <c r="G28" s="9">
        <v>-119252.5</v>
      </c>
      <c r="H28" s="9">
        <v>0</v>
      </c>
      <c r="I28" s="9">
        <v>0</v>
      </c>
      <c r="J28" s="9">
        <v>-20136.88</v>
      </c>
      <c r="K28" s="9">
        <v>-119252.5</v>
      </c>
      <c r="L28" s="9">
        <v>0</v>
      </c>
      <c r="M28" s="9">
        <v>0</v>
      </c>
      <c r="N28" s="9">
        <v>-20167</v>
      </c>
      <c r="O28" s="9">
        <v>-119252.5</v>
      </c>
      <c r="P28" s="9">
        <v>0</v>
      </c>
      <c r="Q28" s="9">
        <v>0</v>
      </c>
      <c r="R28" s="9">
        <v>-20167</v>
      </c>
      <c r="S28" s="9">
        <v>-119544.16</v>
      </c>
      <c r="T28" s="9">
        <v>0</v>
      </c>
      <c r="U28" s="9">
        <v>0</v>
      </c>
      <c r="V28" s="9">
        <v>-20167</v>
      </c>
      <c r="W28" s="9">
        <v>-119544.16</v>
      </c>
      <c r="X28" s="9">
        <v>0</v>
      </c>
      <c r="Y28" s="9">
        <v>0</v>
      </c>
      <c r="Z28" s="9">
        <v>-20167</v>
      </c>
      <c r="AA28" s="9">
        <v>-119544.16</v>
      </c>
      <c r="AB28" s="9">
        <v>0</v>
      </c>
      <c r="AC28" s="9">
        <v>0</v>
      </c>
      <c r="AD28" s="9">
        <v>-20167</v>
      </c>
      <c r="AE28" s="9">
        <v>-119544.16</v>
      </c>
      <c r="AF28" s="9">
        <v>0</v>
      </c>
      <c r="AG28" s="9">
        <v>0</v>
      </c>
      <c r="AH28" s="10">
        <v>-20167</v>
      </c>
      <c r="AI28" s="10">
        <v>-119544.16</v>
      </c>
      <c r="AJ28" s="10">
        <v>0</v>
      </c>
      <c r="AK28" s="10">
        <v>0</v>
      </c>
      <c r="AL28" s="9">
        <v>-20167</v>
      </c>
      <c r="AM28" s="9">
        <v>-119544.16</v>
      </c>
      <c r="AN28" s="9">
        <v>0</v>
      </c>
      <c r="AO28" s="9">
        <v>0</v>
      </c>
      <c r="AP28" s="9">
        <v>-20167</v>
      </c>
      <c r="AQ28" s="9">
        <v>-119544.16</v>
      </c>
      <c r="AR28" s="9">
        <v>0</v>
      </c>
      <c r="AS28" s="9">
        <v>0</v>
      </c>
      <c r="AT28" s="9">
        <v>-20167</v>
      </c>
      <c r="AU28" s="9">
        <v>-119544.16</v>
      </c>
      <c r="AV28" s="9">
        <v>0</v>
      </c>
      <c r="AW28" s="9">
        <v>0</v>
      </c>
      <c r="AX28" s="57">
        <f t="shared" si="1"/>
        <v>-1676382.1149999998</v>
      </c>
      <c r="AY28" s="57">
        <f t="shared" si="3"/>
        <v>-242365.505</v>
      </c>
      <c r="AZ28" s="57">
        <f t="shared" si="3"/>
        <v>-1434016.6099999999</v>
      </c>
      <c r="BA28" s="57"/>
      <c r="BB28" s="57">
        <f t="shared" si="2"/>
        <v>0</v>
      </c>
    </row>
    <row r="29" spans="1:54" x14ac:dyDescent="0.25">
      <c r="A29" t="s">
        <v>27</v>
      </c>
      <c r="B29" s="9">
        <v>-3946.5</v>
      </c>
      <c r="C29" s="9">
        <v>0</v>
      </c>
      <c r="D29" s="9">
        <v>0</v>
      </c>
      <c r="E29" s="9">
        <v>0</v>
      </c>
      <c r="F29" s="9">
        <v>-3946.5</v>
      </c>
      <c r="G29" s="9">
        <v>0</v>
      </c>
      <c r="H29" s="9">
        <v>0</v>
      </c>
      <c r="I29" s="9">
        <v>0</v>
      </c>
      <c r="J29" s="9">
        <v>-3946.5</v>
      </c>
      <c r="K29" s="9">
        <v>0</v>
      </c>
      <c r="L29" s="9">
        <v>0</v>
      </c>
      <c r="M29" s="9">
        <v>0</v>
      </c>
      <c r="N29" s="9">
        <v>-3946.5</v>
      </c>
      <c r="O29" s="9">
        <v>0</v>
      </c>
      <c r="P29" s="9">
        <v>0</v>
      </c>
      <c r="Q29" s="9">
        <v>0</v>
      </c>
      <c r="R29" s="9">
        <v>-3946.5</v>
      </c>
      <c r="S29" s="9">
        <v>0</v>
      </c>
      <c r="T29" s="9">
        <v>0</v>
      </c>
      <c r="U29" s="9">
        <v>0</v>
      </c>
      <c r="V29" s="9">
        <v>-3946.5</v>
      </c>
      <c r="W29" s="9">
        <v>0</v>
      </c>
      <c r="X29" s="9">
        <v>0</v>
      </c>
      <c r="Y29" s="9">
        <v>0</v>
      </c>
      <c r="Z29" s="9">
        <v>-3946.5</v>
      </c>
      <c r="AA29" s="9">
        <v>0</v>
      </c>
      <c r="AB29" s="9">
        <v>0</v>
      </c>
      <c r="AC29" s="9">
        <v>0</v>
      </c>
      <c r="AD29" s="9">
        <v>-3946.5</v>
      </c>
      <c r="AE29" s="9">
        <v>0</v>
      </c>
      <c r="AF29" s="9">
        <v>0</v>
      </c>
      <c r="AG29" s="9">
        <v>0</v>
      </c>
      <c r="AH29" s="10">
        <v>-3946.5</v>
      </c>
      <c r="AI29" s="10">
        <v>0</v>
      </c>
      <c r="AJ29" s="10">
        <v>0</v>
      </c>
      <c r="AK29" s="10">
        <v>0</v>
      </c>
      <c r="AL29" s="9">
        <v>-3946.5</v>
      </c>
      <c r="AM29" s="9">
        <v>0</v>
      </c>
      <c r="AN29" s="9">
        <v>0</v>
      </c>
      <c r="AO29" s="9">
        <v>0</v>
      </c>
      <c r="AP29" s="9">
        <v>-3946.5</v>
      </c>
      <c r="AQ29" s="9">
        <v>0</v>
      </c>
      <c r="AR29" s="9">
        <v>0</v>
      </c>
      <c r="AS29" s="9">
        <v>0</v>
      </c>
      <c r="AT29" s="9">
        <v>-3946.5</v>
      </c>
      <c r="AU29" s="9">
        <v>0</v>
      </c>
      <c r="AV29" s="9">
        <v>0</v>
      </c>
      <c r="AW29" s="9">
        <v>0</v>
      </c>
      <c r="AX29" s="57">
        <f t="shared" si="1"/>
        <v>-47358</v>
      </c>
      <c r="AY29" s="57">
        <f t="shared" si="3"/>
        <v>-47358</v>
      </c>
      <c r="AZ29" s="57">
        <f t="shared" si="3"/>
        <v>0</v>
      </c>
      <c r="BA29" s="57"/>
      <c r="BB29" s="57">
        <f t="shared" si="2"/>
        <v>0</v>
      </c>
    </row>
    <row r="30" spans="1:54" x14ac:dyDescent="0.25">
      <c r="A30" t="s">
        <v>28</v>
      </c>
      <c r="B30" s="9">
        <v>-5142</v>
      </c>
      <c r="C30" s="9">
        <v>0</v>
      </c>
      <c r="D30" s="9">
        <v>0</v>
      </c>
      <c r="E30" s="9">
        <v>0</v>
      </c>
      <c r="F30" s="9">
        <v>-5142</v>
      </c>
      <c r="G30" s="9">
        <v>0</v>
      </c>
      <c r="H30" s="9">
        <v>0</v>
      </c>
      <c r="I30" s="9">
        <v>0</v>
      </c>
      <c r="J30" s="9">
        <v>-5142</v>
      </c>
      <c r="K30" s="9">
        <v>0</v>
      </c>
      <c r="L30" s="9">
        <v>0</v>
      </c>
      <c r="M30" s="9">
        <v>0</v>
      </c>
      <c r="N30" s="9">
        <v>-5142</v>
      </c>
      <c r="O30" s="9">
        <v>0</v>
      </c>
      <c r="P30" s="9">
        <v>0</v>
      </c>
      <c r="Q30" s="9">
        <v>0</v>
      </c>
      <c r="R30" s="9">
        <v>-5142</v>
      </c>
      <c r="S30" s="9">
        <v>0</v>
      </c>
      <c r="T30" s="9">
        <v>0</v>
      </c>
      <c r="U30" s="9">
        <v>0</v>
      </c>
      <c r="V30" s="9">
        <v>-5142</v>
      </c>
      <c r="W30" s="9">
        <v>0</v>
      </c>
      <c r="X30" s="9">
        <v>0</v>
      </c>
      <c r="Y30" s="9">
        <v>0</v>
      </c>
      <c r="Z30" s="9">
        <v>-5087.6899999999996</v>
      </c>
      <c r="AA30" s="9">
        <v>0</v>
      </c>
      <c r="AB30" s="9">
        <v>6374.27</v>
      </c>
      <c r="AC30" s="9">
        <v>0</v>
      </c>
      <c r="AD30" s="9">
        <v>-5087.67</v>
      </c>
      <c r="AE30" s="9">
        <v>0</v>
      </c>
      <c r="AF30" s="9">
        <v>910.61</v>
      </c>
      <c r="AG30" s="9">
        <v>0</v>
      </c>
      <c r="AH30" s="10">
        <v>-5087.67</v>
      </c>
      <c r="AI30" s="10">
        <v>0</v>
      </c>
      <c r="AJ30" s="10">
        <v>910.61</v>
      </c>
      <c r="AK30" s="10">
        <v>-24600.28</v>
      </c>
      <c r="AL30" s="9">
        <v>-5087.67</v>
      </c>
      <c r="AM30" s="9">
        <v>0</v>
      </c>
      <c r="AN30" s="9">
        <v>910.61</v>
      </c>
      <c r="AO30" s="9">
        <v>0</v>
      </c>
      <c r="AP30" s="9">
        <v>-5087.67</v>
      </c>
      <c r="AQ30" s="9">
        <v>0</v>
      </c>
      <c r="AR30" s="9">
        <v>910.61</v>
      </c>
      <c r="AS30" s="9">
        <v>0</v>
      </c>
      <c r="AT30" s="9">
        <v>-5087.67</v>
      </c>
      <c r="AU30" s="9">
        <v>0</v>
      </c>
      <c r="AV30" s="9">
        <v>910.54</v>
      </c>
      <c r="AW30" s="9">
        <v>0</v>
      </c>
      <c r="AX30" s="57">
        <f t="shared" si="1"/>
        <v>-75051.070000000007</v>
      </c>
      <c r="AY30" s="57">
        <f t="shared" si="3"/>
        <v>-61378.039999999994</v>
      </c>
      <c r="AZ30" s="57">
        <f t="shared" si="3"/>
        <v>0</v>
      </c>
      <c r="BA30" s="57"/>
      <c r="BB30" s="57">
        <f t="shared" si="2"/>
        <v>-24600.28</v>
      </c>
    </row>
    <row r="31" spans="1:54" x14ac:dyDescent="0.25">
      <c r="A31" t="s">
        <v>29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10">
        <v>0</v>
      </c>
      <c r="AI31" s="10">
        <v>0</v>
      </c>
      <c r="AJ31" s="10">
        <v>0</v>
      </c>
      <c r="AK31" s="10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57">
        <f t="shared" si="1"/>
        <v>0</v>
      </c>
      <c r="AY31" s="57">
        <f t="shared" si="3"/>
        <v>0</v>
      </c>
      <c r="AZ31" s="57">
        <f t="shared" si="3"/>
        <v>0</v>
      </c>
      <c r="BA31" s="57"/>
      <c r="BB31" s="57">
        <f t="shared" si="2"/>
        <v>0</v>
      </c>
    </row>
    <row r="32" spans="1:54" x14ac:dyDescent="0.25">
      <c r="A32" t="s">
        <v>30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10">
        <v>0</v>
      </c>
      <c r="AI32" s="10">
        <v>0</v>
      </c>
      <c r="AJ32" s="10">
        <v>0</v>
      </c>
      <c r="AK32" s="10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57">
        <f t="shared" si="1"/>
        <v>0</v>
      </c>
      <c r="AY32" s="57">
        <f t="shared" si="3"/>
        <v>0</v>
      </c>
      <c r="AZ32" s="57">
        <f t="shared" si="3"/>
        <v>0</v>
      </c>
      <c r="BA32" s="57"/>
      <c r="BB32" s="57">
        <f t="shared" si="2"/>
        <v>0</v>
      </c>
    </row>
    <row r="33" spans="1:54" x14ac:dyDescent="0.25">
      <c r="A33" t="s">
        <v>31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10">
        <v>0</v>
      </c>
      <c r="AI33" s="10">
        <v>0</v>
      </c>
      <c r="AJ33" s="10">
        <v>0</v>
      </c>
      <c r="AK33" s="10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-2018.4</v>
      </c>
      <c r="AX33" s="57">
        <f t="shared" si="1"/>
        <v>-2018.4</v>
      </c>
      <c r="AY33" s="57">
        <f t="shared" si="3"/>
        <v>0</v>
      </c>
      <c r="AZ33" s="57">
        <f t="shared" si="3"/>
        <v>0</v>
      </c>
      <c r="BA33" s="57"/>
      <c r="BB33" s="57">
        <f t="shared" si="2"/>
        <v>-2018.4</v>
      </c>
    </row>
    <row r="34" spans="1:54" x14ac:dyDescent="0.25">
      <c r="A34" t="s">
        <v>32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10">
        <v>0</v>
      </c>
      <c r="AI34" s="10">
        <v>0</v>
      </c>
      <c r="AJ34" s="10">
        <v>0</v>
      </c>
      <c r="AK34" s="10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57">
        <f t="shared" si="1"/>
        <v>0</v>
      </c>
      <c r="AY34" s="57">
        <f t="shared" si="3"/>
        <v>0</v>
      </c>
      <c r="AZ34" s="57">
        <f t="shared" si="3"/>
        <v>0</v>
      </c>
      <c r="BA34" s="57"/>
      <c r="BB34" s="57">
        <f t="shared" si="2"/>
        <v>0</v>
      </c>
    </row>
    <row r="35" spans="1:54" x14ac:dyDescent="0.25">
      <c r="A35" t="s">
        <v>33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10">
        <v>0</v>
      </c>
      <c r="AI35" s="10">
        <v>0</v>
      </c>
      <c r="AJ35" s="10">
        <v>0</v>
      </c>
      <c r="AK35" s="10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57">
        <f t="shared" si="1"/>
        <v>0</v>
      </c>
      <c r="AY35" s="57">
        <f t="shared" si="3"/>
        <v>0</v>
      </c>
      <c r="AZ35" s="57">
        <f t="shared" si="3"/>
        <v>0</v>
      </c>
      <c r="BA35" s="57"/>
      <c r="BB35" s="57">
        <f t="shared" si="2"/>
        <v>0</v>
      </c>
    </row>
    <row r="36" spans="1:54" x14ac:dyDescent="0.25">
      <c r="A36" t="s">
        <v>34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10">
        <v>0</v>
      </c>
      <c r="AI36" s="10">
        <v>0</v>
      </c>
      <c r="AJ36" s="10">
        <v>0</v>
      </c>
      <c r="AK36" s="10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57">
        <f t="shared" si="1"/>
        <v>0</v>
      </c>
      <c r="AY36" s="57">
        <f t="shared" si="3"/>
        <v>0</v>
      </c>
      <c r="AZ36" s="57">
        <f t="shared" si="3"/>
        <v>0</v>
      </c>
      <c r="BA36" s="57"/>
      <c r="BB36" s="57">
        <f t="shared" si="2"/>
        <v>0</v>
      </c>
    </row>
    <row r="37" spans="1:54" x14ac:dyDescent="0.25">
      <c r="A37" t="s">
        <v>35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10">
        <v>0</v>
      </c>
      <c r="AI37" s="10">
        <v>0</v>
      </c>
      <c r="AJ37" s="10">
        <v>0</v>
      </c>
      <c r="AK37" s="10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57">
        <f t="shared" si="1"/>
        <v>0</v>
      </c>
      <c r="AY37" s="57">
        <f t="shared" si="3"/>
        <v>0</v>
      </c>
      <c r="AZ37" s="57">
        <f t="shared" si="3"/>
        <v>0</v>
      </c>
      <c r="BA37" s="57"/>
      <c r="BB37" s="57">
        <f t="shared" si="2"/>
        <v>0</v>
      </c>
    </row>
    <row r="38" spans="1:54" x14ac:dyDescent="0.25">
      <c r="A38" t="s">
        <v>36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10">
        <v>0</v>
      </c>
      <c r="AI38" s="10">
        <v>0</v>
      </c>
      <c r="AJ38" s="10">
        <v>0</v>
      </c>
      <c r="AK38" s="10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57">
        <f t="shared" si="1"/>
        <v>0</v>
      </c>
      <c r="AY38" s="57">
        <f t="shared" si="3"/>
        <v>0</v>
      </c>
      <c r="AZ38" s="57">
        <f t="shared" si="3"/>
        <v>0</v>
      </c>
      <c r="BA38" s="57"/>
      <c r="BB38" s="57">
        <f t="shared" si="2"/>
        <v>0</v>
      </c>
    </row>
    <row r="39" spans="1:54" x14ac:dyDescent="0.25">
      <c r="A39" t="s">
        <v>37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10">
        <v>0</v>
      </c>
      <c r="AI39" s="10">
        <v>0</v>
      </c>
      <c r="AJ39" s="10">
        <v>0</v>
      </c>
      <c r="AK39" s="10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57">
        <f t="shared" si="1"/>
        <v>0</v>
      </c>
      <c r="AY39" s="57">
        <f t="shared" si="3"/>
        <v>0</v>
      </c>
      <c r="AZ39" s="57">
        <f t="shared" si="3"/>
        <v>0</v>
      </c>
      <c r="BA39" s="57"/>
      <c r="BB39" s="57">
        <f t="shared" si="2"/>
        <v>0</v>
      </c>
    </row>
    <row r="40" spans="1:54" x14ac:dyDescent="0.25">
      <c r="A40" t="s">
        <v>38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10">
        <v>0</v>
      </c>
      <c r="AI40" s="10">
        <v>0</v>
      </c>
      <c r="AJ40" s="10">
        <v>0</v>
      </c>
      <c r="AK40" s="10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57">
        <f t="shared" si="1"/>
        <v>0</v>
      </c>
      <c r="AY40" s="57">
        <f t="shared" si="3"/>
        <v>0</v>
      </c>
      <c r="AZ40" s="57">
        <f t="shared" si="3"/>
        <v>0</v>
      </c>
      <c r="BA40" s="57"/>
      <c r="BB40" s="57">
        <f t="shared" si="2"/>
        <v>0</v>
      </c>
    </row>
    <row r="41" spans="1:54" x14ac:dyDescent="0.25">
      <c r="A41" t="s">
        <v>39</v>
      </c>
      <c r="B41" s="9">
        <v>-5499.75</v>
      </c>
      <c r="C41" s="9">
        <v>0</v>
      </c>
      <c r="D41" s="9">
        <v>0</v>
      </c>
      <c r="E41" s="9">
        <v>0</v>
      </c>
      <c r="F41" s="9">
        <v>-5499.75</v>
      </c>
      <c r="G41" s="9">
        <v>0</v>
      </c>
      <c r="H41" s="9">
        <v>0</v>
      </c>
      <c r="I41" s="9">
        <v>0</v>
      </c>
      <c r="J41" s="9">
        <v>-5499.75</v>
      </c>
      <c r="K41" s="9">
        <v>0</v>
      </c>
      <c r="L41" s="9">
        <v>0</v>
      </c>
      <c r="M41" s="9">
        <v>0</v>
      </c>
      <c r="N41" s="9">
        <v>-5499.75</v>
      </c>
      <c r="O41" s="9">
        <v>0</v>
      </c>
      <c r="P41" s="9">
        <v>0</v>
      </c>
      <c r="Q41" s="9">
        <v>0</v>
      </c>
      <c r="R41" s="9">
        <v>-5499.75</v>
      </c>
      <c r="S41" s="9">
        <v>0</v>
      </c>
      <c r="T41" s="9">
        <v>0</v>
      </c>
      <c r="U41" s="9">
        <v>0</v>
      </c>
      <c r="V41" s="9">
        <v>-5499.75</v>
      </c>
      <c r="W41" s="9">
        <v>0</v>
      </c>
      <c r="X41" s="9">
        <v>0</v>
      </c>
      <c r="Y41" s="9">
        <v>0</v>
      </c>
      <c r="Z41" s="9">
        <v>-5499.75</v>
      </c>
      <c r="AA41" s="9">
        <v>0</v>
      </c>
      <c r="AB41" s="9">
        <v>0</v>
      </c>
      <c r="AC41" s="9">
        <v>0</v>
      </c>
      <c r="AD41" s="9">
        <v>-5499.75</v>
      </c>
      <c r="AE41" s="9">
        <v>0</v>
      </c>
      <c r="AF41" s="9">
        <v>0</v>
      </c>
      <c r="AG41" s="9">
        <v>0</v>
      </c>
      <c r="AH41" s="10">
        <v>-5499.75</v>
      </c>
      <c r="AI41" s="10">
        <v>0</v>
      </c>
      <c r="AJ41" s="10">
        <v>0</v>
      </c>
      <c r="AK41" s="10">
        <v>0</v>
      </c>
      <c r="AL41" s="9">
        <v>-5499.75</v>
      </c>
      <c r="AM41" s="9">
        <v>0</v>
      </c>
      <c r="AN41" s="9">
        <v>0</v>
      </c>
      <c r="AO41" s="9">
        <v>0</v>
      </c>
      <c r="AP41" s="9">
        <v>-5499.75</v>
      </c>
      <c r="AQ41" s="9">
        <v>0</v>
      </c>
      <c r="AR41" s="9">
        <v>0</v>
      </c>
      <c r="AS41" s="9">
        <v>0</v>
      </c>
      <c r="AT41" s="9">
        <v>-5499.75</v>
      </c>
      <c r="AU41" s="9">
        <v>0</v>
      </c>
      <c r="AV41" s="9">
        <v>0</v>
      </c>
      <c r="AW41" s="9">
        <v>0</v>
      </c>
      <c r="AX41" s="57">
        <f t="shared" si="1"/>
        <v>-65997</v>
      </c>
      <c r="AY41" s="57">
        <f t="shared" si="3"/>
        <v>-65997</v>
      </c>
      <c r="AZ41" s="57">
        <f t="shared" si="3"/>
        <v>0</v>
      </c>
      <c r="BA41" s="57"/>
      <c r="BB41" s="57">
        <f t="shared" si="2"/>
        <v>0</v>
      </c>
    </row>
    <row r="42" spans="1:54" x14ac:dyDescent="0.25">
      <c r="A42" t="s">
        <v>40</v>
      </c>
      <c r="B42" s="9">
        <v>-29003.791666666668</v>
      </c>
      <c r="C42" s="9">
        <v>-151925.53</v>
      </c>
      <c r="D42" s="9">
        <v>0</v>
      </c>
      <c r="E42" s="9">
        <v>0</v>
      </c>
      <c r="F42" s="9">
        <v>-29003.791666666668</v>
      </c>
      <c r="G42" s="9">
        <v>-151175.53</v>
      </c>
      <c r="H42" s="9">
        <v>0</v>
      </c>
      <c r="I42" s="9">
        <v>0</v>
      </c>
      <c r="J42" s="9">
        <v>-29003.79</v>
      </c>
      <c r="K42" s="9">
        <v>-151175.53</v>
      </c>
      <c r="L42" s="9">
        <v>0</v>
      </c>
      <c r="M42" s="9">
        <v>0</v>
      </c>
      <c r="N42" s="9">
        <v>-29003.791666666668</v>
      </c>
      <c r="O42" s="9">
        <v>-151175.54999999999</v>
      </c>
      <c r="P42" s="9">
        <v>0</v>
      </c>
      <c r="Q42" s="9">
        <v>0</v>
      </c>
      <c r="R42" s="9">
        <v>-29003.791666666668</v>
      </c>
      <c r="S42" s="9">
        <v>-151175.53</v>
      </c>
      <c r="T42" s="9">
        <v>0</v>
      </c>
      <c r="U42" s="9">
        <v>0</v>
      </c>
      <c r="V42" s="9">
        <v>-29003.791666666668</v>
      </c>
      <c r="W42" s="9">
        <v>-150941.14000000001</v>
      </c>
      <c r="X42" s="9">
        <v>0</v>
      </c>
      <c r="Y42" s="9">
        <v>0</v>
      </c>
      <c r="Z42" s="9">
        <v>-27925.67</v>
      </c>
      <c r="AA42" s="9">
        <v>-150941.14000000001</v>
      </c>
      <c r="AB42" s="9">
        <v>0</v>
      </c>
      <c r="AC42" s="9">
        <v>0</v>
      </c>
      <c r="AD42" s="9">
        <v>-27925.68</v>
      </c>
      <c r="AE42" s="9">
        <v>-150941.14000000001</v>
      </c>
      <c r="AF42" s="9">
        <v>0</v>
      </c>
      <c r="AG42" s="9">
        <v>0</v>
      </c>
      <c r="AH42" s="10">
        <v>-27925.68</v>
      </c>
      <c r="AI42" s="10">
        <v>-150941.14000000001</v>
      </c>
      <c r="AJ42" s="10">
        <v>0</v>
      </c>
      <c r="AK42" s="10">
        <v>0</v>
      </c>
      <c r="AL42" s="9">
        <v>-27925.68</v>
      </c>
      <c r="AM42" s="9">
        <v>-108149.49</v>
      </c>
      <c r="AN42" s="9">
        <v>0</v>
      </c>
      <c r="AO42" s="9">
        <v>0</v>
      </c>
      <c r="AP42" s="9">
        <v>-27925.68</v>
      </c>
      <c r="AQ42" s="9">
        <v>-108282.8</v>
      </c>
      <c r="AR42" s="9">
        <v>0</v>
      </c>
      <c r="AS42" s="9">
        <v>0</v>
      </c>
      <c r="AT42" s="9">
        <v>-27925.68</v>
      </c>
      <c r="AU42" s="9">
        <v>-108282.8</v>
      </c>
      <c r="AV42" s="9">
        <v>0</v>
      </c>
      <c r="AW42" s="9">
        <v>0</v>
      </c>
      <c r="AX42" s="57">
        <f t="shared" si="1"/>
        <v>-2026684.1383333327</v>
      </c>
      <c r="AY42" s="57">
        <f t="shared" si="3"/>
        <v>-341576.8183333333</v>
      </c>
      <c r="AZ42" s="57">
        <f t="shared" si="3"/>
        <v>-1685107.32</v>
      </c>
      <c r="BA42" s="57"/>
      <c r="BB42" s="57">
        <f t="shared" si="2"/>
        <v>0</v>
      </c>
    </row>
    <row r="43" spans="1:54" x14ac:dyDescent="0.25">
      <c r="A43" t="s">
        <v>41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10">
        <v>0</v>
      </c>
      <c r="AI43" s="10">
        <v>0</v>
      </c>
      <c r="AJ43" s="10">
        <v>0</v>
      </c>
      <c r="AK43" s="10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57">
        <f t="shared" si="1"/>
        <v>0</v>
      </c>
      <c r="AY43" s="57">
        <f t="shared" si="3"/>
        <v>0</v>
      </c>
      <c r="AZ43" s="57">
        <f t="shared" si="3"/>
        <v>0</v>
      </c>
      <c r="BA43" s="57"/>
      <c r="BB43" s="57">
        <f t="shared" si="2"/>
        <v>0</v>
      </c>
    </row>
    <row r="44" spans="1:54" x14ac:dyDescent="0.25">
      <c r="A44" t="s">
        <v>42</v>
      </c>
      <c r="B44" s="9">
        <v>-8769</v>
      </c>
      <c r="C44" s="9">
        <v>-826021.4</v>
      </c>
      <c r="D44" s="9">
        <v>0</v>
      </c>
      <c r="E44" s="9">
        <v>0</v>
      </c>
      <c r="F44" s="9">
        <v>-8768.0833333333339</v>
      </c>
      <c r="G44" s="9">
        <v>-821926.25</v>
      </c>
      <c r="H44" s="9">
        <v>0</v>
      </c>
      <c r="I44" s="9">
        <v>0</v>
      </c>
      <c r="J44" s="9">
        <v>-8767.92</v>
      </c>
      <c r="K44" s="9">
        <v>-842009.05999999994</v>
      </c>
      <c r="L44" s="9">
        <v>0</v>
      </c>
      <c r="M44" s="9">
        <v>0</v>
      </c>
      <c r="N44" s="9">
        <v>-8768</v>
      </c>
      <c r="O44" s="9">
        <v>-811923.98</v>
      </c>
      <c r="P44" s="9">
        <v>0</v>
      </c>
      <c r="Q44" s="9">
        <v>0</v>
      </c>
      <c r="R44" s="9">
        <v>-8768</v>
      </c>
      <c r="S44" s="9">
        <v>-870434.91</v>
      </c>
      <c r="T44" s="9">
        <v>0</v>
      </c>
      <c r="U44" s="9">
        <v>0</v>
      </c>
      <c r="V44" s="9">
        <v>-8768</v>
      </c>
      <c r="W44" s="9">
        <v>-905981.06</v>
      </c>
      <c r="X44" s="9">
        <v>0</v>
      </c>
      <c r="Y44" s="9">
        <v>-111200.09</v>
      </c>
      <c r="Z44" s="9">
        <v>-4774.82</v>
      </c>
      <c r="AA44" s="9">
        <v>-905368.61</v>
      </c>
      <c r="AB44" s="9">
        <v>27288.03</v>
      </c>
      <c r="AC44" s="9">
        <v>0</v>
      </c>
      <c r="AD44" s="9">
        <v>-4774.82</v>
      </c>
      <c r="AE44" s="9">
        <v>-903547.36</v>
      </c>
      <c r="AF44" s="9">
        <v>0</v>
      </c>
      <c r="AG44" s="9">
        <v>0</v>
      </c>
      <c r="AH44" s="10">
        <v>-4774.82</v>
      </c>
      <c r="AI44" s="10">
        <v>-905677.23000000021</v>
      </c>
      <c r="AJ44" s="10">
        <v>0</v>
      </c>
      <c r="AK44" s="10">
        <v>0</v>
      </c>
      <c r="AL44" s="9">
        <v>-4774.82</v>
      </c>
      <c r="AM44" s="9">
        <v>-938055.85</v>
      </c>
      <c r="AN44" s="9">
        <v>11696.19</v>
      </c>
      <c r="AO44" s="9">
        <v>0</v>
      </c>
      <c r="AP44" s="9">
        <v>-4774.82</v>
      </c>
      <c r="AQ44" s="9">
        <v>-939987.25</v>
      </c>
      <c r="AR44" s="9">
        <v>11696.19</v>
      </c>
      <c r="AS44" s="9">
        <v>0</v>
      </c>
      <c r="AT44" s="9">
        <v>-4774.82</v>
      </c>
      <c r="AU44" s="9">
        <v>-993166.13</v>
      </c>
      <c r="AV44" s="9">
        <v>3898.29</v>
      </c>
      <c r="AW44" s="9">
        <v>0</v>
      </c>
      <c r="AX44" s="57">
        <f t="shared" si="1"/>
        <v>-10801978.40333334</v>
      </c>
      <c r="AY44" s="57">
        <f t="shared" si="3"/>
        <v>-81257.92333333334</v>
      </c>
      <c r="AZ44" s="57">
        <f t="shared" si="3"/>
        <v>-10664099.090000002</v>
      </c>
      <c r="BA44" s="57"/>
      <c r="BB44" s="57">
        <f t="shared" si="2"/>
        <v>-111200.09</v>
      </c>
    </row>
    <row r="45" spans="1:54" x14ac:dyDescent="0.25">
      <c r="A45" t="s">
        <v>43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33232.22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10">
        <v>0</v>
      </c>
      <c r="AI45" s="10">
        <v>0</v>
      </c>
      <c r="AJ45" s="10">
        <v>0</v>
      </c>
      <c r="AK45" s="10">
        <v>-11408.65</v>
      </c>
      <c r="AL45" s="9">
        <v>0</v>
      </c>
      <c r="AM45" s="9">
        <v>0</v>
      </c>
      <c r="AN45" s="9">
        <v>14241.66</v>
      </c>
      <c r="AO45" s="9">
        <v>0</v>
      </c>
      <c r="AP45" s="9">
        <v>0</v>
      </c>
      <c r="AQ45" s="9">
        <v>0</v>
      </c>
      <c r="AR45" s="9">
        <v>14241.66</v>
      </c>
      <c r="AS45" s="9">
        <v>0</v>
      </c>
      <c r="AT45" s="9">
        <v>0</v>
      </c>
      <c r="AU45" s="9">
        <v>0</v>
      </c>
      <c r="AV45" s="9">
        <v>4746.97</v>
      </c>
      <c r="AW45" s="9">
        <v>0</v>
      </c>
      <c r="AX45" s="57">
        <f t="shared" si="1"/>
        <v>55053.86</v>
      </c>
      <c r="AY45" s="57">
        <f t="shared" si="3"/>
        <v>0</v>
      </c>
      <c r="AZ45" s="57">
        <f t="shared" si="3"/>
        <v>0</v>
      </c>
      <c r="BA45" s="57"/>
      <c r="BB45" s="57">
        <f t="shared" si="2"/>
        <v>-11408.65</v>
      </c>
    </row>
    <row r="46" spans="1:54" x14ac:dyDescent="0.25">
      <c r="A46" t="s">
        <v>44</v>
      </c>
      <c r="B46" s="9">
        <v>0</v>
      </c>
      <c r="C46" s="9">
        <v>-34577.96</v>
      </c>
      <c r="D46" s="9">
        <v>0</v>
      </c>
      <c r="E46" s="9">
        <v>0</v>
      </c>
      <c r="F46" s="9">
        <v>0</v>
      </c>
      <c r="G46" s="9">
        <v>-34328.54</v>
      </c>
      <c r="H46" s="9">
        <v>0</v>
      </c>
      <c r="I46" s="9">
        <v>0</v>
      </c>
      <c r="J46" s="9">
        <v>0</v>
      </c>
      <c r="K46" s="9">
        <v>-34327.919999999998</v>
      </c>
      <c r="L46" s="9">
        <v>0</v>
      </c>
      <c r="M46" s="9">
        <v>0</v>
      </c>
      <c r="N46" s="9">
        <v>0</v>
      </c>
      <c r="O46" s="9">
        <v>-34328.120000000003</v>
      </c>
      <c r="P46" s="9">
        <v>0</v>
      </c>
      <c r="Q46" s="9">
        <v>0</v>
      </c>
      <c r="R46" s="9">
        <v>0</v>
      </c>
      <c r="S46" s="9">
        <v>-34328.120000000003</v>
      </c>
      <c r="T46" s="9">
        <v>0</v>
      </c>
      <c r="U46" s="9">
        <v>0</v>
      </c>
      <c r="V46" s="9">
        <v>0</v>
      </c>
      <c r="W46" s="9">
        <v>-34327.94</v>
      </c>
      <c r="X46" s="9">
        <v>0</v>
      </c>
      <c r="Y46" s="9">
        <v>0</v>
      </c>
      <c r="Z46" s="9">
        <v>0</v>
      </c>
      <c r="AA46" s="9">
        <v>-34327.57</v>
      </c>
      <c r="AB46" s="9">
        <v>0</v>
      </c>
      <c r="AC46" s="9">
        <v>0</v>
      </c>
      <c r="AD46" s="9">
        <v>0</v>
      </c>
      <c r="AE46" s="9">
        <v>-34328</v>
      </c>
      <c r="AF46" s="9">
        <v>0</v>
      </c>
      <c r="AG46" s="9">
        <v>0</v>
      </c>
      <c r="AH46" s="10">
        <v>0</v>
      </c>
      <c r="AI46" s="10">
        <v>-34327.25</v>
      </c>
      <c r="AJ46" s="10">
        <v>0</v>
      </c>
      <c r="AK46" s="10">
        <v>0</v>
      </c>
      <c r="AL46" s="9">
        <v>0</v>
      </c>
      <c r="AM46" s="9">
        <v>-34327.300000000003</v>
      </c>
      <c r="AN46" s="9">
        <v>0</v>
      </c>
      <c r="AO46" s="9">
        <v>0</v>
      </c>
      <c r="AP46" s="9">
        <v>0</v>
      </c>
      <c r="AQ46" s="9">
        <v>-34328.160000000003</v>
      </c>
      <c r="AR46" s="9">
        <v>0</v>
      </c>
      <c r="AS46" s="9">
        <v>0</v>
      </c>
      <c r="AT46" s="9">
        <v>0</v>
      </c>
      <c r="AU46" s="9">
        <v>-34327.82</v>
      </c>
      <c r="AV46" s="9">
        <v>0</v>
      </c>
      <c r="AW46" s="9">
        <v>0</v>
      </c>
      <c r="AX46" s="57">
        <f t="shared" si="1"/>
        <v>-412184.7</v>
      </c>
      <c r="AY46" s="57">
        <f t="shared" si="3"/>
        <v>0</v>
      </c>
      <c r="AZ46" s="57">
        <f t="shared" si="3"/>
        <v>-412184.7</v>
      </c>
      <c r="BA46" s="57"/>
      <c r="BB46" s="57">
        <f t="shared" si="2"/>
        <v>0</v>
      </c>
    </row>
    <row r="47" spans="1:54" x14ac:dyDescent="0.25">
      <c r="A47" t="s">
        <v>45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10">
        <v>0</v>
      </c>
      <c r="AI47" s="10">
        <v>0</v>
      </c>
      <c r="AJ47" s="10">
        <v>0</v>
      </c>
      <c r="AK47" s="10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57">
        <f t="shared" si="1"/>
        <v>0</v>
      </c>
      <c r="AY47" s="57">
        <f t="shared" si="3"/>
        <v>0</v>
      </c>
      <c r="AZ47" s="57">
        <f t="shared" si="3"/>
        <v>0</v>
      </c>
      <c r="BA47" s="57"/>
      <c r="BB47" s="57">
        <f t="shared" si="2"/>
        <v>0</v>
      </c>
    </row>
    <row r="48" spans="1:54" x14ac:dyDescent="0.25">
      <c r="A48" t="s">
        <v>46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10">
        <v>0</v>
      </c>
      <c r="AI48" s="10">
        <v>0</v>
      </c>
      <c r="AJ48" s="10">
        <v>0</v>
      </c>
      <c r="AK48" s="10">
        <v>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57">
        <f t="shared" si="1"/>
        <v>0</v>
      </c>
      <c r="AY48" s="57">
        <f t="shared" si="3"/>
        <v>0</v>
      </c>
      <c r="AZ48" s="57">
        <f t="shared" si="3"/>
        <v>0</v>
      </c>
      <c r="BA48" s="57"/>
      <c r="BB48" s="57">
        <f t="shared" si="2"/>
        <v>0</v>
      </c>
    </row>
    <row r="49" spans="1:54" x14ac:dyDescent="0.25">
      <c r="A49" t="s">
        <v>47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10">
        <v>0</v>
      </c>
      <c r="AI49" s="10">
        <v>0</v>
      </c>
      <c r="AJ49" s="10">
        <v>0</v>
      </c>
      <c r="AK49" s="10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57">
        <f t="shared" si="1"/>
        <v>0</v>
      </c>
      <c r="AY49" s="57">
        <f t="shared" si="3"/>
        <v>0</v>
      </c>
      <c r="AZ49" s="57">
        <f t="shared" si="3"/>
        <v>0</v>
      </c>
      <c r="BA49" s="57"/>
      <c r="BB49" s="57">
        <f t="shared" si="2"/>
        <v>0</v>
      </c>
    </row>
    <row r="50" spans="1:54" x14ac:dyDescent="0.25">
      <c r="A50" t="s">
        <v>48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10">
        <v>0</v>
      </c>
      <c r="AI50" s="10">
        <v>0</v>
      </c>
      <c r="AJ50" s="10">
        <v>0</v>
      </c>
      <c r="AK50" s="10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57">
        <f t="shared" si="1"/>
        <v>0</v>
      </c>
      <c r="AY50" s="57">
        <f t="shared" si="3"/>
        <v>0</v>
      </c>
      <c r="AZ50" s="57">
        <f t="shared" si="3"/>
        <v>0</v>
      </c>
      <c r="BA50" s="57"/>
      <c r="BB50" s="57">
        <f t="shared" si="2"/>
        <v>0</v>
      </c>
    </row>
    <row r="51" spans="1:54" x14ac:dyDescent="0.25">
      <c r="A51" t="s">
        <v>49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-836.5</v>
      </c>
      <c r="AC51" s="9">
        <v>0</v>
      </c>
      <c r="AD51" s="9">
        <v>0</v>
      </c>
      <c r="AE51" s="9">
        <v>0</v>
      </c>
      <c r="AF51" s="9">
        <v>-119.5</v>
      </c>
      <c r="AG51" s="9">
        <v>0</v>
      </c>
      <c r="AH51" s="10">
        <v>0</v>
      </c>
      <c r="AI51" s="10">
        <v>0</v>
      </c>
      <c r="AJ51" s="10">
        <v>-119.5</v>
      </c>
      <c r="AK51" s="10">
        <v>0</v>
      </c>
      <c r="AL51" s="9">
        <v>0</v>
      </c>
      <c r="AM51" s="9">
        <v>0</v>
      </c>
      <c r="AN51" s="9">
        <v>-119.5</v>
      </c>
      <c r="AO51" s="9">
        <v>0</v>
      </c>
      <c r="AP51" s="9">
        <v>0</v>
      </c>
      <c r="AQ51" s="9">
        <v>0</v>
      </c>
      <c r="AR51" s="9">
        <v>-119.5</v>
      </c>
      <c r="AS51" s="9">
        <v>0</v>
      </c>
      <c r="AT51" s="9">
        <v>0</v>
      </c>
      <c r="AU51" s="9">
        <v>0</v>
      </c>
      <c r="AV51" s="9">
        <v>-119.53</v>
      </c>
      <c r="AW51" s="9">
        <v>0</v>
      </c>
      <c r="AX51" s="57">
        <f t="shared" si="1"/>
        <v>-1434.03</v>
      </c>
      <c r="AY51" s="57">
        <f t="shared" si="3"/>
        <v>0</v>
      </c>
      <c r="AZ51" s="57">
        <f t="shared" si="3"/>
        <v>0</v>
      </c>
      <c r="BA51" s="57"/>
      <c r="BB51" s="57">
        <f t="shared" si="2"/>
        <v>0</v>
      </c>
    </row>
    <row r="52" spans="1:54" x14ac:dyDescent="0.25">
      <c r="A52" t="s">
        <v>50</v>
      </c>
      <c r="B52" s="9">
        <v>-6448.63</v>
      </c>
      <c r="C52" s="9">
        <v>-157603</v>
      </c>
      <c r="D52" s="9">
        <v>0</v>
      </c>
      <c r="E52" s="9">
        <v>0</v>
      </c>
      <c r="F52" s="9">
        <v>-6448.67</v>
      </c>
      <c r="G52" s="9">
        <v>-157103</v>
      </c>
      <c r="H52" s="9">
        <v>0</v>
      </c>
      <c r="I52" s="9">
        <v>0</v>
      </c>
      <c r="J52" s="9">
        <v>-6448.67</v>
      </c>
      <c r="K52" s="9">
        <v>-157103</v>
      </c>
      <c r="L52" s="9">
        <v>0</v>
      </c>
      <c r="M52" s="9">
        <v>0</v>
      </c>
      <c r="N52" s="9">
        <v>-6448.67</v>
      </c>
      <c r="O52" s="9">
        <v>-157103</v>
      </c>
      <c r="P52" s="9">
        <v>0</v>
      </c>
      <c r="Q52" s="9">
        <v>0</v>
      </c>
      <c r="R52" s="9">
        <v>-6448.67</v>
      </c>
      <c r="S52" s="9">
        <v>-157103</v>
      </c>
      <c r="T52" s="9">
        <v>0</v>
      </c>
      <c r="U52" s="9">
        <v>0</v>
      </c>
      <c r="V52" s="9">
        <v>-6448.67</v>
      </c>
      <c r="W52" s="9">
        <v>-157103</v>
      </c>
      <c r="X52" s="9">
        <v>0</v>
      </c>
      <c r="Y52" s="9">
        <v>0</v>
      </c>
      <c r="Z52" s="9">
        <v>-6448.67</v>
      </c>
      <c r="AA52" s="9">
        <v>-157103</v>
      </c>
      <c r="AB52" s="9">
        <v>0</v>
      </c>
      <c r="AC52" s="9">
        <v>0</v>
      </c>
      <c r="AD52" s="9">
        <v>-6448.67</v>
      </c>
      <c r="AE52" s="9">
        <v>-157103</v>
      </c>
      <c r="AF52" s="9">
        <v>0</v>
      </c>
      <c r="AG52" s="9">
        <v>0</v>
      </c>
      <c r="AH52" s="10">
        <v>-6448.67</v>
      </c>
      <c r="AI52" s="10">
        <v>-157103</v>
      </c>
      <c r="AJ52" s="10">
        <v>0</v>
      </c>
      <c r="AK52" s="10">
        <v>0</v>
      </c>
      <c r="AL52" s="9">
        <v>-6448.67</v>
      </c>
      <c r="AM52" s="9">
        <v>-157167.59</v>
      </c>
      <c r="AN52" s="9">
        <v>0</v>
      </c>
      <c r="AO52" s="9">
        <v>0</v>
      </c>
      <c r="AP52" s="9">
        <v>-6448.67</v>
      </c>
      <c r="AQ52" s="9">
        <v>-157167.59</v>
      </c>
      <c r="AR52" s="9">
        <v>0</v>
      </c>
      <c r="AS52" s="9">
        <v>0</v>
      </c>
      <c r="AT52" s="9">
        <v>-6448.67</v>
      </c>
      <c r="AU52" s="9">
        <v>-157167.59</v>
      </c>
      <c r="AV52" s="9">
        <v>0</v>
      </c>
      <c r="AW52" s="9">
        <v>0</v>
      </c>
      <c r="AX52" s="57">
        <f t="shared" si="1"/>
        <v>-1963313.77</v>
      </c>
      <c r="AY52" s="57">
        <f t="shared" si="3"/>
        <v>-77383.999999999985</v>
      </c>
      <c r="AZ52" s="57">
        <f t="shared" si="3"/>
        <v>-1885929.7700000003</v>
      </c>
      <c r="BA52" s="57"/>
      <c r="BB52" s="57">
        <f t="shared" si="2"/>
        <v>0</v>
      </c>
    </row>
    <row r="53" spans="1:54" x14ac:dyDescent="0.25">
      <c r="A53" t="s">
        <v>51</v>
      </c>
      <c r="B53" s="9">
        <v>-5058.87</v>
      </c>
      <c r="C53" s="9">
        <v>-14135.42</v>
      </c>
      <c r="D53" s="9">
        <v>0</v>
      </c>
      <c r="E53" s="9">
        <v>0</v>
      </c>
      <c r="F53" s="9">
        <v>-5058.83</v>
      </c>
      <c r="G53" s="9">
        <v>-13885.42</v>
      </c>
      <c r="H53" s="9">
        <v>0</v>
      </c>
      <c r="I53" s="9">
        <v>0</v>
      </c>
      <c r="J53" s="9">
        <v>-5058.83</v>
      </c>
      <c r="K53" s="9">
        <v>-13885.42</v>
      </c>
      <c r="L53" s="9">
        <v>0</v>
      </c>
      <c r="M53" s="9">
        <v>0</v>
      </c>
      <c r="N53" s="9">
        <v>-5058.83</v>
      </c>
      <c r="O53" s="9">
        <v>-13885.42</v>
      </c>
      <c r="P53" s="9">
        <v>0</v>
      </c>
      <c r="Q53" s="9">
        <v>0</v>
      </c>
      <c r="R53" s="9">
        <v>-5058.83</v>
      </c>
      <c r="S53" s="9">
        <v>-13885.42</v>
      </c>
      <c r="T53" s="9">
        <v>0</v>
      </c>
      <c r="U53" s="9">
        <v>0</v>
      </c>
      <c r="V53" s="9">
        <v>-5058.83</v>
      </c>
      <c r="W53" s="9">
        <v>-13885.42</v>
      </c>
      <c r="X53" s="9">
        <v>0</v>
      </c>
      <c r="Y53" s="9">
        <v>0</v>
      </c>
      <c r="Z53" s="9">
        <v>-5058.83</v>
      </c>
      <c r="AA53" s="9">
        <v>-13885.42</v>
      </c>
      <c r="AB53" s="9">
        <v>0</v>
      </c>
      <c r="AC53" s="9">
        <v>0</v>
      </c>
      <c r="AD53" s="9">
        <v>-5058.83</v>
      </c>
      <c r="AE53" s="9">
        <v>-13885.42</v>
      </c>
      <c r="AF53" s="9">
        <v>0</v>
      </c>
      <c r="AG53" s="9">
        <v>0</v>
      </c>
      <c r="AH53" s="10">
        <v>-5058.83</v>
      </c>
      <c r="AI53" s="10">
        <v>-13885.42</v>
      </c>
      <c r="AJ53" s="10">
        <v>0</v>
      </c>
      <c r="AK53" s="10">
        <v>0</v>
      </c>
      <c r="AL53" s="9">
        <v>-5058.83</v>
      </c>
      <c r="AM53" s="9">
        <v>-13885.42</v>
      </c>
      <c r="AN53" s="9">
        <v>0</v>
      </c>
      <c r="AO53" s="9">
        <v>0</v>
      </c>
      <c r="AP53" s="9">
        <v>-5058.83</v>
      </c>
      <c r="AQ53" s="9">
        <v>-14083.33</v>
      </c>
      <c r="AR53" s="9">
        <v>0</v>
      </c>
      <c r="AS53" s="9">
        <v>0</v>
      </c>
      <c r="AT53" s="9">
        <v>-5058.83</v>
      </c>
      <c r="AU53" s="9">
        <v>-14083.33</v>
      </c>
      <c r="AV53" s="9">
        <v>0</v>
      </c>
      <c r="AW53" s="9">
        <v>0</v>
      </c>
      <c r="AX53" s="57">
        <f t="shared" si="1"/>
        <v>-227976.85999999996</v>
      </c>
      <c r="AY53" s="57">
        <f t="shared" si="3"/>
        <v>-60706.000000000015</v>
      </c>
      <c r="AZ53" s="57">
        <f t="shared" si="3"/>
        <v>-167270.85999999999</v>
      </c>
      <c r="BA53" s="57"/>
      <c r="BB53" s="57">
        <f t="shared" si="2"/>
        <v>0</v>
      </c>
    </row>
    <row r="54" spans="1:54" x14ac:dyDescent="0.25">
      <c r="A54" t="s">
        <v>52</v>
      </c>
      <c r="B54" s="9">
        <v>-4316.87</v>
      </c>
      <c r="C54" s="9">
        <v>0</v>
      </c>
      <c r="D54" s="9">
        <v>0</v>
      </c>
      <c r="E54" s="9">
        <v>0</v>
      </c>
      <c r="F54" s="9">
        <v>-4316.83</v>
      </c>
      <c r="G54" s="9">
        <v>0</v>
      </c>
      <c r="H54" s="9">
        <v>0</v>
      </c>
      <c r="I54" s="9">
        <v>0</v>
      </c>
      <c r="J54" s="9">
        <v>-4316.83</v>
      </c>
      <c r="K54" s="9">
        <v>0</v>
      </c>
      <c r="L54" s="9">
        <v>0</v>
      </c>
      <c r="M54" s="9">
        <v>0</v>
      </c>
      <c r="N54" s="9">
        <v>-4316.83</v>
      </c>
      <c r="O54" s="9">
        <v>0</v>
      </c>
      <c r="P54" s="9">
        <v>0</v>
      </c>
      <c r="Q54" s="9">
        <v>0</v>
      </c>
      <c r="R54" s="9">
        <v>-4316.83</v>
      </c>
      <c r="S54" s="9">
        <v>0</v>
      </c>
      <c r="T54" s="9">
        <v>0</v>
      </c>
      <c r="U54" s="9">
        <v>0</v>
      </c>
      <c r="V54" s="9">
        <v>-4316.83</v>
      </c>
      <c r="W54" s="9">
        <v>0</v>
      </c>
      <c r="X54" s="9">
        <v>0</v>
      </c>
      <c r="Y54" s="9">
        <v>0</v>
      </c>
      <c r="Z54" s="9">
        <v>-4316.83</v>
      </c>
      <c r="AA54" s="9">
        <v>0</v>
      </c>
      <c r="AB54" s="9">
        <v>0</v>
      </c>
      <c r="AC54" s="9">
        <v>0</v>
      </c>
      <c r="AD54" s="9">
        <v>-4316.83</v>
      </c>
      <c r="AE54" s="9">
        <v>0</v>
      </c>
      <c r="AF54" s="9">
        <v>0</v>
      </c>
      <c r="AG54" s="9">
        <v>0</v>
      </c>
      <c r="AH54" s="10">
        <v>-4316.83</v>
      </c>
      <c r="AI54" s="10">
        <v>0</v>
      </c>
      <c r="AJ54" s="10">
        <v>0</v>
      </c>
      <c r="AK54" s="10">
        <v>0</v>
      </c>
      <c r="AL54" s="9">
        <v>-4316.83</v>
      </c>
      <c r="AM54" s="9">
        <v>0</v>
      </c>
      <c r="AN54" s="9">
        <v>0</v>
      </c>
      <c r="AO54" s="9">
        <v>0</v>
      </c>
      <c r="AP54" s="9">
        <v>-4316.83</v>
      </c>
      <c r="AQ54" s="9">
        <v>0</v>
      </c>
      <c r="AR54" s="9">
        <v>0</v>
      </c>
      <c r="AS54" s="9">
        <v>0</v>
      </c>
      <c r="AT54" s="9">
        <v>-4316.83</v>
      </c>
      <c r="AU54" s="9">
        <v>0</v>
      </c>
      <c r="AV54" s="9">
        <v>0</v>
      </c>
      <c r="AW54" s="9">
        <v>0</v>
      </c>
      <c r="AX54" s="57">
        <f t="shared" si="1"/>
        <v>-51802.000000000015</v>
      </c>
      <c r="AY54" s="57">
        <f t="shared" si="3"/>
        <v>-51802.000000000015</v>
      </c>
      <c r="AZ54" s="57">
        <f t="shared" si="3"/>
        <v>0</v>
      </c>
      <c r="BA54" s="57"/>
      <c r="BB54" s="57">
        <f t="shared" si="2"/>
        <v>0</v>
      </c>
    </row>
    <row r="55" spans="1:54" x14ac:dyDescent="0.25">
      <c r="A55" t="s">
        <v>53</v>
      </c>
      <c r="B55" s="9">
        <v>-16257</v>
      </c>
      <c r="C55" s="9">
        <v>0</v>
      </c>
      <c r="D55" s="9">
        <v>0</v>
      </c>
      <c r="E55" s="9">
        <v>0</v>
      </c>
      <c r="F55" s="9">
        <v>-16258.833333333334</v>
      </c>
      <c r="G55" s="9">
        <v>0</v>
      </c>
      <c r="H55" s="9">
        <v>0</v>
      </c>
      <c r="I55" s="9">
        <v>0</v>
      </c>
      <c r="J55" s="9">
        <v>-16259.17</v>
      </c>
      <c r="K55" s="9">
        <v>0</v>
      </c>
      <c r="L55" s="9">
        <v>0</v>
      </c>
      <c r="M55" s="9">
        <v>0</v>
      </c>
      <c r="N55" s="9">
        <v>-16259</v>
      </c>
      <c r="O55" s="9">
        <v>0</v>
      </c>
      <c r="P55" s="9">
        <v>0</v>
      </c>
      <c r="Q55" s="9">
        <v>0</v>
      </c>
      <c r="R55" s="9">
        <v>-16259</v>
      </c>
      <c r="S55" s="9">
        <v>0</v>
      </c>
      <c r="T55" s="9">
        <v>0</v>
      </c>
      <c r="U55" s="9">
        <v>0</v>
      </c>
      <c r="V55" s="9">
        <v>-16259</v>
      </c>
      <c r="W55" s="9">
        <v>0</v>
      </c>
      <c r="X55" s="9">
        <v>0</v>
      </c>
      <c r="Y55" s="9">
        <v>0</v>
      </c>
      <c r="Z55" s="9">
        <v>-16259</v>
      </c>
      <c r="AA55" s="9">
        <v>0</v>
      </c>
      <c r="AB55" s="9">
        <v>543408.94999999995</v>
      </c>
      <c r="AC55" s="9">
        <v>0</v>
      </c>
      <c r="AD55" s="9">
        <v>-16259</v>
      </c>
      <c r="AE55" s="9">
        <v>0</v>
      </c>
      <c r="AF55" s="9">
        <v>77629.850000000006</v>
      </c>
      <c r="AG55" s="9">
        <v>0</v>
      </c>
      <c r="AH55" s="10">
        <v>-16259</v>
      </c>
      <c r="AI55" s="10">
        <v>0</v>
      </c>
      <c r="AJ55" s="10">
        <v>77629.850000000006</v>
      </c>
      <c r="AK55" s="10">
        <v>0</v>
      </c>
      <c r="AL55" s="9">
        <v>-16259</v>
      </c>
      <c r="AM55" s="9">
        <v>0</v>
      </c>
      <c r="AN55" s="9">
        <v>64764.57</v>
      </c>
      <c r="AO55" s="9">
        <v>0</v>
      </c>
      <c r="AP55" s="9">
        <v>-16259</v>
      </c>
      <c r="AQ55" s="9">
        <v>0</v>
      </c>
      <c r="AR55" s="9">
        <v>64764.57</v>
      </c>
      <c r="AS55" s="9">
        <v>0</v>
      </c>
      <c r="AT55" s="9">
        <v>-16259</v>
      </c>
      <c r="AU55" s="9">
        <v>0</v>
      </c>
      <c r="AV55" s="9">
        <v>64766.2</v>
      </c>
      <c r="AW55" s="9">
        <v>0</v>
      </c>
      <c r="AX55" s="57">
        <f t="shared" si="1"/>
        <v>697857.98666666646</v>
      </c>
      <c r="AY55" s="57">
        <f t="shared" si="3"/>
        <v>-195106.00333333333</v>
      </c>
      <c r="AZ55" s="57">
        <f t="shared" si="3"/>
        <v>0</v>
      </c>
      <c r="BA55" s="57"/>
      <c r="BB55" s="57">
        <f t="shared" si="2"/>
        <v>0</v>
      </c>
    </row>
    <row r="56" spans="1:54" x14ac:dyDescent="0.25">
      <c r="A56" t="s">
        <v>54</v>
      </c>
      <c r="B56" s="9">
        <v>-2781.63</v>
      </c>
      <c r="C56" s="9">
        <v>-120935</v>
      </c>
      <c r="D56" s="9">
        <v>0</v>
      </c>
      <c r="E56" s="9">
        <v>0</v>
      </c>
      <c r="F56" s="9">
        <v>-2781.67</v>
      </c>
      <c r="G56" s="9">
        <v>-120685</v>
      </c>
      <c r="H56" s="9">
        <v>0</v>
      </c>
      <c r="I56" s="9">
        <v>0</v>
      </c>
      <c r="J56" s="9">
        <v>-2781.67</v>
      </c>
      <c r="K56" s="9">
        <v>-120685</v>
      </c>
      <c r="L56" s="9">
        <v>0</v>
      </c>
      <c r="M56" s="9">
        <v>0</v>
      </c>
      <c r="N56" s="9">
        <v>-2781.67</v>
      </c>
      <c r="O56" s="9">
        <v>-120685</v>
      </c>
      <c r="P56" s="9">
        <v>0</v>
      </c>
      <c r="Q56" s="9">
        <v>0</v>
      </c>
      <c r="R56" s="9">
        <v>-2781.67</v>
      </c>
      <c r="S56" s="9">
        <v>-120685</v>
      </c>
      <c r="T56" s="9">
        <v>0</v>
      </c>
      <c r="U56" s="9">
        <v>0</v>
      </c>
      <c r="V56" s="9">
        <v>-2781.67</v>
      </c>
      <c r="W56" s="9">
        <v>-120685</v>
      </c>
      <c r="X56" s="9">
        <v>0</v>
      </c>
      <c r="Y56" s="9">
        <v>0</v>
      </c>
      <c r="Z56" s="9">
        <v>-2781.67</v>
      </c>
      <c r="AA56" s="9">
        <v>-120685</v>
      </c>
      <c r="AB56" s="9">
        <v>0</v>
      </c>
      <c r="AC56" s="9">
        <v>0</v>
      </c>
      <c r="AD56" s="9">
        <v>-2781.67</v>
      </c>
      <c r="AE56" s="9">
        <v>-120685</v>
      </c>
      <c r="AF56" s="9">
        <v>0</v>
      </c>
      <c r="AG56" s="9">
        <v>0</v>
      </c>
      <c r="AH56" s="10">
        <v>-2781.67</v>
      </c>
      <c r="AI56" s="10">
        <v>-120685</v>
      </c>
      <c r="AJ56" s="10">
        <v>0</v>
      </c>
      <c r="AK56" s="10">
        <v>0</v>
      </c>
      <c r="AL56" s="9">
        <v>-2781.67</v>
      </c>
      <c r="AM56" s="9">
        <v>-120685</v>
      </c>
      <c r="AN56" s="9">
        <v>0</v>
      </c>
      <c r="AO56" s="9">
        <v>0</v>
      </c>
      <c r="AP56" s="9">
        <v>-2781.67</v>
      </c>
      <c r="AQ56" s="9">
        <v>-120648.3</v>
      </c>
      <c r="AR56" s="9">
        <v>0</v>
      </c>
      <c r="AS56" s="9">
        <v>0</v>
      </c>
      <c r="AT56" s="9">
        <v>-2781.67</v>
      </c>
      <c r="AU56" s="9">
        <v>-120798.34</v>
      </c>
      <c r="AV56" s="9">
        <v>0</v>
      </c>
      <c r="AW56" s="9">
        <v>0</v>
      </c>
      <c r="AX56" s="57">
        <f t="shared" si="1"/>
        <v>-1481926.6400000001</v>
      </c>
      <c r="AY56" s="57">
        <f t="shared" si="3"/>
        <v>-33379.999999999993</v>
      </c>
      <c r="AZ56" s="57">
        <f t="shared" si="3"/>
        <v>-1448546.6400000001</v>
      </c>
      <c r="BA56" s="57"/>
      <c r="BB56" s="57">
        <f t="shared" si="2"/>
        <v>0</v>
      </c>
    </row>
    <row r="57" spans="1:54" x14ac:dyDescent="0.25">
      <c r="A57" t="s">
        <v>55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-11787.77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10">
        <v>0</v>
      </c>
      <c r="AI57" s="10">
        <v>0</v>
      </c>
      <c r="AJ57" s="10">
        <v>0</v>
      </c>
      <c r="AK57" s="10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57">
        <f t="shared" si="1"/>
        <v>-11787.77</v>
      </c>
      <c r="AY57" s="57">
        <f t="shared" si="3"/>
        <v>0</v>
      </c>
      <c r="AZ57" s="57">
        <f t="shared" si="3"/>
        <v>0</v>
      </c>
      <c r="BA57" s="57"/>
      <c r="BB57" s="57">
        <f t="shared" si="2"/>
        <v>-11787.77</v>
      </c>
    </row>
    <row r="58" spans="1:54" x14ac:dyDescent="0.25">
      <c r="A58" t="s">
        <v>56</v>
      </c>
      <c r="B58" s="9">
        <v>-16441</v>
      </c>
      <c r="C58" s="9">
        <v>-293580.21000000002</v>
      </c>
      <c r="D58" s="9">
        <v>0</v>
      </c>
      <c r="E58" s="9">
        <v>0</v>
      </c>
      <c r="F58" s="9">
        <v>-16441</v>
      </c>
      <c r="G58" s="9">
        <v>-293080.21000000002</v>
      </c>
      <c r="H58" s="9">
        <v>0</v>
      </c>
      <c r="I58" s="9">
        <v>0</v>
      </c>
      <c r="J58" s="9">
        <v>-16441</v>
      </c>
      <c r="K58" s="9">
        <v>-293080.21000000002</v>
      </c>
      <c r="L58" s="9">
        <v>0</v>
      </c>
      <c r="M58" s="9">
        <v>0</v>
      </c>
      <c r="N58" s="9">
        <v>-16441</v>
      </c>
      <c r="O58" s="9">
        <v>-293080.21000000002</v>
      </c>
      <c r="P58" s="9">
        <v>0</v>
      </c>
      <c r="Q58" s="9">
        <v>0</v>
      </c>
      <c r="R58" s="9">
        <v>-16441</v>
      </c>
      <c r="S58" s="9">
        <v>-293080.21999999997</v>
      </c>
      <c r="T58" s="9">
        <v>0</v>
      </c>
      <c r="U58" s="9">
        <v>0</v>
      </c>
      <c r="V58" s="9">
        <v>-16441</v>
      </c>
      <c r="W58" s="9">
        <v>-293179.17</v>
      </c>
      <c r="X58" s="9">
        <v>0</v>
      </c>
      <c r="Y58" s="9">
        <v>0</v>
      </c>
      <c r="Z58" s="9">
        <v>-12844.5</v>
      </c>
      <c r="AA58" s="9">
        <v>-293102.08000000002</v>
      </c>
      <c r="AB58" s="9">
        <v>0</v>
      </c>
      <c r="AC58" s="9">
        <v>0</v>
      </c>
      <c r="AD58" s="9">
        <v>-12844.5</v>
      </c>
      <c r="AE58" s="9">
        <v>-293071.65999999997</v>
      </c>
      <c r="AF58" s="9">
        <v>0</v>
      </c>
      <c r="AG58" s="9">
        <v>0</v>
      </c>
      <c r="AH58" s="10">
        <v>-12844.5</v>
      </c>
      <c r="AI58" s="10">
        <v>-293071.65999999997</v>
      </c>
      <c r="AJ58" s="10">
        <v>0</v>
      </c>
      <c r="AK58" s="10">
        <v>0</v>
      </c>
      <c r="AL58" s="9">
        <v>-12844.5</v>
      </c>
      <c r="AM58" s="9">
        <v>-293071.65999999997</v>
      </c>
      <c r="AN58" s="9">
        <v>0</v>
      </c>
      <c r="AO58" s="9">
        <v>0</v>
      </c>
      <c r="AP58" s="9">
        <v>-12844.5</v>
      </c>
      <c r="AQ58" s="9">
        <v>-293071.65999999997</v>
      </c>
      <c r="AR58" s="9">
        <v>0</v>
      </c>
      <c r="AS58" s="9">
        <v>0</v>
      </c>
      <c r="AT58" s="9">
        <v>-12844.5</v>
      </c>
      <c r="AU58" s="9">
        <v>-293071.65999999997</v>
      </c>
      <c r="AV58" s="9">
        <v>0</v>
      </c>
      <c r="AW58" s="9">
        <v>0</v>
      </c>
      <c r="AX58" s="57">
        <f t="shared" si="1"/>
        <v>-3693253.6100000008</v>
      </c>
      <c r="AY58" s="57">
        <f t="shared" si="3"/>
        <v>-175713</v>
      </c>
      <c r="AZ58" s="57">
        <f t="shared" si="3"/>
        <v>-3517540.6100000008</v>
      </c>
      <c r="BA58" s="57"/>
      <c r="BB58" s="57">
        <f t="shared" si="2"/>
        <v>0</v>
      </c>
    </row>
    <row r="59" spans="1:54" x14ac:dyDescent="0.25">
      <c r="A59" t="s">
        <v>57</v>
      </c>
      <c r="B59" s="9">
        <v>-551.25</v>
      </c>
      <c r="C59" s="9">
        <v>0</v>
      </c>
      <c r="D59" s="9">
        <v>0</v>
      </c>
      <c r="E59" s="9">
        <v>0</v>
      </c>
      <c r="F59" s="9">
        <v>-551.25</v>
      </c>
      <c r="G59" s="9">
        <v>0</v>
      </c>
      <c r="H59" s="9">
        <v>0</v>
      </c>
      <c r="I59" s="9">
        <v>0</v>
      </c>
      <c r="J59" s="9">
        <v>-551.25</v>
      </c>
      <c r="K59" s="9">
        <v>0</v>
      </c>
      <c r="L59" s="9">
        <v>0</v>
      </c>
      <c r="M59" s="9">
        <v>0</v>
      </c>
      <c r="N59" s="9">
        <v>-551.25</v>
      </c>
      <c r="O59" s="9">
        <v>0</v>
      </c>
      <c r="P59" s="9">
        <v>0</v>
      </c>
      <c r="Q59" s="9">
        <v>0</v>
      </c>
      <c r="R59" s="9">
        <v>-551.25</v>
      </c>
      <c r="S59" s="9">
        <v>0</v>
      </c>
      <c r="T59" s="9">
        <v>0</v>
      </c>
      <c r="U59" s="9">
        <v>0</v>
      </c>
      <c r="V59" s="9">
        <v>-551.25</v>
      </c>
      <c r="W59" s="9">
        <v>0</v>
      </c>
      <c r="X59" s="9">
        <v>0</v>
      </c>
      <c r="Y59" s="9">
        <v>0</v>
      </c>
      <c r="Z59" s="9">
        <v>-551.25</v>
      </c>
      <c r="AA59" s="9">
        <v>0</v>
      </c>
      <c r="AB59" s="9">
        <v>0</v>
      </c>
      <c r="AC59" s="9">
        <v>0</v>
      </c>
      <c r="AD59" s="9">
        <v>-551.25</v>
      </c>
      <c r="AE59" s="9">
        <v>0</v>
      </c>
      <c r="AF59" s="9">
        <v>0</v>
      </c>
      <c r="AG59" s="9">
        <v>0</v>
      </c>
      <c r="AH59" s="10">
        <v>-551.25</v>
      </c>
      <c r="AI59" s="10">
        <v>0</v>
      </c>
      <c r="AJ59" s="10">
        <v>0</v>
      </c>
      <c r="AK59" s="10">
        <v>0</v>
      </c>
      <c r="AL59" s="9">
        <v>-551.25</v>
      </c>
      <c r="AM59" s="9">
        <v>0</v>
      </c>
      <c r="AN59" s="9">
        <v>0</v>
      </c>
      <c r="AO59" s="9">
        <v>0</v>
      </c>
      <c r="AP59" s="9">
        <v>-551.25</v>
      </c>
      <c r="AQ59" s="9">
        <v>0</v>
      </c>
      <c r="AR59" s="9">
        <v>0</v>
      </c>
      <c r="AS59" s="9">
        <v>0</v>
      </c>
      <c r="AT59" s="9">
        <v>-551.25</v>
      </c>
      <c r="AU59" s="9">
        <v>0</v>
      </c>
      <c r="AV59" s="9">
        <v>0</v>
      </c>
      <c r="AW59" s="9">
        <v>0</v>
      </c>
      <c r="AX59" s="57">
        <f t="shared" si="1"/>
        <v>-6615</v>
      </c>
      <c r="AY59" s="57">
        <f t="shared" si="3"/>
        <v>-6615</v>
      </c>
      <c r="AZ59" s="57">
        <f t="shared" si="3"/>
        <v>0</v>
      </c>
      <c r="BA59" s="57"/>
      <c r="BB59" s="57">
        <f t="shared" si="2"/>
        <v>0</v>
      </c>
    </row>
    <row r="60" spans="1:54" x14ac:dyDescent="0.25">
      <c r="A60" t="s">
        <v>58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10">
        <v>0</v>
      </c>
      <c r="AI60" s="10">
        <v>0</v>
      </c>
      <c r="AJ60" s="10">
        <v>0</v>
      </c>
      <c r="AK60" s="10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57">
        <f t="shared" si="1"/>
        <v>0</v>
      </c>
      <c r="AY60" s="57">
        <f t="shared" si="3"/>
        <v>0</v>
      </c>
      <c r="AZ60" s="57">
        <f t="shared" si="3"/>
        <v>0</v>
      </c>
      <c r="BA60" s="57"/>
      <c r="BB60" s="57">
        <f t="shared" si="2"/>
        <v>0</v>
      </c>
    </row>
    <row r="61" spans="1:54" x14ac:dyDescent="0.25">
      <c r="A61" t="s">
        <v>59</v>
      </c>
      <c r="B61" s="9">
        <v>0</v>
      </c>
      <c r="C61" s="9">
        <v>0</v>
      </c>
      <c r="D61" s="9">
        <v>0</v>
      </c>
      <c r="E61" s="9">
        <v>-2909.32</v>
      </c>
      <c r="F61" s="9">
        <v>0</v>
      </c>
      <c r="G61" s="9">
        <v>0</v>
      </c>
      <c r="H61" s="9">
        <v>0</v>
      </c>
      <c r="I61" s="9">
        <v>-2909.32</v>
      </c>
      <c r="J61" s="9">
        <v>0</v>
      </c>
      <c r="K61" s="9">
        <v>0</v>
      </c>
      <c r="L61" s="9">
        <v>0</v>
      </c>
      <c r="M61" s="9">
        <v>-2909.32</v>
      </c>
      <c r="N61" s="9">
        <v>0</v>
      </c>
      <c r="O61" s="9">
        <v>0</v>
      </c>
      <c r="P61" s="9">
        <v>0</v>
      </c>
      <c r="Q61" s="9">
        <v>-2909.32</v>
      </c>
      <c r="R61" s="9">
        <v>0</v>
      </c>
      <c r="S61" s="9">
        <v>0</v>
      </c>
      <c r="T61" s="9">
        <v>0</v>
      </c>
      <c r="U61" s="9">
        <v>-2909.32</v>
      </c>
      <c r="V61" s="9">
        <v>0</v>
      </c>
      <c r="W61" s="9">
        <v>0</v>
      </c>
      <c r="X61" s="9">
        <v>0</v>
      </c>
      <c r="Y61" s="9">
        <v>-2909.32</v>
      </c>
      <c r="Z61" s="9">
        <v>0</v>
      </c>
      <c r="AA61" s="9">
        <v>0</v>
      </c>
      <c r="AB61" s="9">
        <v>0</v>
      </c>
      <c r="AC61" s="9">
        <v>-2909.32</v>
      </c>
      <c r="AD61" s="9">
        <v>0</v>
      </c>
      <c r="AE61" s="9">
        <v>0</v>
      </c>
      <c r="AF61" s="9">
        <v>0</v>
      </c>
      <c r="AG61" s="9">
        <v>0</v>
      </c>
      <c r="AH61" s="10">
        <v>0</v>
      </c>
      <c r="AI61" s="10">
        <v>0</v>
      </c>
      <c r="AJ61" s="10">
        <v>0</v>
      </c>
      <c r="AK61" s="10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57">
        <f t="shared" si="1"/>
        <v>-20365.240000000002</v>
      </c>
      <c r="AY61" s="57">
        <f t="shared" si="3"/>
        <v>0</v>
      </c>
      <c r="AZ61" s="57">
        <f t="shared" si="3"/>
        <v>0</v>
      </c>
      <c r="BA61" s="57"/>
      <c r="BB61" s="57">
        <f t="shared" si="2"/>
        <v>-20365.240000000002</v>
      </c>
    </row>
    <row r="62" spans="1:54" x14ac:dyDescent="0.25">
      <c r="A62" t="s">
        <v>60</v>
      </c>
      <c r="B62" s="9">
        <v>0</v>
      </c>
      <c r="C62" s="9">
        <v>-79059.8</v>
      </c>
      <c r="D62" s="9">
        <v>0</v>
      </c>
      <c r="E62" s="9">
        <v>0</v>
      </c>
      <c r="F62" s="9">
        <v>0</v>
      </c>
      <c r="G62" s="9">
        <v>-78809.8</v>
      </c>
      <c r="H62" s="9">
        <v>0</v>
      </c>
      <c r="I62" s="9">
        <v>0</v>
      </c>
      <c r="J62" s="9">
        <v>0</v>
      </c>
      <c r="K62" s="9">
        <v>-78809.73</v>
      </c>
      <c r="L62" s="9">
        <v>0</v>
      </c>
      <c r="M62" s="9">
        <v>0</v>
      </c>
      <c r="N62" s="9">
        <v>0</v>
      </c>
      <c r="O62" s="9">
        <v>-78693.13</v>
      </c>
      <c r="P62" s="9">
        <v>0</v>
      </c>
      <c r="Q62" s="9">
        <v>0</v>
      </c>
      <c r="R62" s="9">
        <v>0</v>
      </c>
      <c r="S62" s="9">
        <v>-78693.13</v>
      </c>
      <c r="T62" s="9">
        <v>0</v>
      </c>
      <c r="U62" s="9">
        <v>0</v>
      </c>
      <c r="V62" s="9">
        <v>0</v>
      </c>
      <c r="W62" s="9">
        <v>-78693.13</v>
      </c>
      <c r="X62" s="9">
        <v>0</v>
      </c>
      <c r="Y62" s="9">
        <v>0</v>
      </c>
      <c r="Z62" s="9">
        <v>0</v>
      </c>
      <c r="AA62" s="9">
        <v>-78661.460000000006</v>
      </c>
      <c r="AB62" s="9">
        <v>0</v>
      </c>
      <c r="AC62" s="9">
        <v>0</v>
      </c>
      <c r="AD62" s="9">
        <v>0</v>
      </c>
      <c r="AE62" s="9">
        <v>-78661.460000000006</v>
      </c>
      <c r="AF62" s="9">
        <v>0</v>
      </c>
      <c r="AG62" s="9">
        <v>0</v>
      </c>
      <c r="AH62" s="10">
        <v>0</v>
      </c>
      <c r="AI62" s="10">
        <v>-78661.429999999993</v>
      </c>
      <c r="AJ62" s="10">
        <v>0</v>
      </c>
      <c r="AK62" s="10">
        <v>0</v>
      </c>
      <c r="AL62" s="9">
        <v>0</v>
      </c>
      <c r="AM62" s="9">
        <v>-78661.460000000006</v>
      </c>
      <c r="AN62" s="9">
        <v>0</v>
      </c>
      <c r="AO62" s="9">
        <v>0</v>
      </c>
      <c r="AP62" s="9">
        <v>0</v>
      </c>
      <c r="AQ62" s="9">
        <v>-78661.460000000006</v>
      </c>
      <c r="AR62" s="9">
        <v>0</v>
      </c>
      <c r="AS62" s="9">
        <v>0</v>
      </c>
      <c r="AT62" s="9">
        <v>0</v>
      </c>
      <c r="AU62" s="9">
        <v>-78661.460000000006</v>
      </c>
      <c r="AV62" s="9">
        <v>0</v>
      </c>
      <c r="AW62" s="9">
        <v>0</v>
      </c>
      <c r="AX62" s="57">
        <f t="shared" si="1"/>
        <v>-944727.45</v>
      </c>
      <c r="AY62" s="57">
        <f t="shared" si="3"/>
        <v>0</v>
      </c>
      <c r="AZ62" s="57">
        <f t="shared" si="3"/>
        <v>-944727.45</v>
      </c>
      <c r="BA62" s="57"/>
      <c r="BB62" s="57">
        <f t="shared" si="2"/>
        <v>0</v>
      </c>
    </row>
    <row r="63" spans="1:54" x14ac:dyDescent="0.25">
      <c r="A63" t="s">
        <v>61</v>
      </c>
      <c r="B63" s="9">
        <v>0</v>
      </c>
      <c r="C63" s="9">
        <v>-334565.47000000003</v>
      </c>
      <c r="D63" s="9">
        <v>0</v>
      </c>
      <c r="E63" s="9">
        <v>0</v>
      </c>
      <c r="F63" s="9">
        <v>0</v>
      </c>
      <c r="G63" s="9">
        <v>-333565.47000000003</v>
      </c>
      <c r="H63" s="9">
        <v>0</v>
      </c>
      <c r="I63" s="9">
        <v>0</v>
      </c>
      <c r="J63" s="9">
        <v>0</v>
      </c>
      <c r="K63" s="9">
        <v>-333203.49</v>
      </c>
      <c r="L63" s="9">
        <v>0</v>
      </c>
      <c r="M63" s="9">
        <v>0</v>
      </c>
      <c r="N63" s="9">
        <v>0</v>
      </c>
      <c r="O63" s="9">
        <v>-134164.43</v>
      </c>
      <c r="P63" s="9">
        <v>0</v>
      </c>
      <c r="Q63" s="9">
        <v>0</v>
      </c>
      <c r="R63" s="9">
        <v>0</v>
      </c>
      <c r="S63" s="9">
        <v>-134164.43</v>
      </c>
      <c r="T63" s="9">
        <v>0</v>
      </c>
      <c r="U63" s="9">
        <v>0</v>
      </c>
      <c r="V63" s="9">
        <v>0</v>
      </c>
      <c r="W63" s="9">
        <v>-204289.69999999998</v>
      </c>
      <c r="X63" s="9">
        <v>0</v>
      </c>
      <c r="Y63" s="9">
        <v>0</v>
      </c>
      <c r="Z63" s="9">
        <v>0</v>
      </c>
      <c r="AA63" s="9">
        <v>-204289.7</v>
      </c>
      <c r="AB63" s="9">
        <v>0</v>
      </c>
      <c r="AC63" s="9">
        <v>0</v>
      </c>
      <c r="AD63" s="9">
        <v>0</v>
      </c>
      <c r="AE63" s="9">
        <v>-204289.7</v>
      </c>
      <c r="AF63" s="9">
        <v>0</v>
      </c>
      <c r="AG63" s="9">
        <v>0</v>
      </c>
      <c r="AH63" s="10">
        <v>0</v>
      </c>
      <c r="AI63" s="10">
        <v>-204289.7</v>
      </c>
      <c r="AJ63" s="10">
        <v>0</v>
      </c>
      <c r="AK63" s="10">
        <v>0</v>
      </c>
      <c r="AL63" s="9">
        <v>0</v>
      </c>
      <c r="AM63" s="9">
        <v>-204289.7</v>
      </c>
      <c r="AN63" s="9">
        <v>0</v>
      </c>
      <c r="AO63" s="9">
        <v>0</v>
      </c>
      <c r="AP63" s="9">
        <v>0</v>
      </c>
      <c r="AQ63" s="9">
        <v>-204289.7</v>
      </c>
      <c r="AR63" s="9">
        <v>0</v>
      </c>
      <c r="AS63" s="9">
        <v>0</v>
      </c>
      <c r="AT63" s="9">
        <v>0</v>
      </c>
      <c r="AU63" s="9">
        <v>-204289.7</v>
      </c>
      <c r="AV63" s="9">
        <v>0</v>
      </c>
      <c r="AW63" s="9">
        <v>0</v>
      </c>
      <c r="AX63" s="57">
        <f t="shared" si="1"/>
        <v>-2699691.1900000004</v>
      </c>
      <c r="AY63" s="57">
        <f t="shared" si="3"/>
        <v>0</v>
      </c>
      <c r="AZ63" s="57">
        <f t="shared" si="3"/>
        <v>-2699691.1900000004</v>
      </c>
      <c r="BA63" s="57"/>
      <c r="BB63" s="57">
        <f t="shared" si="2"/>
        <v>0</v>
      </c>
    </row>
    <row r="64" spans="1:54" x14ac:dyDescent="0.25">
      <c r="A64" t="s">
        <v>62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10">
        <v>0</v>
      </c>
      <c r="AI64" s="10">
        <v>0</v>
      </c>
      <c r="AJ64" s="10">
        <v>0</v>
      </c>
      <c r="AK64" s="10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57">
        <f t="shared" si="1"/>
        <v>0</v>
      </c>
      <c r="AY64" s="57">
        <f t="shared" si="3"/>
        <v>0</v>
      </c>
      <c r="AZ64" s="57">
        <f t="shared" si="3"/>
        <v>0</v>
      </c>
      <c r="BA64" s="57"/>
      <c r="BB64" s="57">
        <f t="shared" si="2"/>
        <v>0</v>
      </c>
    </row>
    <row r="65" spans="1:54" x14ac:dyDescent="0.25">
      <c r="A65" t="s">
        <v>63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10">
        <v>0</v>
      </c>
      <c r="AI65" s="10">
        <v>0</v>
      </c>
      <c r="AJ65" s="10">
        <v>0</v>
      </c>
      <c r="AK65" s="10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57">
        <f t="shared" si="1"/>
        <v>0</v>
      </c>
      <c r="AY65" s="57">
        <f t="shared" si="3"/>
        <v>0</v>
      </c>
      <c r="AZ65" s="57">
        <f t="shared" si="3"/>
        <v>0</v>
      </c>
      <c r="BA65" s="57"/>
      <c r="BB65" s="57">
        <f t="shared" si="2"/>
        <v>0</v>
      </c>
    </row>
    <row r="66" spans="1:54" x14ac:dyDescent="0.25">
      <c r="A66" t="s">
        <v>64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10">
        <v>0</v>
      </c>
      <c r="AI66" s="10">
        <v>0</v>
      </c>
      <c r="AJ66" s="10">
        <v>0</v>
      </c>
      <c r="AK66" s="10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57">
        <f t="shared" si="1"/>
        <v>0</v>
      </c>
      <c r="AY66" s="57">
        <f t="shared" si="3"/>
        <v>0</v>
      </c>
      <c r="AZ66" s="57">
        <f t="shared" si="3"/>
        <v>0</v>
      </c>
      <c r="BA66" s="57"/>
      <c r="BB66" s="57">
        <f t="shared" si="2"/>
        <v>0</v>
      </c>
    </row>
    <row r="67" spans="1:54" x14ac:dyDescent="0.25">
      <c r="A67" t="s">
        <v>65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-22881.49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-22881.48</v>
      </c>
      <c r="AD67" s="9">
        <v>0</v>
      </c>
      <c r="AE67" s="9">
        <v>0</v>
      </c>
      <c r="AF67" s="9">
        <v>0</v>
      </c>
      <c r="AG67" s="9">
        <v>0</v>
      </c>
      <c r="AH67" s="10">
        <v>0</v>
      </c>
      <c r="AI67" s="10">
        <v>0</v>
      </c>
      <c r="AJ67" s="10">
        <v>0</v>
      </c>
      <c r="AK67" s="10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  <c r="AU67" s="9">
        <v>0</v>
      </c>
      <c r="AV67" s="9">
        <v>0</v>
      </c>
      <c r="AW67" s="9">
        <v>0</v>
      </c>
      <c r="AX67" s="57">
        <f t="shared" si="1"/>
        <v>-45762.97</v>
      </c>
      <c r="AY67" s="57">
        <f t="shared" si="3"/>
        <v>0</v>
      </c>
      <c r="AZ67" s="57">
        <f t="shared" si="3"/>
        <v>0</v>
      </c>
      <c r="BA67" s="57"/>
      <c r="BB67" s="57">
        <f t="shared" si="2"/>
        <v>-45762.97</v>
      </c>
    </row>
    <row r="68" spans="1:54" x14ac:dyDescent="0.25">
      <c r="A68" t="s">
        <v>66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10">
        <v>0</v>
      </c>
      <c r="AI68" s="10">
        <v>0</v>
      </c>
      <c r="AJ68" s="10">
        <v>0</v>
      </c>
      <c r="AK68" s="10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57">
        <f t="shared" ref="AX68:AX131" si="4">SUM(B68:AW68)</f>
        <v>0</v>
      </c>
      <c r="AY68" s="57">
        <f t="shared" si="3"/>
        <v>0</v>
      </c>
      <c r="AZ68" s="57">
        <f t="shared" si="3"/>
        <v>0</v>
      </c>
      <c r="BA68" s="57"/>
      <c r="BB68" s="57">
        <f t="shared" ref="BB68:BB131" si="5">E68+I68+M68+Q68+U68+Y68+AC68+AG68+AK68+AO68+AS68+AW68</f>
        <v>0</v>
      </c>
    </row>
    <row r="69" spans="1:54" x14ac:dyDescent="0.25">
      <c r="A69" t="s">
        <v>67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60784.57</v>
      </c>
      <c r="AC69" s="9">
        <v>0</v>
      </c>
      <c r="AD69" s="9">
        <v>0</v>
      </c>
      <c r="AE69" s="9">
        <v>0</v>
      </c>
      <c r="AF69" s="9">
        <v>8683.51</v>
      </c>
      <c r="AG69" s="9">
        <v>0</v>
      </c>
      <c r="AH69" s="10">
        <v>0</v>
      </c>
      <c r="AI69" s="10">
        <v>0</v>
      </c>
      <c r="AJ69" s="10">
        <v>8683.51</v>
      </c>
      <c r="AK69" s="10">
        <v>0</v>
      </c>
      <c r="AL69" s="9">
        <v>0</v>
      </c>
      <c r="AM69" s="9">
        <v>0</v>
      </c>
      <c r="AN69" s="9">
        <v>8683.51</v>
      </c>
      <c r="AO69" s="9">
        <v>0</v>
      </c>
      <c r="AP69" s="9">
        <v>0</v>
      </c>
      <c r="AQ69" s="9">
        <v>0</v>
      </c>
      <c r="AR69" s="9">
        <v>8683.51</v>
      </c>
      <c r="AS69" s="9">
        <v>0</v>
      </c>
      <c r="AT69" s="9">
        <v>0</v>
      </c>
      <c r="AU69" s="9">
        <v>0</v>
      </c>
      <c r="AV69" s="9">
        <v>8683.0400000000009</v>
      </c>
      <c r="AW69" s="9">
        <v>0</v>
      </c>
      <c r="AX69" s="57">
        <f t="shared" si="4"/>
        <v>104201.65</v>
      </c>
      <c r="AY69" s="57">
        <f t="shared" si="3"/>
        <v>0</v>
      </c>
      <c r="AZ69" s="57">
        <f t="shared" si="3"/>
        <v>0</v>
      </c>
      <c r="BA69" s="57"/>
      <c r="BB69" s="57">
        <f t="shared" si="5"/>
        <v>0</v>
      </c>
    </row>
    <row r="70" spans="1:54" x14ac:dyDescent="0.25">
      <c r="A70" t="s">
        <v>68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10">
        <v>0</v>
      </c>
      <c r="AI70" s="10">
        <v>0</v>
      </c>
      <c r="AJ70" s="10">
        <v>0</v>
      </c>
      <c r="AK70" s="10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57">
        <f t="shared" si="4"/>
        <v>0</v>
      </c>
      <c r="AY70" s="57">
        <f t="shared" si="3"/>
        <v>0</v>
      </c>
      <c r="AZ70" s="57">
        <f t="shared" si="3"/>
        <v>0</v>
      </c>
      <c r="BA70" s="57"/>
      <c r="BB70" s="57">
        <f t="shared" si="5"/>
        <v>0</v>
      </c>
    </row>
    <row r="71" spans="1:54" x14ac:dyDescent="0.25">
      <c r="A71" t="s">
        <v>69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10">
        <v>0</v>
      </c>
      <c r="AI71" s="10">
        <v>0</v>
      </c>
      <c r="AJ71" s="10">
        <v>0</v>
      </c>
      <c r="AK71" s="10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57">
        <f t="shared" si="4"/>
        <v>0</v>
      </c>
      <c r="AY71" s="57">
        <f t="shared" si="3"/>
        <v>0</v>
      </c>
      <c r="AZ71" s="57">
        <f t="shared" si="3"/>
        <v>0</v>
      </c>
      <c r="BA71" s="57"/>
      <c r="BB71" s="57">
        <f t="shared" si="5"/>
        <v>0</v>
      </c>
    </row>
    <row r="72" spans="1:54" x14ac:dyDescent="0.25">
      <c r="A72" t="s">
        <v>70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10">
        <v>0</v>
      </c>
      <c r="AI72" s="10">
        <v>0</v>
      </c>
      <c r="AJ72" s="10">
        <v>0</v>
      </c>
      <c r="AK72" s="10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  <c r="AU72" s="9">
        <v>0</v>
      </c>
      <c r="AV72" s="9">
        <v>0</v>
      </c>
      <c r="AW72" s="9">
        <v>0</v>
      </c>
      <c r="AX72" s="57">
        <f t="shared" si="4"/>
        <v>0</v>
      </c>
      <c r="AY72" s="57">
        <f t="shared" si="3"/>
        <v>0</v>
      </c>
      <c r="AZ72" s="57">
        <f t="shared" si="3"/>
        <v>0</v>
      </c>
      <c r="BA72" s="57"/>
      <c r="BB72" s="57">
        <f t="shared" si="5"/>
        <v>0</v>
      </c>
    </row>
    <row r="73" spans="1:54" x14ac:dyDescent="0.25">
      <c r="A73" t="s">
        <v>71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10">
        <v>0</v>
      </c>
      <c r="AI73" s="10">
        <v>0</v>
      </c>
      <c r="AJ73" s="10">
        <v>0</v>
      </c>
      <c r="AK73" s="10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  <c r="AU73" s="9">
        <v>0</v>
      </c>
      <c r="AV73" s="9">
        <v>0</v>
      </c>
      <c r="AW73" s="9">
        <v>0</v>
      </c>
      <c r="AX73" s="57">
        <f t="shared" si="4"/>
        <v>0</v>
      </c>
      <c r="AY73" s="57">
        <f t="shared" si="3"/>
        <v>0</v>
      </c>
      <c r="AZ73" s="57">
        <f t="shared" si="3"/>
        <v>0</v>
      </c>
      <c r="BA73" s="57"/>
      <c r="BB73" s="57">
        <f t="shared" si="5"/>
        <v>0</v>
      </c>
    </row>
    <row r="74" spans="1:54" x14ac:dyDescent="0.25">
      <c r="A74" t="s">
        <v>72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-973.63</v>
      </c>
      <c r="AC74" s="9">
        <v>0</v>
      </c>
      <c r="AD74" s="9">
        <v>0</v>
      </c>
      <c r="AE74" s="9">
        <v>0</v>
      </c>
      <c r="AF74" s="9">
        <v>-139.09</v>
      </c>
      <c r="AG74" s="9">
        <v>0</v>
      </c>
      <c r="AH74" s="10">
        <v>0</v>
      </c>
      <c r="AI74" s="10">
        <v>0</v>
      </c>
      <c r="AJ74" s="10">
        <v>-139.09</v>
      </c>
      <c r="AK74" s="10">
        <v>0</v>
      </c>
      <c r="AL74" s="9">
        <v>0</v>
      </c>
      <c r="AM74" s="9">
        <v>0</v>
      </c>
      <c r="AN74" s="9">
        <v>-139.09</v>
      </c>
      <c r="AO74" s="9">
        <v>0</v>
      </c>
      <c r="AP74" s="9">
        <v>0</v>
      </c>
      <c r="AQ74" s="9">
        <v>0</v>
      </c>
      <c r="AR74" s="9">
        <v>-139.09</v>
      </c>
      <c r="AS74" s="9">
        <v>0</v>
      </c>
      <c r="AT74" s="9">
        <v>0</v>
      </c>
      <c r="AU74" s="9">
        <v>0</v>
      </c>
      <c r="AV74" s="9">
        <v>-139.09</v>
      </c>
      <c r="AW74" s="9">
        <v>0</v>
      </c>
      <c r="AX74" s="57">
        <f t="shared" si="4"/>
        <v>-1669.0799999999997</v>
      </c>
      <c r="AY74" s="57">
        <f t="shared" si="3"/>
        <v>0</v>
      </c>
      <c r="AZ74" s="57">
        <f t="shared" si="3"/>
        <v>0</v>
      </c>
      <c r="BA74" s="57"/>
      <c r="BB74" s="57">
        <f t="shared" si="5"/>
        <v>0</v>
      </c>
    </row>
    <row r="75" spans="1:54" x14ac:dyDescent="0.25">
      <c r="A75" t="s">
        <v>73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10">
        <v>0</v>
      </c>
      <c r="AI75" s="10">
        <v>0</v>
      </c>
      <c r="AJ75" s="10">
        <v>0</v>
      </c>
      <c r="AK75" s="10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v>0</v>
      </c>
      <c r="AW75" s="9">
        <v>0</v>
      </c>
      <c r="AX75" s="57">
        <f t="shared" si="4"/>
        <v>0</v>
      </c>
      <c r="AY75" s="57">
        <f t="shared" si="3"/>
        <v>0</v>
      </c>
      <c r="AZ75" s="57">
        <f t="shared" si="3"/>
        <v>0</v>
      </c>
      <c r="BA75" s="57"/>
      <c r="BB75" s="57">
        <f t="shared" si="5"/>
        <v>0</v>
      </c>
    </row>
    <row r="76" spans="1:54" x14ac:dyDescent="0.25">
      <c r="A76" t="s">
        <v>74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10">
        <v>0</v>
      </c>
      <c r="AI76" s="10">
        <v>0</v>
      </c>
      <c r="AJ76" s="10">
        <v>0</v>
      </c>
      <c r="AK76" s="10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57">
        <f t="shared" si="4"/>
        <v>0</v>
      </c>
      <c r="AY76" s="57">
        <f t="shared" si="3"/>
        <v>0</v>
      </c>
      <c r="AZ76" s="57">
        <f t="shared" si="3"/>
        <v>0</v>
      </c>
      <c r="BA76" s="57"/>
      <c r="BB76" s="57">
        <f t="shared" si="5"/>
        <v>0</v>
      </c>
    </row>
    <row r="77" spans="1:54" x14ac:dyDescent="0.25">
      <c r="A77" t="s">
        <v>75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10">
        <v>0</v>
      </c>
      <c r="AI77" s="10">
        <v>0</v>
      </c>
      <c r="AJ77" s="10">
        <v>0</v>
      </c>
      <c r="AK77" s="10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9">
        <v>0</v>
      </c>
      <c r="AU77" s="9">
        <v>0</v>
      </c>
      <c r="AV77" s="9">
        <v>0</v>
      </c>
      <c r="AW77" s="9">
        <v>0</v>
      </c>
      <c r="AX77" s="57">
        <f t="shared" si="4"/>
        <v>0</v>
      </c>
      <c r="AY77" s="57">
        <f t="shared" si="3"/>
        <v>0</v>
      </c>
      <c r="AZ77" s="57">
        <f t="shared" si="3"/>
        <v>0</v>
      </c>
      <c r="BA77" s="57"/>
      <c r="BB77" s="57">
        <f t="shared" si="5"/>
        <v>0</v>
      </c>
    </row>
    <row r="78" spans="1:54" x14ac:dyDescent="0.25">
      <c r="A78" t="s">
        <v>76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10">
        <v>0</v>
      </c>
      <c r="AI78" s="10">
        <v>0</v>
      </c>
      <c r="AJ78" s="10">
        <v>0</v>
      </c>
      <c r="AK78" s="10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v>0</v>
      </c>
      <c r="AX78" s="57">
        <f t="shared" si="4"/>
        <v>0</v>
      </c>
      <c r="AY78" s="57">
        <f t="shared" si="3"/>
        <v>0</v>
      </c>
      <c r="AZ78" s="57">
        <f t="shared" si="3"/>
        <v>0</v>
      </c>
      <c r="BA78" s="57"/>
      <c r="BB78" s="57">
        <f t="shared" si="5"/>
        <v>0</v>
      </c>
    </row>
    <row r="79" spans="1:54" x14ac:dyDescent="0.25">
      <c r="A79" t="s">
        <v>77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10">
        <v>0</v>
      </c>
      <c r="AI79" s="10">
        <v>0</v>
      </c>
      <c r="AJ79" s="10">
        <v>0</v>
      </c>
      <c r="AK79" s="10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0</v>
      </c>
      <c r="AV79" s="9">
        <v>0</v>
      </c>
      <c r="AW79" s="9">
        <v>0</v>
      </c>
      <c r="AX79" s="57">
        <f t="shared" si="4"/>
        <v>0</v>
      </c>
      <c r="AY79" s="57">
        <f t="shared" si="3"/>
        <v>0</v>
      </c>
      <c r="AZ79" s="57">
        <f t="shared" si="3"/>
        <v>0</v>
      </c>
      <c r="BA79" s="57"/>
      <c r="BB79" s="57">
        <f t="shared" si="5"/>
        <v>0</v>
      </c>
    </row>
    <row r="80" spans="1:54" x14ac:dyDescent="0.25">
      <c r="A80" t="s">
        <v>78</v>
      </c>
      <c r="B80" s="9">
        <v>-28445</v>
      </c>
      <c r="C80" s="9">
        <v>-525820.39</v>
      </c>
      <c r="D80" s="9">
        <v>0</v>
      </c>
      <c r="E80" s="9">
        <v>0</v>
      </c>
      <c r="F80" s="9">
        <v>-28440.416666666668</v>
      </c>
      <c r="G80" s="9">
        <v>-523028.71</v>
      </c>
      <c r="H80" s="9">
        <v>0</v>
      </c>
      <c r="I80" s="9">
        <v>0</v>
      </c>
      <c r="J80" s="9">
        <v>-28439.58</v>
      </c>
      <c r="K80" s="9">
        <v>-523028.73</v>
      </c>
      <c r="L80" s="9">
        <v>0</v>
      </c>
      <c r="M80" s="9">
        <v>0</v>
      </c>
      <c r="N80" s="9">
        <v>-28440</v>
      </c>
      <c r="O80" s="9">
        <v>-522862.04999999993</v>
      </c>
      <c r="P80" s="9">
        <v>0</v>
      </c>
      <c r="Q80" s="9">
        <v>0</v>
      </c>
      <c r="R80" s="9">
        <v>-28440</v>
      </c>
      <c r="S80" s="9">
        <v>-522793.27</v>
      </c>
      <c r="T80" s="9">
        <v>0</v>
      </c>
      <c r="U80" s="9">
        <v>0</v>
      </c>
      <c r="V80" s="9">
        <v>-28440</v>
      </c>
      <c r="W80" s="9">
        <v>-522500.54000000004</v>
      </c>
      <c r="X80" s="9">
        <v>0</v>
      </c>
      <c r="Y80" s="9">
        <v>0</v>
      </c>
      <c r="Z80" s="9">
        <v>-26291.5</v>
      </c>
      <c r="AA80" s="9">
        <v>-522500.54000000004</v>
      </c>
      <c r="AB80" s="9">
        <v>0</v>
      </c>
      <c r="AC80" s="9">
        <v>0</v>
      </c>
      <c r="AD80" s="9">
        <v>-26291.5</v>
      </c>
      <c r="AE80" s="9">
        <v>-522500.56</v>
      </c>
      <c r="AF80" s="9">
        <v>0</v>
      </c>
      <c r="AG80" s="9">
        <v>0</v>
      </c>
      <c r="AH80" s="10">
        <v>-26291.5</v>
      </c>
      <c r="AI80" s="10">
        <v>-522765.14</v>
      </c>
      <c r="AJ80" s="10">
        <v>0</v>
      </c>
      <c r="AK80" s="10">
        <v>0</v>
      </c>
      <c r="AL80" s="9">
        <v>-26291.5</v>
      </c>
      <c r="AM80" s="9">
        <v>-522752.62</v>
      </c>
      <c r="AN80" s="9">
        <v>0</v>
      </c>
      <c r="AO80" s="9">
        <v>0</v>
      </c>
      <c r="AP80" s="9">
        <v>-26291.5</v>
      </c>
      <c r="AQ80" s="9">
        <v>-522693.06</v>
      </c>
      <c r="AR80" s="9">
        <v>0</v>
      </c>
      <c r="AS80" s="9">
        <v>0</v>
      </c>
      <c r="AT80" s="9">
        <v>-26291.5</v>
      </c>
      <c r="AU80" s="9">
        <v>-550409.69999999995</v>
      </c>
      <c r="AV80" s="9">
        <v>0</v>
      </c>
      <c r="AW80" s="9">
        <v>0</v>
      </c>
      <c r="AX80" s="57">
        <f t="shared" si="4"/>
        <v>-6632049.3066666657</v>
      </c>
      <c r="AY80" s="57">
        <f t="shared" si="3"/>
        <v>-328393.9966666667</v>
      </c>
      <c r="AZ80" s="57">
        <f t="shared" si="3"/>
        <v>-6303655.3099999996</v>
      </c>
      <c r="BA80" s="57"/>
      <c r="BB80" s="57">
        <f t="shared" si="5"/>
        <v>0</v>
      </c>
    </row>
    <row r="81" spans="1:54" x14ac:dyDescent="0.25">
      <c r="A81" t="s">
        <v>79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10">
        <v>0</v>
      </c>
      <c r="AI81" s="10">
        <v>0</v>
      </c>
      <c r="AJ81" s="10">
        <v>0</v>
      </c>
      <c r="AK81" s="10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57">
        <f t="shared" si="4"/>
        <v>0</v>
      </c>
      <c r="AY81" s="57">
        <f t="shared" si="3"/>
        <v>0</v>
      </c>
      <c r="AZ81" s="57">
        <f t="shared" si="3"/>
        <v>0</v>
      </c>
      <c r="BA81" s="57"/>
      <c r="BB81" s="57">
        <f t="shared" si="5"/>
        <v>0</v>
      </c>
    </row>
    <row r="82" spans="1:54" x14ac:dyDescent="0.25">
      <c r="A82" t="s">
        <v>80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10">
        <v>0</v>
      </c>
      <c r="AI82" s="10">
        <v>0</v>
      </c>
      <c r="AJ82" s="10">
        <v>0</v>
      </c>
      <c r="AK82" s="10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57">
        <f t="shared" si="4"/>
        <v>0</v>
      </c>
      <c r="AY82" s="57">
        <f t="shared" si="3"/>
        <v>0</v>
      </c>
      <c r="AZ82" s="57">
        <f t="shared" si="3"/>
        <v>0</v>
      </c>
      <c r="BA82" s="57"/>
      <c r="BB82" s="57">
        <f t="shared" si="5"/>
        <v>0</v>
      </c>
    </row>
    <row r="83" spans="1:54" x14ac:dyDescent="0.25">
      <c r="A83" t="s">
        <v>81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-422.78</v>
      </c>
      <c r="AD83" s="9">
        <v>0</v>
      </c>
      <c r="AE83" s="9">
        <v>0</v>
      </c>
      <c r="AF83" s="9">
        <v>0</v>
      </c>
      <c r="AG83" s="9">
        <v>-422.78</v>
      </c>
      <c r="AH83" s="10">
        <v>0</v>
      </c>
      <c r="AI83" s="10">
        <v>0</v>
      </c>
      <c r="AJ83" s="10">
        <v>0</v>
      </c>
      <c r="AK83" s="10">
        <v>-422.78</v>
      </c>
      <c r="AL83" s="9">
        <v>0</v>
      </c>
      <c r="AM83" s="9">
        <v>0</v>
      </c>
      <c r="AN83" s="9">
        <v>0</v>
      </c>
      <c r="AO83" s="9">
        <v>-422.78</v>
      </c>
      <c r="AP83" s="9">
        <v>0</v>
      </c>
      <c r="AQ83" s="9">
        <v>0</v>
      </c>
      <c r="AR83" s="9">
        <v>0</v>
      </c>
      <c r="AS83" s="9">
        <v>-422.78</v>
      </c>
      <c r="AT83" s="9">
        <v>0</v>
      </c>
      <c r="AU83" s="9">
        <v>0</v>
      </c>
      <c r="AV83" s="9">
        <v>0</v>
      </c>
      <c r="AW83" s="9">
        <v>-422.78</v>
      </c>
      <c r="AX83" s="57">
        <f t="shared" si="4"/>
        <v>-2536.6799999999994</v>
      </c>
      <c r="AY83" s="57">
        <f t="shared" ref="AY83:AZ146" si="6">B83+F83+J83+N83+R83+V83+Z83+AD83+AH83+AL83+AP83+AT83</f>
        <v>0</v>
      </c>
      <c r="AZ83" s="57">
        <f t="shared" si="6"/>
        <v>0</v>
      </c>
      <c r="BA83" s="57"/>
      <c r="BB83" s="57">
        <f t="shared" si="5"/>
        <v>-2536.6799999999994</v>
      </c>
    </row>
    <row r="84" spans="1:54" x14ac:dyDescent="0.25">
      <c r="A84" t="s">
        <v>82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10">
        <v>0</v>
      </c>
      <c r="AI84" s="10">
        <v>0</v>
      </c>
      <c r="AJ84" s="10">
        <v>0</v>
      </c>
      <c r="AK84" s="10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57">
        <f t="shared" si="4"/>
        <v>0</v>
      </c>
      <c r="AY84" s="57">
        <f t="shared" si="6"/>
        <v>0</v>
      </c>
      <c r="AZ84" s="57">
        <f t="shared" si="6"/>
        <v>0</v>
      </c>
      <c r="BA84" s="57"/>
      <c r="BB84" s="57">
        <f t="shared" si="5"/>
        <v>0</v>
      </c>
    </row>
    <row r="85" spans="1:54" x14ac:dyDescent="0.25">
      <c r="A85" t="s">
        <v>83</v>
      </c>
      <c r="B85" s="9">
        <v>0</v>
      </c>
      <c r="C85" s="9">
        <v>0</v>
      </c>
      <c r="D85" s="9">
        <v>0</v>
      </c>
      <c r="E85" s="9">
        <v>-526.46</v>
      </c>
      <c r="F85" s="9">
        <v>0</v>
      </c>
      <c r="G85" s="9">
        <v>0</v>
      </c>
      <c r="H85" s="9">
        <v>0</v>
      </c>
      <c r="I85" s="9">
        <v>-526.46</v>
      </c>
      <c r="J85" s="9">
        <v>0</v>
      </c>
      <c r="K85" s="9">
        <v>0</v>
      </c>
      <c r="L85" s="9">
        <v>0</v>
      </c>
      <c r="M85" s="9">
        <v>-526.46</v>
      </c>
      <c r="N85" s="9">
        <v>0</v>
      </c>
      <c r="O85" s="9">
        <v>0</v>
      </c>
      <c r="P85" s="9">
        <v>0</v>
      </c>
      <c r="Q85" s="9">
        <v>-526.46</v>
      </c>
      <c r="R85" s="9">
        <v>0</v>
      </c>
      <c r="S85" s="9">
        <v>0</v>
      </c>
      <c r="T85" s="9">
        <v>0</v>
      </c>
      <c r="U85" s="9">
        <v>-526.46</v>
      </c>
      <c r="V85" s="9">
        <v>0</v>
      </c>
      <c r="W85" s="9">
        <v>0</v>
      </c>
      <c r="X85" s="9">
        <v>0</v>
      </c>
      <c r="Y85" s="9">
        <v>-526.46</v>
      </c>
      <c r="Z85" s="9">
        <v>0</v>
      </c>
      <c r="AA85" s="9">
        <v>0</v>
      </c>
      <c r="AB85" s="9">
        <v>0</v>
      </c>
      <c r="AC85" s="9">
        <v>-526.46</v>
      </c>
      <c r="AD85" s="9">
        <v>0</v>
      </c>
      <c r="AE85" s="9">
        <v>0</v>
      </c>
      <c r="AF85" s="9">
        <v>0</v>
      </c>
      <c r="AG85" s="9">
        <v>-526.46</v>
      </c>
      <c r="AH85" s="10">
        <v>0</v>
      </c>
      <c r="AI85" s="10">
        <v>0</v>
      </c>
      <c r="AJ85" s="10">
        <v>0</v>
      </c>
      <c r="AK85" s="10">
        <v>-526.46</v>
      </c>
      <c r="AL85" s="9">
        <v>0</v>
      </c>
      <c r="AM85" s="9">
        <v>0</v>
      </c>
      <c r="AN85" s="9">
        <v>0</v>
      </c>
      <c r="AO85" s="9">
        <v>-526.46</v>
      </c>
      <c r="AP85" s="9">
        <v>0</v>
      </c>
      <c r="AQ85" s="9">
        <v>0</v>
      </c>
      <c r="AR85" s="9">
        <v>0</v>
      </c>
      <c r="AS85" s="9">
        <v>-526.46</v>
      </c>
      <c r="AT85" s="9">
        <v>0</v>
      </c>
      <c r="AU85" s="9">
        <v>0</v>
      </c>
      <c r="AV85" s="9">
        <v>0</v>
      </c>
      <c r="AW85" s="9">
        <v>-526.46</v>
      </c>
      <c r="AX85" s="57">
        <f t="shared" si="4"/>
        <v>-6317.52</v>
      </c>
      <c r="AY85" s="57">
        <f t="shared" si="6"/>
        <v>0</v>
      </c>
      <c r="AZ85" s="57">
        <f t="shared" si="6"/>
        <v>0</v>
      </c>
      <c r="BA85" s="57"/>
      <c r="BB85" s="57">
        <f t="shared" si="5"/>
        <v>-6317.52</v>
      </c>
    </row>
    <row r="86" spans="1:54" x14ac:dyDescent="0.25">
      <c r="A86" t="s">
        <v>84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10">
        <v>0</v>
      </c>
      <c r="AI86" s="10">
        <v>0</v>
      </c>
      <c r="AJ86" s="10">
        <v>0</v>
      </c>
      <c r="AK86" s="10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57">
        <f t="shared" si="4"/>
        <v>0</v>
      </c>
      <c r="AY86" s="57">
        <f t="shared" si="6"/>
        <v>0</v>
      </c>
      <c r="AZ86" s="57">
        <f t="shared" si="6"/>
        <v>0</v>
      </c>
      <c r="BA86" s="57"/>
      <c r="BB86" s="57">
        <f t="shared" si="5"/>
        <v>0</v>
      </c>
    </row>
    <row r="87" spans="1:54" x14ac:dyDescent="0.25">
      <c r="A87" t="s">
        <v>85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10">
        <v>0</v>
      </c>
      <c r="AI87" s="10">
        <v>0</v>
      </c>
      <c r="AJ87" s="10">
        <v>0</v>
      </c>
      <c r="AK87" s="10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57">
        <f t="shared" si="4"/>
        <v>0</v>
      </c>
      <c r="AY87" s="57">
        <f t="shared" si="6"/>
        <v>0</v>
      </c>
      <c r="AZ87" s="57">
        <f t="shared" si="6"/>
        <v>0</v>
      </c>
      <c r="BA87" s="57"/>
      <c r="BB87" s="57">
        <f t="shared" si="5"/>
        <v>0</v>
      </c>
    </row>
    <row r="88" spans="1:54" x14ac:dyDescent="0.25">
      <c r="A88" t="s">
        <v>86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10">
        <v>0</v>
      </c>
      <c r="AI88" s="10">
        <v>0</v>
      </c>
      <c r="AJ88" s="10">
        <v>0</v>
      </c>
      <c r="AK88" s="10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57">
        <f t="shared" si="4"/>
        <v>0</v>
      </c>
      <c r="AY88" s="57">
        <f t="shared" si="6"/>
        <v>0</v>
      </c>
      <c r="AZ88" s="57">
        <f t="shared" si="6"/>
        <v>0</v>
      </c>
      <c r="BA88" s="57"/>
      <c r="BB88" s="57">
        <f t="shared" si="5"/>
        <v>0</v>
      </c>
    </row>
    <row r="89" spans="1:54" x14ac:dyDescent="0.25">
      <c r="A89" t="s">
        <v>87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50042.65</v>
      </c>
      <c r="AC89" s="9">
        <v>0</v>
      </c>
      <c r="AD89" s="9">
        <v>0</v>
      </c>
      <c r="AE89" s="9">
        <v>0</v>
      </c>
      <c r="AF89" s="9">
        <v>7148.95</v>
      </c>
      <c r="AG89" s="9">
        <v>0</v>
      </c>
      <c r="AH89" s="10">
        <v>0</v>
      </c>
      <c r="AI89" s="10">
        <v>0</v>
      </c>
      <c r="AJ89" s="10">
        <v>7148.95</v>
      </c>
      <c r="AK89" s="10">
        <v>0</v>
      </c>
      <c r="AL89" s="9">
        <v>0</v>
      </c>
      <c r="AM89" s="9">
        <v>0</v>
      </c>
      <c r="AN89" s="9">
        <v>7151.06</v>
      </c>
      <c r="AO89" s="9">
        <v>0</v>
      </c>
      <c r="AP89" s="9">
        <v>0</v>
      </c>
      <c r="AQ89" s="9">
        <v>0</v>
      </c>
      <c r="AR89" s="9">
        <v>7151.06</v>
      </c>
      <c r="AS89" s="9">
        <v>0</v>
      </c>
      <c r="AT89" s="9">
        <v>0</v>
      </c>
      <c r="AU89" s="9">
        <v>0</v>
      </c>
      <c r="AV89" s="9">
        <v>7151.06</v>
      </c>
      <c r="AW89" s="9">
        <v>0</v>
      </c>
      <c r="AX89" s="57">
        <f t="shared" si="4"/>
        <v>85793.73</v>
      </c>
      <c r="AY89" s="57">
        <f t="shared" si="6"/>
        <v>0</v>
      </c>
      <c r="AZ89" s="57">
        <f t="shared" si="6"/>
        <v>0</v>
      </c>
      <c r="BA89" s="57"/>
      <c r="BB89" s="57">
        <f t="shared" si="5"/>
        <v>0</v>
      </c>
    </row>
    <row r="90" spans="1:54" x14ac:dyDescent="0.25">
      <c r="A90" t="s">
        <v>88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10">
        <v>0</v>
      </c>
      <c r="AI90" s="10">
        <v>0</v>
      </c>
      <c r="AJ90" s="10">
        <v>0</v>
      </c>
      <c r="AK90" s="10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57">
        <f t="shared" si="4"/>
        <v>0</v>
      </c>
      <c r="AY90" s="57">
        <f t="shared" si="6"/>
        <v>0</v>
      </c>
      <c r="AZ90" s="57">
        <f t="shared" si="6"/>
        <v>0</v>
      </c>
      <c r="BA90" s="57"/>
      <c r="BB90" s="57">
        <f t="shared" si="5"/>
        <v>0</v>
      </c>
    </row>
    <row r="91" spans="1:54" x14ac:dyDescent="0.25">
      <c r="A91" t="s">
        <v>89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10">
        <v>0</v>
      </c>
      <c r="AI91" s="10">
        <v>0</v>
      </c>
      <c r="AJ91" s="10">
        <v>0</v>
      </c>
      <c r="AK91" s="10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57">
        <f t="shared" si="4"/>
        <v>0</v>
      </c>
      <c r="AY91" s="57">
        <f t="shared" si="6"/>
        <v>0</v>
      </c>
      <c r="AZ91" s="57">
        <f t="shared" si="6"/>
        <v>0</v>
      </c>
      <c r="BA91" s="57"/>
      <c r="BB91" s="57">
        <f t="shared" si="5"/>
        <v>0</v>
      </c>
    </row>
    <row r="92" spans="1:54" x14ac:dyDescent="0.25">
      <c r="A92" t="s">
        <v>90</v>
      </c>
      <c r="B92" s="9">
        <v>-17828.5</v>
      </c>
      <c r="C92" s="9">
        <v>-145856.57999999999</v>
      </c>
      <c r="D92" s="9">
        <v>0</v>
      </c>
      <c r="E92" s="9">
        <v>0</v>
      </c>
      <c r="F92" s="9">
        <v>-17822.541666666668</v>
      </c>
      <c r="G92" s="9">
        <v>-145106.59999999998</v>
      </c>
      <c r="H92" s="9">
        <v>0</v>
      </c>
      <c r="I92" s="9">
        <v>0</v>
      </c>
      <c r="J92" s="9">
        <v>-17821.46</v>
      </c>
      <c r="K92" s="9">
        <v>-145106.59999999998</v>
      </c>
      <c r="L92" s="9">
        <v>0</v>
      </c>
      <c r="M92" s="9">
        <v>0</v>
      </c>
      <c r="N92" s="9">
        <v>-17822</v>
      </c>
      <c r="O92" s="9">
        <v>-145106.59999999998</v>
      </c>
      <c r="P92" s="9">
        <v>0</v>
      </c>
      <c r="Q92" s="9">
        <v>0</v>
      </c>
      <c r="R92" s="9">
        <v>-17822</v>
      </c>
      <c r="S92" s="9">
        <v>-145106.59999999998</v>
      </c>
      <c r="T92" s="9">
        <v>0</v>
      </c>
      <c r="U92" s="9">
        <v>0</v>
      </c>
      <c r="V92" s="9">
        <v>-17822</v>
      </c>
      <c r="W92" s="9">
        <v>-145100.75999999998</v>
      </c>
      <c r="X92" s="9">
        <v>0</v>
      </c>
      <c r="Y92" s="9">
        <v>0</v>
      </c>
      <c r="Z92" s="9">
        <v>-17822</v>
      </c>
      <c r="AA92" s="9">
        <v>-144962.79</v>
      </c>
      <c r="AB92" s="9">
        <v>0</v>
      </c>
      <c r="AC92" s="9">
        <v>0</v>
      </c>
      <c r="AD92" s="9">
        <v>-17822</v>
      </c>
      <c r="AE92" s="9">
        <v>-144962.76</v>
      </c>
      <c r="AF92" s="9">
        <v>0</v>
      </c>
      <c r="AG92" s="9">
        <v>0</v>
      </c>
      <c r="AH92" s="10">
        <v>-17822</v>
      </c>
      <c r="AI92" s="10">
        <v>-144938.18</v>
      </c>
      <c r="AJ92" s="10">
        <v>0</v>
      </c>
      <c r="AK92" s="10">
        <v>0</v>
      </c>
      <c r="AL92" s="9">
        <v>-17822</v>
      </c>
      <c r="AM92" s="9">
        <v>-144938.18</v>
      </c>
      <c r="AN92" s="9">
        <v>0</v>
      </c>
      <c r="AO92" s="9">
        <v>0</v>
      </c>
      <c r="AP92" s="9">
        <v>-17822</v>
      </c>
      <c r="AQ92" s="9">
        <v>-144938.18</v>
      </c>
      <c r="AR92" s="9">
        <v>0</v>
      </c>
      <c r="AS92" s="9">
        <v>0</v>
      </c>
      <c r="AT92" s="9">
        <v>-17822</v>
      </c>
      <c r="AU92" s="9">
        <v>-144938.15</v>
      </c>
      <c r="AV92" s="9">
        <v>0</v>
      </c>
      <c r="AW92" s="9">
        <v>0</v>
      </c>
      <c r="AX92" s="57">
        <f t="shared" si="4"/>
        <v>-1954932.4816666662</v>
      </c>
      <c r="AY92" s="57">
        <f t="shared" si="6"/>
        <v>-213870.50166666668</v>
      </c>
      <c r="AZ92" s="57">
        <f t="shared" si="6"/>
        <v>-1741061.9799999997</v>
      </c>
      <c r="BA92" s="57"/>
      <c r="BB92" s="57">
        <f t="shared" si="5"/>
        <v>0</v>
      </c>
    </row>
    <row r="93" spans="1:54" x14ac:dyDescent="0.25">
      <c r="A93" t="s">
        <v>91</v>
      </c>
      <c r="B93" s="9">
        <v>-10409.5</v>
      </c>
      <c r="C93" s="9">
        <v>-115566.67000000001</v>
      </c>
      <c r="D93" s="9">
        <v>0</v>
      </c>
      <c r="E93" s="9">
        <v>0</v>
      </c>
      <c r="F93" s="9">
        <v>-10409.5</v>
      </c>
      <c r="G93" s="9">
        <v>-115066.67000000001</v>
      </c>
      <c r="H93" s="9">
        <v>0</v>
      </c>
      <c r="I93" s="9">
        <v>0</v>
      </c>
      <c r="J93" s="9">
        <v>-10409.5</v>
      </c>
      <c r="K93" s="9">
        <v>-115066.67000000001</v>
      </c>
      <c r="L93" s="9">
        <v>0</v>
      </c>
      <c r="M93" s="9">
        <v>0</v>
      </c>
      <c r="N93" s="9">
        <v>-10409.5</v>
      </c>
      <c r="O93" s="9">
        <v>-115066.67000000001</v>
      </c>
      <c r="P93" s="9">
        <v>0</v>
      </c>
      <c r="Q93" s="9">
        <v>0</v>
      </c>
      <c r="R93" s="9">
        <v>-10409.5</v>
      </c>
      <c r="S93" s="9">
        <v>-115066.67000000001</v>
      </c>
      <c r="T93" s="9">
        <v>0</v>
      </c>
      <c r="U93" s="9">
        <v>0</v>
      </c>
      <c r="V93" s="9">
        <v>-10409.5</v>
      </c>
      <c r="W93" s="9">
        <v>-115066.66</v>
      </c>
      <c r="X93" s="9">
        <v>0</v>
      </c>
      <c r="Y93" s="9">
        <v>0</v>
      </c>
      <c r="Z93" s="9">
        <v>-9404.27</v>
      </c>
      <c r="AA93" s="9">
        <v>-115066.67</v>
      </c>
      <c r="AB93" s="9">
        <v>0</v>
      </c>
      <c r="AC93" s="9">
        <v>0</v>
      </c>
      <c r="AD93" s="9">
        <v>-9404.23</v>
      </c>
      <c r="AE93" s="9">
        <v>-115066.67</v>
      </c>
      <c r="AF93" s="9">
        <v>0</v>
      </c>
      <c r="AG93" s="9">
        <v>0</v>
      </c>
      <c r="AH93" s="10">
        <v>-9404.23</v>
      </c>
      <c r="AI93" s="10">
        <v>-115066.67</v>
      </c>
      <c r="AJ93" s="10">
        <v>0</v>
      </c>
      <c r="AK93" s="10">
        <v>0</v>
      </c>
      <c r="AL93" s="9">
        <v>-9404.23</v>
      </c>
      <c r="AM93" s="9">
        <v>-115005.21</v>
      </c>
      <c r="AN93" s="9">
        <v>0</v>
      </c>
      <c r="AO93" s="9">
        <v>0</v>
      </c>
      <c r="AP93" s="9">
        <v>-9404.23</v>
      </c>
      <c r="AQ93" s="9">
        <v>-115005.21</v>
      </c>
      <c r="AR93" s="9">
        <v>0</v>
      </c>
      <c r="AS93" s="9">
        <v>0</v>
      </c>
      <c r="AT93" s="9">
        <v>-9404.23</v>
      </c>
      <c r="AU93" s="9">
        <v>-115005.2</v>
      </c>
      <c r="AV93" s="9">
        <v>0</v>
      </c>
      <c r="AW93" s="9">
        <v>0</v>
      </c>
      <c r="AX93" s="57">
        <f t="shared" si="4"/>
        <v>-1499998.06</v>
      </c>
      <c r="AY93" s="57">
        <f t="shared" si="6"/>
        <v>-118882.41999999998</v>
      </c>
      <c r="AZ93" s="57">
        <f t="shared" si="6"/>
        <v>-1381115.6400000001</v>
      </c>
      <c r="BA93" s="57"/>
      <c r="BB93" s="57">
        <f t="shared" si="5"/>
        <v>0</v>
      </c>
    </row>
    <row r="94" spans="1:54" x14ac:dyDescent="0.25">
      <c r="A94" t="s">
        <v>92</v>
      </c>
      <c r="B94" s="9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10">
        <v>0</v>
      </c>
      <c r="AI94" s="10">
        <v>0</v>
      </c>
      <c r="AJ94" s="10">
        <v>0</v>
      </c>
      <c r="AK94" s="10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57">
        <f t="shared" si="4"/>
        <v>0</v>
      </c>
      <c r="AY94" s="57">
        <f t="shared" si="6"/>
        <v>0</v>
      </c>
      <c r="AZ94" s="57">
        <f t="shared" si="6"/>
        <v>0</v>
      </c>
      <c r="BA94" s="57"/>
      <c r="BB94" s="57">
        <f t="shared" si="5"/>
        <v>0</v>
      </c>
    </row>
    <row r="95" spans="1:54" x14ac:dyDescent="0.25">
      <c r="A95" t="s">
        <v>93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10">
        <v>0</v>
      </c>
      <c r="AI95" s="10">
        <v>0</v>
      </c>
      <c r="AJ95" s="10">
        <v>0</v>
      </c>
      <c r="AK95" s="10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57">
        <f t="shared" si="4"/>
        <v>0</v>
      </c>
      <c r="AY95" s="57">
        <f t="shared" si="6"/>
        <v>0</v>
      </c>
      <c r="AZ95" s="57">
        <f t="shared" si="6"/>
        <v>0</v>
      </c>
      <c r="BA95" s="57"/>
      <c r="BB95" s="57">
        <f t="shared" si="5"/>
        <v>0</v>
      </c>
    </row>
    <row r="96" spans="1:54" x14ac:dyDescent="0.25">
      <c r="A96" t="s">
        <v>94</v>
      </c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10">
        <v>0</v>
      </c>
      <c r="AI96" s="10">
        <v>0</v>
      </c>
      <c r="AJ96" s="10">
        <v>0</v>
      </c>
      <c r="AK96" s="10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57">
        <f t="shared" si="4"/>
        <v>0</v>
      </c>
      <c r="AY96" s="57">
        <f t="shared" si="6"/>
        <v>0</v>
      </c>
      <c r="AZ96" s="57">
        <f t="shared" si="6"/>
        <v>0</v>
      </c>
      <c r="BA96" s="57"/>
      <c r="BB96" s="57">
        <f t="shared" si="5"/>
        <v>0</v>
      </c>
    </row>
    <row r="97" spans="1:54" x14ac:dyDescent="0.25">
      <c r="A97" t="s">
        <v>95</v>
      </c>
      <c r="B97" s="9">
        <v>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10">
        <v>0</v>
      </c>
      <c r="AI97" s="10">
        <v>0</v>
      </c>
      <c r="AJ97" s="10">
        <v>0</v>
      </c>
      <c r="AK97" s="10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57">
        <f t="shared" si="4"/>
        <v>0</v>
      </c>
      <c r="AY97" s="57">
        <f t="shared" si="6"/>
        <v>0</v>
      </c>
      <c r="AZ97" s="57">
        <f t="shared" si="6"/>
        <v>0</v>
      </c>
      <c r="BA97" s="57"/>
      <c r="BB97" s="57">
        <f t="shared" si="5"/>
        <v>0</v>
      </c>
    </row>
    <row r="98" spans="1:54" x14ac:dyDescent="0.25">
      <c r="A98" t="s">
        <v>96</v>
      </c>
      <c r="B98" s="9">
        <v>0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10">
        <v>0</v>
      </c>
      <c r="AI98" s="10">
        <v>0</v>
      </c>
      <c r="AJ98" s="10">
        <v>0</v>
      </c>
      <c r="AK98" s="10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57">
        <f t="shared" si="4"/>
        <v>0</v>
      </c>
      <c r="AY98" s="57">
        <f t="shared" si="6"/>
        <v>0</v>
      </c>
      <c r="AZ98" s="57">
        <f t="shared" si="6"/>
        <v>0</v>
      </c>
      <c r="BA98" s="57"/>
      <c r="BB98" s="57">
        <f t="shared" si="5"/>
        <v>0</v>
      </c>
    </row>
    <row r="99" spans="1:54" x14ac:dyDescent="0.25">
      <c r="A99" t="s">
        <v>97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10">
        <v>0</v>
      </c>
      <c r="AI99" s="10">
        <v>0</v>
      </c>
      <c r="AJ99" s="10">
        <v>0</v>
      </c>
      <c r="AK99" s="10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57">
        <f t="shared" si="4"/>
        <v>0</v>
      </c>
      <c r="AY99" s="57">
        <f t="shared" si="6"/>
        <v>0</v>
      </c>
      <c r="AZ99" s="57">
        <f t="shared" si="6"/>
        <v>0</v>
      </c>
      <c r="BA99" s="57"/>
      <c r="BB99" s="57">
        <f t="shared" si="5"/>
        <v>0</v>
      </c>
    </row>
    <row r="100" spans="1:54" x14ac:dyDescent="0.25">
      <c r="A100" t="s">
        <v>98</v>
      </c>
      <c r="B100" s="9">
        <v>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10">
        <v>0</v>
      </c>
      <c r="AI100" s="10">
        <v>0</v>
      </c>
      <c r="AJ100" s="10">
        <v>0</v>
      </c>
      <c r="AK100" s="10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57">
        <f t="shared" si="4"/>
        <v>0</v>
      </c>
      <c r="AY100" s="57">
        <f t="shared" si="6"/>
        <v>0</v>
      </c>
      <c r="AZ100" s="57">
        <f t="shared" si="6"/>
        <v>0</v>
      </c>
      <c r="BA100" s="57"/>
      <c r="BB100" s="57">
        <f t="shared" si="5"/>
        <v>0</v>
      </c>
    </row>
    <row r="101" spans="1:54" x14ac:dyDescent="0.25">
      <c r="A101" t="s">
        <v>99</v>
      </c>
      <c r="B101" s="9">
        <v>0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10">
        <v>0</v>
      </c>
      <c r="AI101" s="10">
        <v>0</v>
      </c>
      <c r="AJ101" s="10">
        <v>0</v>
      </c>
      <c r="AK101" s="10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57">
        <f t="shared" si="4"/>
        <v>0</v>
      </c>
      <c r="AY101" s="57">
        <f t="shared" si="6"/>
        <v>0</v>
      </c>
      <c r="AZ101" s="57">
        <f t="shared" si="6"/>
        <v>0</v>
      </c>
      <c r="BA101" s="57"/>
      <c r="BB101" s="57">
        <f t="shared" si="5"/>
        <v>0</v>
      </c>
    </row>
    <row r="102" spans="1:54" x14ac:dyDescent="0.25">
      <c r="A102" t="s">
        <v>100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10">
        <v>0</v>
      </c>
      <c r="AI102" s="10">
        <v>0</v>
      </c>
      <c r="AJ102" s="10">
        <v>0</v>
      </c>
      <c r="AK102" s="10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57">
        <f t="shared" si="4"/>
        <v>0</v>
      </c>
      <c r="AY102" s="57">
        <f t="shared" si="6"/>
        <v>0</v>
      </c>
      <c r="AZ102" s="57">
        <f t="shared" si="6"/>
        <v>0</v>
      </c>
      <c r="BA102" s="57"/>
      <c r="BB102" s="57">
        <f t="shared" si="5"/>
        <v>0</v>
      </c>
    </row>
    <row r="103" spans="1:54" x14ac:dyDescent="0.25">
      <c r="A103" t="s">
        <v>101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10">
        <v>0</v>
      </c>
      <c r="AI103" s="10">
        <v>0</v>
      </c>
      <c r="AJ103" s="10">
        <v>0</v>
      </c>
      <c r="AK103" s="10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57">
        <f t="shared" si="4"/>
        <v>0</v>
      </c>
      <c r="AY103" s="57">
        <f t="shared" si="6"/>
        <v>0</v>
      </c>
      <c r="AZ103" s="57">
        <f t="shared" si="6"/>
        <v>0</v>
      </c>
      <c r="BA103" s="57"/>
      <c r="BB103" s="57">
        <f t="shared" si="5"/>
        <v>0</v>
      </c>
    </row>
    <row r="104" spans="1:54" x14ac:dyDescent="0.25">
      <c r="A104" t="s">
        <v>102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10">
        <v>0</v>
      </c>
      <c r="AI104" s="10">
        <v>0</v>
      </c>
      <c r="AJ104" s="10">
        <v>0</v>
      </c>
      <c r="AK104" s="10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57">
        <f t="shared" si="4"/>
        <v>0</v>
      </c>
      <c r="AY104" s="57">
        <f t="shared" si="6"/>
        <v>0</v>
      </c>
      <c r="AZ104" s="57">
        <f t="shared" si="6"/>
        <v>0</v>
      </c>
      <c r="BA104" s="57"/>
      <c r="BB104" s="57">
        <f t="shared" si="5"/>
        <v>0</v>
      </c>
    </row>
    <row r="105" spans="1:54" x14ac:dyDescent="0.25">
      <c r="A105" t="s">
        <v>103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10">
        <v>0</v>
      </c>
      <c r="AI105" s="10">
        <v>0</v>
      </c>
      <c r="AJ105" s="10">
        <v>0</v>
      </c>
      <c r="AK105" s="10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57">
        <f t="shared" si="4"/>
        <v>0</v>
      </c>
      <c r="AY105" s="57">
        <f t="shared" si="6"/>
        <v>0</v>
      </c>
      <c r="AZ105" s="57">
        <f t="shared" si="6"/>
        <v>0</v>
      </c>
      <c r="BA105" s="57"/>
      <c r="BB105" s="57">
        <f t="shared" si="5"/>
        <v>0</v>
      </c>
    </row>
    <row r="106" spans="1:54" x14ac:dyDescent="0.25">
      <c r="A106" t="s">
        <v>104</v>
      </c>
      <c r="B106" s="9">
        <v>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10">
        <v>0</v>
      </c>
      <c r="AI106" s="10">
        <v>0</v>
      </c>
      <c r="AJ106" s="10">
        <v>0</v>
      </c>
      <c r="AK106" s="10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57">
        <f t="shared" si="4"/>
        <v>0</v>
      </c>
      <c r="AY106" s="57">
        <f t="shared" si="6"/>
        <v>0</v>
      </c>
      <c r="AZ106" s="57">
        <f t="shared" si="6"/>
        <v>0</v>
      </c>
      <c r="BA106" s="57"/>
      <c r="BB106" s="57">
        <f t="shared" si="5"/>
        <v>0</v>
      </c>
    </row>
    <row r="107" spans="1:54" x14ac:dyDescent="0.25">
      <c r="A107" t="s">
        <v>105</v>
      </c>
      <c r="B107" s="9">
        <v>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10">
        <v>0</v>
      </c>
      <c r="AI107" s="10">
        <v>0</v>
      </c>
      <c r="AJ107" s="10">
        <v>0</v>
      </c>
      <c r="AK107" s="10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57">
        <f t="shared" si="4"/>
        <v>0</v>
      </c>
      <c r="AY107" s="57">
        <f t="shared" si="6"/>
        <v>0</v>
      </c>
      <c r="AZ107" s="57">
        <f t="shared" si="6"/>
        <v>0</v>
      </c>
      <c r="BA107" s="57"/>
      <c r="BB107" s="57">
        <f t="shared" si="5"/>
        <v>0</v>
      </c>
    </row>
    <row r="108" spans="1:54" x14ac:dyDescent="0.25">
      <c r="A108" t="s">
        <v>106</v>
      </c>
      <c r="B108" s="9">
        <v>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10">
        <v>0</v>
      </c>
      <c r="AI108" s="10">
        <v>0</v>
      </c>
      <c r="AJ108" s="10">
        <v>0</v>
      </c>
      <c r="AK108" s="10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57">
        <f t="shared" si="4"/>
        <v>0</v>
      </c>
      <c r="AY108" s="57">
        <f t="shared" si="6"/>
        <v>0</v>
      </c>
      <c r="AZ108" s="57">
        <f t="shared" si="6"/>
        <v>0</v>
      </c>
      <c r="BA108" s="57"/>
      <c r="BB108" s="57">
        <f t="shared" si="5"/>
        <v>0</v>
      </c>
    </row>
    <row r="109" spans="1:54" x14ac:dyDescent="0.25">
      <c r="A109" t="s">
        <v>107</v>
      </c>
      <c r="B109" s="9">
        <v>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10">
        <v>0</v>
      </c>
      <c r="AI109" s="10">
        <v>0</v>
      </c>
      <c r="AJ109" s="10">
        <v>0</v>
      </c>
      <c r="AK109" s="10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57">
        <f t="shared" si="4"/>
        <v>0</v>
      </c>
      <c r="AY109" s="57">
        <f t="shared" si="6"/>
        <v>0</v>
      </c>
      <c r="AZ109" s="57">
        <f t="shared" si="6"/>
        <v>0</v>
      </c>
      <c r="BA109" s="57"/>
      <c r="BB109" s="57">
        <f t="shared" si="5"/>
        <v>0</v>
      </c>
    </row>
    <row r="110" spans="1:54" x14ac:dyDescent="0.25">
      <c r="A110" t="s">
        <v>108</v>
      </c>
      <c r="B110" s="9">
        <v>-18838</v>
      </c>
      <c r="C110" s="9">
        <v>-29217.08</v>
      </c>
      <c r="D110" s="9">
        <v>0</v>
      </c>
      <c r="E110" s="9">
        <v>0</v>
      </c>
      <c r="F110" s="9">
        <v>-18832.5</v>
      </c>
      <c r="G110" s="9">
        <v>-29096.25</v>
      </c>
      <c r="H110" s="9">
        <v>0</v>
      </c>
      <c r="I110" s="9">
        <v>0</v>
      </c>
      <c r="J110" s="9">
        <v>-18831.5</v>
      </c>
      <c r="K110" s="9">
        <v>-29096.25</v>
      </c>
      <c r="L110" s="9">
        <v>0</v>
      </c>
      <c r="M110" s="9">
        <v>0</v>
      </c>
      <c r="N110" s="9">
        <v>-18832</v>
      </c>
      <c r="O110" s="9">
        <v>-29096.25</v>
      </c>
      <c r="P110" s="9">
        <v>0</v>
      </c>
      <c r="Q110" s="9">
        <v>0</v>
      </c>
      <c r="R110" s="9">
        <v>-18832</v>
      </c>
      <c r="S110" s="9">
        <v>-29086.66</v>
      </c>
      <c r="T110" s="9">
        <v>0</v>
      </c>
      <c r="U110" s="9">
        <v>0</v>
      </c>
      <c r="V110" s="9">
        <v>-18832</v>
      </c>
      <c r="W110" s="9">
        <v>-29086.66</v>
      </c>
      <c r="X110" s="9">
        <v>0</v>
      </c>
      <c r="Y110" s="9">
        <v>0</v>
      </c>
      <c r="Z110" s="9">
        <v>-17590.669999999998</v>
      </c>
      <c r="AA110" s="9">
        <v>-29086.66</v>
      </c>
      <c r="AB110" s="9">
        <v>0</v>
      </c>
      <c r="AC110" s="9">
        <v>0</v>
      </c>
      <c r="AD110" s="9">
        <v>-17590.689999999999</v>
      </c>
      <c r="AE110" s="9">
        <v>-29086.66</v>
      </c>
      <c r="AF110" s="9">
        <v>0</v>
      </c>
      <c r="AG110" s="9">
        <v>0</v>
      </c>
      <c r="AH110" s="10">
        <v>-17590.689999999999</v>
      </c>
      <c r="AI110" s="10">
        <v>-29086.66</v>
      </c>
      <c r="AJ110" s="10">
        <v>0</v>
      </c>
      <c r="AK110" s="10">
        <v>0</v>
      </c>
      <c r="AL110" s="9">
        <v>-17590.689999999999</v>
      </c>
      <c r="AM110" s="9">
        <v>-29086.66</v>
      </c>
      <c r="AN110" s="9">
        <v>0</v>
      </c>
      <c r="AO110" s="9">
        <v>0</v>
      </c>
      <c r="AP110" s="9">
        <v>-17590.689999999999</v>
      </c>
      <c r="AQ110" s="9">
        <v>-29086.66</v>
      </c>
      <c r="AR110" s="9">
        <v>0</v>
      </c>
      <c r="AS110" s="9">
        <v>0</v>
      </c>
      <c r="AT110" s="9">
        <v>-17590.689999999999</v>
      </c>
      <c r="AU110" s="9">
        <v>-29086.66</v>
      </c>
      <c r="AV110" s="9">
        <v>0</v>
      </c>
      <c r="AW110" s="9">
        <v>0</v>
      </c>
      <c r="AX110" s="57">
        <f t="shared" si="4"/>
        <v>-567741.22999999986</v>
      </c>
      <c r="AY110" s="57">
        <f t="shared" si="6"/>
        <v>-218542.12</v>
      </c>
      <c r="AZ110" s="57">
        <f t="shared" si="6"/>
        <v>-349199.10999999993</v>
      </c>
      <c r="BA110" s="57"/>
      <c r="BB110" s="57">
        <f t="shared" si="5"/>
        <v>0</v>
      </c>
    </row>
    <row r="111" spans="1:54" x14ac:dyDescent="0.25">
      <c r="A111" t="s">
        <v>109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10">
        <v>0</v>
      </c>
      <c r="AI111" s="10">
        <v>0</v>
      </c>
      <c r="AJ111" s="10">
        <v>0</v>
      </c>
      <c r="AK111" s="10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57">
        <f t="shared" si="4"/>
        <v>0</v>
      </c>
      <c r="AY111" s="57">
        <f t="shared" si="6"/>
        <v>0</v>
      </c>
      <c r="AZ111" s="57">
        <f t="shared" si="6"/>
        <v>0</v>
      </c>
      <c r="BA111" s="57"/>
      <c r="BB111" s="57">
        <f t="shared" si="5"/>
        <v>0</v>
      </c>
    </row>
    <row r="112" spans="1:54" x14ac:dyDescent="0.25">
      <c r="A112" t="s">
        <v>110</v>
      </c>
      <c r="B112" s="9">
        <v>-5118</v>
      </c>
      <c r="C112" s="9">
        <v>0</v>
      </c>
      <c r="D112" s="9">
        <v>0</v>
      </c>
      <c r="E112" s="9">
        <v>0</v>
      </c>
      <c r="F112" s="9">
        <v>-5118</v>
      </c>
      <c r="G112" s="9">
        <v>0</v>
      </c>
      <c r="H112" s="9">
        <v>0</v>
      </c>
      <c r="I112" s="9">
        <v>0</v>
      </c>
      <c r="J112" s="9">
        <v>-5118</v>
      </c>
      <c r="K112" s="9">
        <v>0</v>
      </c>
      <c r="L112" s="9">
        <v>0</v>
      </c>
      <c r="M112" s="9">
        <v>0</v>
      </c>
      <c r="N112" s="9">
        <v>-5118</v>
      </c>
      <c r="O112" s="9">
        <v>0</v>
      </c>
      <c r="P112" s="9">
        <v>0</v>
      </c>
      <c r="Q112" s="9">
        <v>0</v>
      </c>
      <c r="R112" s="9">
        <v>-5118</v>
      </c>
      <c r="S112" s="9">
        <v>0</v>
      </c>
      <c r="T112" s="9">
        <v>0</v>
      </c>
      <c r="U112" s="9">
        <v>0</v>
      </c>
      <c r="V112" s="9">
        <v>-5118</v>
      </c>
      <c r="W112" s="9">
        <v>0</v>
      </c>
      <c r="X112" s="9">
        <v>0</v>
      </c>
      <c r="Y112" s="9">
        <v>0</v>
      </c>
      <c r="Z112" s="9">
        <v>-4506.91</v>
      </c>
      <c r="AA112" s="9">
        <v>0</v>
      </c>
      <c r="AB112" s="9">
        <v>0</v>
      </c>
      <c r="AC112" s="9">
        <v>0</v>
      </c>
      <c r="AD112" s="9">
        <v>-4506.87</v>
      </c>
      <c r="AE112" s="9">
        <v>0</v>
      </c>
      <c r="AF112" s="9">
        <v>0</v>
      </c>
      <c r="AG112" s="9">
        <v>0</v>
      </c>
      <c r="AH112" s="10">
        <v>-4506.87</v>
      </c>
      <c r="AI112" s="10">
        <v>0</v>
      </c>
      <c r="AJ112" s="10">
        <v>0</v>
      </c>
      <c r="AK112" s="10">
        <v>0</v>
      </c>
      <c r="AL112" s="9">
        <v>-4506.87</v>
      </c>
      <c r="AM112" s="9">
        <v>0</v>
      </c>
      <c r="AN112" s="9">
        <v>0</v>
      </c>
      <c r="AO112" s="9">
        <v>0</v>
      </c>
      <c r="AP112" s="9">
        <v>-4506.87</v>
      </c>
      <c r="AQ112" s="9">
        <v>0</v>
      </c>
      <c r="AR112" s="9">
        <v>0</v>
      </c>
      <c r="AS112" s="9">
        <v>0</v>
      </c>
      <c r="AT112" s="9">
        <v>-4506.87</v>
      </c>
      <c r="AU112" s="9">
        <v>0</v>
      </c>
      <c r="AV112" s="9">
        <v>0</v>
      </c>
      <c r="AW112" s="9">
        <v>0</v>
      </c>
      <c r="AX112" s="57">
        <f t="shared" si="4"/>
        <v>-57749.260000000017</v>
      </c>
      <c r="AY112" s="57">
        <f t="shared" si="6"/>
        <v>-57749.260000000017</v>
      </c>
      <c r="AZ112" s="57">
        <f t="shared" si="6"/>
        <v>0</v>
      </c>
      <c r="BA112" s="57"/>
      <c r="BB112" s="57">
        <f t="shared" si="5"/>
        <v>0</v>
      </c>
    </row>
    <row r="113" spans="1:54" x14ac:dyDescent="0.25">
      <c r="A113" t="s">
        <v>111</v>
      </c>
      <c r="B113" s="9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10">
        <v>0</v>
      </c>
      <c r="AI113" s="10">
        <v>0</v>
      </c>
      <c r="AJ113" s="10">
        <v>0</v>
      </c>
      <c r="AK113" s="10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57">
        <f t="shared" si="4"/>
        <v>0</v>
      </c>
      <c r="AY113" s="57">
        <f t="shared" si="6"/>
        <v>0</v>
      </c>
      <c r="AZ113" s="57">
        <f t="shared" si="6"/>
        <v>0</v>
      </c>
      <c r="BA113" s="57"/>
      <c r="BB113" s="57">
        <f t="shared" si="5"/>
        <v>0</v>
      </c>
    </row>
    <row r="114" spans="1:54" x14ac:dyDescent="0.25">
      <c r="A114" t="s">
        <v>112</v>
      </c>
      <c r="B114" s="9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10">
        <v>0</v>
      </c>
      <c r="AI114" s="10">
        <v>0</v>
      </c>
      <c r="AJ114" s="10">
        <v>0</v>
      </c>
      <c r="AK114" s="10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57">
        <f t="shared" si="4"/>
        <v>0</v>
      </c>
      <c r="AY114" s="57">
        <f t="shared" si="6"/>
        <v>0</v>
      </c>
      <c r="AZ114" s="57">
        <f t="shared" si="6"/>
        <v>0</v>
      </c>
      <c r="BA114" s="57"/>
      <c r="BB114" s="57">
        <f t="shared" si="5"/>
        <v>0</v>
      </c>
    </row>
    <row r="115" spans="1:54" x14ac:dyDescent="0.25">
      <c r="A115" t="s">
        <v>113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10">
        <v>0</v>
      </c>
      <c r="AI115" s="10">
        <v>0</v>
      </c>
      <c r="AJ115" s="10">
        <v>0</v>
      </c>
      <c r="AK115" s="10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57">
        <f t="shared" si="4"/>
        <v>0</v>
      </c>
      <c r="AY115" s="57">
        <f t="shared" si="6"/>
        <v>0</v>
      </c>
      <c r="AZ115" s="57">
        <f t="shared" si="6"/>
        <v>0</v>
      </c>
      <c r="BA115" s="57"/>
      <c r="BB115" s="57">
        <f t="shared" si="5"/>
        <v>0</v>
      </c>
    </row>
    <row r="116" spans="1:54" x14ac:dyDescent="0.25">
      <c r="A116" t="s">
        <v>114</v>
      </c>
      <c r="B116" s="9">
        <v>-5064.5</v>
      </c>
      <c r="C116" s="9">
        <v>0</v>
      </c>
      <c r="D116" s="9">
        <v>0</v>
      </c>
      <c r="E116" s="9">
        <v>0</v>
      </c>
      <c r="F116" s="9">
        <v>-5063.125</v>
      </c>
      <c r="G116" s="9">
        <v>0</v>
      </c>
      <c r="H116" s="9">
        <v>0</v>
      </c>
      <c r="I116" s="9">
        <v>0</v>
      </c>
      <c r="J116" s="9">
        <v>-5062.87</v>
      </c>
      <c r="K116" s="9">
        <v>0</v>
      </c>
      <c r="L116" s="9">
        <v>0</v>
      </c>
      <c r="M116" s="9">
        <v>0</v>
      </c>
      <c r="N116" s="9">
        <v>-5063</v>
      </c>
      <c r="O116" s="9">
        <v>0</v>
      </c>
      <c r="P116" s="9">
        <v>0</v>
      </c>
      <c r="Q116" s="9">
        <v>0</v>
      </c>
      <c r="R116" s="9">
        <v>-5063</v>
      </c>
      <c r="S116" s="9">
        <v>0</v>
      </c>
      <c r="T116" s="9">
        <v>0</v>
      </c>
      <c r="U116" s="9">
        <v>0</v>
      </c>
      <c r="V116" s="9">
        <v>-5063</v>
      </c>
      <c r="W116" s="9">
        <v>0</v>
      </c>
      <c r="X116" s="9">
        <v>0</v>
      </c>
      <c r="Y116" s="9">
        <v>0</v>
      </c>
      <c r="Z116" s="9">
        <v>-5063</v>
      </c>
      <c r="AA116" s="9">
        <v>0</v>
      </c>
      <c r="AB116" s="9">
        <v>0</v>
      </c>
      <c r="AC116" s="9">
        <v>0</v>
      </c>
      <c r="AD116" s="9">
        <v>-5063</v>
      </c>
      <c r="AE116" s="9">
        <v>0</v>
      </c>
      <c r="AF116" s="9">
        <v>0</v>
      </c>
      <c r="AG116" s="9">
        <v>0</v>
      </c>
      <c r="AH116" s="10">
        <v>-5063</v>
      </c>
      <c r="AI116" s="10">
        <v>0</v>
      </c>
      <c r="AJ116" s="10">
        <v>0</v>
      </c>
      <c r="AK116" s="10">
        <v>0</v>
      </c>
      <c r="AL116" s="9">
        <v>-5063</v>
      </c>
      <c r="AM116" s="9">
        <v>0</v>
      </c>
      <c r="AN116" s="9">
        <v>0</v>
      </c>
      <c r="AO116" s="9">
        <v>0</v>
      </c>
      <c r="AP116" s="9">
        <v>-5063</v>
      </c>
      <c r="AQ116" s="9">
        <v>0</v>
      </c>
      <c r="AR116" s="9">
        <v>0</v>
      </c>
      <c r="AS116" s="9">
        <v>0</v>
      </c>
      <c r="AT116" s="9">
        <v>-5063</v>
      </c>
      <c r="AU116" s="9">
        <v>0</v>
      </c>
      <c r="AV116" s="9">
        <v>0</v>
      </c>
      <c r="AW116" s="9">
        <v>0</v>
      </c>
      <c r="AX116" s="57">
        <f t="shared" si="4"/>
        <v>-60757.494999999995</v>
      </c>
      <c r="AY116" s="57">
        <f t="shared" si="6"/>
        <v>-60757.494999999995</v>
      </c>
      <c r="AZ116" s="57">
        <f t="shared" si="6"/>
        <v>0</v>
      </c>
      <c r="BA116" s="57"/>
      <c r="BB116" s="57">
        <f t="shared" si="5"/>
        <v>0</v>
      </c>
    </row>
    <row r="117" spans="1:54" x14ac:dyDescent="0.25">
      <c r="A117" t="s">
        <v>115</v>
      </c>
      <c r="B117" s="9">
        <v>0</v>
      </c>
      <c r="C117" s="9">
        <v>0</v>
      </c>
      <c r="D117" s="9">
        <v>0</v>
      </c>
      <c r="E117" s="9">
        <v>-470.43</v>
      </c>
      <c r="F117" s="9">
        <v>0</v>
      </c>
      <c r="G117" s="9">
        <v>0</v>
      </c>
      <c r="H117" s="9">
        <v>0</v>
      </c>
      <c r="I117" s="9">
        <v>-470.43</v>
      </c>
      <c r="J117" s="9">
        <v>0</v>
      </c>
      <c r="K117" s="9">
        <v>0</v>
      </c>
      <c r="L117" s="9">
        <v>0</v>
      </c>
      <c r="M117" s="9">
        <v>-470.43</v>
      </c>
      <c r="N117" s="9">
        <v>0</v>
      </c>
      <c r="O117" s="9">
        <v>0</v>
      </c>
      <c r="P117" s="9">
        <v>0</v>
      </c>
      <c r="Q117" s="9">
        <v>-470.43</v>
      </c>
      <c r="R117" s="9">
        <v>0</v>
      </c>
      <c r="S117" s="9">
        <v>0</v>
      </c>
      <c r="T117" s="9">
        <v>0</v>
      </c>
      <c r="U117" s="9">
        <v>-470.43</v>
      </c>
      <c r="V117" s="9">
        <v>0</v>
      </c>
      <c r="W117" s="9">
        <v>0</v>
      </c>
      <c r="X117" s="9">
        <v>0</v>
      </c>
      <c r="Y117" s="9">
        <v>-470.43</v>
      </c>
      <c r="Z117" s="9">
        <v>0</v>
      </c>
      <c r="AA117" s="9">
        <v>0</v>
      </c>
      <c r="AB117" s="9">
        <v>0</v>
      </c>
      <c r="AC117" s="9">
        <v>-470.43</v>
      </c>
      <c r="AD117" s="9">
        <v>0</v>
      </c>
      <c r="AE117" s="9">
        <v>0</v>
      </c>
      <c r="AF117" s="9">
        <v>0</v>
      </c>
      <c r="AG117" s="9">
        <v>-470.43</v>
      </c>
      <c r="AH117" s="10">
        <v>0</v>
      </c>
      <c r="AI117" s="10">
        <v>0</v>
      </c>
      <c r="AJ117" s="10">
        <v>0</v>
      </c>
      <c r="AK117" s="10">
        <v>-470.43</v>
      </c>
      <c r="AL117" s="9">
        <v>0</v>
      </c>
      <c r="AM117" s="9">
        <v>0</v>
      </c>
      <c r="AN117" s="9">
        <v>0</v>
      </c>
      <c r="AO117" s="9">
        <v>-470.43</v>
      </c>
      <c r="AP117" s="9">
        <v>0</v>
      </c>
      <c r="AQ117" s="9">
        <v>0</v>
      </c>
      <c r="AR117" s="9">
        <v>0</v>
      </c>
      <c r="AS117" s="9">
        <v>-470.43</v>
      </c>
      <c r="AT117" s="9">
        <v>0</v>
      </c>
      <c r="AU117" s="9">
        <v>0</v>
      </c>
      <c r="AV117" s="9">
        <v>0</v>
      </c>
      <c r="AW117" s="9">
        <v>-470.43</v>
      </c>
      <c r="AX117" s="57">
        <f t="shared" si="4"/>
        <v>-5645.1600000000008</v>
      </c>
      <c r="AY117" s="57">
        <f t="shared" si="6"/>
        <v>0</v>
      </c>
      <c r="AZ117" s="57">
        <f t="shared" si="6"/>
        <v>0</v>
      </c>
      <c r="BA117" s="57"/>
      <c r="BB117" s="57">
        <f t="shared" si="5"/>
        <v>-5645.1600000000008</v>
      </c>
    </row>
    <row r="118" spans="1:54" x14ac:dyDescent="0.25">
      <c r="A118" t="s">
        <v>116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10">
        <v>0</v>
      </c>
      <c r="AI118" s="10">
        <v>0</v>
      </c>
      <c r="AJ118" s="10">
        <v>0</v>
      </c>
      <c r="AK118" s="10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57">
        <f t="shared" si="4"/>
        <v>0</v>
      </c>
      <c r="AY118" s="57">
        <f t="shared" si="6"/>
        <v>0</v>
      </c>
      <c r="AZ118" s="57">
        <f t="shared" si="6"/>
        <v>0</v>
      </c>
      <c r="BA118" s="57"/>
      <c r="BB118" s="57">
        <f t="shared" si="5"/>
        <v>0</v>
      </c>
    </row>
    <row r="119" spans="1:54" x14ac:dyDescent="0.25">
      <c r="A119" t="s">
        <v>117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10">
        <v>0</v>
      </c>
      <c r="AI119" s="10">
        <v>0</v>
      </c>
      <c r="AJ119" s="10">
        <v>0</v>
      </c>
      <c r="AK119" s="10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57">
        <f t="shared" si="4"/>
        <v>0</v>
      </c>
      <c r="AY119" s="57">
        <f t="shared" si="6"/>
        <v>0</v>
      </c>
      <c r="AZ119" s="57">
        <f t="shared" si="6"/>
        <v>0</v>
      </c>
      <c r="BA119" s="57"/>
      <c r="BB119" s="57">
        <f t="shared" si="5"/>
        <v>0</v>
      </c>
    </row>
    <row r="120" spans="1:54" x14ac:dyDescent="0.25">
      <c r="A120" t="s">
        <v>118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10">
        <v>0</v>
      </c>
      <c r="AI120" s="10">
        <v>0</v>
      </c>
      <c r="AJ120" s="10">
        <v>0</v>
      </c>
      <c r="AK120" s="10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57">
        <f t="shared" si="4"/>
        <v>0</v>
      </c>
      <c r="AY120" s="57">
        <f t="shared" si="6"/>
        <v>0</v>
      </c>
      <c r="AZ120" s="57">
        <f t="shared" si="6"/>
        <v>0</v>
      </c>
      <c r="BA120" s="57"/>
      <c r="BB120" s="57">
        <f t="shared" si="5"/>
        <v>0</v>
      </c>
    </row>
    <row r="121" spans="1:54" x14ac:dyDescent="0.25">
      <c r="A121" t="s">
        <v>119</v>
      </c>
      <c r="B121" s="9">
        <v>0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10">
        <v>0</v>
      </c>
      <c r="AI121" s="10">
        <v>0</v>
      </c>
      <c r="AJ121" s="10">
        <v>0</v>
      </c>
      <c r="AK121" s="10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  <c r="AU121" s="9">
        <v>0</v>
      </c>
      <c r="AV121" s="9">
        <v>0</v>
      </c>
      <c r="AW121" s="9">
        <v>0</v>
      </c>
      <c r="AX121" s="57">
        <f t="shared" si="4"/>
        <v>0</v>
      </c>
      <c r="AY121" s="57">
        <f t="shared" si="6"/>
        <v>0</v>
      </c>
      <c r="AZ121" s="57">
        <f t="shared" si="6"/>
        <v>0</v>
      </c>
      <c r="BA121" s="57"/>
      <c r="BB121" s="57">
        <f t="shared" si="5"/>
        <v>0</v>
      </c>
    </row>
    <row r="122" spans="1:54" x14ac:dyDescent="0.25">
      <c r="A122" t="s">
        <v>120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10">
        <v>0</v>
      </c>
      <c r="AI122" s="10">
        <v>0</v>
      </c>
      <c r="AJ122" s="10">
        <v>0</v>
      </c>
      <c r="AK122" s="10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57">
        <f t="shared" si="4"/>
        <v>0</v>
      </c>
      <c r="AY122" s="57">
        <f t="shared" si="6"/>
        <v>0</v>
      </c>
      <c r="AZ122" s="57">
        <f t="shared" si="6"/>
        <v>0</v>
      </c>
      <c r="BA122" s="57"/>
      <c r="BB122" s="57">
        <f t="shared" si="5"/>
        <v>0</v>
      </c>
    </row>
    <row r="123" spans="1:54" x14ac:dyDescent="0.25">
      <c r="A123" t="s">
        <v>121</v>
      </c>
      <c r="B123" s="9">
        <v>0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10">
        <v>0</v>
      </c>
      <c r="AI123" s="10">
        <v>0</v>
      </c>
      <c r="AJ123" s="10">
        <v>0</v>
      </c>
      <c r="AK123" s="10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v>0</v>
      </c>
      <c r="AX123" s="57">
        <f t="shared" si="4"/>
        <v>0</v>
      </c>
      <c r="AY123" s="57">
        <f t="shared" si="6"/>
        <v>0</v>
      </c>
      <c r="AZ123" s="57">
        <f t="shared" si="6"/>
        <v>0</v>
      </c>
      <c r="BA123" s="57"/>
      <c r="BB123" s="57">
        <f t="shared" si="5"/>
        <v>0</v>
      </c>
    </row>
    <row r="124" spans="1:54" x14ac:dyDescent="0.25">
      <c r="A124" t="s">
        <v>122</v>
      </c>
      <c r="B124" s="9">
        <v>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10">
        <v>0</v>
      </c>
      <c r="AI124" s="10">
        <v>0</v>
      </c>
      <c r="AJ124" s="10">
        <v>0</v>
      </c>
      <c r="AK124" s="10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  <c r="AU124" s="9">
        <v>0</v>
      </c>
      <c r="AV124" s="9">
        <v>0</v>
      </c>
      <c r="AW124" s="9">
        <v>0</v>
      </c>
      <c r="AX124" s="57">
        <f t="shared" si="4"/>
        <v>0</v>
      </c>
      <c r="AY124" s="57">
        <f t="shared" si="6"/>
        <v>0</v>
      </c>
      <c r="AZ124" s="57">
        <f t="shared" si="6"/>
        <v>0</v>
      </c>
      <c r="BA124" s="57"/>
      <c r="BB124" s="57">
        <f t="shared" si="5"/>
        <v>0</v>
      </c>
    </row>
    <row r="125" spans="1:54" x14ac:dyDescent="0.25">
      <c r="A125" t="s">
        <v>123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10">
        <v>0</v>
      </c>
      <c r="AI125" s="10">
        <v>0</v>
      </c>
      <c r="AJ125" s="10">
        <v>0</v>
      </c>
      <c r="AK125" s="10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57">
        <f t="shared" si="4"/>
        <v>0</v>
      </c>
      <c r="AY125" s="57">
        <f t="shared" si="6"/>
        <v>0</v>
      </c>
      <c r="AZ125" s="57">
        <f t="shared" si="6"/>
        <v>0</v>
      </c>
      <c r="BA125" s="57"/>
      <c r="BB125" s="57">
        <f t="shared" si="5"/>
        <v>0</v>
      </c>
    </row>
    <row r="126" spans="1:54" x14ac:dyDescent="0.25">
      <c r="A126" t="s">
        <v>124</v>
      </c>
      <c r="B126" s="9">
        <v>0</v>
      </c>
      <c r="C126" s="9">
        <v>0</v>
      </c>
      <c r="D126" s="9">
        <v>0</v>
      </c>
      <c r="E126" s="9">
        <v>-749.27</v>
      </c>
      <c r="F126" s="9">
        <v>0</v>
      </c>
      <c r="G126" s="9">
        <v>0</v>
      </c>
      <c r="H126" s="9">
        <v>0</v>
      </c>
      <c r="I126" s="9">
        <v>-749.27</v>
      </c>
      <c r="J126" s="9">
        <v>0</v>
      </c>
      <c r="K126" s="9">
        <v>0</v>
      </c>
      <c r="L126" s="9">
        <v>0</v>
      </c>
      <c r="M126" s="9">
        <v>-749.27</v>
      </c>
      <c r="N126" s="9">
        <v>0</v>
      </c>
      <c r="O126" s="9">
        <v>0</v>
      </c>
      <c r="P126" s="9">
        <v>0</v>
      </c>
      <c r="Q126" s="9">
        <v>-749.27</v>
      </c>
      <c r="R126" s="9">
        <v>0</v>
      </c>
      <c r="S126" s="9">
        <v>0</v>
      </c>
      <c r="T126" s="9">
        <v>0</v>
      </c>
      <c r="U126" s="9">
        <v>-749.27</v>
      </c>
      <c r="V126" s="9">
        <v>0</v>
      </c>
      <c r="W126" s="9">
        <v>0</v>
      </c>
      <c r="X126" s="9">
        <v>0</v>
      </c>
      <c r="Y126" s="9">
        <v>-749.27</v>
      </c>
      <c r="Z126" s="9">
        <v>0</v>
      </c>
      <c r="AA126" s="9">
        <v>0</v>
      </c>
      <c r="AB126" s="9">
        <v>0</v>
      </c>
      <c r="AC126" s="9">
        <v>-749.27</v>
      </c>
      <c r="AD126" s="9">
        <v>0</v>
      </c>
      <c r="AE126" s="9">
        <v>0</v>
      </c>
      <c r="AF126" s="9">
        <v>0</v>
      </c>
      <c r="AG126" s="9">
        <v>-749.27</v>
      </c>
      <c r="AH126" s="10">
        <v>0</v>
      </c>
      <c r="AI126" s="10">
        <v>0</v>
      </c>
      <c r="AJ126" s="10">
        <v>0</v>
      </c>
      <c r="AK126" s="10">
        <v>-749.27</v>
      </c>
      <c r="AL126" s="9">
        <v>0</v>
      </c>
      <c r="AM126" s="9">
        <v>0</v>
      </c>
      <c r="AN126" s="9">
        <v>0</v>
      </c>
      <c r="AO126" s="9">
        <v>-749.27</v>
      </c>
      <c r="AP126" s="9">
        <v>0</v>
      </c>
      <c r="AQ126" s="9">
        <v>0</v>
      </c>
      <c r="AR126" s="9">
        <v>0</v>
      </c>
      <c r="AS126" s="9">
        <v>-749.27</v>
      </c>
      <c r="AT126" s="9">
        <v>0</v>
      </c>
      <c r="AU126" s="9">
        <v>0</v>
      </c>
      <c r="AV126" s="9">
        <v>0</v>
      </c>
      <c r="AW126" s="9">
        <v>-749.27</v>
      </c>
      <c r="AX126" s="57">
        <f t="shared" si="4"/>
        <v>-8991.2400000000016</v>
      </c>
      <c r="AY126" s="57">
        <f t="shared" si="6"/>
        <v>0</v>
      </c>
      <c r="AZ126" s="57">
        <f t="shared" si="6"/>
        <v>0</v>
      </c>
      <c r="BA126" s="57"/>
      <c r="BB126" s="57">
        <f t="shared" si="5"/>
        <v>-8991.2400000000016</v>
      </c>
    </row>
    <row r="127" spans="1:54" x14ac:dyDescent="0.25">
      <c r="A127" t="s">
        <v>125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10">
        <v>0</v>
      </c>
      <c r="AI127" s="10">
        <v>0</v>
      </c>
      <c r="AJ127" s="10">
        <v>0</v>
      </c>
      <c r="AK127" s="10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  <c r="AU127" s="9">
        <v>0</v>
      </c>
      <c r="AV127" s="9">
        <v>0</v>
      </c>
      <c r="AW127" s="9">
        <v>0</v>
      </c>
      <c r="AX127" s="57">
        <f t="shared" si="4"/>
        <v>0</v>
      </c>
      <c r="AY127" s="57">
        <f t="shared" si="6"/>
        <v>0</v>
      </c>
      <c r="AZ127" s="57">
        <f t="shared" si="6"/>
        <v>0</v>
      </c>
      <c r="BA127" s="57"/>
      <c r="BB127" s="57">
        <f t="shared" si="5"/>
        <v>0</v>
      </c>
    </row>
    <row r="128" spans="1:54" x14ac:dyDescent="0.25">
      <c r="A128" t="s">
        <v>126</v>
      </c>
      <c r="B128" s="9">
        <v>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10">
        <v>0</v>
      </c>
      <c r="AI128" s="10">
        <v>0</v>
      </c>
      <c r="AJ128" s="10">
        <v>0</v>
      </c>
      <c r="AK128" s="10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v>0</v>
      </c>
      <c r="AW128" s="9">
        <v>0</v>
      </c>
      <c r="AX128" s="57">
        <f t="shared" si="4"/>
        <v>0</v>
      </c>
      <c r="AY128" s="57">
        <f t="shared" si="6"/>
        <v>0</v>
      </c>
      <c r="AZ128" s="57">
        <f t="shared" si="6"/>
        <v>0</v>
      </c>
      <c r="BA128" s="57"/>
      <c r="BB128" s="57">
        <f t="shared" si="5"/>
        <v>0</v>
      </c>
    </row>
    <row r="129" spans="1:54" x14ac:dyDescent="0.25">
      <c r="A129" t="s">
        <v>127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10">
        <v>0</v>
      </c>
      <c r="AI129" s="10">
        <v>0</v>
      </c>
      <c r="AJ129" s="10">
        <v>0</v>
      </c>
      <c r="AK129" s="10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v>0</v>
      </c>
      <c r="AW129" s="9">
        <v>0</v>
      </c>
      <c r="AX129" s="57">
        <f t="shared" si="4"/>
        <v>0</v>
      </c>
      <c r="AY129" s="57">
        <f t="shared" si="6"/>
        <v>0</v>
      </c>
      <c r="AZ129" s="57">
        <f t="shared" si="6"/>
        <v>0</v>
      </c>
      <c r="BA129" s="57"/>
      <c r="BB129" s="57">
        <f t="shared" si="5"/>
        <v>0</v>
      </c>
    </row>
    <row r="130" spans="1:54" x14ac:dyDescent="0.25">
      <c r="A130" t="s">
        <v>128</v>
      </c>
      <c r="B130" s="9">
        <v>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10">
        <v>0</v>
      </c>
      <c r="AI130" s="10">
        <v>0</v>
      </c>
      <c r="AJ130" s="10">
        <v>0</v>
      </c>
      <c r="AK130" s="10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0</v>
      </c>
      <c r="AW130" s="9">
        <v>0</v>
      </c>
      <c r="AX130" s="57">
        <f t="shared" si="4"/>
        <v>0</v>
      </c>
      <c r="AY130" s="57">
        <f t="shared" si="6"/>
        <v>0</v>
      </c>
      <c r="AZ130" s="57">
        <f t="shared" si="6"/>
        <v>0</v>
      </c>
      <c r="BA130" s="57"/>
      <c r="BB130" s="57">
        <f t="shared" si="5"/>
        <v>0</v>
      </c>
    </row>
    <row r="131" spans="1:54" x14ac:dyDescent="0.25">
      <c r="A131" t="s">
        <v>129</v>
      </c>
      <c r="B131" s="9">
        <v>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10">
        <v>0</v>
      </c>
      <c r="AI131" s="10">
        <v>0</v>
      </c>
      <c r="AJ131" s="10">
        <v>0</v>
      </c>
      <c r="AK131" s="10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  <c r="AU131" s="9">
        <v>0</v>
      </c>
      <c r="AV131" s="9">
        <v>0</v>
      </c>
      <c r="AW131" s="9">
        <v>0</v>
      </c>
      <c r="AX131" s="57">
        <f t="shared" si="4"/>
        <v>0</v>
      </c>
      <c r="AY131" s="57">
        <f t="shared" si="6"/>
        <v>0</v>
      </c>
      <c r="AZ131" s="57">
        <f t="shared" si="6"/>
        <v>0</v>
      </c>
      <c r="BA131" s="57"/>
      <c r="BB131" s="57">
        <f t="shared" si="5"/>
        <v>0</v>
      </c>
    </row>
    <row r="132" spans="1:54" x14ac:dyDescent="0.25">
      <c r="A132" t="s">
        <v>130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10">
        <v>0</v>
      </c>
      <c r="AI132" s="10">
        <v>0</v>
      </c>
      <c r="AJ132" s="10">
        <v>0</v>
      </c>
      <c r="AK132" s="10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  <c r="AU132" s="9">
        <v>0</v>
      </c>
      <c r="AV132" s="9">
        <v>0</v>
      </c>
      <c r="AW132" s="9">
        <v>0</v>
      </c>
      <c r="AX132" s="57">
        <f t="shared" ref="AX132:AX181" si="7">SUM(B132:AW132)</f>
        <v>0</v>
      </c>
      <c r="AY132" s="57">
        <f t="shared" si="6"/>
        <v>0</v>
      </c>
      <c r="AZ132" s="57">
        <f t="shared" si="6"/>
        <v>0</v>
      </c>
      <c r="BA132" s="57"/>
      <c r="BB132" s="57">
        <f t="shared" ref="BB132:BB163" si="8">E132+I132+M132+Q132+U132+Y132+AC132+AG132+AK132+AO132+AS132+AW132</f>
        <v>0</v>
      </c>
    </row>
    <row r="133" spans="1:54" x14ac:dyDescent="0.25">
      <c r="A133" t="s">
        <v>131</v>
      </c>
      <c r="B133" s="9">
        <v>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10">
        <v>0</v>
      </c>
      <c r="AI133" s="10">
        <v>0</v>
      </c>
      <c r="AJ133" s="10">
        <v>0</v>
      </c>
      <c r="AK133" s="10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57">
        <f t="shared" si="7"/>
        <v>0</v>
      </c>
      <c r="AY133" s="57">
        <f t="shared" si="6"/>
        <v>0</v>
      </c>
      <c r="AZ133" s="57">
        <f t="shared" si="6"/>
        <v>0</v>
      </c>
      <c r="BA133" s="57"/>
      <c r="BB133" s="57">
        <f t="shared" si="8"/>
        <v>0</v>
      </c>
    </row>
    <row r="134" spans="1:54" x14ac:dyDescent="0.25">
      <c r="A134" t="s">
        <v>132</v>
      </c>
      <c r="B134" s="9">
        <v>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10">
        <v>0</v>
      </c>
      <c r="AI134" s="10">
        <v>0</v>
      </c>
      <c r="AJ134" s="10">
        <v>0</v>
      </c>
      <c r="AK134" s="10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57">
        <f t="shared" si="7"/>
        <v>0</v>
      </c>
      <c r="AY134" s="57">
        <f t="shared" si="6"/>
        <v>0</v>
      </c>
      <c r="AZ134" s="57">
        <f t="shared" si="6"/>
        <v>0</v>
      </c>
      <c r="BA134" s="57"/>
      <c r="BB134" s="57">
        <f t="shared" si="8"/>
        <v>0</v>
      </c>
    </row>
    <row r="135" spans="1:54" x14ac:dyDescent="0.25">
      <c r="A135" t="s">
        <v>133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10">
        <v>0</v>
      </c>
      <c r="AI135" s="10">
        <v>0</v>
      </c>
      <c r="AJ135" s="10">
        <v>0</v>
      </c>
      <c r="AK135" s="10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  <c r="AU135" s="9">
        <v>0</v>
      </c>
      <c r="AV135" s="9">
        <v>0</v>
      </c>
      <c r="AW135" s="9">
        <v>0</v>
      </c>
      <c r="AX135" s="57">
        <f t="shared" si="7"/>
        <v>0</v>
      </c>
      <c r="AY135" s="57">
        <f t="shared" si="6"/>
        <v>0</v>
      </c>
      <c r="AZ135" s="57">
        <f t="shared" si="6"/>
        <v>0</v>
      </c>
      <c r="BA135" s="57"/>
      <c r="BB135" s="57">
        <f t="shared" si="8"/>
        <v>0</v>
      </c>
    </row>
    <row r="136" spans="1:54" x14ac:dyDescent="0.25">
      <c r="A136" t="s">
        <v>134</v>
      </c>
      <c r="B136" s="9">
        <v>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10">
        <v>0</v>
      </c>
      <c r="AI136" s="10">
        <v>0</v>
      </c>
      <c r="AJ136" s="10">
        <v>0</v>
      </c>
      <c r="AK136" s="10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  <c r="AU136" s="9">
        <v>0</v>
      </c>
      <c r="AV136" s="9">
        <v>0</v>
      </c>
      <c r="AW136" s="9">
        <v>0</v>
      </c>
      <c r="AX136" s="57">
        <f t="shared" si="7"/>
        <v>0</v>
      </c>
      <c r="AY136" s="57">
        <f t="shared" si="6"/>
        <v>0</v>
      </c>
      <c r="AZ136" s="57">
        <f t="shared" si="6"/>
        <v>0</v>
      </c>
      <c r="BA136" s="57"/>
      <c r="BB136" s="57">
        <f t="shared" si="8"/>
        <v>0</v>
      </c>
    </row>
    <row r="137" spans="1:54" x14ac:dyDescent="0.25">
      <c r="A137" t="s">
        <v>135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10">
        <v>0</v>
      </c>
      <c r="AI137" s="10">
        <v>0</v>
      </c>
      <c r="AJ137" s="10">
        <v>0</v>
      </c>
      <c r="AK137" s="10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57">
        <f t="shared" si="7"/>
        <v>0</v>
      </c>
      <c r="AY137" s="57">
        <f t="shared" si="6"/>
        <v>0</v>
      </c>
      <c r="AZ137" s="57">
        <f t="shared" si="6"/>
        <v>0</v>
      </c>
      <c r="BA137" s="57"/>
      <c r="BB137" s="57">
        <f t="shared" si="8"/>
        <v>0</v>
      </c>
    </row>
    <row r="138" spans="1:54" x14ac:dyDescent="0.25">
      <c r="A138" t="s">
        <v>136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10">
        <v>0</v>
      </c>
      <c r="AI138" s="10">
        <v>0</v>
      </c>
      <c r="AJ138" s="10">
        <v>0</v>
      </c>
      <c r="AK138" s="10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  <c r="AU138" s="9">
        <v>0</v>
      </c>
      <c r="AV138" s="9">
        <v>0</v>
      </c>
      <c r="AW138" s="9">
        <v>0</v>
      </c>
      <c r="AX138" s="57">
        <f t="shared" si="7"/>
        <v>0</v>
      </c>
      <c r="AY138" s="57">
        <f t="shared" si="6"/>
        <v>0</v>
      </c>
      <c r="AZ138" s="57">
        <f t="shared" si="6"/>
        <v>0</v>
      </c>
      <c r="BA138" s="57"/>
      <c r="BB138" s="57">
        <f t="shared" si="8"/>
        <v>0</v>
      </c>
    </row>
    <row r="139" spans="1:54" x14ac:dyDescent="0.25">
      <c r="A139" t="s">
        <v>137</v>
      </c>
      <c r="B139" s="9">
        <v>0</v>
      </c>
      <c r="C139" s="9">
        <v>-81135</v>
      </c>
      <c r="D139" s="9">
        <v>0</v>
      </c>
      <c r="E139" s="9">
        <v>0</v>
      </c>
      <c r="F139" s="9">
        <v>0</v>
      </c>
      <c r="G139" s="9">
        <v>-80835</v>
      </c>
      <c r="H139" s="9">
        <v>0</v>
      </c>
      <c r="I139" s="9">
        <v>0</v>
      </c>
      <c r="J139" s="9">
        <v>0</v>
      </c>
      <c r="K139" s="9">
        <v>-80835</v>
      </c>
      <c r="L139" s="9">
        <v>0</v>
      </c>
      <c r="M139" s="9">
        <v>0</v>
      </c>
      <c r="N139" s="9">
        <v>0</v>
      </c>
      <c r="O139" s="9">
        <v>-80835</v>
      </c>
      <c r="P139" s="9">
        <v>0</v>
      </c>
      <c r="Q139" s="9">
        <v>0</v>
      </c>
      <c r="R139" s="9">
        <v>0</v>
      </c>
      <c r="S139" s="9">
        <v>-80835</v>
      </c>
      <c r="T139" s="9">
        <v>0</v>
      </c>
      <c r="U139" s="9">
        <v>0</v>
      </c>
      <c r="V139" s="9">
        <v>0</v>
      </c>
      <c r="W139" s="9">
        <v>-80835</v>
      </c>
      <c r="X139" s="9">
        <v>0</v>
      </c>
      <c r="Y139" s="9">
        <v>0</v>
      </c>
      <c r="Z139" s="9">
        <v>0</v>
      </c>
      <c r="AA139" s="9">
        <v>-80835</v>
      </c>
      <c r="AB139" s="9">
        <v>0</v>
      </c>
      <c r="AC139" s="9">
        <v>0</v>
      </c>
      <c r="AD139" s="9">
        <v>0</v>
      </c>
      <c r="AE139" s="9">
        <v>-80835</v>
      </c>
      <c r="AF139" s="9">
        <v>0</v>
      </c>
      <c r="AG139" s="9">
        <v>0</v>
      </c>
      <c r="AH139" s="10">
        <v>0</v>
      </c>
      <c r="AI139" s="10">
        <v>-80835</v>
      </c>
      <c r="AJ139" s="10">
        <v>0</v>
      </c>
      <c r="AK139" s="10">
        <v>0</v>
      </c>
      <c r="AL139" s="9">
        <v>0</v>
      </c>
      <c r="AM139" s="9">
        <v>-80802.5</v>
      </c>
      <c r="AN139" s="9">
        <v>0</v>
      </c>
      <c r="AO139" s="9">
        <v>0</v>
      </c>
      <c r="AP139" s="9">
        <v>0</v>
      </c>
      <c r="AQ139" s="9">
        <v>-80802.5</v>
      </c>
      <c r="AR139" s="9">
        <v>0</v>
      </c>
      <c r="AS139" s="9">
        <v>0</v>
      </c>
      <c r="AT139" s="9">
        <v>0</v>
      </c>
      <c r="AU139" s="9">
        <v>-80802.5</v>
      </c>
      <c r="AV139" s="9">
        <v>0</v>
      </c>
      <c r="AW139" s="9">
        <v>0</v>
      </c>
      <c r="AX139" s="57">
        <f t="shared" si="7"/>
        <v>-970222.5</v>
      </c>
      <c r="AY139" s="57">
        <f t="shared" si="6"/>
        <v>0</v>
      </c>
      <c r="AZ139" s="57">
        <f t="shared" si="6"/>
        <v>-970222.5</v>
      </c>
      <c r="BA139" s="57"/>
      <c r="BB139" s="57">
        <f t="shared" si="8"/>
        <v>0</v>
      </c>
    </row>
    <row r="140" spans="1:54" x14ac:dyDescent="0.25">
      <c r="A140" t="s">
        <v>138</v>
      </c>
      <c r="B140" s="9">
        <v>0</v>
      </c>
      <c r="C140" s="9">
        <v>-21790.83</v>
      </c>
      <c r="D140" s="9">
        <v>0</v>
      </c>
      <c r="E140" s="9">
        <v>0</v>
      </c>
      <c r="F140" s="9">
        <v>0</v>
      </c>
      <c r="G140" s="9">
        <v>-21540.83</v>
      </c>
      <c r="H140" s="9">
        <v>0</v>
      </c>
      <c r="I140" s="9">
        <v>0</v>
      </c>
      <c r="J140" s="9">
        <v>0</v>
      </c>
      <c r="K140" s="9">
        <v>-21540.83</v>
      </c>
      <c r="L140" s="9">
        <v>0</v>
      </c>
      <c r="M140" s="9">
        <v>0</v>
      </c>
      <c r="N140" s="9">
        <v>0</v>
      </c>
      <c r="O140" s="9">
        <v>-21540.87</v>
      </c>
      <c r="P140" s="9">
        <v>0</v>
      </c>
      <c r="Q140" s="9">
        <v>0</v>
      </c>
      <c r="R140" s="9">
        <v>0</v>
      </c>
      <c r="S140" s="9">
        <v>-21696.25</v>
      </c>
      <c r="T140" s="9">
        <v>0</v>
      </c>
      <c r="U140" s="9">
        <v>0</v>
      </c>
      <c r="V140" s="9">
        <v>0</v>
      </c>
      <c r="W140" s="9">
        <v>-21696.25</v>
      </c>
      <c r="X140" s="9">
        <v>0</v>
      </c>
      <c r="Y140" s="9">
        <v>0</v>
      </c>
      <c r="Z140" s="9">
        <v>0</v>
      </c>
      <c r="AA140" s="9">
        <v>-23390.69</v>
      </c>
      <c r="AB140" s="9">
        <v>0</v>
      </c>
      <c r="AC140" s="9">
        <v>0</v>
      </c>
      <c r="AD140" s="9">
        <v>0</v>
      </c>
      <c r="AE140" s="9">
        <v>-23390.69</v>
      </c>
      <c r="AF140" s="9">
        <v>0</v>
      </c>
      <c r="AG140" s="9">
        <v>0</v>
      </c>
      <c r="AH140" s="10">
        <v>0</v>
      </c>
      <c r="AI140" s="10">
        <v>-23390.69</v>
      </c>
      <c r="AJ140" s="10">
        <v>0</v>
      </c>
      <c r="AK140" s="10">
        <v>0</v>
      </c>
      <c r="AL140" s="9">
        <v>0</v>
      </c>
      <c r="AM140" s="9">
        <v>-23390.67</v>
      </c>
      <c r="AN140" s="9">
        <v>0</v>
      </c>
      <c r="AO140" s="9">
        <v>0</v>
      </c>
      <c r="AP140" s="9">
        <v>0</v>
      </c>
      <c r="AQ140" s="9">
        <v>-20171.04</v>
      </c>
      <c r="AR140" s="9">
        <v>0</v>
      </c>
      <c r="AS140" s="9">
        <v>0</v>
      </c>
      <c r="AT140" s="9">
        <v>0</v>
      </c>
      <c r="AU140" s="9">
        <v>-20171.04</v>
      </c>
      <c r="AV140" s="9">
        <v>0</v>
      </c>
      <c r="AW140" s="9">
        <v>0</v>
      </c>
      <c r="AX140" s="57">
        <f t="shared" si="7"/>
        <v>-263710.68</v>
      </c>
      <c r="AY140" s="57">
        <f t="shared" si="6"/>
        <v>0</v>
      </c>
      <c r="AZ140" s="57">
        <f t="shared" si="6"/>
        <v>-263710.68</v>
      </c>
      <c r="BA140" s="57"/>
      <c r="BB140" s="57">
        <f t="shared" si="8"/>
        <v>0</v>
      </c>
    </row>
    <row r="141" spans="1:54" x14ac:dyDescent="0.25">
      <c r="A141" t="s">
        <v>139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10">
        <v>0</v>
      </c>
      <c r="AI141" s="10">
        <v>0</v>
      </c>
      <c r="AJ141" s="10">
        <v>0</v>
      </c>
      <c r="AK141" s="10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  <c r="AU141" s="9">
        <v>0</v>
      </c>
      <c r="AV141" s="9">
        <v>0</v>
      </c>
      <c r="AW141" s="9">
        <v>0</v>
      </c>
      <c r="AX141" s="57">
        <f t="shared" si="7"/>
        <v>0</v>
      </c>
      <c r="AY141" s="57">
        <f t="shared" si="6"/>
        <v>0</v>
      </c>
      <c r="AZ141" s="57">
        <f t="shared" si="6"/>
        <v>0</v>
      </c>
      <c r="BA141" s="57"/>
      <c r="BB141" s="57">
        <f t="shared" si="8"/>
        <v>0</v>
      </c>
    </row>
    <row r="142" spans="1:54" x14ac:dyDescent="0.25">
      <c r="A142" t="s">
        <v>140</v>
      </c>
      <c r="B142" s="9">
        <v>0</v>
      </c>
      <c r="C142" s="9">
        <v>0</v>
      </c>
      <c r="D142" s="9">
        <v>0</v>
      </c>
      <c r="E142" s="9">
        <v>0</v>
      </c>
      <c r="F142" s="9">
        <v>-12111.9</v>
      </c>
      <c r="G142" s="9">
        <v>0</v>
      </c>
      <c r="H142" s="9">
        <v>0</v>
      </c>
      <c r="I142" s="9">
        <v>0</v>
      </c>
      <c r="J142" s="9">
        <v>-6055.96</v>
      </c>
      <c r="K142" s="9">
        <v>0</v>
      </c>
      <c r="L142" s="9">
        <v>0</v>
      </c>
      <c r="M142" s="9">
        <v>0</v>
      </c>
      <c r="N142" s="9">
        <v>-6055.96</v>
      </c>
      <c r="O142" s="9">
        <v>0</v>
      </c>
      <c r="P142" s="9">
        <v>0</v>
      </c>
      <c r="Q142" s="9">
        <v>0</v>
      </c>
      <c r="R142" s="9">
        <v>-6055.96</v>
      </c>
      <c r="S142" s="9">
        <v>0</v>
      </c>
      <c r="T142" s="9">
        <v>0</v>
      </c>
      <c r="U142" s="9">
        <v>0</v>
      </c>
      <c r="V142" s="9">
        <v>-6055.96</v>
      </c>
      <c r="W142" s="9">
        <v>0</v>
      </c>
      <c r="X142" s="9">
        <v>0</v>
      </c>
      <c r="Y142" s="9">
        <v>0</v>
      </c>
      <c r="Z142" s="9">
        <v>-6055.96</v>
      </c>
      <c r="AA142" s="9">
        <v>0</v>
      </c>
      <c r="AB142" s="9">
        <v>0</v>
      </c>
      <c r="AC142" s="9">
        <v>0</v>
      </c>
      <c r="AD142" s="9">
        <v>-6055.96</v>
      </c>
      <c r="AE142" s="9">
        <v>0</v>
      </c>
      <c r="AF142" s="9">
        <v>0</v>
      </c>
      <c r="AG142" s="9">
        <v>0</v>
      </c>
      <c r="AH142" s="10">
        <v>-6055.96</v>
      </c>
      <c r="AI142" s="10">
        <v>0</v>
      </c>
      <c r="AJ142" s="10">
        <v>0</v>
      </c>
      <c r="AK142" s="10">
        <v>0</v>
      </c>
      <c r="AL142" s="9">
        <v>-6055.96</v>
      </c>
      <c r="AM142" s="9">
        <v>0</v>
      </c>
      <c r="AN142" s="9">
        <v>0</v>
      </c>
      <c r="AO142" s="9">
        <v>0</v>
      </c>
      <c r="AP142" s="9">
        <v>-6055.96</v>
      </c>
      <c r="AQ142" s="9">
        <v>0</v>
      </c>
      <c r="AR142" s="9">
        <v>0</v>
      </c>
      <c r="AS142" s="9">
        <v>0</v>
      </c>
      <c r="AT142" s="9">
        <v>-6055.96</v>
      </c>
      <c r="AU142" s="9">
        <v>0</v>
      </c>
      <c r="AV142" s="9">
        <v>0</v>
      </c>
      <c r="AW142" s="9">
        <v>0</v>
      </c>
      <c r="AX142" s="57">
        <f t="shared" si="7"/>
        <v>-72671.5</v>
      </c>
      <c r="AY142" s="57">
        <f t="shared" si="6"/>
        <v>-72671.5</v>
      </c>
      <c r="AZ142" s="57">
        <f t="shared" si="6"/>
        <v>0</v>
      </c>
      <c r="BA142" s="57"/>
      <c r="BB142" s="57">
        <f t="shared" si="8"/>
        <v>0</v>
      </c>
    </row>
    <row r="143" spans="1:54" x14ac:dyDescent="0.25">
      <c r="A143" t="s">
        <v>141</v>
      </c>
      <c r="B143" s="9">
        <v>0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10">
        <v>0</v>
      </c>
      <c r="AI143" s="10">
        <v>0</v>
      </c>
      <c r="AJ143" s="10">
        <v>0</v>
      </c>
      <c r="AK143" s="10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57">
        <f t="shared" si="7"/>
        <v>0</v>
      </c>
      <c r="AY143" s="57">
        <f t="shared" si="6"/>
        <v>0</v>
      </c>
      <c r="AZ143" s="57">
        <f t="shared" si="6"/>
        <v>0</v>
      </c>
      <c r="BA143" s="57"/>
      <c r="BB143" s="57">
        <f t="shared" si="8"/>
        <v>0</v>
      </c>
    </row>
    <row r="144" spans="1:54" x14ac:dyDescent="0.25">
      <c r="A144" t="s">
        <v>142</v>
      </c>
      <c r="B144" s="9">
        <v>0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10">
        <v>0</v>
      </c>
      <c r="AI144" s="10">
        <v>0</v>
      </c>
      <c r="AJ144" s="10">
        <v>0</v>
      </c>
      <c r="AK144" s="10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57">
        <f t="shared" si="7"/>
        <v>0</v>
      </c>
      <c r="AY144" s="57">
        <f t="shared" si="6"/>
        <v>0</v>
      </c>
      <c r="AZ144" s="57">
        <f t="shared" si="6"/>
        <v>0</v>
      </c>
      <c r="BA144" s="57"/>
      <c r="BB144" s="57">
        <f t="shared" si="8"/>
        <v>0</v>
      </c>
    </row>
    <row r="145" spans="1:54" x14ac:dyDescent="0.25">
      <c r="A145" t="s">
        <v>143</v>
      </c>
      <c r="B145" s="9">
        <v>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10">
        <v>0</v>
      </c>
      <c r="AI145" s="10">
        <v>0</v>
      </c>
      <c r="AJ145" s="10">
        <v>0</v>
      </c>
      <c r="AK145" s="10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57">
        <f t="shared" si="7"/>
        <v>0</v>
      </c>
      <c r="AY145" s="57">
        <f t="shared" si="6"/>
        <v>0</v>
      </c>
      <c r="AZ145" s="57">
        <f t="shared" si="6"/>
        <v>0</v>
      </c>
      <c r="BA145" s="57"/>
      <c r="BB145" s="57">
        <f t="shared" si="8"/>
        <v>0</v>
      </c>
    </row>
    <row r="146" spans="1:54" x14ac:dyDescent="0.25">
      <c r="A146" t="s">
        <v>144</v>
      </c>
      <c r="B146" s="9">
        <v>0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10">
        <v>0</v>
      </c>
      <c r="AI146" s="10">
        <v>0</v>
      </c>
      <c r="AJ146" s="10">
        <v>0</v>
      </c>
      <c r="AK146" s="10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57">
        <f t="shared" si="7"/>
        <v>0</v>
      </c>
      <c r="AY146" s="57">
        <f t="shared" si="6"/>
        <v>0</v>
      </c>
      <c r="AZ146" s="57">
        <f t="shared" si="6"/>
        <v>0</v>
      </c>
      <c r="BA146" s="57"/>
      <c r="BB146" s="57">
        <f t="shared" si="8"/>
        <v>0</v>
      </c>
    </row>
    <row r="147" spans="1:54" x14ac:dyDescent="0.25">
      <c r="A147" t="s">
        <v>145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-20282.009999999998</v>
      </c>
      <c r="AC147" s="9">
        <v>0</v>
      </c>
      <c r="AD147" s="9">
        <v>0</v>
      </c>
      <c r="AE147" s="9">
        <v>0</v>
      </c>
      <c r="AF147" s="9">
        <v>-2897.43</v>
      </c>
      <c r="AG147" s="9">
        <v>0</v>
      </c>
      <c r="AH147" s="10">
        <v>0</v>
      </c>
      <c r="AI147" s="10">
        <v>0</v>
      </c>
      <c r="AJ147" s="10">
        <v>-2897.43</v>
      </c>
      <c r="AK147" s="10">
        <v>0</v>
      </c>
      <c r="AL147" s="9">
        <v>0</v>
      </c>
      <c r="AM147" s="9">
        <v>0</v>
      </c>
      <c r="AN147" s="9">
        <v>1237.04</v>
      </c>
      <c r="AO147" s="9">
        <v>0</v>
      </c>
      <c r="AP147" s="9">
        <v>0</v>
      </c>
      <c r="AQ147" s="9">
        <v>0</v>
      </c>
      <c r="AR147" s="9">
        <v>1237.04</v>
      </c>
      <c r="AS147" s="9">
        <v>0</v>
      </c>
      <c r="AT147" s="9">
        <v>0</v>
      </c>
      <c r="AU147" s="9">
        <v>0</v>
      </c>
      <c r="AV147" s="9">
        <v>1237.04</v>
      </c>
      <c r="AW147" s="9">
        <v>0</v>
      </c>
      <c r="AX147" s="57">
        <f t="shared" si="7"/>
        <v>-22365.749999999996</v>
      </c>
      <c r="AY147" s="57">
        <f t="shared" ref="AY147:AZ181" si="9">B147+F147+J147+N147+R147+V147+Z147+AD147+AH147+AL147+AP147+AT147</f>
        <v>0</v>
      </c>
      <c r="AZ147" s="57">
        <f t="shared" si="9"/>
        <v>0</v>
      </c>
      <c r="BA147" s="57"/>
      <c r="BB147" s="57">
        <f t="shared" si="8"/>
        <v>0</v>
      </c>
    </row>
    <row r="148" spans="1:54" x14ac:dyDescent="0.25">
      <c r="A148" t="s">
        <v>146</v>
      </c>
      <c r="B148" s="9">
        <v>0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10">
        <v>0</v>
      </c>
      <c r="AI148" s="10">
        <v>0</v>
      </c>
      <c r="AJ148" s="10">
        <v>0</v>
      </c>
      <c r="AK148" s="10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57">
        <f t="shared" si="7"/>
        <v>0</v>
      </c>
      <c r="AY148" s="57">
        <f t="shared" si="9"/>
        <v>0</v>
      </c>
      <c r="AZ148" s="57">
        <f t="shared" si="9"/>
        <v>0</v>
      </c>
      <c r="BA148" s="57"/>
      <c r="BB148" s="57">
        <f t="shared" si="8"/>
        <v>0</v>
      </c>
    </row>
    <row r="149" spans="1:54" x14ac:dyDescent="0.25">
      <c r="A149" t="s">
        <v>147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10">
        <v>0</v>
      </c>
      <c r="AI149" s="10">
        <v>0</v>
      </c>
      <c r="AJ149" s="10">
        <v>0</v>
      </c>
      <c r="AK149" s="10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57">
        <f t="shared" si="7"/>
        <v>0</v>
      </c>
      <c r="AY149" s="57">
        <f t="shared" si="9"/>
        <v>0</v>
      </c>
      <c r="AZ149" s="57">
        <f t="shared" si="9"/>
        <v>0</v>
      </c>
      <c r="BA149" s="57"/>
      <c r="BB149" s="57">
        <f t="shared" si="8"/>
        <v>0</v>
      </c>
    </row>
    <row r="150" spans="1:54" x14ac:dyDescent="0.25">
      <c r="A150" t="s">
        <v>148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10">
        <v>0</v>
      </c>
      <c r="AI150" s="10">
        <v>0</v>
      </c>
      <c r="AJ150" s="10">
        <v>0</v>
      </c>
      <c r="AK150" s="10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0</v>
      </c>
      <c r="AX150" s="57">
        <f t="shared" si="7"/>
        <v>0</v>
      </c>
      <c r="AY150" s="57">
        <f t="shared" si="9"/>
        <v>0</v>
      </c>
      <c r="AZ150" s="57">
        <f t="shared" si="9"/>
        <v>0</v>
      </c>
      <c r="BA150" s="57"/>
      <c r="BB150" s="57">
        <f t="shared" si="8"/>
        <v>0</v>
      </c>
    </row>
    <row r="151" spans="1:54" x14ac:dyDescent="0.25">
      <c r="A151" t="s">
        <v>149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10">
        <v>0</v>
      </c>
      <c r="AI151" s="10">
        <v>0</v>
      </c>
      <c r="AJ151" s="10">
        <v>0</v>
      </c>
      <c r="AK151" s="10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57">
        <f t="shared" si="7"/>
        <v>0</v>
      </c>
      <c r="AY151" s="57">
        <f t="shared" si="9"/>
        <v>0</v>
      </c>
      <c r="AZ151" s="57">
        <f t="shared" si="9"/>
        <v>0</v>
      </c>
      <c r="BA151" s="57"/>
      <c r="BB151" s="57">
        <f t="shared" si="8"/>
        <v>0</v>
      </c>
    </row>
    <row r="152" spans="1:54" x14ac:dyDescent="0.25">
      <c r="A152" t="s">
        <v>150</v>
      </c>
      <c r="B152" s="9">
        <v>0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10">
        <v>0</v>
      </c>
      <c r="AI152" s="10">
        <v>0</v>
      </c>
      <c r="AJ152" s="10">
        <v>0</v>
      </c>
      <c r="AK152" s="10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57">
        <f t="shared" si="7"/>
        <v>0</v>
      </c>
      <c r="AY152" s="57">
        <f t="shared" si="9"/>
        <v>0</v>
      </c>
      <c r="AZ152" s="57">
        <f t="shared" si="9"/>
        <v>0</v>
      </c>
      <c r="BA152" s="57"/>
      <c r="BB152" s="57">
        <f t="shared" si="8"/>
        <v>0</v>
      </c>
    </row>
    <row r="153" spans="1:54" x14ac:dyDescent="0.25">
      <c r="A153" t="s">
        <v>151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10">
        <v>0</v>
      </c>
      <c r="AI153" s="10">
        <v>0</v>
      </c>
      <c r="AJ153" s="10">
        <v>0</v>
      </c>
      <c r="AK153" s="10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>
        <v>0</v>
      </c>
      <c r="AW153" s="9">
        <v>0</v>
      </c>
      <c r="AX153" s="57">
        <f t="shared" si="7"/>
        <v>0</v>
      </c>
      <c r="AY153" s="57">
        <f t="shared" si="9"/>
        <v>0</v>
      </c>
      <c r="AZ153" s="57">
        <f t="shared" si="9"/>
        <v>0</v>
      </c>
      <c r="BA153" s="57"/>
      <c r="BB153" s="57">
        <f t="shared" si="8"/>
        <v>0</v>
      </c>
    </row>
    <row r="154" spans="1:54" x14ac:dyDescent="0.25">
      <c r="A154" t="s">
        <v>152</v>
      </c>
      <c r="B154" s="9">
        <v>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10">
        <v>0</v>
      </c>
      <c r="AI154" s="10">
        <v>0</v>
      </c>
      <c r="AJ154" s="10">
        <v>0</v>
      </c>
      <c r="AK154" s="10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>
        <v>0</v>
      </c>
      <c r="AW154" s="9">
        <v>0</v>
      </c>
      <c r="AX154" s="57">
        <f t="shared" si="7"/>
        <v>0</v>
      </c>
      <c r="AY154" s="57">
        <f t="shared" si="9"/>
        <v>0</v>
      </c>
      <c r="AZ154" s="57">
        <f t="shared" si="9"/>
        <v>0</v>
      </c>
      <c r="BA154" s="57"/>
      <c r="BB154" s="57">
        <f t="shared" si="8"/>
        <v>0</v>
      </c>
    </row>
    <row r="155" spans="1:54" x14ac:dyDescent="0.25">
      <c r="A155" t="s">
        <v>153</v>
      </c>
      <c r="B155" s="9">
        <v>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10">
        <v>0</v>
      </c>
      <c r="AI155" s="10">
        <v>0</v>
      </c>
      <c r="AJ155" s="10">
        <v>0</v>
      </c>
      <c r="AK155" s="10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  <c r="AU155" s="9">
        <v>0</v>
      </c>
      <c r="AV155" s="9">
        <v>0</v>
      </c>
      <c r="AW155" s="9">
        <v>0</v>
      </c>
      <c r="AX155" s="57">
        <f t="shared" si="7"/>
        <v>0</v>
      </c>
      <c r="AY155" s="57">
        <f t="shared" si="9"/>
        <v>0</v>
      </c>
      <c r="AZ155" s="57">
        <f t="shared" si="9"/>
        <v>0</v>
      </c>
      <c r="BA155" s="57"/>
      <c r="BB155" s="57">
        <f t="shared" si="8"/>
        <v>0</v>
      </c>
    </row>
    <row r="156" spans="1:54" x14ac:dyDescent="0.25">
      <c r="A156" t="s">
        <v>154</v>
      </c>
      <c r="B156" s="9">
        <v>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10">
        <v>0</v>
      </c>
      <c r="AI156" s="10">
        <v>0</v>
      </c>
      <c r="AJ156" s="10">
        <v>0</v>
      </c>
      <c r="AK156" s="10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  <c r="AU156" s="9">
        <v>0</v>
      </c>
      <c r="AV156" s="9">
        <v>0</v>
      </c>
      <c r="AW156" s="9">
        <v>0</v>
      </c>
      <c r="AX156" s="57">
        <f t="shared" si="7"/>
        <v>0</v>
      </c>
      <c r="AY156" s="57">
        <f t="shared" si="9"/>
        <v>0</v>
      </c>
      <c r="AZ156" s="57">
        <f t="shared" si="9"/>
        <v>0</v>
      </c>
      <c r="BA156" s="57"/>
      <c r="BB156" s="57">
        <f t="shared" si="8"/>
        <v>0</v>
      </c>
    </row>
    <row r="157" spans="1:54" x14ac:dyDescent="0.25">
      <c r="A157" t="s">
        <v>155</v>
      </c>
      <c r="B157" s="9">
        <v>0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10">
        <v>0</v>
      </c>
      <c r="AI157" s="10">
        <v>0</v>
      </c>
      <c r="AJ157" s="10">
        <v>0</v>
      </c>
      <c r="AK157" s="10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  <c r="AU157" s="9">
        <v>0</v>
      </c>
      <c r="AV157" s="9">
        <v>0</v>
      </c>
      <c r="AW157" s="9">
        <v>0</v>
      </c>
      <c r="AX157" s="57">
        <f t="shared" si="7"/>
        <v>0</v>
      </c>
      <c r="AY157" s="57">
        <f t="shared" si="9"/>
        <v>0</v>
      </c>
      <c r="AZ157" s="57">
        <f t="shared" si="9"/>
        <v>0</v>
      </c>
      <c r="BA157" s="57"/>
      <c r="BB157" s="57">
        <f t="shared" si="8"/>
        <v>0</v>
      </c>
    </row>
    <row r="158" spans="1:54" x14ac:dyDescent="0.25">
      <c r="A158" t="s">
        <v>156</v>
      </c>
      <c r="B158" s="9">
        <v>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10">
        <v>0</v>
      </c>
      <c r="AI158" s="10">
        <v>0</v>
      </c>
      <c r="AJ158" s="10">
        <v>0</v>
      </c>
      <c r="AK158" s="10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  <c r="AU158" s="9">
        <v>0</v>
      </c>
      <c r="AV158" s="9">
        <v>0</v>
      </c>
      <c r="AW158" s="9">
        <v>0</v>
      </c>
      <c r="AX158" s="57">
        <f t="shared" si="7"/>
        <v>0</v>
      </c>
      <c r="AY158" s="57">
        <f t="shared" si="9"/>
        <v>0</v>
      </c>
      <c r="AZ158" s="57">
        <f t="shared" si="9"/>
        <v>0</v>
      </c>
      <c r="BA158" s="57"/>
      <c r="BB158" s="57">
        <f t="shared" si="8"/>
        <v>0</v>
      </c>
    </row>
    <row r="159" spans="1:54" x14ac:dyDescent="0.25">
      <c r="A159" t="s">
        <v>157</v>
      </c>
      <c r="B159" s="9">
        <v>-8797.5</v>
      </c>
      <c r="C159" s="9">
        <v>0</v>
      </c>
      <c r="D159" s="9">
        <v>0</v>
      </c>
      <c r="E159" s="9">
        <v>0</v>
      </c>
      <c r="F159" s="9">
        <v>-8797.5</v>
      </c>
      <c r="G159" s="9">
        <v>0</v>
      </c>
      <c r="H159" s="9">
        <v>0</v>
      </c>
      <c r="I159" s="9">
        <v>0</v>
      </c>
      <c r="J159" s="9">
        <v>-8797.5</v>
      </c>
      <c r="K159" s="9">
        <v>0</v>
      </c>
      <c r="L159" s="9">
        <v>0</v>
      </c>
      <c r="M159" s="9">
        <v>0</v>
      </c>
      <c r="N159" s="9">
        <v>-8797.5</v>
      </c>
      <c r="O159" s="9">
        <v>0</v>
      </c>
      <c r="P159" s="9">
        <v>0</v>
      </c>
      <c r="Q159" s="9">
        <v>0</v>
      </c>
      <c r="R159" s="9">
        <v>-8797.5</v>
      </c>
      <c r="S159" s="9">
        <v>0</v>
      </c>
      <c r="T159" s="9">
        <v>0</v>
      </c>
      <c r="U159" s="9">
        <v>0</v>
      </c>
      <c r="V159" s="9">
        <v>-8797.5</v>
      </c>
      <c r="W159" s="9">
        <v>0</v>
      </c>
      <c r="X159" s="9">
        <v>0</v>
      </c>
      <c r="Y159" s="9">
        <v>0</v>
      </c>
      <c r="Z159" s="9">
        <v>-8797.5</v>
      </c>
      <c r="AA159" s="9">
        <v>0</v>
      </c>
      <c r="AB159" s="9">
        <v>0</v>
      </c>
      <c r="AC159" s="9">
        <v>0</v>
      </c>
      <c r="AD159" s="9">
        <v>-8797.5</v>
      </c>
      <c r="AE159" s="9">
        <v>0</v>
      </c>
      <c r="AF159" s="9">
        <v>0</v>
      </c>
      <c r="AG159" s="9">
        <v>0</v>
      </c>
      <c r="AH159" s="10">
        <v>-8797.5</v>
      </c>
      <c r="AI159" s="10">
        <v>0</v>
      </c>
      <c r="AJ159" s="10">
        <v>0</v>
      </c>
      <c r="AK159" s="10">
        <v>0</v>
      </c>
      <c r="AL159" s="9">
        <v>-8797.5</v>
      </c>
      <c r="AM159" s="9">
        <v>0</v>
      </c>
      <c r="AN159" s="9">
        <v>0</v>
      </c>
      <c r="AO159" s="9">
        <v>0</v>
      </c>
      <c r="AP159" s="9">
        <v>-8797.5</v>
      </c>
      <c r="AQ159" s="9">
        <v>0</v>
      </c>
      <c r="AR159" s="9">
        <v>0</v>
      </c>
      <c r="AS159" s="9">
        <v>0</v>
      </c>
      <c r="AT159" s="9">
        <v>-8797.5</v>
      </c>
      <c r="AU159" s="9">
        <v>0</v>
      </c>
      <c r="AV159" s="9">
        <v>0</v>
      </c>
      <c r="AW159" s="9">
        <v>0</v>
      </c>
      <c r="AX159" s="57">
        <f t="shared" si="7"/>
        <v>-105570</v>
      </c>
      <c r="AY159" s="57">
        <f t="shared" si="9"/>
        <v>-105570</v>
      </c>
      <c r="AZ159" s="57">
        <f t="shared" si="9"/>
        <v>0</v>
      </c>
      <c r="BA159" s="57"/>
      <c r="BB159" s="57">
        <f t="shared" si="8"/>
        <v>0</v>
      </c>
    </row>
    <row r="160" spans="1:54" x14ac:dyDescent="0.25">
      <c r="A160" t="s">
        <v>158</v>
      </c>
      <c r="B160" s="9">
        <v>0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10">
        <v>0</v>
      </c>
      <c r="AI160" s="10">
        <v>0</v>
      </c>
      <c r="AJ160" s="10">
        <v>0</v>
      </c>
      <c r="AK160" s="10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  <c r="AU160" s="9">
        <v>0</v>
      </c>
      <c r="AV160" s="9">
        <v>0</v>
      </c>
      <c r="AW160" s="9">
        <v>0</v>
      </c>
      <c r="AX160" s="57">
        <f t="shared" si="7"/>
        <v>0</v>
      </c>
      <c r="AY160" s="57">
        <f t="shared" si="9"/>
        <v>0</v>
      </c>
      <c r="AZ160" s="57">
        <f t="shared" si="9"/>
        <v>0</v>
      </c>
      <c r="BA160" s="57"/>
      <c r="BB160" s="57">
        <f t="shared" si="8"/>
        <v>0</v>
      </c>
    </row>
    <row r="161" spans="1:54" x14ac:dyDescent="0.25">
      <c r="A161" t="s">
        <v>159</v>
      </c>
      <c r="B161" s="9">
        <v>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10">
        <v>0</v>
      </c>
      <c r="AI161" s="10">
        <v>0</v>
      </c>
      <c r="AJ161" s="10">
        <v>0</v>
      </c>
      <c r="AK161" s="10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  <c r="AU161" s="9">
        <v>0</v>
      </c>
      <c r="AV161" s="9">
        <v>0</v>
      </c>
      <c r="AW161" s="9">
        <v>0</v>
      </c>
      <c r="AX161" s="57">
        <f t="shared" si="7"/>
        <v>0</v>
      </c>
      <c r="AY161" s="57">
        <f t="shared" si="9"/>
        <v>0</v>
      </c>
      <c r="AZ161" s="57">
        <f t="shared" si="9"/>
        <v>0</v>
      </c>
      <c r="BA161" s="57"/>
      <c r="BB161" s="57">
        <f t="shared" si="8"/>
        <v>0</v>
      </c>
    </row>
    <row r="162" spans="1:54" x14ac:dyDescent="0.25">
      <c r="A162" t="s">
        <v>160</v>
      </c>
      <c r="B162" s="9">
        <v>0</v>
      </c>
      <c r="C162" s="9">
        <v>0</v>
      </c>
      <c r="D162" s="9">
        <v>0</v>
      </c>
      <c r="E162" s="9">
        <v>-816.79</v>
      </c>
      <c r="F162" s="9">
        <v>0</v>
      </c>
      <c r="G162" s="9">
        <v>0</v>
      </c>
      <c r="H162" s="9">
        <v>0</v>
      </c>
      <c r="I162" s="9">
        <v>-816.79</v>
      </c>
      <c r="J162" s="9">
        <v>0</v>
      </c>
      <c r="K162" s="9">
        <v>0</v>
      </c>
      <c r="L162" s="9">
        <v>0</v>
      </c>
      <c r="M162" s="9">
        <v>-816.79</v>
      </c>
      <c r="N162" s="9">
        <v>0</v>
      </c>
      <c r="O162" s="9">
        <v>0</v>
      </c>
      <c r="P162" s="9">
        <v>0</v>
      </c>
      <c r="Q162" s="9">
        <v>-816.79</v>
      </c>
      <c r="R162" s="9">
        <v>0</v>
      </c>
      <c r="S162" s="9">
        <v>0</v>
      </c>
      <c r="T162" s="9">
        <v>0</v>
      </c>
      <c r="U162" s="9">
        <v>-816.79</v>
      </c>
      <c r="V162" s="9">
        <v>0</v>
      </c>
      <c r="W162" s="9">
        <v>0</v>
      </c>
      <c r="X162" s="9">
        <v>0</v>
      </c>
      <c r="Y162" s="9">
        <v>-816.79</v>
      </c>
      <c r="Z162" s="9">
        <v>0</v>
      </c>
      <c r="AA162" s="9">
        <v>0</v>
      </c>
      <c r="AB162" s="9">
        <v>0</v>
      </c>
      <c r="AC162" s="9">
        <v>-816.79</v>
      </c>
      <c r="AD162" s="9">
        <v>0</v>
      </c>
      <c r="AE162" s="9">
        <v>0</v>
      </c>
      <c r="AF162" s="9">
        <v>0</v>
      </c>
      <c r="AG162" s="9">
        <v>-816.79</v>
      </c>
      <c r="AH162" s="10">
        <v>0</v>
      </c>
      <c r="AI162" s="10">
        <v>0</v>
      </c>
      <c r="AJ162" s="10">
        <v>0</v>
      </c>
      <c r="AK162" s="10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-0.12</v>
      </c>
      <c r="AT162" s="9">
        <v>0</v>
      </c>
      <c r="AU162" s="9">
        <v>0</v>
      </c>
      <c r="AV162" s="9">
        <v>0</v>
      </c>
      <c r="AW162" s="9">
        <v>-0.12</v>
      </c>
      <c r="AX162" s="57">
        <f t="shared" si="7"/>
        <v>-6534.5599999999995</v>
      </c>
      <c r="AY162" s="57">
        <f t="shared" si="9"/>
        <v>0</v>
      </c>
      <c r="AZ162" s="57">
        <f t="shared" si="9"/>
        <v>0</v>
      </c>
      <c r="BA162" s="57"/>
      <c r="BB162" s="57">
        <f t="shared" si="8"/>
        <v>-6534.5599999999995</v>
      </c>
    </row>
    <row r="163" spans="1:54" x14ac:dyDescent="0.25">
      <c r="A163" t="s">
        <v>161</v>
      </c>
      <c r="B163" s="9">
        <v>0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10">
        <v>0</v>
      </c>
      <c r="AI163" s="10">
        <v>0</v>
      </c>
      <c r="AJ163" s="10">
        <v>0</v>
      </c>
      <c r="AK163" s="10">
        <v>0</v>
      </c>
      <c r="AL163" s="9">
        <v>0</v>
      </c>
      <c r="AM163" s="9">
        <v>0</v>
      </c>
      <c r="AN163" s="9"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  <c r="AU163" s="9">
        <v>0</v>
      </c>
      <c r="AV163" s="9">
        <v>0</v>
      </c>
      <c r="AW163" s="9">
        <v>0</v>
      </c>
      <c r="AX163" s="57">
        <f t="shared" si="7"/>
        <v>0</v>
      </c>
      <c r="AY163" s="57">
        <f t="shared" si="9"/>
        <v>0</v>
      </c>
      <c r="AZ163" s="57">
        <f t="shared" si="9"/>
        <v>0</v>
      </c>
      <c r="BA163" s="57"/>
      <c r="BB163" s="57">
        <f t="shared" si="8"/>
        <v>0</v>
      </c>
    </row>
    <row r="164" spans="1:54" x14ac:dyDescent="0.25">
      <c r="A164" t="s">
        <v>162</v>
      </c>
      <c r="B164" s="9">
        <v>0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10">
        <v>0</v>
      </c>
      <c r="AI164" s="10">
        <v>0</v>
      </c>
      <c r="AJ164" s="10">
        <v>0</v>
      </c>
      <c r="AK164" s="10">
        <v>0</v>
      </c>
      <c r="AL164" s="9">
        <v>0</v>
      </c>
      <c r="AM164" s="9">
        <v>0</v>
      </c>
      <c r="AN164" s="9"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  <c r="AU164" s="9">
        <v>0</v>
      </c>
      <c r="AV164" s="9">
        <v>0</v>
      </c>
      <c r="AW164" s="9">
        <v>0</v>
      </c>
      <c r="AX164" s="57">
        <f t="shared" si="7"/>
        <v>0</v>
      </c>
      <c r="AY164" s="57">
        <f t="shared" si="9"/>
        <v>0</v>
      </c>
      <c r="AZ164" s="57">
        <f t="shared" si="9"/>
        <v>0</v>
      </c>
      <c r="BA164" s="57"/>
      <c r="BB164" s="57">
        <f t="shared" ref="BB164:BB181" si="10">E164+I164+M164+Q164+U164+Y164+AC164+AG164+AK164+AO164+AS164+AW164</f>
        <v>0</v>
      </c>
    </row>
    <row r="165" spans="1:54" x14ac:dyDescent="0.25">
      <c r="A165" t="s">
        <v>163</v>
      </c>
      <c r="B165" s="9">
        <v>0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10">
        <v>0</v>
      </c>
      <c r="AI165" s="10">
        <v>0</v>
      </c>
      <c r="AJ165" s="10">
        <v>0</v>
      </c>
      <c r="AK165" s="10">
        <v>0</v>
      </c>
      <c r="AL165" s="9">
        <v>0</v>
      </c>
      <c r="AM165" s="9">
        <v>0</v>
      </c>
      <c r="AN165" s="9"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  <c r="AU165" s="9">
        <v>0</v>
      </c>
      <c r="AV165" s="9">
        <v>0</v>
      </c>
      <c r="AW165" s="9">
        <v>0</v>
      </c>
      <c r="AX165" s="57">
        <f t="shared" si="7"/>
        <v>0</v>
      </c>
      <c r="AY165" s="57">
        <f t="shared" si="9"/>
        <v>0</v>
      </c>
      <c r="AZ165" s="57">
        <f t="shared" si="9"/>
        <v>0</v>
      </c>
      <c r="BA165" s="57"/>
      <c r="BB165" s="57">
        <f t="shared" si="10"/>
        <v>0</v>
      </c>
    </row>
    <row r="166" spans="1:54" x14ac:dyDescent="0.25">
      <c r="A166" t="s">
        <v>164</v>
      </c>
      <c r="B166" s="9">
        <v>0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10">
        <v>0</v>
      </c>
      <c r="AI166" s="10">
        <v>0</v>
      </c>
      <c r="AJ166" s="10">
        <v>0</v>
      </c>
      <c r="AK166" s="10">
        <v>0</v>
      </c>
      <c r="AL166" s="9">
        <v>0</v>
      </c>
      <c r="AM166" s="9">
        <v>0</v>
      </c>
      <c r="AN166" s="9">
        <v>0</v>
      </c>
      <c r="AO166" s="9">
        <v>0</v>
      </c>
      <c r="AP166" s="9">
        <v>0</v>
      </c>
      <c r="AQ166" s="9">
        <v>0</v>
      </c>
      <c r="AR166" s="9">
        <v>0</v>
      </c>
      <c r="AS166" s="9">
        <v>0</v>
      </c>
      <c r="AT166" s="9">
        <v>0</v>
      </c>
      <c r="AU166" s="9">
        <v>0</v>
      </c>
      <c r="AV166" s="9">
        <v>0</v>
      </c>
      <c r="AW166" s="9">
        <v>0</v>
      </c>
      <c r="AX166" s="57">
        <f t="shared" si="7"/>
        <v>0</v>
      </c>
      <c r="AY166" s="57">
        <f t="shared" si="9"/>
        <v>0</v>
      </c>
      <c r="AZ166" s="57">
        <f t="shared" si="9"/>
        <v>0</v>
      </c>
      <c r="BA166" s="57"/>
      <c r="BB166" s="57">
        <f t="shared" si="10"/>
        <v>0</v>
      </c>
    </row>
    <row r="167" spans="1:54" x14ac:dyDescent="0.25">
      <c r="A167" t="s">
        <v>165</v>
      </c>
      <c r="B167" s="9">
        <v>0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10">
        <v>0</v>
      </c>
      <c r="AI167" s="10">
        <v>0</v>
      </c>
      <c r="AJ167" s="10">
        <v>0</v>
      </c>
      <c r="AK167" s="10">
        <v>0</v>
      </c>
      <c r="AL167" s="9">
        <v>0</v>
      </c>
      <c r="AM167" s="9">
        <v>0</v>
      </c>
      <c r="AN167" s="9"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  <c r="AU167" s="9">
        <v>0</v>
      </c>
      <c r="AV167" s="9">
        <v>0</v>
      </c>
      <c r="AW167" s="9">
        <v>0</v>
      </c>
      <c r="AX167" s="57">
        <f t="shared" si="7"/>
        <v>0</v>
      </c>
      <c r="AY167" s="57">
        <f t="shared" si="9"/>
        <v>0</v>
      </c>
      <c r="AZ167" s="57">
        <f t="shared" si="9"/>
        <v>0</v>
      </c>
      <c r="BA167" s="57"/>
      <c r="BB167" s="57">
        <f t="shared" si="10"/>
        <v>0</v>
      </c>
    </row>
    <row r="168" spans="1:54" x14ac:dyDescent="0.25">
      <c r="A168" t="s">
        <v>166</v>
      </c>
      <c r="B168" s="9">
        <v>-7050.75</v>
      </c>
      <c r="C168" s="9">
        <v>-58117.01</v>
      </c>
      <c r="D168" s="9">
        <v>0</v>
      </c>
      <c r="E168" s="9">
        <v>0</v>
      </c>
      <c r="F168" s="9">
        <v>-7050.75</v>
      </c>
      <c r="G168" s="9">
        <v>-57617.01</v>
      </c>
      <c r="H168" s="9">
        <v>0</v>
      </c>
      <c r="I168" s="9">
        <v>0</v>
      </c>
      <c r="J168" s="9">
        <v>-7050.75</v>
      </c>
      <c r="K168" s="9">
        <v>-57617.01</v>
      </c>
      <c r="L168" s="9">
        <v>0</v>
      </c>
      <c r="M168" s="9">
        <v>0</v>
      </c>
      <c r="N168" s="9">
        <v>-7050.75</v>
      </c>
      <c r="O168" s="9">
        <v>-57617.01</v>
      </c>
      <c r="P168" s="9">
        <v>0</v>
      </c>
      <c r="Q168" s="9">
        <v>0</v>
      </c>
      <c r="R168" s="9">
        <v>-7050.75</v>
      </c>
      <c r="S168" s="9">
        <v>-57617.01</v>
      </c>
      <c r="T168" s="9">
        <v>0</v>
      </c>
      <c r="U168" s="9">
        <v>0</v>
      </c>
      <c r="V168" s="9">
        <v>-7050.75</v>
      </c>
      <c r="W168" s="9">
        <v>-91149.09</v>
      </c>
      <c r="X168" s="9">
        <v>0</v>
      </c>
      <c r="Y168" s="9">
        <v>0</v>
      </c>
      <c r="Z168" s="9">
        <v>-7050.75</v>
      </c>
      <c r="AA168" s="9">
        <v>-85617.01</v>
      </c>
      <c r="AB168" s="9">
        <v>0</v>
      </c>
      <c r="AC168" s="9">
        <v>0</v>
      </c>
      <c r="AD168" s="9">
        <v>-7050.75</v>
      </c>
      <c r="AE168" s="9">
        <v>-85617.01</v>
      </c>
      <c r="AF168" s="9">
        <v>0</v>
      </c>
      <c r="AG168" s="9">
        <v>0</v>
      </c>
      <c r="AH168" s="10">
        <v>-7050.75</v>
      </c>
      <c r="AI168" s="10">
        <v>-100894.79</v>
      </c>
      <c r="AJ168" s="10">
        <v>0</v>
      </c>
      <c r="AK168" s="10">
        <v>0</v>
      </c>
      <c r="AL168" s="9">
        <v>-7050.75</v>
      </c>
      <c r="AM168" s="9">
        <v>-100894.79</v>
      </c>
      <c r="AN168" s="9">
        <v>0</v>
      </c>
      <c r="AO168" s="9">
        <v>0</v>
      </c>
      <c r="AP168" s="9">
        <v>-7050.75</v>
      </c>
      <c r="AQ168" s="9">
        <v>-100894.79</v>
      </c>
      <c r="AR168" s="9">
        <v>0</v>
      </c>
      <c r="AS168" s="9">
        <v>0</v>
      </c>
      <c r="AT168" s="9">
        <v>-7050.75</v>
      </c>
      <c r="AU168" s="9">
        <v>-100894.79</v>
      </c>
      <c r="AV168" s="9">
        <v>0</v>
      </c>
      <c r="AW168" s="9">
        <v>0</v>
      </c>
      <c r="AX168" s="57">
        <f t="shared" si="7"/>
        <v>-1039156.3200000002</v>
      </c>
      <c r="AY168" s="57">
        <f t="shared" si="9"/>
        <v>-84609</v>
      </c>
      <c r="AZ168" s="57">
        <f t="shared" si="9"/>
        <v>-954547.32000000018</v>
      </c>
      <c r="BA168" s="57"/>
      <c r="BB168" s="57">
        <f t="shared" si="10"/>
        <v>0</v>
      </c>
    </row>
    <row r="169" spans="1:54" x14ac:dyDescent="0.25">
      <c r="A169" t="s">
        <v>167</v>
      </c>
      <c r="B169" s="9">
        <v>0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-5532.08</v>
      </c>
      <c r="T169" s="9">
        <v>0</v>
      </c>
      <c r="U169" s="9">
        <v>0</v>
      </c>
      <c r="V169" s="9">
        <v>0</v>
      </c>
      <c r="W169" s="9">
        <v>5532.08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10">
        <v>0</v>
      </c>
      <c r="AI169" s="10">
        <v>0</v>
      </c>
      <c r="AJ169" s="10">
        <v>0</v>
      </c>
      <c r="AK169" s="10">
        <v>0</v>
      </c>
      <c r="AL169" s="9">
        <v>0</v>
      </c>
      <c r="AM169" s="9">
        <v>0</v>
      </c>
      <c r="AN169" s="9"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  <c r="AU169" s="9">
        <v>0</v>
      </c>
      <c r="AV169" s="9">
        <v>0</v>
      </c>
      <c r="AW169" s="9">
        <v>0</v>
      </c>
      <c r="AX169" s="57">
        <f t="shared" si="7"/>
        <v>0</v>
      </c>
      <c r="AY169" s="57">
        <f t="shared" si="9"/>
        <v>0</v>
      </c>
      <c r="AZ169" s="57">
        <f t="shared" si="9"/>
        <v>0</v>
      </c>
      <c r="BA169" s="57"/>
      <c r="BB169" s="57">
        <f t="shared" si="10"/>
        <v>0</v>
      </c>
    </row>
    <row r="170" spans="1:54" x14ac:dyDescent="0.25">
      <c r="A170" t="s">
        <v>168</v>
      </c>
      <c r="B170" s="9">
        <v>-9729.1299999999992</v>
      </c>
      <c r="C170" s="9">
        <v>-402422.27999999997</v>
      </c>
      <c r="D170" s="9">
        <v>0</v>
      </c>
      <c r="E170" s="9">
        <v>0</v>
      </c>
      <c r="F170" s="9">
        <v>-9729.1666666666661</v>
      </c>
      <c r="G170" s="9">
        <v>-400922.25999999995</v>
      </c>
      <c r="H170" s="9">
        <v>0</v>
      </c>
      <c r="I170" s="9">
        <v>0</v>
      </c>
      <c r="J170" s="9">
        <v>-9729.17</v>
      </c>
      <c r="K170" s="9">
        <v>-400922.28</v>
      </c>
      <c r="L170" s="9">
        <v>0</v>
      </c>
      <c r="M170" s="9">
        <v>0</v>
      </c>
      <c r="N170" s="9">
        <v>-9729.1666666666661</v>
      </c>
      <c r="O170" s="9">
        <v>-400922.28</v>
      </c>
      <c r="P170" s="9">
        <v>0</v>
      </c>
      <c r="Q170" s="9">
        <v>0</v>
      </c>
      <c r="R170" s="9">
        <v>-9729.1666666666661</v>
      </c>
      <c r="S170" s="9">
        <v>-400922.33</v>
      </c>
      <c r="T170" s="9">
        <v>0</v>
      </c>
      <c r="U170" s="9">
        <v>0</v>
      </c>
      <c r="V170" s="9">
        <v>-9729.1666666666661</v>
      </c>
      <c r="W170" s="9">
        <v>-442920.64</v>
      </c>
      <c r="X170" s="9">
        <v>0</v>
      </c>
      <c r="Y170" s="9">
        <v>0</v>
      </c>
      <c r="Z170" s="9">
        <v>-9729.1666666666661</v>
      </c>
      <c r="AA170" s="9">
        <v>-443917.09</v>
      </c>
      <c r="AB170" s="9">
        <v>0</v>
      </c>
      <c r="AC170" s="9">
        <v>0</v>
      </c>
      <c r="AD170" s="9">
        <v>-9729.1666666666661</v>
      </c>
      <c r="AE170" s="9">
        <v>-443917.11</v>
      </c>
      <c r="AF170" s="9">
        <v>0</v>
      </c>
      <c r="AG170" s="9">
        <v>0</v>
      </c>
      <c r="AH170" s="10">
        <v>-9729.1666666666661</v>
      </c>
      <c r="AI170" s="10">
        <v>-443825.84</v>
      </c>
      <c r="AJ170" s="10">
        <v>0</v>
      </c>
      <c r="AK170" s="10">
        <v>0</v>
      </c>
      <c r="AL170" s="9">
        <v>-9729.1666666666661</v>
      </c>
      <c r="AM170" s="9">
        <v>-449062.34</v>
      </c>
      <c r="AN170" s="9">
        <v>0</v>
      </c>
      <c r="AO170" s="9">
        <v>0</v>
      </c>
      <c r="AP170" s="9">
        <v>-9729.1666666666661</v>
      </c>
      <c r="AQ170" s="9">
        <v>-448999.81</v>
      </c>
      <c r="AR170" s="9">
        <v>0</v>
      </c>
      <c r="AS170" s="9">
        <v>0</v>
      </c>
      <c r="AT170" s="9">
        <v>-9729.1666666666661</v>
      </c>
      <c r="AU170" s="9">
        <v>-457649.84</v>
      </c>
      <c r="AV170" s="9">
        <v>0</v>
      </c>
      <c r="AW170" s="9">
        <v>0</v>
      </c>
      <c r="AX170" s="57">
        <f t="shared" si="7"/>
        <v>-5253154.0666666664</v>
      </c>
      <c r="AY170" s="57">
        <f t="shared" si="9"/>
        <v>-116749.96666666669</v>
      </c>
      <c r="AZ170" s="57">
        <f t="shared" si="9"/>
        <v>-5136404.0999999987</v>
      </c>
      <c r="BA170" s="57"/>
      <c r="BB170" s="57">
        <f t="shared" si="10"/>
        <v>0</v>
      </c>
    </row>
    <row r="171" spans="1:54" x14ac:dyDescent="0.25">
      <c r="A171" t="s">
        <v>169</v>
      </c>
      <c r="B171" s="9">
        <v>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10">
        <v>0</v>
      </c>
      <c r="AI171" s="10">
        <v>0</v>
      </c>
      <c r="AJ171" s="10">
        <v>0</v>
      </c>
      <c r="AK171" s="10">
        <v>0</v>
      </c>
      <c r="AL171" s="9">
        <v>0</v>
      </c>
      <c r="AM171" s="9">
        <v>0</v>
      </c>
      <c r="AN171" s="9"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  <c r="AU171" s="9">
        <v>0</v>
      </c>
      <c r="AV171" s="9">
        <v>0</v>
      </c>
      <c r="AW171" s="9">
        <v>0</v>
      </c>
      <c r="AX171" s="57">
        <f t="shared" si="7"/>
        <v>0</v>
      </c>
      <c r="AY171" s="57">
        <f t="shared" si="9"/>
        <v>0</v>
      </c>
      <c r="AZ171" s="57">
        <f t="shared" si="9"/>
        <v>0</v>
      </c>
      <c r="BA171" s="57"/>
      <c r="BB171" s="57">
        <f t="shared" si="10"/>
        <v>0</v>
      </c>
    </row>
    <row r="172" spans="1:54" x14ac:dyDescent="0.25">
      <c r="A172" t="s">
        <v>170</v>
      </c>
      <c r="B172" s="9">
        <v>-7949.5</v>
      </c>
      <c r="C172" s="9">
        <v>0</v>
      </c>
      <c r="D172" s="9">
        <v>0</v>
      </c>
      <c r="E172" s="9">
        <v>0</v>
      </c>
      <c r="F172" s="9">
        <v>-7952.708333333333</v>
      </c>
      <c r="G172" s="9">
        <v>0</v>
      </c>
      <c r="H172" s="9">
        <v>0</v>
      </c>
      <c r="I172" s="9">
        <v>0</v>
      </c>
      <c r="J172" s="9">
        <v>-7953.29</v>
      </c>
      <c r="K172" s="9">
        <v>0</v>
      </c>
      <c r="L172" s="9">
        <v>0</v>
      </c>
      <c r="M172" s="9">
        <v>0</v>
      </c>
      <c r="N172" s="9">
        <v>-7953</v>
      </c>
      <c r="O172" s="9">
        <v>0</v>
      </c>
      <c r="P172" s="9">
        <v>0</v>
      </c>
      <c r="Q172" s="9">
        <v>0</v>
      </c>
      <c r="R172" s="9">
        <v>-7953</v>
      </c>
      <c r="S172" s="9">
        <v>0</v>
      </c>
      <c r="T172" s="9">
        <v>0</v>
      </c>
      <c r="U172" s="9">
        <v>0</v>
      </c>
      <c r="V172" s="9">
        <v>-7953</v>
      </c>
      <c r="W172" s="9">
        <v>0</v>
      </c>
      <c r="X172" s="9">
        <v>0</v>
      </c>
      <c r="Y172" s="9">
        <v>0</v>
      </c>
      <c r="Z172" s="9">
        <v>-7127.77</v>
      </c>
      <c r="AA172" s="9">
        <v>0</v>
      </c>
      <c r="AB172" s="9">
        <v>0</v>
      </c>
      <c r="AC172" s="9">
        <v>0</v>
      </c>
      <c r="AD172" s="9">
        <v>-7127.82</v>
      </c>
      <c r="AE172" s="9">
        <v>0</v>
      </c>
      <c r="AF172" s="9">
        <v>0</v>
      </c>
      <c r="AG172" s="9">
        <v>0</v>
      </c>
      <c r="AH172" s="10">
        <v>-7127.82</v>
      </c>
      <c r="AI172" s="10">
        <v>0</v>
      </c>
      <c r="AJ172" s="10">
        <v>0</v>
      </c>
      <c r="AK172" s="10">
        <v>0</v>
      </c>
      <c r="AL172" s="9">
        <v>-7127.82</v>
      </c>
      <c r="AM172" s="9">
        <v>0</v>
      </c>
      <c r="AN172" s="9">
        <v>0</v>
      </c>
      <c r="AO172" s="9">
        <v>0</v>
      </c>
      <c r="AP172" s="9">
        <v>-7127.82</v>
      </c>
      <c r="AQ172" s="9">
        <v>0</v>
      </c>
      <c r="AR172" s="9">
        <v>0</v>
      </c>
      <c r="AS172" s="9">
        <v>0</v>
      </c>
      <c r="AT172" s="9">
        <v>-7127.82</v>
      </c>
      <c r="AU172" s="9">
        <v>0</v>
      </c>
      <c r="AV172" s="9">
        <v>0</v>
      </c>
      <c r="AW172" s="9">
        <v>0</v>
      </c>
      <c r="AX172" s="57">
        <f t="shared" si="7"/>
        <v>-90481.368333333347</v>
      </c>
      <c r="AY172" s="57">
        <f t="shared" si="9"/>
        <v>-90481.368333333347</v>
      </c>
      <c r="AZ172" s="57">
        <f t="shared" si="9"/>
        <v>0</v>
      </c>
      <c r="BA172" s="57"/>
      <c r="BB172" s="57">
        <f t="shared" si="10"/>
        <v>0</v>
      </c>
    </row>
    <row r="173" spans="1:54" x14ac:dyDescent="0.25">
      <c r="A173" t="s">
        <v>171</v>
      </c>
      <c r="B173" s="9">
        <v>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10">
        <v>0</v>
      </c>
      <c r="AI173" s="10">
        <v>0</v>
      </c>
      <c r="AJ173" s="10">
        <v>0</v>
      </c>
      <c r="AK173" s="10">
        <v>0</v>
      </c>
      <c r="AL173" s="9">
        <v>0</v>
      </c>
      <c r="AM173" s="9">
        <v>0</v>
      </c>
      <c r="AN173" s="9">
        <v>0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  <c r="AU173" s="9">
        <v>0</v>
      </c>
      <c r="AV173" s="9">
        <v>0</v>
      </c>
      <c r="AW173" s="9">
        <v>0</v>
      </c>
      <c r="AX173" s="57">
        <f t="shared" si="7"/>
        <v>0</v>
      </c>
      <c r="AY173" s="57">
        <f t="shared" si="9"/>
        <v>0</v>
      </c>
      <c r="AZ173" s="57">
        <f t="shared" si="9"/>
        <v>0</v>
      </c>
      <c r="BA173" s="57"/>
      <c r="BB173" s="57">
        <f t="shared" si="10"/>
        <v>0</v>
      </c>
    </row>
    <row r="174" spans="1:54" x14ac:dyDescent="0.25">
      <c r="A174" t="s">
        <v>172</v>
      </c>
      <c r="B174" s="9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10">
        <v>0</v>
      </c>
      <c r="AI174" s="10">
        <v>0</v>
      </c>
      <c r="AJ174" s="10">
        <v>0</v>
      </c>
      <c r="AK174" s="10">
        <v>0</v>
      </c>
      <c r="AL174" s="9">
        <v>0</v>
      </c>
      <c r="AM174" s="9">
        <v>0</v>
      </c>
      <c r="AN174" s="9"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  <c r="AU174" s="9">
        <v>0</v>
      </c>
      <c r="AV174" s="9">
        <v>0</v>
      </c>
      <c r="AW174" s="9">
        <v>0</v>
      </c>
      <c r="AX174" s="57">
        <f t="shared" si="7"/>
        <v>0</v>
      </c>
      <c r="AY174" s="57">
        <f t="shared" si="9"/>
        <v>0</v>
      </c>
      <c r="AZ174" s="57">
        <f t="shared" si="9"/>
        <v>0</v>
      </c>
      <c r="BA174" s="57"/>
      <c r="BB174" s="57">
        <f t="shared" si="10"/>
        <v>0</v>
      </c>
    </row>
    <row r="175" spans="1:54" x14ac:dyDescent="0.25">
      <c r="A175" t="s">
        <v>173</v>
      </c>
      <c r="B175" s="9">
        <v>0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10">
        <v>0</v>
      </c>
      <c r="AI175" s="10">
        <v>0</v>
      </c>
      <c r="AJ175" s="10">
        <v>0</v>
      </c>
      <c r="AK175" s="10">
        <v>0</v>
      </c>
      <c r="AL175" s="9">
        <v>0</v>
      </c>
      <c r="AM175" s="9">
        <v>0</v>
      </c>
      <c r="AN175" s="9">
        <v>0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  <c r="AU175" s="9">
        <v>0</v>
      </c>
      <c r="AV175" s="9">
        <v>0</v>
      </c>
      <c r="AW175" s="9">
        <v>0</v>
      </c>
      <c r="AX175" s="57">
        <f t="shared" si="7"/>
        <v>0</v>
      </c>
      <c r="AY175" s="57">
        <f t="shared" si="9"/>
        <v>0</v>
      </c>
      <c r="AZ175" s="57">
        <f t="shared" si="9"/>
        <v>0</v>
      </c>
      <c r="BA175" s="57"/>
      <c r="BB175" s="57">
        <f t="shared" si="10"/>
        <v>0</v>
      </c>
    </row>
    <row r="176" spans="1:54" x14ac:dyDescent="0.25">
      <c r="A176" t="s">
        <v>174</v>
      </c>
      <c r="B176" s="9">
        <v>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10">
        <v>0</v>
      </c>
      <c r="AI176" s="10">
        <v>0</v>
      </c>
      <c r="AJ176" s="10">
        <v>0</v>
      </c>
      <c r="AK176" s="10">
        <v>0</v>
      </c>
      <c r="AL176" s="9">
        <v>0</v>
      </c>
      <c r="AM176" s="9">
        <v>0</v>
      </c>
      <c r="AN176" s="9"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  <c r="AU176" s="9">
        <v>0</v>
      </c>
      <c r="AV176" s="9">
        <v>0</v>
      </c>
      <c r="AW176" s="9">
        <v>0</v>
      </c>
      <c r="AX176" s="57">
        <f t="shared" si="7"/>
        <v>0</v>
      </c>
      <c r="AY176" s="57">
        <f t="shared" si="9"/>
        <v>0</v>
      </c>
      <c r="AZ176" s="57">
        <f t="shared" si="9"/>
        <v>0</v>
      </c>
      <c r="BA176" s="57"/>
      <c r="BB176" s="57">
        <f t="shared" si="10"/>
        <v>0</v>
      </c>
    </row>
    <row r="177" spans="1:54" x14ac:dyDescent="0.25">
      <c r="A177" t="s">
        <v>175</v>
      </c>
      <c r="B177" s="9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10">
        <v>0</v>
      </c>
      <c r="AI177" s="10">
        <v>0</v>
      </c>
      <c r="AJ177" s="10">
        <v>0</v>
      </c>
      <c r="AK177" s="10">
        <v>0</v>
      </c>
      <c r="AL177" s="9">
        <v>0</v>
      </c>
      <c r="AM177" s="9">
        <v>0</v>
      </c>
      <c r="AN177" s="9"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  <c r="AU177" s="9">
        <v>0</v>
      </c>
      <c r="AV177" s="9">
        <v>0</v>
      </c>
      <c r="AW177" s="9">
        <v>0</v>
      </c>
      <c r="AX177" s="57">
        <f t="shared" si="7"/>
        <v>0</v>
      </c>
      <c r="AY177" s="57">
        <f t="shared" si="9"/>
        <v>0</v>
      </c>
      <c r="AZ177" s="57">
        <f t="shared" si="9"/>
        <v>0</v>
      </c>
      <c r="BA177" s="57"/>
      <c r="BB177" s="57">
        <f t="shared" si="10"/>
        <v>0</v>
      </c>
    </row>
    <row r="178" spans="1:54" x14ac:dyDescent="0.25">
      <c r="A178" t="s">
        <v>176</v>
      </c>
      <c r="B178" s="9">
        <v>0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10">
        <v>0</v>
      </c>
      <c r="AI178" s="10">
        <v>0</v>
      </c>
      <c r="AJ178" s="10">
        <v>0</v>
      </c>
      <c r="AK178" s="10">
        <v>0</v>
      </c>
      <c r="AL178" s="9">
        <v>0</v>
      </c>
      <c r="AM178" s="9">
        <v>0</v>
      </c>
      <c r="AN178" s="9"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  <c r="AU178" s="9">
        <v>0</v>
      </c>
      <c r="AV178" s="9">
        <v>0</v>
      </c>
      <c r="AW178" s="9">
        <v>0</v>
      </c>
      <c r="AX178" s="57">
        <f t="shared" si="7"/>
        <v>0</v>
      </c>
      <c r="AY178" s="57">
        <f t="shared" si="9"/>
        <v>0</v>
      </c>
      <c r="AZ178" s="57">
        <f t="shared" si="9"/>
        <v>0</v>
      </c>
      <c r="BA178" s="57"/>
      <c r="BB178" s="57">
        <f t="shared" si="10"/>
        <v>0</v>
      </c>
    </row>
    <row r="179" spans="1:54" x14ac:dyDescent="0.25">
      <c r="A179" t="s">
        <v>177</v>
      </c>
      <c r="B179" s="9">
        <v>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10">
        <v>0</v>
      </c>
      <c r="AI179" s="10">
        <v>0</v>
      </c>
      <c r="AJ179" s="10">
        <v>0</v>
      </c>
      <c r="AK179" s="10">
        <v>0</v>
      </c>
      <c r="AL179" s="9">
        <v>0</v>
      </c>
      <c r="AM179" s="9">
        <v>0</v>
      </c>
      <c r="AN179" s="9"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  <c r="AU179" s="9">
        <v>0</v>
      </c>
      <c r="AV179" s="9">
        <v>0</v>
      </c>
      <c r="AW179" s="9">
        <v>0</v>
      </c>
      <c r="AX179" s="57">
        <f t="shared" si="7"/>
        <v>0</v>
      </c>
      <c r="AY179" s="57">
        <f t="shared" si="9"/>
        <v>0</v>
      </c>
      <c r="AZ179" s="57">
        <f t="shared" si="9"/>
        <v>0</v>
      </c>
      <c r="BA179" s="57"/>
      <c r="BB179" s="57">
        <f t="shared" si="10"/>
        <v>0</v>
      </c>
    </row>
    <row r="180" spans="1:54" x14ac:dyDescent="0.25">
      <c r="A180" t="s">
        <v>178</v>
      </c>
      <c r="B180" s="8">
        <v>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0</v>
      </c>
      <c r="AD180" s="8">
        <v>0</v>
      </c>
      <c r="AE180" s="8">
        <v>0</v>
      </c>
      <c r="AF180" s="8">
        <v>0</v>
      </c>
      <c r="AG180" s="8">
        <v>0</v>
      </c>
      <c r="AH180" s="36">
        <v>0</v>
      </c>
      <c r="AI180" s="36">
        <v>0</v>
      </c>
      <c r="AJ180" s="36">
        <v>0</v>
      </c>
      <c r="AK180" s="36">
        <v>0</v>
      </c>
      <c r="AL180" s="8">
        <v>0</v>
      </c>
      <c r="AM180" s="8">
        <v>0</v>
      </c>
      <c r="AN180" s="8">
        <v>0</v>
      </c>
      <c r="AO180" s="8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  <c r="AU180" s="9">
        <v>0</v>
      </c>
      <c r="AV180" s="9">
        <v>0</v>
      </c>
      <c r="AW180" s="9">
        <v>0</v>
      </c>
      <c r="AX180" s="57">
        <f t="shared" si="7"/>
        <v>0</v>
      </c>
      <c r="AY180" s="57">
        <f t="shared" si="9"/>
        <v>0</v>
      </c>
      <c r="AZ180" s="57">
        <f t="shared" si="9"/>
        <v>0</v>
      </c>
      <c r="BA180" s="57"/>
      <c r="BB180" s="57">
        <f t="shared" si="10"/>
        <v>0</v>
      </c>
    </row>
    <row r="181" spans="1:54" x14ac:dyDescent="0.25">
      <c r="A181" t="s">
        <v>179</v>
      </c>
      <c r="B181" s="9">
        <v>0</v>
      </c>
      <c r="C181" s="10">
        <v>-1072541.3899999999</v>
      </c>
      <c r="D181" s="10">
        <v>-432710.83</v>
      </c>
      <c r="E181" s="9">
        <v>0</v>
      </c>
      <c r="F181" s="9">
        <v>0</v>
      </c>
      <c r="G181" s="10">
        <v>-1068541.3899999999</v>
      </c>
      <c r="H181" s="10">
        <v>-432710.83</v>
      </c>
      <c r="I181" s="9">
        <v>0</v>
      </c>
      <c r="J181" s="9">
        <v>0</v>
      </c>
      <c r="K181" s="10">
        <v>-1068541.3899999999</v>
      </c>
      <c r="L181" s="10">
        <v>-432710.83</v>
      </c>
      <c r="M181" s="9">
        <v>0</v>
      </c>
      <c r="N181" s="9">
        <v>0</v>
      </c>
      <c r="O181" s="10">
        <v>-1068621.2999999998</v>
      </c>
      <c r="P181" s="10">
        <v>-324533.12</v>
      </c>
      <c r="Q181" s="9">
        <v>0</v>
      </c>
      <c r="R181" s="9">
        <v>0</v>
      </c>
      <c r="S181" s="10">
        <v>-1068621.2999999998</v>
      </c>
      <c r="T181" s="10">
        <v>-324533.12</v>
      </c>
      <c r="U181" s="9">
        <v>0</v>
      </c>
      <c r="V181" s="9">
        <v>0</v>
      </c>
      <c r="W181" s="10">
        <v>-1146774.96</v>
      </c>
      <c r="X181" s="10">
        <v>-324331.23</v>
      </c>
      <c r="Y181" s="9">
        <v>0</v>
      </c>
      <c r="Z181" s="9">
        <v>0</v>
      </c>
      <c r="AA181" s="10">
        <v>-1146143.55</v>
      </c>
      <c r="AB181" s="10">
        <v>-1099580.26</v>
      </c>
      <c r="AC181" s="9">
        <v>0</v>
      </c>
      <c r="AD181" s="9">
        <v>0</v>
      </c>
      <c r="AE181" s="10">
        <v>-1146143.55</v>
      </c>
      <c r="AF181" s="10">
        <v>-438049.62</v>
      </c>
      <c r="AG181" s="9">
        <v>0</v>
      </c>
      <c r="AH181" s="10">
        <v>0</v>
      </c>
      <c r="AI181" s="10">
        <v>-1146013.55</v>
      </c>
      <c r="AJ181" s="10">
        <v>-438049.61</v>
      </c>
      <c r="AK181" s="10">
        <v>0</v>
      </c>
      <c r="AL181" s="9">
        <v>0</v>
      </c>
      <c r="AM181" s="10">
        <v>-1146013.55</v>
      </c>
      <c r="AN181" s="10">
        <v>518506.74</v>
      </c>
      <c r="AO181" s="9">
        <v>0</v>
      </c>
      <c r="AP181" s="9">
        <v>0</v>
      </c>
      <c r="AQ181" s="10">
        <v>-1146261.01</v>
      </c>
      <c r="AR181" s="10">
        <v>-310237.93</v>
      </c>
      <c r="AS181" s="9">
        <v>0</v>
      </c>
      <c r="AT181" s="9">
        <v>0</v>
      </c>
      <c r="AU181" s="10">
        <v>-1140914.0900000001</v>
      </c>
      <c r="AV181" s="10">
        <v>-40180.32</v>
      </c>
      <c r="AW181" s="9">
        <v>0</v>
      </c>
      <c r="AX181" s="57">
        <f t="shared" si="7"/>
        <v>-17444251.990000002</v>
      </c>
      <c r="AY181" s="57">
        <f t="shared" si="9"/>
        <v>0</v>
      </c>
      <c r="AZ181" s="57">
        <f t="shared" si="9"/>
        <v>-13365131.030000001</v>
      </c>
      <c r="BA181" s="57"/>
      <c r="BB181" s="57">
        <f t="shared" si="10"/>
        <v>0</v>
      </c>
    </row>
    <row r="182" spans="1:54" x14ac:dyDescent="0.25">
      <c r="AY182" s="57">
        <f>SUM(AY3:AY181)</f>
        <v>-4140144.8283333336</v>
      </c>
      <c r="AZ182" s="57">
        <f>SUM(AZ3:AZ181)</f>
        <v>-70056269.200000003</v>
      </c>
    </row>
    <row r="183" spans="1:54" x14ac:dyDescent="0.25">
      <c r="A183">
        <v>1</v>
      </c>
      <c r="B183" s="9">
        <v>2</v>
      </c>
      <c r="C183" s="10">
        <v>3</v>
      </c>
      <c r="D183" s="10">
        <v>4</v>
      </c>
      <c r="E183">
        <v>5</v>
      </c>
      <c r="F183" s="9">
        <v>6</v>
      </c>
      <c r="G183" s="10">
        <v>7</v>
      </c>
      <c r="H183" s="10">
        <v>8</v>
      </c>
      <c r="I183">
        <v>9</v>
      </c>
      <c r="J183" s="9">
        <v>10</v>
      </c>
      <c r="K183" s="10">
        <v>11</v>
      </c>
      <c r="L183" s="10">
        <v>12</v>
      </c>
      <c r="M183">
        <v>13</v>
      </c>
      <c r="N183" s="9">
        <v>14</v>
      </c>
      <c r="O183" s="10">
        <v>15</v>
      </c>
      <c r="P183" s="10">
        <v>16</v>
      </c>
      <c r="Q183">
        <v>17</v>
      </c>
      <c r="R183" s="9">
        <v>18</v>
      </c>
      <c r="S183" s="10">
        <v>19</v>
      </c>
      <c r="T183" s="10">
        <v>20</v>
      </c>
      <c r="U183">
        <v>21</v>
      </c>
      <c r="V183" s="9">
        <v>22</v>
      </c>
      <c r="W183" s="10">
        <v>23</v>
      </c>
      <c r="X183" s="10">
        <v>24</v>
      </c>
      <c r="Y183">
        <v>25</v>
      </c>
      <c r="Z183" s="9">
        <v>26</v>
      </c>
      <c r="AA183" s="10">
        <v>27</v>
      </c>
      <c r="AB183" s="10">
        <v>28</v>
      </c>
      <c r="AC183">
        <v>29</v>
      </c>
      <c r="AD183" s="9">
        <v>30</v>
      </c>
      <c r="AE183" s="10">
        <v>31</v>
      </c>
      <c r="AF183" s="10">
        <v>32</v>
      </c>
      <c r="AG183">
        <v>33</v>
      </c>
      <c r="AH183" s="9">
        <v>34</v>
      </c>
      <c r="AI183" s="10">
        <v>35</v>
      </c>
      <c r="AJ183" s="10">
        <v>36</v>
      </c>
      <c r="AK183">
        <v>37</v>
      </c>
      <c r="AL183" s="9">
        <v>38</v>
      </c>
      <c r="AM183" s="10">
        <v>39</v>
      </c>
      <c r="AN183" s="10">
        <v>40</v>
      </c>
      <c r="AO183">
        <v>41</v>
      </c>
      <c r="AP183" s="9">
        <v>42</v>
      </c>
      <c r="AQ183" s="10">
        <v>43</v>
      </c>
      <c r="AR183" s="10">
        <v>44</v>
      </c>
      <c r="AS183">
        <v>45</v>
      </c>
      <c r="AT183" s="9">
        <v>46</v>
      </c>
      <c r="AU183" s="10">
        <v>47</v>
      </c>
      <c r="AV183" s="10">
        <v>48</v>
      </c>
      <c r="AW183">
        <v>49</v>
      </c>
    </row>
    <row r="185" spans="1:54" x14ac:dyDescent="0.25">
      <c r="AN185" s="57"/>
    </row>
  </sheetData>
  <sheetProtection password="998D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2136"/>
  <sheetViews>
    <sheetView workbookViewId="0"/>
  </sheetViews>
  <sheetFormatPr defaultRowHeight="12.75" x14ac:dyDescent="0.2"/>
  <cols>
    <col min="1" max="1" width="13.7109375" style="46" bestFit="1" customWidth="1"/>
    <col min="2" max="2" width="6.7109375" style="42" customWidth="1"/>
    <col min="3" max="3" width="13.5703125" style="43" customWidth="1"/>
    <col min="4" max="4" width="14.7109375" style="43" customWidth="1"/>
    <col min="5" max="5" width="16" style="43" customWidth="1"/>
    <col min="6" max="6" width="35" style="41" customWidth="1"/>
    <col min="7" max="7" width="56.7109375" style="41" customWidth="1"/>
    <col min="8" max="8" width="36.42578125" style="41" customWidth="1"/>
    <col min="9" max="9" width="16" style="41" customWidth="1"/>
    <col min="10" max="10" width="6" style="44" bestFit="1" customWidth="1"/>
    <col min="11" max="16384" width="9.140625" style="44"/>
  </cols>
  <sheetData>
    <row r="1" spans="1:9" s="40" customFormat="1" ht="13.35" customHeight="1" x14ac:dyDescent="0.2">
      <c r="A1" s="60" t="s">
        <v>315</v>
      </c>
      <c r="B1" s="60" t="s">
        <v>317</v>
      </c>
      <c r="C1" s="60" t="s">
        <v>318</v>
      </c>
      <c r="D1" s="60" t="s">
        <v>319</v>
      </c>
      <c r="E1" s="60" t="s">
        <v>320</v>
      </c>
      <c r="F1" s="60" t="s">
        <v>321</v>
      </c>
      <c r="G1" s="60" t="s">
        <v>322</v>
      </c>
      <c r="H1" s="60" t="s">
        <v>323</v>
      </c>
      <c r="I1" s="60" t="s">
        <v>324</v>
      </c>
    </row>
    <row r="2" spans="1:9" s="40" customFormat="1" ht="13.35" customHeight="1" x14ac:dyDescent="0.2">
      <c r="A2" s="46" t="s">
        <v>1</v>
      </c>
      <c r="B2" s="42">
        <v>1</v>
      </c>
      <c r="C2" s="43">
        <v>3859174.45</v>
      </c>
      <c r="D2" s="43">
        <v>0</v>
      </c>
      <c r="E2" s="43">
        <v>3859174.45</v>
      </c>
      <c r="F2" s="41" t="s">
        <v>399</v>
      </c>
      <c r="G2" s="41" t="s">
        <v>400</v>
      </c>
      <c r="H2" s="41" t="s">
        <v>327</v>
      </c>
      <c r="I2" s="41" t="s">
        <v>401</v>
      </c>
    </row>
    <row r="3" spans="1:9" s="40" customFormat="1" ht="13.35" customHeight="1" x14ac:dyDescent="0.2">
      <c r="A3" s="46" t="s">
        <v>1</v>
      </c>
      <c r="B3" s="42">
        <v>2</v>
      </c>
      <c r="C3" s="43">
        <v>3980429.97</v>
      </c>
      <c r="D3" s="43">
        <v>0</v>
      </c>
      <c r="E3" s="43">
        <v>3980429.97</v>
      </c>
      <c r="F3" s="41" t="s">
        <v>918</v>
      </c>
      <c r="G3" s="41" t="s">
        <v>400</v>
      </c>
      <c r="H3" s="41" t="s">
        <v>884</v>
      </c>
      <c r="I3" s="41" t="s">
        <v>919</v>
      </c>
    </row>
    <row r="4" spans="1:9" s="40" customFormat="1" ht="13.35" customHeight="1" x14ac:dyDescent="0.2">
      <c r="A4" s="46" t="s">
        <v>1</v>
      </c>
      <c r="B4" s="42">
        <v>3</v>
      </c>
      <c r="C4" s="43">
        <v>3919802.21</v>
      </c>
      <c r="D4" s="43">
        <v>0</v>
      </c>
      <c r="E4" s="43">
        <v>3919802.21</v>
      </c>
      <c r="F4" s="41" t="s">
        <v>1277</v>
      </c>
      <c r="G4" s="41" t="s">
        <v>400</v>
      </c>
      <c r="H4" s="41" t="s">
        <v>1243</v>
      </c>
      <c r="I4" s="41" t="s">
        <v>1278</v>
      </c>
    </row>
    <row r="5" spans="1:9" s="40" customFormat="1" ht="13.35" customHeight="1" x14ac:dyDescent="0.2">
      <c r="A5" s="46" t="s">
        <v>1</v>
      </c>
      <c r="B5" s="42">
        <v>4</v>
      </c>
      <c r="C5" s="43">
        <v>3919802.21</v>
      </c>
      <c r="D5" s="43">
        <v>0</v>
      </c>
      <c r="E5" s="43">
        <v>3919802.21</v>
      </c>
      <c r="F5" s="41" t="s">
        <v>1638</v>
      </c>
      <c r="G5" s="41" t="s">
        <v>400</v>
      </c>
      <c r="H5" s="41" t="s">
        <v>1602</v>
      </c>
      <c r="I5" s="41" t="s">
        <v>1639</v>
      </c>
    </row>
    <row r="6" spans="1:9" s="40" customFormat="1" ht="13.35" customHeight="1" x14ac:dyDescent="0.2">
      <c r="A6" s="46" t="s">
        <v>1</v>
      </c>
      <c r="B6" s="42">
        <v>5</v>
      </c>
      <c r="C6" s="43">
        <v>3919802.21</v>
      </c>
      <c r="D6" s="43">
        <v>0</v>
      </c>
      <c r="E6" s="43">
        <v>3919802.21</v>
      </c>
      <c r="F6" s="41" t="s">
        <v>1997</v>
      </c>
      <c r="G6" s="41" t="s">
        <v>400</v>
      </c>
      <c r="H6" s="41" t="s">
        <v>1961</v>
      </c>
      <c r="I6" s="41" t="s">
        <v>1998</v>
      </c>
    </row>
    <row r="7" spans="1:9" s="40" customFormat="1" ht="13.35" customHeight="1" x14ac:dyDescent="0.2">
      <c r="A7" s="46" t="s">
        <v>1</v>
      </c>
      <c r="B7" s="42">
        <v>6</v>
      </c>
      <c r="C7" s="43">
        <v>3359007.6</v>
      </c>
      <c r="D7" s="43">
        <v>0</v>
      </c>
      <c r="E7" s="43">
        <v>3359007.6</v>
      </c>
      <c r="F7" s="41" t="s">
        <v>2353</v>
      </c>
      <c r="G7" s="41" t="s">
        <v>400</v>
      </c>
      <c r="H7" s="41" t="s">
        <v>2317</v>
      </c>
      <c r="I7" s="41" t="s">
        <v>2354</v>
      </c>
    </row>
    <row r="8" spans="1:9" s="40" customFormat="1" ht="13.35" customHeight="1" x14ac:dyDescent="0.2">
      <c r="A8" s="46" t="s">
        <v>1</v>
      </c>
      <c r="B8" s="42">
        <v>7</v>
      </c>
      <c r="C8" s="43">
        <v>3801438.06</v>
      </c>
      <c r="D8" s="43">
        <v>0</v>
      </c>
      <c r="E8" s="43">
        <v>3801438.06</v>
      </c>
      <c r="F8" s="41" t="s">
        <v>2711</v>
      </c>
      <c r="G8" s="41" t="s">
        <v>400</v>
      </c>
      <c r="H8" s="41" t="s">
        <v>2675</v>
      </c>
      <c r="I8" s="41" t="s">
        <v>2712</v>
      </c>
    </row>
    <row r="9" spans="1:9" s="40" customFormat="1" ht="13.35" customHeight="1" x14ac:dyDescent="0.2">
      <c r="A9" s="46" t="s">
        <v>1</v>
      </c>
      <c r="B9" s="42">
        <v>8</v>
      </c>
      <c r="C9" s="43">
        <v>3826335</v>
      </c>
      <c r="D9" s="43">
        <v>0</v>
      </c>
      <c r="E9" s="43">
        <v>3826335</v>
      </c>
      <c r="F9" s="41" t="s">
        <v>3066</v>
      </c>
      <c r="G9" s="41" t="s">
        <v>400</v>
      </c>
      <c r="H9" s="41" t="s">
        <v>3030</v>
      </c>
      <c r="I9" s="41" t="s">
        <v>3067</v>
      </c>
    </row>
    <row r="10" spans="1:9" s="40" customFormat="1" ht="13.35" customHeight="1" x14ac:dyDescent="0.2">
      <c r="A10" s="46" t="s">
        <v>1</v>
      </c>
      <c r="B10" s="42">
        <v>9</v>
      </c>
      <c r="C10" s="43">
        <v>3826335</v>
      </c>
      <c r="D10" s="43">
        <v>0</v>
      </c>
      <c r="E10" s="43">
        <v>3826335</v>
      </c>
      <c r="F10" s="41" t="s">
        <v>3433</v>
      </c>
      <c r="G10" s="41" t="s">
        <v>400</v>
      </c>
      <c r="H10" s="41" t="s">
        <v>3386</v>
      </c>
      <c r="I10" s="41" t="s">
        <v>3434</v>
      </c>
    </row>
    <row r="11" spans="1:9" s="40" customFormat="1" ht="13.35" customHeight="1" x14ac:dyDescent="0.2">
      <c r="A11" s="46" t="s">
        <v>1</v>
      </c>
      <c r="B11" s="42">
        <v>10</v>
      </c>
      <c r="C11" s="43">
        <v>3845424.26</v>
      </c>
      <c r="D11" s="43">
        <v>0</v>
      </c>
      <c r="E11" s="43">
        <v>3845424.26</v>
      </c>
      <c r="F11" s="41" t="s">
        <v>3793</v>
      </c>
      <c r="G11" s="41" t="s">
        <v>400</v>
      </c>
      <c r="H11" s="41" t="s">
        <v>3749</v>
      </c>
      <c r="I11" s="41" t="s">
        <v>3794</v>
      </c>
    </row>
    <row r="12" spans="1:9" s="40" customFormat="1" ht="13.35" customHeight="1" x14ac:dyDescent="0.2">
      <c r="A12" s="46" t="s">
        <v>1</v>
      </c>
      <c r="B12" s="42">
        <v>11</v>
      </c>
      <c r="C12" s="43">
        <v>3844080.57</v>
      </c>
      <c r="D12" s="43">
        <v>0</v>
      </c>
      <c r="E12" s="43">
        <v>3844080.57</v>
      </c>
      <c r="F12" s="41" t="s">
        <v>4148</v>
      </c>
      <c r="G12" s="41" t="s">
        <v>400</v>
      </c>
      <c r="H12" s="41" t="s">
        <v>4104</v>
      </c>
      <c r="I12" s="41" t="s">
        <v>4149</v>
      </c>
    </row>
    <row r="13" spans="1:9" s="40" customFormat="1" ht="13.35" customHeight="1" x14ac:dyDescent="0.2">
      <c r="A13" s="46" t="s">
        <v>1</v>
      </c>
      <c r="B13" s="42">
        <v>12</v>
      </c>
      <c r="C13" s="43">
        <v>3845364.32</v>
      </c>
      <c r="D13" s="43">
        <v>0</v>
      </c>
      <c r="E13" s="43">
        <v>3845364.32</v>
      </c>
      <c r="F13" s="41" t="s">
        <v>4741</v>
      </c>
      <c r="G13" s="41" t="s">
        <v>400</v>
      </c>
      <c r="H13" s="41" t="s">
        <v>4521</v>
      </c>
      <c r="I13" s="41" t="s">
        <v>4742</v>
      </c>
    </row>
    <row r="14" spans="1:9" s="40" customFormat="1" ht="13.35" customHeight="1" x14ac:dyDescent="0.2">
      <c r="A14" s="46" t="s">
        <v>2</v>
      </c>
      <c r="B14" s="42">
        <v>1</v>
      </c>
      <c r="C14" s="43">
        <v>16605713.92</v>
      </c>
      <c r="D14" s="43">
        <v>0</v>
      </c>
      <c r="E14" s="43">
        <v>16605713.92</v>
      </c>
      <c r="F14" s="41" t="s">
        <v>672</v>
      </c>
      <c r="G14" s="41" t="s">
        <v>673</v>
      </c>
      <c r="H14" s="41" t="s">
        <v>327</v>
      </c>
      <c r="I14" s="41" t="s">
        <v>674</v>
      </c>
    </row>
    <row r="15" spans="1:9" s="40" customFormat="1" ht="13.35" customHeight="1" x14ac:dyDescent="0.2">
      <c r="A15" s="46" t="s">
        <v>2</v>
      </c>
      <c r="B15" s="42">
        <v>2</v>
      </c>
      <c r="C15" s="43">
        <v>17688208.75</v>
      </c>
      <c r="D15" s="43">
        <v>0</v>
      </c>
      <c r="E15" s="43">
        <v>17688208.75</v>
      </c>
      <c r="F15" s="41" t="s">
        <v>1098</v>
      </c>
      <c r="G15" s="41" t="s">
        <v>673</v>
      </c>
      <c r="H15" s="41" t="s">
        <v>884</v>
      </c>
      <c r="I15" s="41" t="s">
        <v>1099</v>
      </c>
    </row>
    <row r="16" spans="1:9" s="40" customFormat="1" ht="13.35" customHeight="1" x14ac:dyDescent="0.2">
      <c r="A16" s="46" t="s">
        <v>2</v>
      </c>
      <c r="B16" s="42">
        <v>3</v>
      </c>
      <c r="C16" s="43">
        <v>17091211.390000001</v>
      </c>
      <c r="D16" s="43">
        <v>0</v>
      </c>
      <c r="E16" s="43">
        <v>17091211.390000001</v>
      </c>
      <c r="F16" s="41" t="s">
        <v>1457</v>
      </c>
      <c r="G16" s="41" t="s">
        <v>673</v>
      </c>
      <c r="H16" s="41" t="s">
        <v>1243</v>
      </c>
      <c r="I16" s="41" t="s">
        <v>1458</v>
      </c>
    </row>
    <row r="17" spans="1:9" s="40" customFormat="1" ht="13.35" customHeight="1" x14ac:dyDescent="0.2">
      <c r="A17" s="46" t="s">
        <v>2</v>
      </c>
      <c r="B17" s="42">
        <v>4</v>
      </c>
      <c r="C17" s="43">
        <v>17091211.379999999</v>
      </c>
      <c r="D17" s="43">
        <v>0</v>
      </c>
      <c r="E17" s="43">
        <v>17091211.379999999</v>
      </c>
      <c r="F17" s="41" t="s">
        <v>1816</v>
      </c>
      <c r="G17" s="41" t="s">
        <v>673</v>
      </c>
      <c r="H17" s="41" t="s">
        <v>1602</v>
      </c>
      <c r="I17" s="41" t="s">
        <v>1817</v>
      </c>
    </row>
    <row r="18" spans="1:9" s="40" customFormat="1" ht="13.35" customHeight="1" x14ac:dyDescent="0.2">
      <c r="A18" s="46" t="s">
        <v>2</v>
      </c>
      <c r="B18" s="42">
        <v>5</v>
      </c>
      <c r="C18" s="43">
        <v>17091211.350000001</v>
      </c>
      <c r="D18" s="43">
        <v>0</v>
      </c>
      <c r="E18" s="43">
        <v>17091211.350000001</v>
      </c>
      <c r="F18" s="41" t="s">
        <v>1999</v>
      </c>
      <c r="G18" s="41" t="s">
        <v>673</v>
      </c>
      <c r="H18" s="41" t="s">
        <v>1961</v>
      </c>
      <c r="I18" s="41" t="s">
        <v>2000</v>
      </c>
    </row>
    <row r="19" spans="1:9" s="40" customFormat="1" ht="13.35" customHeight="1" x14ac:dyDescent="0.2">
      <c r="A19" s="46" t="s">
        <v>2</v>
      </c>
      <c r="B19" s="42">
        <v>6</v>
      </c>
      <c r="C19" s="43">
        <v>14214970.98</v>
      </c>
      <c r="D19" s="43">
        <v>0</v>
      </c>
      <c r="E19" s="43">
        <v>14214970.98</v>
      </c>
      <c r="F19" s="41" t="s">
        <v>2355</v>
      </c>
      <c r="G19" s="41" t="s">
        <v>673</v>
      </c>
      <c r="H19" s="41" t="s">
        <v>2317</v>
      </c>
      <c r="I19" s="41" t="s">
        <v>2356</v>
      </c>
    </row>
    <row r="20" spans="1:9" s="40" customFormat="1" ht="13.35" customHeight="1" x14ac:dyDescent="0.2">
      <c r="A20" s="46" t="s">
        <v>2</v>
      </c>
      <c r="B20" s="42">
        <v>7</v>
      </c>
      <c r="C20" s="43">
        <v>16468766.710000001</v>
      </c>
      <c r="D20" s="43">
        <v>0</v>
      </c>
      <c r="E20" s="43">
        <v>16468766.710000001</v>
      </c>
      <c r="F20" s="41" t="s">
        <v>2713</v>
      </c>
      <c r="G20" s="41" t="s">
        <v>673</v>
      </c>
      <c r="H20" s="41" t="s">
        <v>2675</v>
      </c>
      <c r="I20" s="41" t="s">
        <v>2714</v>
      </c>
    </row>
    <row r="21" spans="1:9" s="40" customFormat="1" ht="13.35" customHeight="1" x14ac:dyDescent="0.2">
      <c r="A21" s="46" t="s">
        <v>2</v>
      </c>
      <c r="B21" s="42">
        <v>8</v>
      </c>
      <c r="C21" s="43">
        <v>16603499.91</v>
      </c>
      <c r="D21" s="43">
        <v>0</v>
      </c>
      <c r="E21" s="43">
        <v>16603499.91</v>
      </c>
      <c r="F21" s="41" t="s">
        <v>3068</v>
      </c>
      <c r="G21" s="41" t="s">
        <v>673</v>
      </c>
      <c r="H21" s="41" t="s">
        <v>3030</v>
      </c>
      <c r="I21" s="41" t="s">
        <v>3069</v>
      </c>
    </row>
    <row r="22" spans="1:9" s="40" customFormat="1" ht="13.35" customHeight="1" x14ac:dyDescent="0.2">
      <c r="A22" s="46" t="s">
        <v>2</v>
      </c>
      <c r="B22" s="42">
        <v>9</v>
      </c>
      <c r="C22" s="43">
        <v>16583879.08</v>
      </c>
      <c r="D22" s="43">
        <v>0</v>
      </c>
      <c r="E22" s="43">
        <v>16583879.08</v>
      </c>
      <c r="F22" s="41" t="s">
        <v>3435</v>
      </c>
      <c r="G22" s="41" t="s">
        <v>673</v>
      </c>
      <c r="H22" s="41" t="s">
        <v>3386</v>
      </c>
      <c r="I22" s="41" t="s">
        <v>3436</v>
      </c>
    </row>
    <row r="23" spans="1:9" s="40" customFormat="1" ht="13.35" customHeight="1" x14ac:dyDescent="0.2">
      <c r="A23" s="46" t="s">
        <v>2</v>
      </c>
      <c r="B23" s="42">
        <v>10</v>
      </c>
      <c r="C23" s="43">
        <v>16666009.300000001</v>
      </c>
      <c r="D23" s="43">
        <v>0</v>
      </c>
      <c r="E23" s="43">
        <v>16666009.300000001</v>
      </c>
      <c r="F23" s="41" t="s">
        <v>3795</v>
      </c>
      <c r="G23" s="41" t="s">
        <v>673</v>
      </c>
      <c r="H23" s="41" t="s">
        <v>3749</v>
      </c>
      <c r="I23" s="41" t="s">
        <v>3796</v>
      </c>
    </row>
    <row r="24" spans="1:9" s="40" customFormat="1" ht="13.35" customHeight="1" x14ac:dyDescent="0.2">
      <c r="A24" s="46" t="s">
        <v>2</v>
      </c>
      <c r="B24" s="42">
        <v>11</v>
      </c>
      <c r="C24" s="43">
        <v>16660228.35</v>
      </c>
      <c r="D24" s="43">
        <v>0</v>
      </c>
      <c r="E24" s="43">
        <v>16660228.35</v>
      </c>
      <c r="F24" s="41" t="s">
        <v>4150</v>
      </c>
      <c r="G24" s="41" t="s">
        <v>673</v>
      </c>
      <c r="H24" s="41" t="s">
        <v>4104</v>
      </c>
      <c r="I24" s="41" t="s">
        <v>4151</v>
      </c>
    </row>
    <row r="25" spans="1:9" s="40" customFormat="1" ht="13.35" customHeight="1" x14ac:dyDescent="0.2">
      <c r="A25" s="46" t="s">
        <v>2</v>
      </c>
      <c r="B25" s="42">
        <v>12</v>
      </c>
      <c r="C25" s="43">
        <v>16665762.15</v>
      </c>
      <c r="D25" s="43">
        <v>0</v>
      </c>
      <c r="E25" s="43">
        <v>16665762.15</v>
      </c>
      <c r="F25" s="41" t="s">
        <v>4520</v>
      </c>
      <c r="G25" s="41" t="s">
        <v>4442</v>
      </c>
      <c r="H25" s="41" t="s">
        <v>4521</v>
      </c>
      <c r="I25" s="41" t="s">
        <v>4522</v>
      </c>
    </row>
    <row r="26" spans="1:9" s="40" customFormat="1" ht="13.35" customHeight="1" x14ac:dyDescent="0.2">
      <c r="A26" s="46" t="s">
        <v>3</v>
      </c>
      <c r="B26" s="42">
        <v>1</v>
      </c>
      <c r="C26" s="43">
        <v>3202079.9</v>
      </c>
      <c r="D26" s="43">
        <v>0</v>
      </c>
      <c r="E26" s="43">
        <v>3202079.9</v>
      </c>
      <c r="F26" s="41" t="s">
        <v>402</v>
      </c>
      <c r="G26" s="41" t="s">
        <v>403</v>
      </c>
      <c r="H26" s="41" t="s">
        <v>327</v>
      </c>
      <c r="I26" s="41" t="s">
        <v>404</v>
      </c>
    </row>
    <row r="27" spans="1:9" s="40" customFormat="1" ht="13.35" customHeight="1" x14ac:dyDescent="0.2">
      <c r="A27" s="46" t="s">
        <v>3</v>
      </c>
      <c r="B27" s="42">
        <v>2</v>
      </c>
      <c r="C27" s="43">
        <v>3401327.21</v>
      </c>
      <c r="D27" s="43">
        <v>0</v>
      </c>
      <c r="E27" s="43">
        <v>3401327.21</v>
      </c>
      <c r="F27" s="41" t="s">
        <v>920</v>
      </c>
      <c r="G27" s="41" t="s">
        <v>403</v>
      </c>
      <c r="H27" s="41" t="s">
        <v>884</v>
      </c>
      <c r="I27" s="41" t="s">
        <v>921</v>
      </c>
    </row>
    <row r="28" spans="1:9" s="40" customFormat="1" ht="13.35" customHeight="1" x14ac:dyDescent="0.2">
      <c r="A28" s="46" t="s">
        <v>3</v>
      </c>
      <c r="B28" s="42">
        <v>3</v>
      </c>
      <c r="C28" s="43">
        <v>3301703.58</v>
      </c>
      <c r="D28" s="43">
        <v>0</v>
      </c>
      <c r="E28" s="43">
        <v>3301703.58</v>
      </c>
      <c r="F28" s="41" t="s">
        <v>1279</v>
      </c>
      <c r="G28" s="41" t="s">
        <v>403</v>
      </c>
      <c r="H28" s="41" t="s">
        <v>1243</v>
      </c>
      <c r="I28" s="41" t="s">
        <v>1280</v>
      </c>
    </row>
    <row r="29" spans="1:9" s="40" customFormat="1" ht="13.35" customHeight="1" x14ac:dyDescent="0.2">
      <c r="A29" s="46" t="s">
        <v>3</v>
      </c>
      <c r="B29" s="42">
        <v>4</v>
      </c>
      <c r="C29" s="43">
        <v>3301703.58</v>
      </c>
      <c r="D29" s="43">
        <v>0</v>
      </c>
      <c r="E29" s="43">
        <v>3301703.58</v>
      </c>
      <c r="F29" s="41" t="s">
        <v>1640</v>
      </c>
      <c r="G29" s="41" t="s">
        <v>403</v>
      </c>
      <c r="H29" s="41" t="s">
        <v>1602</v>
      </c>
      <c r="I29" s="41" t="s">
        <v>1641</v>
      </c>
    </row>
    <row r="30" spans="1:9" s="40" customFormat="1" ht="13.35" customHeight="1" x14ac:dyDescent="0.2">
      <c r="A30" s="46" t="s">
        <v>3</v>
      </c>
      <c r="B30" s="42">
        <v>5</v>
      </c>
      <c r="C30" s="43">
        <v>3301703.58</v>
      </c>
      <c r="D30" s="43">
        <v>0</v>
      </c>
      <c r="E30" s="43">
        <v>3301703.58</v>
      </c>
      <c r="F30" s="41" t="s">
        <v>2001</v>
      </c>
      <c r="G30" s="41" t="s">
        <v>403</v>
      </c>
      <c r="H30" s="41" t="s">
        <v>1961</v>
      </c>
      <c r="I30" s="41" t="s">
        <v>2002</v>
      </c>
    </row>
    <row r="31" spans="1:9" s="40" customFormat="1" ht="13.35" customHeight="1" x14ac:dyDescent="0.2">
      <c r="A31" s="46" t="s">
        <v>3</v>
      </c>
      <c r="B31" s="42">
        <v>6</v>
      </c>
      <c r="C31" s="43">
        <v>2247734.4500000002</v>
      </c>
      <c r="D31" s="43">
        <v>0</v>
      </c>
      <c r="E31" s="43">
        <v>2247734.4500000002</v>
      </c>
      <c r="F31" s="41" t="s">
        <v>2357</v>
      </c>
      <c r="G31" s="41" t="s">
        <v>403</v>
      </c>
      <c r="H31" s="41" t="s">
        <v>2317</v>
      </c>
      <c r="I31" s="41" t="s">
        <v>2358</v>
      </c>
    </row>
    <row r="32" spans="1:9" s="40" customFormat="1" ht="13.35" customHeight="1" x14ac:dyDescent="0.2">
      <c r="A32" s="46" t="s">
        <v>3</v>
      </c>
      <c r="B32" s="42">
        <v>7</v>
      </c>
      <c r="C32" s="43">
        <v>3163899.19</v>
      </c>
      <c r="D32" s="43">
        <v>0</v>
      </c>
      <c r="E32" s="43">
        <v>3163899.19</v>
      </c>
      <c r="F32" s="41" t="s">
        <v>2715</v>
      </c>
      <c r="G32" s="41" t="s">
        <v>403</v>
      </c>
      <c r="H32" s="41" t="s">
        <v>2675</v>
      </c>
      <c r="I32" s="41" t="s">
        <v>2716</v>
      </c>
    </row>
    <row r="33" spans="1:9" s="40" customFormat="1" ht="13.35" customHeight="1" x14ac:dyDescent="0.2">
      <c r="A33" s="46" t="s">
        <v>3</v>
      </c>
      <c r="B33" s="42">
        <v>8</v>
      </c>
      <c r="C33" s="43">
        <v>3136201.76</v>
      </c>
      <c r="D33" s="43">
        <v>0</v>
      </c>
      <c r="E33" s="43">
        <v>3136201.76</v>
      </c>
      <c r="F33" s="41" t="s">
        <v>3070</v>
      </c>
      <c r="G33" s="41" t="s">
        <v>403</v>
      </c>
      <c r="H33" s="41" t="s">
        <v>3030</v>
      </c>
      <c r="I33" s="41" t="s">
        <v>3071</v>
      </c>
    </row>
    <row r="34" spans="1:9" s="40" customFormat="1" ht="13.35" customHeight="1" x14ac:dyDescent="0.2">
      <c r="A34" s="46" t="s">
        <v>3</v>
      </c>
      <c r="B34" s="42">
        <v>9</v>
      </c>
      <c r="C34" s="43">
        <v>3136201.77</v>
      </c>
      <c r="D34" s="43">
        <v>0</v>
      </c>
      <c r="E34" s="43">
        <v>3136201.77</v>
      </c>
      <c r="F34" s="41" t="s">
        <v>3437</v>
      </c>
      <c r="G34" s="41" t="s">
        <v>403</v>
      </c>
      <c r="H34" s="41" t="s">
        <v>3386</v>
      </c>
      <c r="I34" s="41" t="s">
        <v>3438</v>
      </c>
    </row>
    <row r="35" spans="1:9" s="40" customFormat="1" ht="13.35" customHeight="1" x14ac:dyDescent="0.2">
      <c r="A35" s="46" t="s">
        <v>3</v>
      </c>
      <c r="B35" s="42">
        <v>10</v>
      </c>
      <c r="C35" s="43">
        <v>3153110.4</v>
      </c>
      <c r="D35" s="43">
        <v>0</v>
      </c>
      <c r="E35" s="43">
        <v>3153110.4</v>
      </c>
      <c r="F35" s="41" t="s">
        <v>3797</v>
      </c>
      <c r="G35" s="41" t="s">
        <v>403</v>
      </c>
      <c r="H35" s="41" t="s">
        <v>3749</v>
      </c>
      <c r="I35" s="41" t="s">
        <v>3798</v>
      </c>
    </row>
    <row r="36" spans="1:9" s="40" customFormat="1" ht="13.35" customHeight="1" x14ac:dyDescent="0.2">
      <c r="A36" s="46" t="s">
        <v>3</v>
      </c>
      <c r="B36" s="42">
        <v>11</v>
      </c>
      <c r="C36" s="43">
        <v>3151920.2</v>
      </c>
      <c r="D36" s="43">
        <v>0</v>
      </c>
      <c r="E36" s="43">
        <v>3151920.2</v>
      </c>
      <c r="F36" s="41" t="s">
        <v>4152</v>
      </c>
      <c r="G36" s="41" t="s">
        <v>403</v>
      </c>
      <c r="H36" s="41" t="s">
        <v>4104</v>
      </c>
      <c r="I36" s="41" t="s">
        <v>4153</v>
      </c>
    </row>
    <row r="37" spans="1:9" s="40" customFormat="1" ht="13.35" customHeight="1" x14ac:dyDescent="0.2">
      <c r="A37" s="46" t="s">
        <v>3</v>
      </c>
      <c r="B37" s="42">
        <v>12</v>
      </c>
      <c r="C37" s="43">
        <v>3153058.88</v>
      </c>
      <c r="D37" s="43">
        <v>0</v>
      </c>
      <c r="E37" s="43">
        <v>3153058.88</v>
      </c>
      <c r="F37" s="41" t="s">
        <v>4527</v>
      </c>
      <c r="G37" s="41" t="s">
        <v>403</v>
      </c>
      <c r="H37" s="41" t="s">
        <v>4521</v>
      </c>
      <c r="I37" s="41" t="s">
        <v>4528</v>
      </c>
    </row>
    <row r="38" spans="1:9" s="40" customFormat="1" ht="13.35" customHeight="1" x14ac:dyDescent="0.2">
      <c r="A38" s="46" t="s">
        <v>4</v>
      </c>
      <c r="B38" s="42">
        <v>1</v>
      </c>
      <c r="C38" s="43">
        <v>7560351.8600000003</v>
      </c>
      <c r="D38" s="43">
        <v>0</v>
      </c>
      <c r="E38" s="43">
        <v>7560351.8600000003</v>
      </c>
      <c r="F38" s="41" t="s">
        <v>540</v>
      </c>
      <c r="G38" s="41" t="s">
        <v>541</v>
      </c>
      <c r="H38" s="41" t="s">
        <v>327</v>
      </c>
      <c r="I38" s="41" t="s">
        <v>542</v>
      </c>
    </row>
    <row r="39" spans="1:9" s="40" customFormat="1" ht="13.35" customHeight="1" x14ac:dyDescent="0.2">
      <c r="A39" s="46" t="s">
        <v>4</v>
      </c>
      <c r="B39" s="42">
        <v>2</v>
      </c>
      <c r="C39" s="43">
        <v>7903045.0499999998</v>
      </c>
      <c r="D39" s="43">
        <v>0</v>
      </c>
      <c r="E39" s="43">
        <v>7903045.0499999998</v>
      </c>
      <c r="F39" s="41" t="s">
        <v>1012</v>
      </c>
      <c r="G39" s="41" t="s">
        <v>541</v>
      </c>
      <c r="H39" s="41" t="s">
        <v>884</v>
      </c>
      <c r="I39" s="41" t="s">
        <v>1013</v>
      </c>
    </row>
    <row r="40" spans="1:9" s="40" customFormat="1" ht="13.35" customHeight="1" x14ac:dyDescent="0.2">
      <c r="A40" s="46" t="s">
        <v>4</v>
      </c>
      <c r="B40" s="42">
        <v>3</v>
      </c>
      <c r="C40" s="43">
        <v>7732073.6799999997</v>
      </c>
      <c r="D40" s="43">
        <v>0</v>
      </c>
      <c r="E40" s="43">
        <v>7732073.6799999997</v>
      </c>
      <c r="F40" s="41" t="s">
        <v>1371</v>
      </c>
      <c r="G40" s="41" t="s">
        <v>541</v>
      </c>
      <c r="H40" s="41" t="s">
        <v>1243</v>
      </c>
      <c r="I40" s="41" t="s">
        <v>1372</v>
      </c>
    </row>
    <row r="41" spans="1:9" s="40" customFormat="1" ht="13.35" customHeight="1" x14ac:dyDescent="0.2">
      <c r="A41" s="46" t="s">
        <v>4</v>
      </c>
      <c r="B41" s="42">
        <v>4</v>
      </c>
      <c r="C41" s="43">
        <v>7732073.7199999997</v>
      </c>
      <c r="D41" s="43">
        <v>0</v>
      </c>
      <c r="E41" s="43">
        <v>7732073.7199999997</v>
      </c>
      <c r="F41" s="41" t="s">
        <v>1732</v>
      </c>
      <c r="G41" s="41" t="s">
        <v>541</v>
      </c>
      <c r="H41" s="41" t="s">
        <v>1602</v>
      </c>
      <c r="I41" s="41" t="s">
        <v>1733</v>
      </c>
    </row>
    <row r="42" spans="1:9" s="40" customFormat="1" ht="13.35" customHeight="1" x14ac:dyDescent="0.2">
      <c r="A42" s="46" t="s">
        <v>4</v>
      </c>
      <c r="B42" s="42">
        <v>5</v>
      </c>
      <c r="C42" s="43">
        <v>7731729.9500000002</v>
      </c>
      <c r="D42" s="43">
        <v>0</v>
      </c>
      <c r="E42" s="43">
        <v>7731729.9500000002</v>
      </c>
      <c r="F42" s="41" t="s">
        <v>2095</v>
      </c>
      <c r="G42" s="41" t="s">
        <v>541</v>
      </c>
      <c r="H42" s="41" t="s">
        <v>1961</v>
      </c>
      <c r="I42" s="41" t="s">
        <v>2096</v>
      </c>
    </row>
    <row r="43" spans="1:9" s="40" customFormat="1" ht="13.35" customHeight="1" x14ac:dyDescent="0.2">
      <c r="A43" s="46" t="s">
        <v>4</v>
      </c>
      <c r="B43" s="42">
        <v>6</v>
      </c>
      <c r="C43" s="43">
        <v>6540211.8200000003</v>
      </c>
      <c r="D43" s="43">
        <v>0</v>
      </c>
      <c r="E43" s="43">
        <v>6540211.8200000003</v>
      </c>
      <c r="F43" s="41" t="s">
        <v>2451</v>
      </c>
      <c r="G43" s="41" t="s">
        <v>541</v>
      </c>
      <c r="H43" s="41" t="s">
        <v>2317</v>
      </c>
      <c r="I43" s="41" t="s">
        <v>2452</v>
      </c>
    </row>
    <row r="44" spans="1:9" s="40" customFormat="1" ht="13.35" customHeight="1" x14ac:dyDescent="0.2">
      <c r="A44" s="46" t="s">
        <v>4</v>
      </c>
      <c r="B44" s="42">
        <v>7</v>
      </c>
      <c r="C44" s="43">
        <v>7455201.6900000004</v>
      </c>
      <c r="D44" s="43">
        <v>0</v>
      </c>
      <c r="E44" s="43">
        <v>7455201.6900000004</v>
      </c>
      <c r="F44" s="41" t="s">
        <v>2815</v>
      </c>
      <c r="G44" s="41" t="s">
        <v>541</v>
      </c>
      <c r="H44" s="41" t="s">
        <v>2675</v>
      </c>
      <c r="I44" s="41" t="s">
        <v>2816</v>
      </c>
    </row>
    <row r="45" spans="1:9" s="40" customFormat="1" ht="13.35" customHeight="1" x14ac:dyDescent="0.2">
      <c r="A45" s="46" t="s">
        <v>4</v>
      </c>
      <c r="B45" s="42">
        <v>8</v>
      </c>
      <c r="C45" s="43">
        <v>7528982.6799999997</v>
      </c>
      <c r="D45" s="43">
        <v>0</v>
      </c>
      <c r="E45" s="43">
        <v>7528982.6799999997</v>
      </c>
      <c r="F45" s="41" t="s">
        <v>3170</v>
      </c>
      <c r="G45" s="41" t="s">
        <v>541</v>
      </c>
      <c r="H45" s="41" t="s">
        <v>3030</v>
      </c>
      <c r="I45" s="41" t="s">
        <v>3171</v>
      </c>
    </row>
    <row r="46" spans="1:9" s="40" customFormat="1" ht="13.35" customHeight="1" x14ac:dyDescent="0.2">
      <c r="A46" s="46" t="s">
        <v>4</v>
      </c>
      <c r="B46" s="42">
        <v>9</v>
      </c>
      <c r="C46" s="43">
        <v>7528952.25</v>
      </c>
      <c r="D46" s="43">
        <v>0</v>
      </c>
      <c r="E46" s="43">
        <v>7528952.25</v>
      </c>
      <c r="F46" s="41" t="s">
        <v>3570</v>
      </c>
      <c r="G46" s="41" t="s">
        <v>541</v>
      </c>
      <c r="H46" s="41" t="s">
        <v>3386</v>
      </c>
      <c r="I46" s="41" t="s">
        <v>3571</v>
      </c>
    </row>
    <row r="47" spans="1:9" s="40" customFormat="1" ht="13.35" customHeight="1" x14ac:dyDescent="0.2">
      <c r="A47" s="46" t="s">
        <v>4</v>
      </c>
      <c r="B47" s="42">
        <v>10</v>
      </c>
      <c r="C47" s="43">
        <v>7566393.2599999998</v>
      </c>
      <c r="D47" s="43">
        <v>0</v>
      </c>
      <c r="E47" s="43">
        <v>7566393.2599999998</v>
      </c>
      <c r="F47" s="41" t="s">
        <v>3927</v>
      </c>
      <c r="G47" s="41" t="s">
        <v>541</v>
      </c>
      <c r="H47" s="41" t="s">
        <v>3749</v>
      </c>
      <c r="I47" s="41" t="s">
        <v>3928</v>
      </c>
    </row>
    <row r="48" spans="1:9" s="40" customFormat="1" ht="13.35" customHeight="1" x14ac:dyDescent="0.2">
      <c r="A48" s="46" t="s">
        <v>4</v>
      </c>
      <c r="B48" s="42">
        <v>11</v>
      </c>
      <c r="C48" s="43">
        <v>7563757.75</v>
      </c>
      <c r="D48" s="43">
        <v>0</v>
      </c>
      <c r="E48" s="43">
        <v>7563757.75</v>
      </c>
      <c r="F48" s="41" t="s">
        <v>4282</v>
      </c>
      <c r="G48" s="41" t="s">
        <v>541</v>
      </c>
      <c r="H48" s="41" t="s">
        <v>4104</v>
      </c>
      <c r="I48" s="41" t="s">
        <v>4283</v>
      </c>
    </row>
    <row r="49" spans="1:9" s="40" customFormat="1" ht="13.35" customHeight="1" x14ac:dyDescent="0.2">
      <c r="A49" s="46" t="s">
        <v>4</v>
      </c>
      <c r="B49" s="42">
        <v>12</v>
      </c>
      <c r="C49" s="43">
        <v>7566296.9100000001</v>
      </c>
      <c r="D49" s="43">
        <v>0</v>
      </c>
      <c r="E49" s="43">
        <v>7566296.9100000001</v>
      </c>
      <c r="F49" s="41" t="s">
        <v>4531</v>
      </c>
      <c r="G49" s="41" t="s">
        <v>541</v>
      </c>
      <c r="H49" s="41" t="s">
        <v>4521</v>
      </c>
      <c r="I49" s="41" t="s">
        <v>4532</v>
      </c>
    </row>
    <row r="50" spans="1:9" s="40" customFormat="1" ht="13.35" customHeight="1" x14ac:dyDescent="0.2">
      <c r="A50" s="46" t="s">
        <v>5</v>
      </c>
      <c r="B50" s="42">
        <v>1</v>
      </c>
      <c r="C50" s="43">
        <v>372756.59</v>
      </c>
      <c r="D50" s="43">
        <v>0</v>
      </c>
      <c r="E50" s="43">
        <v>372756.59</v>
      </c>
      <c r="F50" s="41" t="s">
        <v>675</v>
      </c>
      <c r="G50" s="41" t="s">
        <v>676</v>
      </c>
      <c r="H50" s="41" t="s">
        <v>327</v>
      </c>
      <c r="I50" s="41" t="s">
        <v>677</v>
      </c>
    </row>
    <row r="51" spans="1:9" s="40" customFormat="1" ht="13.35" customHeight="1" x14ac:dyDescent="0.2">
      <c r="A51" s="46" t="s">
        <v>5</v>
      </c>
      <c r="B51" s="42">
        <v>2</v>
      </c>
      <c r="C51" s="43">
        <v>390995.09</v>
      </c>
      <c r="D51" s="43">
        <v>0</v>
      </c>
      <c r="E51" s="43">
        <v>390995.09</v>
      </c>
      <c r="F51" s="41" t="s">
        <v>1100</v>
      </c>
      <c r="G51" s="41" t="s">
        <v>676</v>
      </c>
      <c r="H51" s="41" t="s">
        <v>884</v>
      </c>
      <c r="I51" s="41" t="s">
        <v>1101</v>
      </c>
    </row>
    <row r="52" spans="1:9" s="40" customFormat="1" ht="13.35" customHeight="1" x14ac:dyDescent="0.2">
      <c r="A52" s="46" t="s">
        <v>5</v>
      </c>
      <c r="B52" s="42">
        <v>3</v>
      </c>
      <c r="C52" s="43">
        <v>381875.84</v>
      </c>
      <c r="D52" s="43">
        <v>0</v>
      </c>
      <c r="E52" s="43">
        <v>381875.84</v>
      </c>
      <c r="F52" s="41" t="s">
        <v>1459</v>
      </c>
      <c r="G52" s="41" t="s">
        <v>676</v>
      </c>
      <c r="H52" s="41" t="s">
        <v>1243</v>
      </c>
      <c r="I52" s="41" t="s">
        <v>1460</v>
      </c>
    </row>
    <row r="53" spans="1:9" s="40" customFormat="1" ht="13.35" customHeight="1" x14ac:dyDescent="0.2">
      <c r="A53" s="46" t="s">
        <v>5</v>
      </c>
      <c r="B53" s="42">
        <v>4</v>
      </c>
      <c r="C53" s="43">
        <v>381875.84</v>
      </c>
      <c r="D53" s="43">
        <v>0</v>
      </c>
      <c r="E53" s="43">
        <v>381875.84</v>
      </c>
      <c r="F53" s="41" t="s">
        <v>1818</v>
      </c>
      <c r="G53" s="41" t="s">
        <v>676</v>
      </c>
      <c r="H53" s="41" t="s">
        <v>1602</v>
      </c>
      <c r="I53" s="41" t="s">
        <v>1819</v>
      </c>
    </row>
    <row r="54" spans="1:9" s="40" customFormat="1" ht="13.35" customHeight="1" x14ac:dyDescent="0.2">
      <c r="A54" s="46" t="s">
        <v>5</v>
      </c>
      <c r="B54" s="42">
        <v>5</v>
      </c>
      <c r="C54" s="43">
        <v>381875.84</v>
      </c>
      <c r="D54" s="43">
        <v>0</v>
      </c>
      <c r="E54" s="43">
        <v>381875.84</v>
      </c>
      <c r="F54" s="41" t="s">
        <v>2177</v>
      </c>
      <c r="G54" s="41" t="s">
        <v>676</v>
      </c>
      <c r="H54" s="41" t="s">
        <v>1961</v>
      </c>
      <c r="I54" s="41" t="s">
        <v>2178</v>
      </c>
    </row>
    <row r="55" spans="1:9" s="40" customFormat="1" ht="13.35" customHeight="1" x14ac:dyDescent="0.2">
      <c r="A55" s="46" t="s">
        <v>5</v>
      </c>
      <c r="B55" s="42">
        <v>6</v>
      </c>
      <c r="C55" s="43">
        <v>403616.77</v>
      </c>
      <c r="D55" s="43">
        <v>0</v>
      </c>
      <c r="E55" s="43">
        <v>403616.77</v>
      </c>
      <c r="F55" s="41" t="s">
        <v>2529</v>
      </c>
      <c r="G55" s="41" t="s">
        <v>676</v>
      </c>
      <c r="H55" s="41" t="s">
        <v>2317</v>
      </c>
      <c r="I55" s="41" t="s">
        <v>2530</v>
      </c>
    </row>
    <row r="56" spans="1:9" s="40" customFormat="1" ht="13.35" customHeight="1" x14ac:dyDescent="0.2">
      <c r="A56" s="46" t="s">
        <v>5</v>
      </c>
      <c r="B56" s="42">
        <v>7</v>
      </c>
      <c r="C56" s="43">
        <v>382284.18</v>
      </c>
      <c r="D56" s="43">
        <v>0</v>
      </c>
      <c r="E56" s="43">
        <v>382284.18</v>
      </c>
      <c r="F56" s="41" t="s">
        <v>2901</v>
      </c>
      <c r="G56" s="41" t="s">
        <v>676</v>
      </c>
      <c r="H56" s="41" t="s">
        <v>2675</v>
      </c>
      <c r="I56" s="41" t="s">
        <v>2902</v>
      </c>
    </row>
    <row r="57" spans="1:9" s="40" customFormat="1" ht="13.35" customHeight="1" x14ac:dyDescent="0.2">
      <c r="A57" s="46" t="s">
        <v>5</v>
      </c>
      <c r="B57" s="42">
        <v>8</v>
      </c>
      <c r="C57" s="43">
        <v>385499.14</v>
      </c>
      <c r="D57" s="43">
        <v>0</v>
      </c>
      <c r="E57" s="43">
        <v>385499.14</v>
      </c>
      <c r="F57" s="41" t="s">
        <v>3256</v>
      </c>
      <c r="G57" s="41" t="s">
        <v>676</v>
      </c>
      <c r="H57" s="41" t="s">
        <v>3030</v>
      </c>
      <c r="I57" s="41" t="s">
        <v>3257</v>
      </c>
    </row>
    <row r="58" spans="1:9" s="40" customFormat="1" ht="13.35" customHeight="1" x14ac:dyDescent="0.2">
      <c r="A58" s="46" t="s">
        <v>5</v>
      </c>
      <c r="B58" s="42">
        <v>9</v>
      </c>
      <c r="C58" s="43">
        <v>385499.14</v>
      </c>
      <c r="D58" s="43">
        <v>0</v>
      </c>
      <c r="E58" s="43">
        <v>385499.14</v>
      </c>
      <c r="F58" s="41" t="s">
        <v>3439</v>
      </c>
      <c r="G58" s="41" t="s">
        <v>676</v>
      </c>
      <c r="H58" s="41" t="s">
        <v>3386</v>
      </c>
      <c r="I58" s="41" t="s">
        <v>3440</v>
      </c>
    </row>
    <row r="59" spans="1:9" s="40" customFormat="1" ht="13.35" customHeight="1" x14ac:dyDescent="0.2">
      <c r="A59" s="46" t="s">
        <v>5</v>
      </c>
      <c r="B59" s="42">
        <v>10</v>
      </c>
      <c r="C59" s="43">
        <v>387964.15999999997</v>
      </c>
      <c r="D59" s="43">
        <v>0</v>
      </c>
      <c r="E59" s="43">
        <v>387964.15999999997</v>
      </c>
      <c r="F59" s="41" t="s">
        <v>3799</v>
      </c>
      <c r="G59" s="41" t="s">
        <v>676</v>
      </c>
      <c r="H59" s="41" t="s">
        <v>3749</v>
      </c>
      <c r="I59" s="41" t="s">
        <v>3800</v>
      </c>
    </row>
    <row r="60" spans="1:9" s="40" customFormat="1" ht="13.35" customHeight="1" x14ac:dyDescent="0.2">
      <c r="A60" s="46" t="s">
        <v>5</v>
      </c>
      <c r="B60" s="42">
        <v>11</v>
      </c>
      <c r="C60" s="43">
        <v>387790.65</v>
      </c>
      <c r="D60" s="43">
        <v>0</v>
      </c>
      <c r="E60" s="43">
        <v>387790.65</v>
      </c>
      <c r="F60" s="41" t="s">
        <v>4154</v>
      </c>
      <c r="G60" s="41" t="s">
        <v>676</v>
      </c>
      <c r="H60" s="41" t="s">
        <v>4104</v>
      </c>
      <c r="I60" s="41" t="s">
        <v>4155</v>
      </c>
    </row>
    <row r="61" spans="1:9" s="40" customFormat="1" ht="13.35" customHeight="1" x14ac:dyDescent="0.2">
      <c r="A61" s="46" t="s">
        <v>5</v>
      </c>
      <c r="B61" s="42">
        <v>12</v>
      </c>
      <c r="C61" s="43">
        <v>387956.41</v>
      </c>
      <c r="D61" s="43">
        <v>0</v>
      </c>
      <c r="E61" s="43">
        <v>387956.41</v>
      </c>
      <c r="F61" s="41" t="s">
        <v>4560</v>
      </c>
      <c r="G61" s="41" t="s">
        <v>676</v>
      </c>
      <c r="H61" s="41" t="s">
        <v>4521</v>
      </c>
      <c r="I61" s="41" t="s">
        <v>4561</v>
      </c>
    </row>
    <row r="62" spans="1:9" s="40" customFormat="1" ht="13.35" customHeight="1" x14ac:dyDescent="0.2">
      <c r="A62" s="46" t="s">
        <v>6</v>
      </c>
      <c r="B62" s="42">
        <v>1</v>
      </c>
      <c r="C62" s="43">
        <v>360857.17</v>
      </c>
      <c r="D62" s="43">
        <v>0</v>
      </c>
      <c r="E62" s="43">
        <v>360857.17</v>
      </c>
      <c r="F62" s="41" t="s">
        <v>678</v>
      </c>
      <c r="G62" s="41" t="s">
        <v>679</v>
      </c>
      <c r="H62" s="41" t="s">
        <v>327</v>
      </c>
      <c r="I62" s="41" t="s">
        <v>680</v>
      </c>
    </row>
    <row r="63" spans="1:9" s="40" customFormat="1" ht="13.35" customHeight="1" x14ac:dyDescent="0.2">
      <c r="A63" s="46" t="s">
        <v>6</v>
      </c>
      <c r="B63" s="42">
        <v>2</v>
      </c>
      <c r="C63" s="43">
        <v>393132.95</v>
      </c>
      <c r="D63" s="43">
        <v>0</v>
      </c>
      <c r="E63" s="43">
        <v>393132.95</v>
      </c>
      <c r="F63" s="41" t="s">
        <v>1102</v>
      </c>
      <c r="G63" s="41" t="s">
        <v>679</v>
      </c>
      <c r="H63" s="41" t="s">
        <v>884</v>
      </c>
      <c r="I63" s="41" t="s">
        <v>1103</v>
      </c>
    </row>
    <row r="64" spans="1:9" s="40" customFormat="1" ht="13.35" customHeight="1" x14ac:dyDescent="0.2">
      <c r="A64" s="46" t="s">
        <v>6</v>
      </c>
      <c r="B64" s="42">
        <v>3</v>
      </c>
      <c r="C64" s="43">
        <v>376995.06</v>
      </c>
      <c r="D64" s="43">
        <v>0</v>
      </c>
      <c r="E64" s="43">
        <v>376995.06</v>
      </c>
      <c r="F64" s="41" t="s">
        <v>1461</v>
      </c>
      <c r="G64" s="41" t="s">
        <v>679</v>
      </c>
      <c r="H64" s="41" t="s">
        <v>1243</v>
      </c>
      <c r="I64" s="41" t="s">
        <v>1462</v>
      </c>
    </row>
    <row r="65" spans="1:9" s="40" customFormat="1" ht="13.35" customHeight="1" x14ac:dyDescent="0.2">
      <c r="A65" s="46" t="s">
        <v>6</v>
      </c>
      <c r="B65" s="42">
        <v>4</v>
      </c>
      <c r="C65" s="43">
        <v>376995.06</v>
      </c>
      <c r="D65" s="43">
        <v>0</v>
      </c>
      <c r="E65" s="43">
        <v>376995.06</v>
      </c>
      <c r="F65" s="41" t="s">
        <v>1820</v>
      </c>
      <c r="G65" s="41" t="s">
        <v>679</v>
      </c>
      <c r="H65" s="41" t="s">
        <v>1602</v>
      </c>
      <c r="I65" s="41" t="s">
        <v>1821</v>
      </c>
    </row>
    <row r="66" spans="1:9" s="40" customFormat="1" ht="13.35" customHeight="1" x14ac:dyDescent="0.2">
      <c r="A66" s="46" t="s">
        <v>6</v>
      </c>
      <c r="B66" s="42">
        <v>5</v>
      </c>
      <c r="C66" s="43">
        <v>376995.06</v>
      </c>
      <c r="D66" s="43">
        <v>0</v>
      </c>
      <c r="E66" s="43">
        <v>376995.06</v>
      </c>
      <c r="F66" s="41" t="s">
        <v>2179</v>
      </c>
      <c r="G66" s="41" t="s">
        <v>679</v>
      </c>
      <c r="H66" s="41" t="s">
        <v>1961</v>
      </c>
      <c r="I66" s="41" t="s">
        <v>2180</v>
      </c>
    </row>
    <row r="67" spans="1:9" s="40" customFormat="1" ht="13.35" customHeight="1" x14ac:dyDescent="0.2">
      <c r="A67" s="46" t="s">
        <v>6</v>
      </c>
      <c r="B67" s="42">
        <v>6</v>
      </c>
      <c r="C67" s="43">
        <v>449940.08</v>
      </c>
      <c r="D67" s="43">
        <v>0</v>
      </c>
      <c r="E67" s="43">
        <v>449940.08</v>
      </c>
      <c r="F67" s="41" t="s">
        <v>2531</v>
      </c>
      <c r="G67" s="41" t="s">
        <v>679</v>
      </c>
      <c r="H67" s="41" t="s">
        <v>2317</v>
      </c>
      <c r="I67" s="41" t="s">
        <v>2532</v>
      </c>
    </row>
    <row r="68" spans="1:9" s="40" customFormat="1" ht="13.35" customHeight="1" x14ac:dyDescent="0.2">
      <c r="A68" s="46" t="s">
        <v>6</v>
      </c>
      <c r="B68" s="42">
        <v>7</v>
      </c>
      <c r="C68" s="43">
        <v>386229.27</v>
      </c>
      <c r="D68" s="43">
        <v>0</v>
      </c>
      <c r="E68" s="43">
        <v>386229.27</v>
      </c>
      <c r="F68" s="41" t="s">
        <v>2903</v>
      </c>
      <c r="G68" s="41" t="s">
        <v>679</v>
      </c>
      <c r="H68" s="41" t="s">
        <v>2675</v>
      </c>
      <c r="I68" s="41" t="s">
        <v>2904</v>
      </c>
    </row>
    <row r="69" spans="1:9" s="40" customFormat="1" ht="13.35" customHeight="1" x14ac:dyDescent="0.2">
      <c r="A69" s="46" t="s">
        <v>6</v>
      </c>
      <c r="B69" s="42">
        <v>8</v>
      </c>
      <c r="C69" s="43">
        <v>389152.4</v>
      </c>
      <c r="D69" s="43">
        <v>0</v>
      </c>
      <c r="E69" s="43">
        <v>389152.4</v>
      </c>
      <c r="F69" s="41" t="s">
        <v>3258</v>
      </c>
      <c r="G69" s="41" t="s">
        <v>679</v>
      </c>
      <c r="H69" s="41" t="s">
        <v>3030</v>
      </c>
      <c r="I69" s="41" t="s">
        <v>3259</v>
      </c>
    </row>
    <row r="70" spans="1:9" s="40" customFormat="1" ht="13.35" customHeight="1" x14ac:dyDescent="0.2">
      <c r="A70" s="46" t="s">
        <v>6</v>
      </c>
      <c r="B70" s="42">
        <v>9</v>
      </c>
      <c r="C70" s="43">
        <v>389152.39</v>
      </c>
      <c r="D70" s="43">
        <v>0</v>
      </c>
      <c r="E70" s="43">
        <v>389152.39</v>
      </c>
      <c r="F70" s="41" t="s">
        <v>3441</v>
      </c>
      <c r="G70" s="41" t="s">
        <v>679</v>
      </c>
      <c r="H70" s="41" t="s">
        <v>3386</v>
      </c>
      <c r="I70" s="41" t="s">
        <v>3442</v>
      </c>
    </row>
    <row r="71" spans="1:9" s="40" customFormat="1" ht="13.35" customHeight="1" x14ac:dyDescent="0.2">
      <c r="A71" s="46" t="s">
        <v>6</v>
      </c>
      <c r="B71" s="42">
        <v>10</v>
      </c>
      <c r="C71" s="43">
        <v>391393.64</v>
      </c>
      <c r="D71" s="43">
        <v>0</v>
      </c>
      <c r="E71" s="43">
        <v>391393.64</v>
      </c>
      <c r="F71" s="41" t="s">
        <v>3801</v>
      </c>
      <c r="G71" s="41" t="s">
        <v>679</v>
      </c>
      <c r="H71" s="41" t="s">
        <v>3749</v>
      </c>
      <c r="I71" s="41" t="s">
        <v>3802</v>
      </c>
    </row>
    <row r="72" spans="1:9" s="40" customFormat="1" ht="13.35" customHeight="1" x14ac:dyDescent="0.2">
      <c r="A72" s="46" t="s">
        <v>6</v>
      </c>
      <c r="B72" s="42">
        <v>11</v>
      </c>
      <c r="C72" s="43">
        <v>391235.88</v>
      </c>
      <c r="D72" s="43">
        <v>0</v>
      </c>
      <c r="E72" s="43">
        <v>391235.88</v>
      </c>
      <c r="F72" s="41" t="s">
        <v>4156</v>
      </c>
      <c r="G72" s="41" t="s">
        <v>679</v>
      </c>
      <c r="H72" s="41" t="s">
        <v>4104</v>
      </c>
      <c r="I72" s="41" t="s">
        <v>4157</v>
      </c>
    </row>
    <row r="73" spans="1:9" s="40" customFormat="1" ht="13.35" customHeight="1" x14ac:dyDescent="0.2">
      <c r="A73" s="46" t="s">
        <v>6</v>
      </c>
      <c r="B73" s="42">
        <v>12</v>
      </c>
      <c r="C73" s="43">
        <v>391386.61</v>
      </c>
      <c r="D73" s="43">
        <v>0</v>
      </c>
      <c r="E73" s="43">
        <v>391386.61</v>
      </c>
      <c r="F73" s="41" t="s">
        <v>4529</v>
      </c>
      <c r="G73" s="41" t="s">
        <v>679</v>
      </c>
      <c r="H73" s="41" t="s">
        <v>4521</v>
      </c>
      <c r="I73" s="41" t="s">
        <v>4530</v>
      </c>
    </row>
    <row r="74" spans="1:9" s="40" customFormat="1" ht="13.35" customHeight="1" x14ac:dyDescent="0.2">
      <c r="A74" s="46" t="s">
        <v>7</v>
      </c>
      <c r="B74" s="42">
        <v>1</v>
      </c>
      <c r="C74" s="43">
        <v>4625348.97</v>
      </c>
      <c r="D74" s="43">
        <v>0</v>
      </c>
      <c r="E74" s="43">
        <v>4625348.97</v>
      </c>
      <c r="F74" s="41" t="s">
        <v>405</v>
      </c>
      <c r="G74" s="41" t="s">
        <v>406</v>
      </c>
      <c r="H74" s="41" t="s">
        <v>327</v>
      </c>
      <c r="I74" s="41" t="s">
        <v>407</v>
      </c>
    </row>
    <row r="75" spans="1:9" s="40" customFormat="1" ht="13.35" customHeight="1" x14ac:dyDescent="0.2">
      <c r="A75" s="46" t="s">
        <v>7</v>
      </c>
      <c r="B75" s="42">
        <v>2</v>
      </c>
      <c r="C75" s="43">
        <v>4888056.4800000004</v>
      </c>
      <c r="D75" s="43">
        <v>0</v>
      </c>
      <c r="E75" s="43">
        <v>4888056.4800000004</v>
      </c>
      <c r="F75" s="41" t="s">
        <v>922</v>
      </c>
      <c r="G75" s="41" t="s">
        <v>406</v>
      </c>
      <c r="H75" s="41" t="s">
        <v>884</v>
      </c>
      <c r="I75" s="41" t="s">
        <v>923</v>
      </c>
    </row>
    <row r="76" spans="1:9" s="40" customFormat="1" ht="13.35" customHeight="1" x14ac:dyDescent="0.2">
      <c r="A76" s="46" t="s">
        <v>7</v>
      </c>
      <c r="B76" s="42">
        <v>3</v>
      </c>
      <c r="C76" s="43">
        <v>4756702.72</v>
      </c>
      <c r="D76" s="43">
        <v>0</v>
      </c>
      <c r="E76" s="43">
        <v>4756702.72</v>
      </c>
      <c r="F76" s="41" t="s">
        <v>1281</v>
      </c>
      <c r="G76" s="41" t="s">
        <v>406</v>
      </c>
      <c r="H76" s="41" t="s">
        <v>1243</v>
      </c>
      <c r="I76" s="41" t="s">
        <v>1282</v>
      </c>
    </row>
    <row r="77" spans="1:9" s="40" customFormat="1" ht="13.35" customHeight="1" x14ac:dyDescent="0.2">
      <c r="A77" s="46" t="s">
        <v>7</v>
      </c>
      <c r="B77" s="42">
        <v>4</v>
      </c>
      <c r="C77" s="43">
        <v>4756702.72</v>
      </c>
      <c r="D77" s="43">
        <v>0</v>
      </c>
      <c r="E77" s="43">
        <v>4756702.72</v>
      </c>
      <c r="F77" s="41" t="s">
        <v>1642</v>
      </c>
      <c r="G77" s="41" t="s">
        <v>406</v>
      </c>
      <c r="H77" s="41" t="s">
        <v>1602</v>
      </c>
      <c r="I77" s="41" t="s">
        <v>1643</v>
      </c>
    </row>
    <row r="78" spans="1:9" s="40" customFormat="1" ht="13.35" customHeight="1" x14ac:dyDescent="0.2">
      <c r="A78" s="46" t="s">
        <v>7</v>
      </c>
      <c r="B78" s="42">
        <v>5</v>
      </c>
      <c r="C78" s="43">
        <v>4756702.72</v>
      </c>
      <c r="D78" s="43">
        <v>0</v>
      </c>
      <c r="E78" s="43">
        <v>4756702.72</v>
      </c>
      <c r="F78" s="41" t="s">
        <v>2003</v>
      </c>
      <c r="G78" s="41" t="s">
        <v>406</v>
      </c>
      <c r="H78" s="41" t="s">
        <v>1961</v>
      </c>
      <c r="I78" s="41" t="s">
        <v>2004</v>
      </c>
    </row>
    <row r="79" spans="1:9" s="40" customFormat="1" ht="13.35" customHeight="1" x14ac:dyDescent="0.2">
      <c r="A79" s="46" t="s">
        <v>7</v>
      </c>
      <c r="B79" s="42">
        <v>6</v>
      </c>
      <c r="C79" s="43">
        <v>3668557.83</v>
      </c>
      <c r="D79" s="43">
        <v>0</v>
      </c>
      <c r="E79" s="43">
        <v>3668557.83</v>
      </c>
      <c r="F79" s="41" t="s">
        <v>2359</v>
      </c>
      <c r="G79" s="41" t="s">
        <v>406</v>
      </c>
      <c r="H79" s="41" t="s">
        <v>2317</v>
      </c>
      <c r="I79" s="41" t="s">
        <v>2360</v>
      </c>
    </row>
    <row r="80" spans="1:9" s="40" customFormat="1" ht="13.35" customHeight="1" x14ac:dyDescent="0.2">
      <c r="A80" s="46" t="s">
        <v>7</v>
      </c>
      <c r="B80" s="42">
        <v>7</v>
      </c>
      <c r="C80" s="43">
        <v>4826392.7</v>
      </c>
      <c r="D80" s="43">
        <v>0</v>
      </c>
      <c r="E80" s="43">
        <v>4826392.7</v>
      </c>
      <c r="F80" s="41" t="s">
        <v>2717</v>
      </c>
      <c r="G80" s="41" t="s">
        <v>406</v>
      </c>
      <c r="H80" s="41" t="s">
        <v>2675</v>
      </c>
      <c r="I80" s="41" t="s">
        <v>2718</v>
      </c>
    </row>
    <row r="81" spans="1:9" s="40" customFormat="1" ht="13.35" customHeight="1" x14ac:dyDescent="0.2">
      <c r="A81" s="46" t="s">
        <v>7</v>
      </c>
      <c r="B81" s="42">
        <v>8</v>
      </c>
      <c r="C81" s="43">
        <v>4615111.58</v>
      </c>
      <c r="D81" s="43">
        <v>0</v>
      </c>
      <c r="E81" s="43">
        <v>4615111.58</v>
      </c>
      <c r="F81" s="41" t="s">
        <v>3072</v>
      </c>
      <c r="G81" s="41" t="s">
        <v>406</v>
      </c>
      <c r="H81" s="41" t="s">
        <v>3030</v>
      </c>
      <c r="I81" s="41" t="s">
        <v>3073</v>
      </c>
    </row>
    <row r="82" spans="1:9" s="40" customFormat="1" ht="13.35" customHeight="1" x14ac:dyDescent="0.2">
      <c r="A82" s="46" t="s">
        <v>7</v>
      </c>
      <c r="B82" s="42">
        <v>9</v>
      </c>
      <c r="C82" s="43">
        <v>4615111.58</v>
      </c>
      <c r="D82" s="43">
        <v>0</v>
      </c>
      <c r="E82" s="43">
        <v>4615111.58</v>
      </c>
      <c r="F82" s="41" t="s">
        <v>3443</v>
      </c>
      <c r="G82" s="41" t="s">
        <v>406</v>
      </c>
      <c r="H82" s="41" t="s">
        <v>3386</v>
      </c>
      <c r="I82" s="41" t="s">
        <v>3444</v>
      </c>
    </row>
    <row r="83" spans="1:9" s="40" customFormat="1" ht="13.35" customHeight="1" x14ac:dyDescent="0.2">
      <c r="A83" s="46" t="s">
        <v>7</v>
      </c>
      <c r="B83" s="42">
        <v>10</v>
      </c>
      <c r="C83" s="43">
        <v>4637362.08</v>
      </c>
      <c r="D83" s="43">
        <v>0</v>
      </c>
      <c r="E83" s="43">
        <v>4637362.08</v>
      </c>
      <c r="F83" s="41" t="s">
        <v>3803</v>
      </c>
      <c r="G83" s="41" t="s">
        <v>406</v>
      </c>
      <c r="H83" s="41" t="s">
        <v>3749</v>
      </c>
      <c r="I83" s="41" t="s">
        <v>3804</v>
      </c>
    </row>
    <row r="84" spans="1:9" s="40" customFormat="1" ht="13.35" customHeight="1" x14ac:dyDescent="0.2">
      <c r="A84" s="46" t="s">
        <v>7</v>
      </c>
      <c r="B84" s="42">
        <v>11</v>
      </c>
      <c r="C84" s="43">
        <v>4635795.75</v>
      </c>
      <c r="D84" s="43">
        <v>0</v>
      </c>
      <c r="E84" s="43">
        <v>4635795.75</v>
      </c>
      <c r="F84" s="41" t="s">
        <v>4158</v>
      </c>
      <c r="G84" s="41" t="s">
        <v>406</v>
      </c>
      <c r="H84" s="41" t="s">
        <v>4104</v>
      </c>
      <c r="I84" s="41" t="s">
        <v>4159</v>
      </c>
    </row>
    <row r="85" spans="1:9" s="40" customFormat="1" ht="13.35" customHeight="1" x14ac:dyDescent="0.2">
      <c r="A85" s="46" t="s">
        <v>7</v>
      </c>
      <c r="B85" s="42">
        <v>12</v>
      </c>
      <c r="C85" s="43">
        <v>4620428.22</v>
      </c>
      <c r="D85" s="43">
        <v>0</v>
      </c>
      <c r="E85" s="43">
        <v>4620428.22</v>
      </c>
      <c r="F85" s="41" t="s">
        <v>4865</v>
      </c>
      <c r="G85" s="41" t="s">
        <v>406</v>
      </c>
      <c r="H85" s="41" t="s">
        <v>4521</v>
      </c>
      <c r="I85" s="41" t="s">
        <v>4866</v>
      </c>
    </row>
    <row r="86" spans="1:9" s="40" customFormat="1" ht="13.35" customHeight="1" x14ac:dyDescent="0.2">
      <c r="A86" s="46" t="s">
        <v>8</v>
      </c>
      <c r="B86" s="42">
        <v>1</v>
      </c>
      <c r="C86" s="43">
        <v>1122852.8</v>
      </c>
      <c r="D86" s="43">
        <v>0</v>
      </c>
      <c r="E86" s="43">
        <v>1122852.8</v>
      </c>
      <c r="F86" s="41" t="s">
        <v>516</v>
      </c>
      <c r="G86" s="41" t="s">
        <v>517</v>
      </c>
      <c r="H86" s="41" t="s">
        <v>327</v>
      </c>
      <c r="I86" s="41" t="s">
        <v>518</v>
      </c>
    </row>
    <row r="87" spans="1:9" s="40" customFormat="1" ht="13.35" customHeight="1" x14ac:dyDescent="0.2">
      <c r="A87" s="46" t="s">
        <v>8</v>
      </c>
      <c r="B87" s="42">
        <v>2</v>
      </c>
      <c r="C87" s="43">
        <v>1125613.21</v>
      </c>
      <c r="D87" s="43">
        <v>0</v>
      </c>
      <c r="E87" s="43">
        <v>1125613.21</v>
      </c>
      <c r="F87" s="41" t="s">
        <v>996</v>
      </c>
      <c r="G87" s="41" t="s">
        <v>517</v>
      </c>
      <c r="H87" s="41" t="s">
        <v>884</v>
      </c>
      <c r="I87" s="41" t="s">
        <v>997</v>
      </c>
    </row>
    <row r="88" spans="1:9" s="40" customFormat="1" ht="13.35" customHeight="1" x14ac:dyDescent="0.2">
      <c r="A88" s="46" t="s">
        <v>8</v>
      </c>
      <c r="B88" s="42">
        <v>3</v>
      </c>
      <c r="C88" s="43">
        <v>1124233.03</v>
      </c>
      <c r="D88" s="43">
        <v>0</v>
      </c>
      <c r="E88" s="43">
        <v>1124233.03</v>
      </c>
      <c r="F88" s="41" t="s">
        <v>1355</v>
      </c>
      <c r="G88" s="41" t="s">
        <v>517</v>
      </c>
      <c r="H88" s="41" t="s">
        <v>1243</v>
      </c>
      <c r="I88" s="41" t="s">
        <v>1356</v>
      </c>
    </row>
    <row r="89" spans="1:9" s="40" customFormat="1" ht="13.35" customHeight="1" x14ac:dyDescent="0.2">
      <c r="A89" s="46" t="s">
        <v>8</v>
      </c>
      <c r="B89" s="42">
        <v>4</v>
      </c>
      <c r="C89" s="43">
        <v>1124233.03</v>
      </c>
      <c r="D89" s="43">
        <v>0</v>
      </c>
      <c r="E89" s="43">
        <v>1124233.03</v>
      </c>
      <c r="F89" s="41" t="s">
        <v>1716</v>
      </c>
      <c r="G89" s="41" t="s">
        <v>517</v>
      </c>
      <c r="H89" s="41" t="s">
        <v>1602</v>
      </c>
      <c r="I89" s="41" t="s">
        <v>1717</v>
      </c>
    </row>
    <row r="90" spans="1:9" s="40" customFormat="1" ht="13.35" customHeight="1" x14ac:dyDescent="0.2">
      <c r="A90" s="46" t="s">
        <v>8</v>
      </c>
      <c r="B90" s="42">
        <v>5</v>
      </c>
      <c r="C90" s="43">
        <v>1124233.03</v>
      </c>
      <c r="D90" s="43">
        <v>0</v>
      </c>
      <c r="E90" s="43">
        <v>1124233.03</v>
      </c>
      <c r="F90" s="41" t="s">
        <v>2079</v>
      </c>
      <c r="G90" s="41" t="s">
        <v>517</v>
      </c>
      <c r="H90" s="41" t="s">
        <v>1961</v>
      </c>
      <c r="I90" s="41" t="s">
        <v>2080</v>
      </c>
    </row>
    <row r="91" spans="1:9" s="40" customFormat="1" ht="13.35" customHeight="1" x14ac:dyDescent="0.2">
      <c r="A91" s="46" t="s">
        <v>8</v>
      </c>
      <c r="B91" s="42">
        <v>6</v>
      </c>
      <c r="C91" s="43">
        <v>969681.85</v>
      </c>
      <c r="D91" s="43">
        <v>0</v>
      </c>
      <c r="E91" s="43">
        <v>969681.85</v>
      </c>
      <c r="F91" s="41" t="s">
        <v>2435</v>
      </c>
      <c r="G91" s="41" t="s">
        <v>517</v>
      </c>
      <c r="H91" s="41" t="s">
        <v>2317</v>
      </c>
      <c r="I91" s="41" t="s">
        <v>2436</v>
      </c>
    </row>
    <row r="92" spans="1:9" s="40" customFormat="1" ht="13.35" customHeight="1" x14ac:dyDescent="0.2">
      <c r="A92" s="46" t="s">
        <v>8</v>
      </c>
      <c r="B92" s="42">
        <v>7</v>
      </c>
      <c r="C92" s="43">
        <v>1091887.01</v>
      </c>
      <c r="D92" s="43">
        <v>0</v>
      </c>
      <c r="E92" s="43">
        <v>1091887.01</v>
      </c>
      <c r="F92" s="41" t="s">
        <v>2795</v>
      </c>
      <c r="G92" s="41" t="s">
        <v>517</v>
      </c>
      <c r="H92" s="41" t="s">
        <v>2675</v>
      </c>
      <c r="I92" s="41" t="s">
        <v>2796</v>
      </c>
    </row>
    <row r="93" spans="1:9" s="40" customFormat="1" ht="13.35" customHeight="1" x14ac:dyDescent="0.2">
      <c r="A93" s="46" t="s">
        <v>8</v>
      </c>
      <c r="B93" s="42">
        <v>8</v>
      </c>
      <c r="C93" s="43">
        <v>1098474.1200000001</v>
      </c>
      <c r="D93" s="43">
        <v>0</v>
      </c>
      <c r="E93" s="43">
        <v>1098474.1200000001</v>
      </c>
      <c r="F93" s="41" t="s">
        <v>3150</v>
      </c>
      <c r="G93" s="41" t="s">
        <v>517</v>
      </c>
      <c r="H93" s="41" t="s">
        <v>3030</v>
      </c>
      <c r="I93" s="41" t="s">
        <v>3151</v>
      </c>
    </row>
    <row r="94" spans="1:9" s="40" customFormat="1" ht="13.35" customHeight="1" x14ac:dyDescent="0.2">
      <c r="A94" s="46" t="s">
        <v>8</v>
      </c>
      <c r="B94" s="42">
        <v>9</v>
      </c>
      <c r="C94" s="43">
        <v>1098474.1200000001</v>
      </c>
      <c r="D94" s="43">
        <v>0</v>
      </c>
      <c r="E94" s="43">
        <v>1098474.1200000001</v>
      </c>
      <c r="F94" s="41" t="s">
        <v>3550</v>
      </c>
      <c r="G94" s="41" t="s">
        <v>517</v>
      </c>
      <c r="H94" s="41" t="s">
        <v>3386</v>
      </c>
      <c r="I94" s="41" t="s">
        <v>3551</v>
      </c>
    </row>
    <row r="95" spans="1:9" s="40" customFormat="1" ht="13.35" customHeight="1" x14ac:dyDescent="0.2">
      <c r="A95" s="46" t="s">
        <v>8</v>
      </c>
      <c r="B95" s="42">
        <v>10</v>
      </c>
      <c r="C95" s="43">
        <v>1103524.6599999999</v>
      </c>
      <c r="D95" s="43">
        <v>0</v>
      </c>
      <c r="E95" s="43">
        <v>1103524.6599999999</v>
      </c>
      <c r="F95" s="41" t="s">
        <v>3907</v>
      </c>
      <c r="G95" s="41" t="s">
        <v>517</v>
      </c>
      <c r="H95" s="41" t="s">
        <v>3749</v>
      </c>
      <c r="I95" s="41" t="s">
        <v>3908</v>
      </c>
    </row>
    <row r="96" spans="1:9" s="40" customFormat="1" ht="13.35" customHeight="1" x14ac:dyDescent="0.2">
      <c r="A96" s="46" t="s">
        <v>8</v>
      </c>
      <c r="B96" s="42">
        <v>11</v>
      </c>
      <c r="C96" s="43">
        <v>1103169.1499999999</v>
      </c>
      <c r="D96" s="43">
        <v>0</v>
      </c>
      <c r="E96" s="43">
        <v>1103169.1499999999</v>
      </c>
      <c r="F96" s="41" t="s">
        <v>4262</v>
      </c>
      <c r="G96" s="41" t="s">
        <v>517</v>
      </c>
      <c r="H96" s="41" t="s">
        <v>4104</v>
      </c>
      <c r="I96" s="41" t="s">
        <v>4263</v>
      </c>
    </row>
    <row r="97" spans="1:9" s="40" customFormat="1" ht="13.35" customHeight="1" x14ac:dyDescent="0.2">
      <c r="A97" s="46" t="s">
        <v>8</v>
      </c>
      <c r="B97" s="42">
        <v>12</v>
      </c>
      <c r="C97" s="43">
        <v>1103508.81</v>
      </c>
      <c r="D97" s="43">
        <v>0</v>
      </c>
      <c r="E97" s="43">
        <v>1103508.81</v>
      </c>
      <c r="F97" s="41" t="s">
        <v>4537</v>
      </c>
      <c r="G97" s="41" t="s">
        <v>517</v>
      </c>
      <c r="H97" s="41" t="s">
        <v>4521</v>
      </c>
      <c r="I97" s="41" t="s">
        <v>4538</v>
      </c>
    </row>
    <row r="98" spans="1:9" s="40" customFormat="1" ht="13.35" customHeight="1" x14ac:dyDescent="0.2">
      <c r="A98" s="46" t="s">
        <v>9</v>
      </c>
      <c r="B98" s="42">
        <v>1</v>
      </c>
      <c r="C98" s="43">
        <v>168385.96</v>
      </c>
      <c r="D98" s="43">
        <v>0</v>
      </c>
      <c r="E98" s="43">
        <v>168385.96</v>
      </c>
      <c r="F98" s="41" t="s">
        <v>528</v>
      </c>
      <c r="G98" s="41" t="s">
        <v>529</v>
      </c>
      <c r="H98" s="41" t="s">
        <v>327</v>
      </c>
      <c r="I98" s="41" t="s">
        <v>530</v>
      </c>
    </row>
    <row r="99" spans="1:9" s="40" customFormat="1" ht="13.35" customHeight="1" x14ac:dyDescent="0.2">
      <c r="A99" s="46" t="s">
        <v>9</v>
      </c>
      <c r="B99" s="42">
        <v>2</v>
      </c>
      <c r="C99" s="43">
        <v>168405.23</v>
      </c>
      <c r="D99" s="43">
        <v>0</v>
      </c>
      <c r="E99" s="43">
        <v>168405.23</v>
      </c>
      <c r="F99" s="41" t="s">
        <v>1004</v>
      </c>
      <c r="G99" s="41" t="s">
        <v>529</v>
      </c>
      <c r="H99" s="41" t="s">
        <v>884</v>
      </c>
      <c r="I99" s="41" t="s">
        <v>1005</v>
      </c>
    </row>
    <row r="100" spans="1:9" s="40" customFormat="1" ht="13.35" customHeight="1" x14ac:dyDescent="0.2">
      <c r="A100" s="46" t="s">
        <v>9</v>
      </c>
      <c r="B100" s="42">
        <v>3</v>
      </c>
      <c r="C100" s="43">
        <v>168395.59</v>
      </c>
      <c r="D100" s="43">
        <v>0</v>
      </c>
      <c r="E100" s="43">
        <v>168395.59</v>
      </c>
      <c r="F100" s="41" t="s">
        <v>1363</v>
      </c>
      <c r="G100" s="41" t="s">
        <v>529</v>
      </c>
      <c r="H100" s="41" t="s">
        <v>1243</v>
      </c>
      <c r="I100" s="41" t="s">
        <v>1364</v>
      </c>
    </row>
    <row r="101" spans="1:9" s="40" customFormat="1" ht="13.35" customHeight="1" x14ac:dyDescent="0.2">
      <c r="A101" s="46" t="s">
        <v>9</v>
      </c>
      <c r="B101" s="42">
        <v>4</v>
      </c>
      <c r="C101" s="43">
        <v>168395.59</v>
      </c>
      <c r="D101" s="43">
        <v>0</v>
      </c>
      <c r="E101" s="43">
        <v>168395.59</v>
      </c>
      <c r="F101" s="41" t="s">
        <v>1724</v>
      </c>
      <c r="G101" s="41" t="s">
        <v>529</v>
      </c>
      <c r="H101" s="41" t="s">
        <v>1602</v>
      </c>
      <c r="I101" s="41" t="s">
        <v>1725</v>
      </c>
    </row>
    <row r="102" spans="1:9" s="40" customFormat="1" ht="13.35" customHeight="1" x14ac:dyDescent="0.2">
      <c r="A102" s="46" t="s">
        <v>9</v>
      </c>
      <c r="B102" s="42">
        <v>5</v>
      </c>
      <c r="C102" s="43">
        <v>168395.59</v>
      </c>
      <c r="D102" s="43">
        <v>0</v>
      </c>
      <c r="E102" s="43">
        <v>168395.59</v>
      </c>
      <c r="F102" s="41" t="s">
        <v>2087</v>
      </c>
      <c r="G102" s="41" t="s">
        <v>529</v>
      </c>
      <c r="H102" s="41" t="s">
        <v>1961</v>
      </c>
      <c r="I102" s="41" t="s">
        <v>2088</v>
      </c>
    </row>
    <row r="103" spans="1:9" s="40" customFormat="1" ht="13.35" customHeight="1" x14ac:dyDescent="0.2">
      <c r="A103" s="46" t="s">
        <v>9</v>
      </c>
      <c r="B103" s="42">
        <v>6</v>
      </c>
      <c r="C103" s="43">
        <v>73834.02</v>
      </c>
      <c r="D103" s="43">
        <v>0</v>
      </c>
      <c r="E103" s="43">
        <v>73834.02</v>
      </c>
      <c r="F103" s="41" t="s">
        <v>2443</v>
      </c>
      <c r="G103" s="41" t="s">
        <v>529</v>
      </c>
      <c r="H103" s="41" t="s">
        <v>2317</v>
      </c>
      <c r="I103" s="41" t="s">
        <v>2444</v>
      </c>
    </row>
    <row r="104" spans="1:9" s="40" customFormat="1" ht="13.35" customHeight="1" x14ac:dyDescent="0.2">
      <c r="A104" s="46" t="s">
        <v>9</v>
      </c>
      <c r="B104" s="42">
        <v>7</v>
      </c>
      <c r="C104" s="43">
        <v>151474.96</v>
      </c>
      <c r="D104" s="43">
        <v>0</v>
      </c>
      <c r="E104" s="43">
        <v>151474.96</v>
      </c>
      <c r="F104" s="41" t="s">
        <v>2805</v>
      </c>
      <c r="G104" s="41" t="s">
        <v>529</v>
      </c>
      <c r="H104" s="41" t="s">
        <v>2675</v>
      </c>
      <c r="I104" s="41" t="s">
        <v>2806</v>
      </c>
    </row>
    <row r="105" spans="1:9" s="40" customFormat="1" ht="13.35" customHeight="1" x14ac:dyDescent="0.2">
      <c r="A105" s="46" t="s">
        <v>9</v>
      </c>
      <c r="B105" s="42">
        <v>8</v>
      </c>
      <c r="C105" s="43">
        <v>152635.26</v>
      </c>
      <c r="D105" s="43">
        <v>0</v>
      </c>
      <c r="E105" s="43">
        <v>152635.26</v>
      </c>
      <c r="F105" s="41" t="s">
        <v>3160</v>
      </c>
      <c r="G105" s="41" t="s">
        <v>529</v>
      </c>
      <c r="H105" s="41" t="s">
        <v>3030</v>
      </c>
      <c r="I105" s="41" t="s">
        <v>3161</v>
      </c>
    </row>
    <row r="106" spans="1:9" s="40" customFormat="1" ht="13.35" customHeight="1" x14ac:dyDescent="0.2">
      <c r="A106" s="46" t="s">
        <v>9</v>
      </c>
      <c r="B106" s="42">
        <v>9</v>
      </c>
      <c r="C106" s="43">
        <v>152635.26</v>
      </c>
      <c r="D106" s="43">
        <v>0</v>
      </c>
      <c r="E106" s="43">
        <v>152635.26</v>
      </c>
      <c r="F106" s="41" t="s">
        <v>3560</v>
      </c>
      <c r="G106" s="41" t="s">
        <v>529</v>
      </c>
      <c r="H106" s="41" t="s">
        <v>3386</v>
      </c>
      <c r="I106" s="41" t="s">
        <v>3561</v>
      </c>
    </row>
    <row r="107" spans="1:9" s="40" customFormat="1" ht="13.35" customHeight="1" x14ac:dyDescent="0.2">
      <c r="A107" s="46" t="s">
        <v>9</v>
      </c>
      <c r="B107" s="42">
        <v>10</v>
      </c>
      <c r="C107" s="43">
        <v>153524.91</v>
      </c>
      <c r="D107" s="43">
        <v>0</v>
      </c>
      <c r="E107" s="43">
        <v>153524.91</v>
      </c>
      <c r="F107" s="41" t="s">
        <v>3917</v>
      </c>
      <c r="G107" s="41" t="s">
        <v>529</v>
      </c>
      <c r="H107" s="41" t="s">
        <v>3749</v>
      </c>
      <c r="I107" s="41" t="s">
        <v>3918</v>
      </c>
    </row>
    <row r="108" spans="1:9" s="40" customFormat="1" ht="13.35" customHeight="1" x14ac:dyDescent="0.2">
      <c r="A108" s="46" t="s">
        <v>9</v>
      </c>
      <c r="B108" s="42">
        <v>11</v>
      </c>
      <c r="C108" s="43">
        <v>153462.29</v>
      </c>
      <c r="D108" s="43">
        <v>0</v>
      </c>
      <c r="E108" s="43">
        <v>153462.29</v>
      </c>
      <c r="F108" s="41" t="s">
        <v>4272</v>
      </c>
      <c r="G108" s="41" t="s">
        <v>529</v>
      </c>
      <c r="H108" s="41" t="s">
        <v>4104</v>
      </c>
      <c r="I108" s="41" t="s">
        <v>4273</v>
      </c>
    </row>
    <row r="109" spans="1:9" s="40" customFormat="1" ht="13.35" customHeight="1" x14ac:dyDescent="0.2">
      <c r="A109" s="46" t="s">
        <v>9</v>
      </c>
      <c r="B109" s="42">
        <v>12</v>
      </c>
      <c r="C109" s="43">
        <v>153522.12</v>
      </c>
      <c r="D109" s="43">
        <v>0</v>
      </c>
      <c r="E109" s="43">
        <v>153522.12</v>
      </c>
      <c r="F109" s="41" t="s">
        <v>4813</v>
      </c>
      <c r="G109" s="41" t="s">
        <v>529</v>
      </c>
      <c r="H109" s="41" t="s">
        <v>4521</v>
      </c>
      <c r="I109" s="41" t="s">
        <v>4814</v>
      </c>
    </row>
    <row r="110" spans="1:9" s="40" customFormat="1" ht="13.35" customHeight="1" x14ac:dyDescent="0.2">
      <c r="A110" s="46" t="s">
        <v>10</v>
      </c>
      <c r="B110" s="42">
        <v>1</v>
      </c>
      <c r="C110" s="43">
        <v>735491.86</v>
      </c>
      <c r="D110" s="43">
        <v>0</v>
      </c>
      <c r="E110" s="43">
        <v>735491.86</v>
      </c>
      <c r="F110" s="41" t="s">
        <v>681</v>
      </c>
      <c r="G110" s="41" t="s">
        <v>682</v>
      </c>
      <c r="H110" s="41" t="s">
        <v>327</v>
      </c>
      <c r="I110" s="41" t="s">
        <v>683</v>
      </c>
    </row>
    <row r="111" spans="1:9" s="40" customFormat="1" ht="13.35" customHeight="1" x14ac:dyDescent="0.2">
      <c r="A111" s="46" t="s">
        <v>10</v>
      </c>
      <c r="B111" s="42">
        <v>2</v>
      </c>
      <c r="C111" s="43">
        <v>844216.01</v>
      </c>
      <c r="D111" s="43">
        <v>0</v>
      </c>
      <c r="E111" s="43">
        <v>844216.01</v>
      </c>
      <c r="F111" s="41" t="s">
        <v>1104</v>
      </c>
      <c r="G111" s="41" t="s">
        <v>682</v>
      </c>
      <c r="H111" s="41" t="s">
        <v>884</v>
      </c>
      <c r="I111" s="41" t="s">
        <v>1105</v>
      </c>
    </row>
    <row r="112" spans="1:9" s="40" customFormat="1" ht="13.35" customHeight="1" x14ac:dyDescent="0.2">
      <c r="A112" s="46" t="s">
        <v>10</v>
      </c>
      <c r="B112" s="42">
        <v>3</v>
      </c>
      <c r="C112" s="43">
        <v>789853.92</v>
      </c>
      <c r="D112" s="43">
        <v>0</v>
      </c>
      <c r="E112" s="43">
        <v>789853.92</v>
      </c>
      <c r="F112" s="41" t="s">
        <v>1463</v>
      </c>
      <c r="G112" s="41" t="s">
        <v>682</v>
      </c>
      <c r="H112" s="41" t="s">
        <v>1243</v>
      </c>
      <c r="I112" s="41" t="s">
        <v>1464</v>
      </c>
    </row>
    <row r="113" spans="1:9" s="40" customFormat="1" ht="13.35" customHeight="1" x14ac:dyDescent="0.2">
      <c r="A113" s="46" t="s">
        <v>10</v>
      </c>
      <c r="B113" s="42">
        <v>4</v>
      </c>
      <c r="C113" s="43">
        <v>789853.92</v>
      </c>
      <c r="D113" s="43">
        <v>0</v>
      </c>
      <c r="E113" s="43">
        <v>789853.92</v>
      </c>
      <c r="F113" s="41" t="s">
        <v>1822</v>
      </c>
      <c r="G113" s="41" t="s">
        <v>682</v>
      </c>
      <c r="H113" s="41" t="s">
        <v>1602</v>
      </c>
      <c r="I113" s="41" t="s">
        <v>1823</v>
      </c>
    </row>
    <row r="114" spans="1:9" s="40" customFormat="1" ht="13.35" customHeight="1" x14ac:dyDescent="0.2">
      <c r="A114" s="46" t="s">
        <v>10</v>
      </c>
      <c r="B114" s="42">
        <v>5</v>
      </c>
      <c r="C114" s="43">
        <v>789853.92</v>
      </c>
      <c r="D114" s="43">
        <v>0</v>
      </c>
      <c r="E114" s="43">
        <v>789853.92</v>
      </c>
      <c r="F114" s="41" t="s">
        <v>2181</v>
      </c>
      <c r="G114" s="41" t="s">
        <v>682</v>
      </c>
      <c r="H114" s="41" t="s">
        <v>1961</v>
      </c>
      <c r="I114" s="41" t="s">
        <v>2182</v>
      </c>
    </row>
    <row r="115" spans="1:9" s="40" customFormat="1" ht="13.35" customHeight="1" x14ac:dyDescent="0.2">
      <c r="A115" s="46" t="s">
        <v>10</v>
      </c>
      <c r="B115" s="42">
        <v>6</v>
      </c>
      <c r="C115" s="43">
        <v>128332.61</v>
      </c>
      <c r="D115" s="43">
        <v>0</v>
      </c>
      <c r="E115" s="43">
        <v>128332.61</v>
      </c>
      <c r="F115" s="41" t="s">
        <v>2533</v>
      </c>
      <c r="G115" s="41" t="s">
        <v>682</v>
      </c>
      <c r="H115" s="41" t="s">
        <v>2317</v>
      </c>
      <c r="I115" s="41" t="s">
        <v>2534</v>
      </c>
    </row>
    <row r="116" spans="1:9" s="40" customFormat="1" ht="13.35" customHeight="1" x14ac:dyDescent="0.2">
      <c r="A116" s="46" t="s">
        <v>10</v>
      </c>
      <c r="B116" s="42">
        <v>7</v>
      </c>
      <c r="C116" s="43">
        <v>671641.99</v>
      </c>
      <c r="D116" s="43">
        <v>0</v>
      </c>
      <c r="E116" s="43">
        <v>671641.99</v>
      </c>
      <c r="F116" s="41" t="s">
        <v>2905</v>
      </c>
      <c r="G116" s="41" t="s">
        <v>682</v>
      </c>
      <c r="H116" s="41" t="s">
        <v>2675</v>
      </c>
      <c r="I116" s="41" t="s">
        <v>2906</v>
      </c>
    </row>
    <row r="117" spans="1:9" s="40" customFormat="1" ht="13.35" customHeight="1" x14ac:dyDescent="0.2">
      <c r="A117" s="46" t="s">
        <v>10</v>
      </c>
      <c r="B117" s="42">
        <v>8</v>
      </c>
      <c r="C117" s="43">
        <v>679681.22</v>
      </c>
      <c r="D117" s="43">
        <v>0</v>
      </c>
      <c r="E117" s="43">
        <v>679681.22</v>
      </c>
      <c r="F117" s="41" t="s">
        <v>3260</v>
      </c>
      <c r="G117" s="41" t="s">
        <v>682</v>
      </c>
      <c r="H117" s="41" t="s">
        <v>3030</v>
      </c>
      <c r="I117" s="41" t="s">
        <v>3261</v>
      </c>
    </row>
    <row r="118" spans="1:9" s="40" customFormat="1" ht="13.35" customHeight="1" x14ac:dyDescent="0.2">
      <c r="A118" s="46" t="s">
        <v>10</v>
      </c>
      <c r="B118" s="42">
        <v>9</v>
      </c>
      <c r="C118" s="43">
        <v>679681.22</v>
      </c>
      <c r="D118" s="43">
        <v>0</v>
      </c>
      <c r="E118" s="43">
        <v>679681.22</v>
      </c>
      <c r="F118" s="41" t="s">
        <v>3445</v>
      </c>
      <c r="G118" s="41" t="s">
        <v>682</v>
      </c>
      <c r="H118" s="41" t="s">
        <v>3386</v>
      </c>
      <c r="I118" s="41" t="s">
        <v>3446</v>
      </c>
    </row>
    <row r="119" spans="1:9" s="40" customFormat="1" ht="13.35" customHeight="1" x14ac:dyDescent="0.2">
      <c r="A119" s="46" t="s">
        <v>10</v>
      </c>
      <c r="B119" s="42">
        <v>10</v>
      </c>
      <c r="C119" s="43">
        <v>685907.45</v>
      </c>
      <c r="D119" s="43">
        <v>0</v>
      </c>
      <c r="E119" s="43">
        <v>685907.45</v>
      </c>
      <c r="F119" s="41" t="s">
        <v>3805</v>
      </c>
      <c r="G119" s="41" t="s">
        <v>682</v>
      </c>
      <c r="H119" s="41" t="s">
        <v>3749</v>
      </c>
      <c r="I119" s="41" t="s">
        <v>3806</v>
      </c>
    </row>
    <row r="120" spans="1:9" s="40" customFormat="1" ht="13.35" customHeight="1" x14ac:dyDescent="0.2">
      <c r="A120" s="46" t="s">
        <v>10</v>
      </c>
      <c r="B120" s="42">
        <v>11</v>
      </c>
      <c r="C120" s="43">
        <v>685469.19</v>
      </c>
      <c r="D120" s="43">
        <v>0</v>
      </c>
      <c r="E120" s="43">
        <v>685469.19</v>
      </c>
      <c r="F120" s="41" t="s">
        <v>4160</v>
      </c>
      <c r="G120" s="41" t="s">
        <v>682</v>
      </c>
      <c r="H120" s="41" t="s">
        <v>4104</v>
      </c>
      <c r="I120" s="41" t="s">
        <v>4161</v>
      </c>
    </row>
    <row r="121" spans="1:9" s="40" customFormat="1" ht="13.35" customHeight="1" x14ac:dyDescent="0.2">
      <c r="A121" s="46" t="s">
        <v>10</v>
      </c>
      <c r="B121" s="42">
        <v>12</v>
      </c>
      <c r="C121" s="43">
        <v>685887.9</v>
      </c>
      <c r="D121" s="43">
        <v>0</v>
      </c>
      <c r="E121" s="43">
        <v>685887.9</v>
      </c>
      <c r="F121" s="41" t="s">
        <v>4539</v>
      </c>
      <c r="G121" s="41" t="s">
        <v>682</v>
      </c>
      <c r="H121" s="41" t="s">
        <v>4521</v>
      </c>
      <c r="I121" s="41" t="s">
        <v>4540</v>
      </c>
    </row>
    <row r="122" spans="1:9" s="40" customFormat="1" ht="13.35" customHeight="1" x14ac:dyDescent="0.2">
      <c r="A122" s="46" t="s">
        <v>11</v>
      </c>
      <c r="B122" s="42">
        <v>1</v>
      </c>
      <c r="C122" s="43">
        <v>740074.92</v>
      </c>
      <c r="D122" s="43">
        <v>0</v>
      </c>
      <c r="E122" s="43">
        <v>740074.92</v>
      </c>
      <c r="F122" s="41" t="s">
        <v>648</v>
      </c>
      <c r="G122" s="41" t="s">
        <v>649</v>
      </c>
      <c r="H122" s="41" t="s">
        <v>327</v>
      </c>
      <c r="I122" s="41" t="s">
        <v>650</v>
      </c>
    </row>
    <row r="123" spans="1:9" s="40" customFormat="1" ht="13.35" customHeight="1" x14ac:dyDescent="0.2">
      <c r="A123" s="46" t="s">
        <v>11</v>
      </c>
      <c r="B123" s="42">
        <v>2</v>
      </c>
      <c r="C123" s="43">
        <v>1178558.08</v>
      </c>
      <c r="D123" s="43">
        <v>0</v>
      </c>
      <c r="E123" s="43">
        <v>1178558.08</v>
      </c>
      <c r="F123" s="41" t="s">
        <v>1084</v>
      </c>
      <c r="G123" s="41" t="s">
        <v>649</v>
      </c>
      <c r="H123" s="41" t="s">
        <v>884</v>
      </c>
      <c r="I123" s="41" t="s">
        <v>1085</v>
      </c>
    </row>
    <row r="124" spans="1:9" s="40" customFormat="1" ht="13.35" customHeight="1" x14ac:dyDescent="0.2">
      <c r="A124" s="46" t="s">
        <v>11</v>
      </c>
      <c r="B124" s="42">
        <v>3</v>
      </c>
      <c r="C124" s="43">
        <v>959316.5</v>
      </c>
      <c r="D124" s="43">
        <v>0</v>
      </c>
      <c r="E124" s="43">
        <v>959316.5</v>
      </c>
      <c r="F124" s="41" t="s">
        <v>1443</v>
      </c>
      <c r="G124" s="41" t="s">
        <v>649</v>
      </c>
      <c r="H124" s="41" t="s">
        <v>1243</v>
      </c>
      <c r="I124" s="41" t="s">
        <v>1444</v>
      </c>
    </row>
    <row r="125" spans="1:9" s="40" customFormat="1" ht="13.35" customHeight="1" x14ac:dyDescent="0.2">
      <c r="A125" s="46" t="s">
        <v>11</v>
      </c>
      <c r="B125" s="42">
        <v>4</v>
      </c>
      <c r="C125" s="43">
        <v>959316.5</v>
      </c>
      <c r="D125" s="43">
        <v>0</v>
      </c>
      <c r="E125" s="43">
        <v>959316.5</v>
      </c>
      <c r="F125" s="41" t="s">
        <v>1804</v>
      </c>
      <c r="G125" s="41" t="s">
        <v>649</v>
      </c>
      <c r="H125" s="41" t="s">
        <v>1602</v>
      </c>
      <c r="I125" s="41" t="s">
        <v>1805</v>
      </c>
    </row>
    <row r="126" spans="1:9" s="40" customFormat="1" ht="13.35" customHeight="1" x14ac:dyDescent="0.2">
      <c r="A126" s="46" t="s">
        <v>11</v>
      </c>
      <c r="B126" s="42">
        <v>5</v>
      </c>
      <c r="C126" s="43">
        <v>959316.5</v>
      </c>
      <c r="D126" s="43">
        <v>0</v>
      </c>
      <c r="E126" s="43">
        <v>959316.5</v>
      </c>
      <c r="F126" s="41" t="s">
        <v>2165</v>
      </c>
      <c r="G126" s="41" t="s">
        <v>649</v>
      </c>
      <c r="H126" s="41" t="s">
        <v>1961</v>
      </c>
      <c r="I126" s="41" t="s">
        <v>2166</v>
      </c>
    </row>
    <row r="127" spans="1:9" s="40" customFormat="1" ht="13.35" customHeight="1" x14ac:dyDescent="0.2">
      <c r="A127" s="46" t="s">
        <v>11</v>
      </c>
      <c r="B127" s="42">
        <v>6</v>
      </c>
      <c r="C127" s="43">
        <v>390794.26</v>
      </c>
      <c r="D127" s="43">
        <v>0</v>
      </c>
      <c r="E127" s="43">
        <v>390794.26</v>
      </c>
      <c r="F127" s="41" t="s">
        <v>2517</v>
      </c>
      <c r="G127" s="41" t="s">
        <v>649</v>
      </c>
      <c r="H127" s="41" t="s">
        <v>2317</v>
      </c>
      <c r="I127" s="41" t="s">
        <v>2518</v>
      </c>
    </row>
    <row r="128" spans="1:9" s="40" customFormat="1" ht="13.35" customHeight="1" x14ac:dyDescent="0.2">
      <c r="A128" s="46" t="s">
        <v>11</v>
      </c>
      <c r="B128" s="42">
        <v>7</v>
      </c>
      <c r="C128" s="43">
        <v>386128.79</v>
      </c>
      <c r="D128" s="43">
        <v>0</v>
      </c>
      <c r="E128" s="43">
        <v>386128.79</v>
      </c>
      <c r="F128" s="41" t="s">
        <v>2889</v>
      </c>
      <c r="G128" s="41" t="s">
        <v>649</v>
      </c>
      <c r="H128" s="41" t="s">
        <v>2675</v>
      </c>
      <c r="I128" s="41" t="s">
        <v>2890</v>
      </c>
    </row>
    <row r="129" spans="1:9" s="40" customFormat="1" ht="13.35" customHeight="1" x14ac:dyDescent="0.2">
      <c r="A129" s="46" t="s">
        <v>11</v>
      </c>
      <c r="B129" s="42">
        <v>8</v>
      </c>
      <c r="C129" s="43">
        <v>171664.97</v>
      </c>
      <c r="D129" s="43">
        <v>0</v>
      </c>
      <c r="E129" s="43">
        <v>171664.97</v>
      </c>
      <c r="F129" s="41" t="s">
        <v>3244</v>
      </c>
      <c r="G129" s="41" t="s">
        <v>649</v>
      </c>
      <c r="H129" s="41" t="s">
        <v>3030</v>
      </c>
      <c r="I129" s="41" t="s">
        <v>3245</v>
      </c>
    </row>
    <row r="130" spans="1:9" s="40" customFormat="1" ht="13.35" customHeight="1" x14ac:dyDescent="0.2">
      <c r="A130" s="46" t="s">
        <v>11</v>
      </c>
      <c r="B130" s="42">
        <v>9</v>
      </c>
      <c r="C130" s="43">
        <v>583869.52</v>
      </c>
      <c r="D130" s="43">
        <v>0</v>
      </c>
      <c r="E130" s="43">
        <v>583869.52</v>
      </c>
      <c r="F130" s="41" t="s">
        <v>3391</v>
      </c>
      <c r="G130" s="41" t="s">
        <v>3392</v>
      </c>
      <c r="H130" s="41" t="s">
        <v>3386</v>
      </c>
      <c r="I130" s="41" t="s">
        <v>3393</v>
      </c>
    </row>
    <row r="131" spans="1:9" s="40" customFormat="1" ht="13.35" customHeight="1" x14ac:dyDescent="0.2">
      <c r="A131" s="46" t="s">
        <v>11</v>
      </c>
      <c r="B131" s="42">
        <v>10</v>
      </c>
      <c r="C131" s="43">
        <v>587446.47</v>
      </c>
      <c r="D131" s="43">
        <v>0</v>
      </c>
      <c r="E131" s="43">
        <v>587446.47</v>
      </c>
      <c r="F131" s="41" t="s">
        <v>3753</v>
      </c>
      <c r="G131" s="41" t="s">
        <v>3392</v>
      </c>
      <c r="H131" s="41" t="s">
        <v>3749</v>
      </c>
      <c r="I131" s="41" t="s">
        <v>3754</v>
      </c>
    </row>
    <row r="132" spans="1:9" s="40" customFormat="1" ht="13.35" customHeight="1" x14ac:dyDescent="0.2">
      <c r="A132" s="46" t="s">
        <v>11</v>
      </c>
      <c r="B132" s="42">
        <v>11</v>
      </c>
      <c r="C132" s="43">
        <v>374579.18</v>
      </c>
      <c r="D132" s="43">
        <v>0</v>
      </c>
      <c r="E132" s="43">
        <v>374579.18</v>
      </c>
      <c r="F132" s="41" t="s">
        <v>4108</v>
      </c>
      <c r="G132" s="41" t="s">
        <v>3392</v>
      </c>
      <c r="H132" s="41" t="s">
        <v>4104</v>
      </c>
      <c r="I132" s="41" t="s">
        <v>4109</v>
      </c>
    </row>
    <row r="133" spans="1:9" s="40" customFormat="1" ht="13.35" customHeight="1" x14ac:dyDescent="0.2">
      <c r="A133" s="46" t="s">
        <v>11</v>
      </c>
      <c r="B133" s="42">
        <v>12</v>
      </c>
      <c r="C133" s="43">
        <v>246877.66</v>
      </c>
      <c r="D133" s="43">
        <v>0</v>
      </c>
      <c r="E133" s="43">
        <v>246877.66</v>
      </c>
      <c r="F133" s="41" t="s">
        <v>4544</v>
      </c>
      <c r="G133" s="41" t="s">
        <v>3392</v>
      </c>
      <c r="H133" s="41" t="s">
        <v>4521</v>
      </c>
      <c r="I133" s="41" t="s">
        <v>4545</v>
      </c>
    </row>
    <row r="134" spans="1:9" s="40" customFormat="1" ht="13.35" customHeight="1" x14ac:dyDescent="0.2">
      <c r="A134" s="46" t="s">
        <v>12</v>
      </c>
      <c r="B134" s="42">
        <v>1</v>
      </c>
      <c r="C134" s="43">
        <v>21994550.390000001</v>
      </c>
      <c r="D134" s="43">
        <v>0</v>
      </c>
      <c r="E134" s="43">
        <v>21994550.390000001</v>
      </c>
      <c r="F134" s="41" t="s">
        <v>342</v>
      </c>
      <c r="G134" s="41" t="s">
        <v>343</v>
      </c>
      <c r="H134" s="41" t="s">
        <v>331</v>
      </c>
      <c r="I134" s="41" t="s">
        <v>344</v>
      </c>
    </row>
    <row r="135" spans="1:9" s="40" customFormat="1" ht="13.35" customHeight="1" x14ac:dyDescent="0.2">
      <c r="A135" s="46" t="s">
        <v>12</v>
      </c>
      <c r="B135" s="42">
        <v>2</v>
      </c>
      <c r="C135" s="43">
        <v>21972192.84</v>
      </c>
      <c r="D135" s="43">
        <v>0</v>
      </c>
      <c r="E135" s="43">
        <v>21972192.84</v>
      </c>
      <c r="F135" s="41" t="s">
        <v>871</v>
      </c>
      <c r="G135" s="41" t="s">
        <v>343</v>
      </c>
      <c r="H135" s="41" t="s">
        <v>861</v>
      </c>
      <c r="I135" s="41" t="s">
        <v>872</v>
      </c>
    </row>
    <row r="136" spans="1:9" s="40" customFormat="1" ht="13.35" customHeight="1" x14ac:dyDescent="0.2">
      <c r="A136" s="46" t="s">
        <v>12</v>
      </c>
      <c r="B136" s="42">
        <v>3</v>
      </c>
      <c r="C136" s="43">
        <v>21983496.629999999</v>
      </c>
      <c r="D136" s="43">
        <v>0</v>
      </c>
      <c r="E136" s="43">
        <v>21983496.629999999</v>
      </c>
      <c r="F136" s="41" t="s">
        <v>1230</v>
      </c>
      <c r="G136" s="41" t="s">
        <v>343</v>
      </c>
      <c r="H136" s="41" t="s">
        <v>1220</v>
      </c>
      <c r="I136" s="41" t="s">
        <v>1231</v>
      </c>
    </row>
    <row r="137" spans="1:9" s="40" customFormat="1" ht="13.35" customHeight="1" x14ac:dyDescent="0.2">
      <c r="A137" s="46" t="s">
        <v>12</v>
      </c>
      <c r="B137" s="42">
        <v>4</v>
      </c>
      <c r="C137" s="43">
        <v>21983496.629999999</v>
      </c>
      <c r="D137" s="43">
        <v>0</v>
      </c>
      <c r="E137" s="43">
        <v>21983496.629999999</v>
      </c>
      <c r="F137" s="41" t="s">
        <v>1589</v>
      </c>
      <c r="G137" s="41" t="s">
        <v>343</v>
      </c>
      <c r="H137" s="41" t="s">
        <v>1581</v>
      </c>
      <c r="I137" s="41" t="s">
        <v>1590</v>
      </c>
    </row>
    <row r="138" spans="1:9" s="40" customFormat="1" ht="13.35" customHeight="1" x14ac:dyDescent="0.2">
      <c r="A138" s="46" t="s">
        <v>12</v>
      </c>
      <c r="B138" s="42">
        <v>5</v>
      </c>
      <c r="C138" s="43">
        <v>21983496.629999999</v>
      </c>
      <c r="D138" s="43">
        <v>0</v>
      </c>
      <c r="E138" s="43">
        <v>21983496.629999999</v>
      </c>
      <c r="F138" s="41" t="s">
        <v>1948</v>
      </c>
      <c r="G138" s="41" t="s">
        <v>343</v>
      </c>
      <c r="H138" s="41" t="s">
        <v>1940</v>
      </c>
      <c r="I138" s="41" t="s">
        <v>1949</v>
      </c>
    </row>
    <row r="139" spans="1:9" s="40" customFormat="1" ht="13.35" customHeight="1" x14ac:dyDescent="0.2">
      <c r="A139" s="46" t="s">
        <v>12</v>
      </c>
      <c r="B139" s="42">
        <v>6</v>
      </c>
      <c r="C139" s="43">
        <v>24288503.449999999</v>
      </c>
      <c r="D139" s="43">
        <v>0</v>
      </c>
      <c r="E139" s="43">
        <v>24288503.449999999</v>
      </c>
      <c r="F139" s="41" t="s">
        <v>2306</v>
      </c>
      <c r="G139" s="41" t="s">
        <v>343</v>
      </c>
      <c r="H139" s="41" t="s">
        <v>2299</v>
      </c>
      <c r="I139" s="41" t="s">
        <v>2307</v>
      </c>
    </row>
    <row r="140" spans="1:9" s="40" customFormat="1" ht="13.35" customHeight="1" x14ac:dyDescent="0.2">
      <c r="A140" s="46" t="s">
        <v>12</v>
      </c>
      <c r="B140" s="42">
        <v>7</v>
      </c>
      <c r="C140" s="43">
        <v>22213901.32</v>
      </c>
      <c r="D140" s="43">
        <v>0</v>
      </c>
      <c r="E140" s="43">
        <v>22213901.32</v>
      </c>
      <c r="F140" s="41" t="s">
        <v>2664</v>
      </c>
      <c r="G140" s="41" t="s">
        <v>343</v>
      </c>
      <c r="H140" s="41" t="s">
        <v>2654</v>
      </c>
      <c r="I140" s="41" t="s">
        <v>2665</v>
      </c>
    </row>
    <row r="141" spans="1:9" s="40" customFormat="1" ht="13.35" customHeight="1" x14ac:dyDescent="0.2">
      <c r="A141" s="46" t="s">
        <v>12</v>
      </c>
      <c r="B141" s="42">
        <v>8</v>
      </c>
      <c r="C141" s="43">
        <v>22367869.800000001</v>
      </c>
      <c r="D141" s="43">
        <v>0</v>
      </c>
      <c r="E141" s="43">
        <v>22367869.800000001</v>
      </c>
      <c r="F141" s="41" t="s">
        <v>3019</v>
      </c>
      <c r="G141" s="41" t="s">
        <v>343</v>
      </c>
      <c r="H141" s="41" t="s">
        <v>3009</v>
      </c>
      <c r="I141" s="41" t="s">
        <v>3020</v>
      </c>
    </row>
    <row r="142" spans="1:9" s="40" customFormat="1" ht="13.35" customHeight="1" x14ac:dyDescent="0.2">
      <c r="A142" s="46" t="s">
        <v>12</v>
      </c>
      <c r="B142" s="42">
        <v>9</v>
      </c>
      <c r="C142" s="43">
        <v>22367962.129999999</v>
      </c>
      <c r="D142" s="43">
        <v>0</v>
      </c>
      <c r="E142" s="43">
        <v>22367962.129999999</v>
      </c>
      <c r="F142" s="41" t="s">
        <v>3363</v>
      </c>
      <c r="G142" s="41" t="s">
        <v>343</v>
      </c>
      <c r="H142" s="41" t="s">
        <v>3364</v>
      </c>
      <c r="I142" s="41" t="s">
        <v>3365</v>
      </c>
    </row>
    <row r="143" spans="1:9" s="40" customFormat="1" ht="13.35" customHeight="1" x14ac:dyDescent="0.2">
      <c r="A143" s="46" t="s">
        <v>12</v>
      </c>
      <c r="B143" s="42">
        <v>10</v>
      </c>
      <c r="C143" s="43">
        <v>22487062.969999999</v>
      </c>
      <c r="D143" s="43">
        <v>0</v>
      </c>
      <c r="E143" s="43">
        <v>22487062.969999999</v>
      </c>
      <c r="F143" s="41" t="s">
        <v>3727</v>
      </c>
      <c r="G143" s="41" t="s">
        <v>343</v>
      </c>
      <c r="H143" s="41" t="s">
        <v>3728</v>
      </c>
      <c r="I143" s="41" t="s">
        <v>3729</v>
      </c>
    </row>
    <row r="144" spans="1:9" s="40" customFormat="1" ht="13.35" customHeight="1" x14ac:dyDescent="0.2">
      <c r="A144" s="46" t="s">
        <v>12</v>
      </c>
      <c r="B144" s="42">
        <v>11</v>
      </c>
      <c r="C144" s="43">
        <v>22478679.510000002</v>
      </c>
      <c r="D144" s="43">
        <v>0</v>
      </c>
      <c r="E144" s="43">
        <v>22478679.510000002</v>
      </c>
      <c r="F144" s="41" t="s">
        <v>4082</v>
      </c>
      <c r="G144" s="41" t="s">
        <v>343</v>
      </c>
      <c r="H144" s="41" t="s">
        <v>4083</v>
      </c>
      <c r="I144" s="41" t="s">
        <v>4084</v>
      </c>
    </row>
    <row r="145" spans="1:9" s="40" customFormat="1" ht="13.35" customHeight="1" x14ac:dyDescent="0.2">
      <c r="A145" s="46" t="s">
        <v>12</v>
      </c>
      <c r="B145" s="42">
        <v>12</v>
      </c>
      <c r="C145" s="43">
        <v>22486969.23</v>
      </c>
      <c r="D145" s="43">
        <v>0</v>
      </c>
      <c r="E145" s="43">
        <v>22486969.23</v>
      </c>
      <c r="F145" s="41" t="s">
        <v>4578</v>
      </c>
      <c r="G145" s="41" t="s">
        <v>343</v>
      </c>
      <c r="H145" s="41" t="s">
        <v>4542</v>
      </c>
      <c r="I145" s="41" t="s">
        <v>4579</v>
      </c>
    </row>
    <row r="146" spans="1:9" s="40" customFormat="1" ht="13.35" customHeight="1" x14ac:dyDescent="0.2">
      <c r="A146" s="46" t="s">
        <v>13</v>
      </c>
      <c r="B146" s="42">
        <v>1</v>
      </c>
      <c r="C146" s="43">
        <v>5089844.74</v>
      </c>
      <c r="D146" s="43">
        <v>0</v>
      </c>
      <c r="E146" s="43">
        <v>5089844.74</v>
      </c>
      <c r="F146" s="41" t="s">
        <v>329</v>
      </c>
      <c r="G146" s="41" t="s">
        <v>330</v>
      </c>
      <c r="H146" s="41" t="s">
        <v>331</v>
      </c>
      <c r="I146" s="41" t="s">
        <v>332</v>
      </c>
    </row>
    <row r="147" spans="1:9" s="40" customFormat="1" ht="13.35" customHeight="1" x14ac:dyDescent="0.2">
      <c r="A147" s="46" t="s">
        <v>13</v>
      </c>
      <c r="B147" s="42">
        <v>2</v>
      </c>
      <c r="C147" s="43">
        <v>5631731.5</v>
      </c>
      <c r="D147" s="43">
        <v>0</v>
      </c>
      <c r="E147" s="43">
        <v>5631731.5</v>
      </c>
      <c r="F147" s="41" t="s">
        <v>863</v>
      </c>
      <c r="G147" s="41" t="s">
        <v>330</v>
      </c>
      <c r="H147" s="41" t="s">
        <v>861</v>
      </c>
      <c r="I147" s="41" t="s">
        <v>864</v>
      </c>
    </row>
    <row r="148" spans="1:9" s="40" customFormat="1" ht="13.35" customHeight="1" x14ac:dyDescent="0.2">
      <c r="A148" s="46" t="s">
        <v>13</v>
      </c>
      <c r="B148" s="42">
        <v>3</v>
      </c>
      <c r="C148" s="43">
        <v>5361038.12</v>
      </c>
      <c r="D148" s="43">
        <v>0</v>
      </c>
      <c r="E148" s="43">
        <v>5361038.12</v>
      </c>
      <c r="F148" s="41" t="s">
        <v>1222</v>
      </c>
      <c r="G148" s="41" t="s">
        <v>330</v>
      </c>
      <c r="H148" s="41" t="s">
        <v>1220</v>
      </c>
      <c r="I148" s="41" t="s">
        <v>1223</v>
      </c>
    </row>
    <row r="149" spans="1:9" s="40" customFormat="1" ht="13.35" customHeight="1" x14ac:dyDescent="0.2">
      <c r="A149" s="46" t="s">
        <v>13</v>
      </c>
      <c r="B149" s="42">
        <v>4</v>
      </c>
      <c r="C149" s="43">
        <v>5361038.16</v>
      </c>
      <c r="D149" s="43">
        <v>0</v>
      </c>
      <c r="E149" s="43">
        <v>5361038.16</v>
      </c>
      <c r="F149" s="41" t="s">
        <v>1580</v>
      </c>
      <c r="G149" s="41" t="s">
        <v>330</v>
      </c>
      <c r="H149" s="41" t="s">
        <v>1581</v>
      </c>
      <c r="I149" s="41" t="s">
        <v>1582</v>
      </c>
    </row>
    <row r="150" spans="1:9" s="40" customFormat="1" ht="13.35" customHeight="1" x14ac:dyDescent="0.2">
      <c r="A150" s="46" t="s">
        <v>13</v>
      </c>
      <c r="B150" s="42">
        <v>5</v>
      </c>
      <c r="C150" s="43">
        <v>5360725.62</v>
      </c>
      <c r="D150" s="43">
        <v>0</v>
      </c>
      <c r="E150" s="43">
        <v>5360725.62</v>
      </c>
      <c r="F150" s="41" t="s">
        <v>1939</v>
      </c>
      <c r="G150" s="41" t="s">
        <v>330</v>
      </c>
      <c r="H150" s="41" t="s">
        <v>1940</v>
      </c>
      <c r="I150" s="41" t="s">
        <v>1941</v>
      </c>
    </row>
    <row r="151" spans="1:9" s="40" customFormat="1" ht="13.35" customHeight="1" x14ac:dyDescent="0.2">
      <c r="A151" s="46" t="s">
        <v>13</v>
      </c>
      <c r="B151" s="42">
        <v>6</v>
      </c>
      <c r="C151" s="43">
        <v>3709302.51</v>
      </c>
      <c r="D151" s="43">
        <v>0</v>
      </c>
      <c r="E151" s="43">
        <v>3709302.51</v>
      </c>
      <c r="F151" s="41" t="s">
        <v>2298</v>
      </c>
      <c r="G151" s="41" t="s">
        <v>330</v>
      </c>
      <c r="H151" s="41" t="s">
        <v>2299</v>
      </c>
      <c r="I151" s="41" t="s">
        <v>2300</v>
      </c>
    </row>
    <row r="152" spans="1:9" s="40" customFormat="1" ht="13.35" customHeight="1" x14ac:dyDescent="0.2">
      <c r="A152" s="46" t="s">
        <v>13</v>
      </c>
      <c r="B152" s="42">
        <v>7</v>
      </c>
      <c r="C152" s="43">
        <v>5046013.8499999996</v>
      </c>
      <c r="D152" s="43">
        <v>0</v>
      </c>
      <c r="E152" s="43">
        <v>5046013.8499999996</v>
      </c>
      <c r="F152" s="41" t="s">
        <v>2653</v>
      </c>
      <c r="G152" s="41" t="s">
        <v>330</v>
      </c>
      <c r="H152" s="41" t="s">
        <v>2654</v>
      </c>
      <c r="I152" s="41" t="s">
        <v>2655</v>
      </c>
    </row>
    <row r="153" spans="1:9" s="40" customFormat="1" ht="13.35" customHeight="1" x14ac:dyDescent="0.2">
      <c r="A153" s="46" t="s">
        <v>13</v>
      </c>
      <c r="B153" s="42">
        <v>8</v>
      </c>
      <c r="C153" s="43">
        <v>5087504.42</v>
      </c>
      <c r="D153" s="43">
        <v>0</v>
      </c>
      <c r="E153" s="43">
        <v>5087504.42</v>
      </c>
      <c r="F153" s="41" t="s">
        <v>3008</v>
      </c>
      <c r="G153" s="41" t="s">
        <v>330</v>
      </c>
      <c r="H153" s="41" t="s">
        <v>3009</v>
      </c>
      <c r="I153" s="41" t="s">
        <v>3010</v>
      </c>
    </row>
    <row r="154" spans="1:9" s="40" customFormat="1" ht="13.35" customHeight="1" x14ac:dyDescent="0.2">
      <c r="A154" s="46" t="s">
        <v>13</v>
      </c>
      <c r="B154" s="42">
        <v>9</v>
      </c>
      <c r="C154" s="43">
        <v>5087506.84</v>
      </c>
      <c r="D154" s="43">
        <v>0</v>
      </c>
      <c r="E154" s="43">
        <v>5087506.84</v>
      </c>
      <c r="F154" s="41" t="s">
        <v>3366</v>
      </c>
      <c r="G154" s="41" t="s">
        <v>330</v>
      </c>
      <c r="H154" s="41" t="s">
        <v>3364</v>
      </c>
      <c r="I154" s="41" t="s">
        <v>3367</v>
      </c>
    </row>
    <row r="155" spans="1:9" s="40" customFormat="1" ht="13.35" customHeight="1" x14ac:dyDescent="0.2">
      <c r="A155" s="46" t="s">
        <v>13</v>
      </c>
      <c r="B155" s="42">
        <v>10</v>
      </c>
      <c r="C155" s="43">
        <v>5119601.49</v>
      </c>
      <c r="D155" s="43">
        <v>0</v>
      </c>
      <c r="E155" s="43">
        <v>5119601.49</v>
      </c>
      <c r="F155" s="41" t="s">
        <v>3730</v>
      </c>
      <c r="G155" s="41" t="s">
        <v>330</v>
      </c>
      <c r="H155" s="41" t="s">
        <v>3728</v>
      </c>
      <c r="I155" s="41" t="s">
        <v>3731</v>
      </c>
    </row>
    <row r="156" spans="1:9" s="40" customFormat="1" ht="13.35" customHeight="1" x14ac:dyDescent="0.2">
      <c r="A156" s="46" t="s">
        <v>13</v>
      </c>
      <c r="B156" s="42">
        <v>11</v>
      </c>
      <c r="C156" s="43">
        <v>5117342.34</v>
      </c>
      <c r="D156" s="43">
        <v>0</v>
      </c>
      <c r="E156" s="43">
        <v>5117342.34</v>
      </c>
      <c r="F156" s="41" t="s">
        <v>4085</v>
      </c>
      <c r="G156" s="41" t="s">
        <v>330</v>
      </c>
      <c r="H156" s="41" t="s">
        <v>4083</v>
      </c>
      <c r="I156" s="41" t="s">
        <v>4086</v>
      </c>
    </row>
    <row r="157" spans="1:9" s="40" customFormat="1" ht="13.35" customHeight="1" x14ac:dyDescent="0.2">
      <c r="A157" s="46" t="s">
        <v>13</v>
      </c>
      <c r="B157" s="42">
        <v>12</v>
      </c>
      <c r="C157" s="43">
        <v>5119576.2</v>
      </c>
      <c r="D157" s="43">
        <v>0</v>
      </c>
      <c r="E157" s="43">
        <v>5119576.2</v>
      </c>
      <c r="F157" s="41" t="s">
        <v>4541</v>
      </c>
      <c r="G157" s="41" t="s">
        <v>330</v>
      </c>
      <c r="H157" s="41" t="s">
        <v>4542</v>
      </c>
      <c r="I157" s="41" t="s">
        <v>4543</v>
      </c>
    </row>
    <row r="158" spans="1:9" s="40" customFormat="1" ht="13.35" customHeight="1" x14ac:dyDescent="0.2">
      <c r="A158" s="46" t="s">
        <v>14</v>
      </c>
      <c r="B158" s="42">
        <v>1</v>
      </c>
      <c r="C158" s="43">
        <v>145340.99</v>
      </c>
      <c r="D158" s="43">
        <v>0</v>
      </c>
      <c r="E158" s="43">
        <v>145340.99</v>
      </c>
      <c r="F158" s="41" t="s">
        <v>684</v>
      </c>
      <c r="G158" s="41" t="s">
        <v>685</v>
      </c>
      <c r="H158" s="41" t="s">
        <v>327</v>
      </c>
      <c r="I158" s="41" t="s">
        <v>686</v>
      </c>
    </row>
    <row r="159" spans="1:9" s="40" customFormat="1" ht="13.35" customHeight="1" x14ac:dyDescent="0.2">
      <c r="A159" s="46" t="s">
        <v>14</v>
      </c>
      <c r="B159" s="42">
        <v>2</v>
      </c>
      <c r="C159" s="43">
        <v>146356.10999999999</v>
      </c>
      <c r="D159" s="43">
        <v>0</v>
      </c>
      <c r="E159" s="43">
        <v>146356.10999999999</v>
      </c>
      <c r="F159" s="41" t="s">
        <v>1106</v>
      </c>
      <c r="G159" s="41" t="s">
        <v>685</v>
      </c>
      <c r="H159" s="41" t="s">
        <v>884</v>
      </c>
      <c r="I159" s="41" t="s">
        <v>1107</v>
      </c>
    </row>
    <row r="160" spans="1:9" s="40" customFormat="1" ht="13.35" customHeight="1" x14ac:dyDescent="0.2">
      <c r="A160" s="46" t="s">
        <v>14</v>
      </c>
      <c r="B160" s="42">
        <v>3</v>
      </c>
      <c r="C160" s="43">
        <v>110848.55</v>
      </c>
      <c r="D160" s="43">
        <v>0</v>
      </c>
      <c r="E160" s="43">
        <v>110848.55</v>
      </c>
      <c r="F160" s="41" t="s">
        <v>1465</v>
      </c>
      <c r="G160" s="41" t="s">
        <v>685</v>
      </c>
      <c r="H160" s="41" t="s">
        <v>1243</v>
      </c>
      <c r="I160" s="41" t="s">
        <v>1466</v>
      </c>
    </row>
    <row r="161" spans="1:9" s="40" customFormat="1" ht="13.35" customHeight="1" x14ac:dyDescent="0.2">
      <c r="A161" s="46" t="s">
        <v>14</v>
      </c>
      <c r="B161" s="42">
        <v>4</v>
      </c>
      <c r="C161" s="43">
        <v>110848.55</v>
      </c>
      <c r="D161" s="43">
        <v>0</v>
      </c>
      <c r="E161" s="43">
        <v>110848.55</v>
      </c>
      <c r="F161" s="41" t="s">
        <v>1824</v>
      </c>
      <c r="G161" s="41" t="s">
        <v>685</v>
      </c>
      <c r="H161" s="41" t="s">
        <v>1602</v>
      </c>
      <c r="I161" s="41" t="s">
        <v>1825</v>
      </c>
    </row>
    <row r="162" spans="1:9" s="40" customFormat="1" ht="13.35" customHeight="1" x14ac:dyDescent="0.2">
      <c r="A162" s="46" t="s">
        <v>14</v>
      </c>
      <c r="B162" s="42">
        <v>5</v>
      </c>
      <c r="C162" s="43">
        <v>110848.55</v>
      </c>
      <c r="D162" s="43">
        <v>0</v>
      </c>
      <c r="E162" s="43">
        <v>110848.55</v>
      </c>
      <c r="F162" s="41" t="s">
        <v>2183</v>
      </c>
      <c r="G162" s="41" t="s">
        <v>685</v>
      </c>
      <c r="H162" s="41" t="s">
        <v>1961</v>
      </c>
      <c r="I162" s="41" t="s">
        <v>2184</v>
      </c>
    </row>
    <row r="163" spans="1:9" s="40" customFormat="1" ht="13.35" customHeight="1" x14ac:dyDescent="0.2">
      <c r="A163" s="46" t="s">
        <v>14</v>
      </c>
      <c r="B163" s="42">
        <v>6</v>
      </c>
      <c r="C163" s="43">
        <v>107340.17</v>
      </c>
      <c r="D163" s="43">
        <v>0</v>
      </c>
      <c r="E163" s="43">
        <v>107340.17</v>
      </c>
      <c r="F163" s="41" t="s">
        <v>2535</v>
      </c>
      <c r="G163" s="41" t="s">
        <v>685</v>
      </c>
      <c r="H163" s="41" t="s">
        <v>2317</v>
      </c>
      <c r="I163" s="41" t="s">
        <v>2536</v>
      </c>
    </row>
    <row r="164" spans="1:9" s="40" customFormat="1" ht="13.35" customHeight="1" x14ac:dyDescent="0.2">
      <c r="A164" s="46" t="s">
        <v>14</v>
      </c>
      <c r="B164" s="42">
        <v>7</v>
      </c>
      <c r="C164" s="43">
        <v>103468.86</v>
      </c>
      <c r="D164" s="43">
        <v>0</v>
      </c>
      <c r="E164" s="43">
        <v>103468.86</v>
      </c>
      <c r="F164" s="41" t="s">
        <v>2907</v>
      </c>
      <c r="G164" s="41" t="s">
        <v>685</v>
      </c>
      <c r="H164" s="41" t="s">
        <v>2675</v>
      </c>
      <c r="I164" s="41" t="s">
        <v>2908</v>
      </c>
    </row>
    <row r="165" spans="1:9" s="40" customFormat="1" ht="13.35" customHeight="1" x14ac:dyDescent="0.2">
      <c r="A165" s="46" t="s">
        <v>14</v>
      </c>
      <c r="B165" s="42">
        <v>8</v>
      </c>
      <c r="C165" s="43">
        <v>100930.43</v>
      </c>
      <c r="D165" s="43">
        <v>0</v>
      </c>
      <c r="E165" s="43">
        <v>100930.43</v>
      </c>
      <c r="F165" s="41" t="s">
        <v>3262</v>
      </c>
      <c r="G165" s="41" t="s">
        <v>685</v>
      </c>
      <c r="H165" s="41" t="s">
        <v>3030</v>
      </c>
      <c r="I165" s="41" t="s">
        <v>3263</v>
      </c>
    </row>
    <row r="166" spans="1:9" s="40" customFormat="1" ht="13.35" customHeight="1" x14ac:dyDescent="0.2">
      <c r="A166" s="46" t="s">
        <v>14</v>
      </c>
      <c r="B166" s="42">
        <v>9</v>
      </c>
      <c r="C166" s="43">
        <v>100930.43</v>
      </c>
      <c r="D166" s="43">
        <v>0</v>
      </c>
      <c r="E166" s="43">
        <v>100930.43</v>
      </c>
      <c r="F166" s="41" t="s">
        <v>3648</v>
      </c>
      <c r="G166" s="41" t="s">
        <v>685</v>
      </c>
      <c r="H166" s="41" t="s">
        <v>3386</v>
      </c>
      <c r="I166" s="41" t="s">
        <v>3649</v>
      </c>
    </row>
    <row r="167" spans="1:9" s="40" customFormat="1" ht="13.35" customHeight="1" x14ac:dyDescent="0.2">
      <c r="A167" s="46" t="s">
        <v>14</v>
      </c>
      <c r="B167" s="42">
        <v>10</v>
      </c>
      <c r="C167" s="43">
        <v>101667.69</v>
      </c>
      <c r="D167" s="43">
        <v>0</v>
      </c>
      <c r="E167" s="43">
        <v>101667.69</v>
      </c>
      <c r="F167" s="41" t="s">
        <v>4003</v>
      </c>
      <c r="G167" s="41" t="s">
        <v>685</v>
      </c>
      <c r="H167" s="41" t="s">
        <v>3749</v>
      </c>
      <c r="I167" s="41" t="s">
        <v>4004</v>
      </c>
    </row>
    <row r="168" spans="1:9" s="40" customFormat="1" ht="13.35" customHeight="1" x14ac:dyDescent="0.2">
      <c r="A168" s="46" t="s">
        <v>14</v>
      </c>
      <c r="B168" s="42">
        <v>11</v>
      </c>
      <c r="C168" s="43">
        <v>101615.79</v>
      </c>
      <c r="D168" s="43">
        <v>0</v>
      </c>
      <c r="E168" s="43">
        <v>101615.79</v>
      </c>
      <c r="F168" s="41" t="s">
        <v>4360</v>
      </c>
      <c r="G168" s="41" t="s">
        <v>685</v>
      </c>
      <c r="H168" s="41" t="s">
        <v>4104</v>
      </c>
      <c r="I168" s="41" t="s">
        <v>4361</v>
      </c>
    </row>
    <row r="169" spans="1:9" s="40" customFormat="1" ht="13.35" customHeight="1" x14ac:dyDescent="0.2">
      <c r="A169" s="46" t="s">
        <v>14</v>
      </c>
      <c r="B169" s="42">
        <v>12</v>
      </c>
      <c r="C169" s="43">
        <v>224165.37</v>
      </c>
      <c r="D169" s="43">
        <v>0</v>
      </c>
      <c r="E169" s="43">
        <v>224165.37</v>
      </c>
      <c r="F169" s="41" t="s">
        <v>4546</v>
      </c>
      <c r="G169" s="41" t="s">
        <v>685</v>
      </c>
      <c r="H169" s="41" t="s">
        <v>4521</v>
      </c>
      <c r="I169" s="41" t="s">
        <v>4547</v>
      </c>
    </row>
    <row r="170" spans="1:9" s="40" customFormat="1" ht="13.35" customHeight="1" x14ac:dyDescent="0.2">
      <c r="A170" s="46" t="s">
        <v>15</v>
      </c>
      <c r="B170" s="42">
        <v>1</v>
      </c>
      <c r="C170" s="43">
        <v>20000108.649999999</v>
      </c>
      <c r="D170" s="43">
        <v>0</v>
      </c>
      <c r="E170" s="43">
        <v>20000108.649999999</v>
      </c>
      <c r="F170" s="41" t="s">
        <v>687</v>
      </c>
      <c r="G170" s="41" t="s">
        <v>688</v>
      </c>
      <c r="H170" s="41" t="s">
        <v>327</v>
      </c>
      <c r="I170" s="41" t="s">
        <v>689</v>
      </c>
    </row>
    <row r="171" spans="1:9" s="40" customFormat="1" ht="13.35" customHeight="1" x14ac:dyDescent="0.2">
      <c r="A171" s="46" t="s">
        <v>15</v>
      </c>
      <c r="B171" s="42">
        <v>2</v>
      </c>
      <c r="C171" s="43">
        <v>20914263.280000001</v>
      </c>
      <c r="D171" s="43">
        <v>0</v>
      </c>
      <c r="E171" s="43">
        <v>20914263.280000001</v>
      </c>
      <c r="F171" s="41" t="s">
        <v>1108</v>
      </c>
      <c r="G171" s="41" t="s">
        <v>688</v>
      </c>
      <c r="H171" s="41" t="s">
        <v>884</v>
      </c>
      <c r="I171" s="41" t="s">
        <v>1109</v>
      </c>
    </row>
    <row r="172" spans="1:9" s="40" customFormat="1" ht="13.35" customHeight="1" x14ac:dyDescent="0.2">
      <c r="A172" s="46" t="s">
        <v>15</v>
      </c>
      <c r="B172" s="42">
        <v>3</v>
      </c>
      <c r="C172" s="43">
        <v>20457690.989999998</v>
      </c>
      <c r="D172" s="43">
        <v>0</v>
      </c>
      <c r="E172" s="43">
        <v>20457690.989999998</v>
      </c>
      <c r="F172" s="41" t="s">
        <v>1467</v>
      </c>
      <c r="G172" s="41" t="s">
        <v>688</v>
      </c>
      <c r="H172" s="41" t="s">
        <v>1243</v>
      </c>
      <c r="I172" s="41" t="s">
        <v>1468</v>
      </c>
    </row>
    <row r="173" spans="1:9" s="40" customFormat="1" ht="13.35" customHeight="1" x14ac:dyDescent="0.2">
      <c r="A173" s="46" t="s">
        <v>15</v>
      </c>
      <c r="B173" s="42">
        <v>4</v>
      </c>
      <c r="C173" s="43">
        <v>20457690.32</v>
      </c>
      <c r="D173" s="43">
        <v>0</v>
      </c>
      <c r="E173" s="43">
        <v>20457690.32</v>
      </c>
      <c r="F173" s="41" t="s">
        <v>1826</v>
      </c>
      <c r="G173" s="41" t="s">
        <v>688</v>
      </c>
      <c r="H173" s="41" t="s">
        <v>1602</v>
      </c>
      <c r="I173" s="41" t="s">
        <v>1827</v>
      </c>
    </row>
    <row r="174" spans="1:9" s="40" customFormat="1" ht="13.35" customHeight="1" x14ac:dyDescent="0.2">
      <c r="A174" s="46" t="s">
        <v>15</v>
      </c>
      <c r="B174" s="42">
        <v>5</v>
      </c>
      <c r="C174" s="43">
        <v>20457690.34</v>
      </c>
      <c r="D174" s="43">
        <v>0</v>
      </c>
      <c r="E174" s="43">
        <v>20457690.34</v>
      </c>
      <c r="F174" s="41" t="s">
        <v>2185</v>
      </c>
      <c r="G174" s="41" t="s">
        <v>688</v>
      </c>
      <c r="H174" s="41" t="s">
        <v>1961</v>
      </c>
      <c r="I174" s="41" t="s">
        <v>2186</v>
      </c>
    </row>
    <row r="175" spans="1:9" s="40" customFormat="1" ht="13.35" customHeight="1" x14ac:dyDescent="0.2">
      <c r="A175" s="46" t="s">
        <v>15</v>
      </c>
      <c r="B175" s="42">
        <v>6</v>
      </c>
      <c r="C175" s="43">
        <v>15907019.550000001</v>
      </c>
      <c r="D175" s="43">
        <v>0</v>
      </c>
      <c r="E175" s="43">
        <v>15907019.550000001</v>
      </c>
      <c r="F175" s="41" t="s">
        <v>2537</v>
      </c>
      <c r="G175" s="41" t="s">
        <v>688</v>
      </c>
      <c r="H175" s="41" t="s">
        <v>2317</v>
      </c>
      <c r="I175" s="41" t="s">
        <v>2538</v>
      </c>
    </row>
    <row r="176" spans="1:9" s="40" customFormat="1" ht="13.35" customHeight="1" x14ac:dyDescent="0.2">
      <c r="A176" s="46" t="s">
        <v>15</v>
      </c>
      <c r="B176" s="42">
        <v>7</v>
      </c>
      <c r="C176" s="43">
        <v>19569881.609999999</v>
      </c>
      <c r="D176" s="43">
        <v>0</v>
      </c>
      <c r="E176" s="43">
        <v>19569881.609999999</v>
      </c>
      <c r="F176" s="41" t="s">
        <v>2909</v>
      </c>
      <c r="G176" s="41" t="s">
        <v>688</v>
      </c>
      <c r="H176" s="41" t="s">
        <v>2675</v>
      </c>
      <c r="I176" s="41" t="s">
        <v>2910</v>
      </c>
    </row>
    <row r="177" spans="1:9" s="40" customFormat="1" ht="13.35" customHeight="1" x14ac:dyDescent="0.2">
      <c r="A177" s="46" t="s">
        <v>15</v>
      </c>
      <c r="B177" s="42">
        <v>8</v>
      </c>
      <c r="C177" s="43">
        <v>19697909.399999999</v>
      </c>
      <c r="D177" s="43">
        <v>0</v>
      </c>
      <c r="E177" s="43">
        <v>19697909.399999999</v>
      </c>
      <c r="F177" s="41" t="s">
        <v>3264</v>
      </c>
      <c r="G177" s="41" t="s">
        <v>688</v>
      </c>
      <c r="H177" s="41" t="s">
        <v>3030</v>
      </c>
      <c r="I177" s="41" t="s">
        <v>3265</v>
      </c>
    </row>
    <row r="178" spans="1:9" s="40" customFormat="1" ht="13.35" customHeight="1" x14ac:dyDescent="0.2">
      <c r="A178" s="46" t="s">
        <v>15</v>
      </c>
      <c r="B178" s="42">
        <v>9</v>
      </c>
      <c r="C178" s="43">
        <v>19697909.41</v>
      </c>
      <c r="D178" s="43">
        <v>0</v>
      </c>
      <c r="E178" s="43">
        <v>19697909.41</v>
      </c>
      <c r="F178" s="41" t="s">
        <v>3629</v>
      </c>
      <c r="G178" s="41" t="s">
        <v>3630</v>
      </c>
      <c r="H178" s="41" t="s">
        <v>3386</v>
      </c>
      <c r="I178" s="41" t="s">
        <v>3631</v>
      </c>
    </row>
    <row r="179" spans="1:9" s="40" customFormat="1" ht="13.35" customHeight="1" x14ac:dyDescent="0.2">
      <c r="A179" s="46" t="s">
        <v>15</v>
      </c>
      <c r="B179" s="42">
        <v>10</v>
      </c>
      <c r="C179" s="43">
        <v>19774187.940000001</v>
      </c>
      <c r="D179" s="43">
        <v>0</v>
      </c>
      <c r="E179" s="43">
        <v>19774187.940000001</v>
      </c>
      <c r="F179" s="41" t="s">
        <v>3985</v>
      </c>
      <c r="G179" s="41" t="s">
        <v>3630</v>
      </c>
      <c r="H179" s="41" t="s">
        <v>3749</v>
      </c>
      <c r="I179" s="41" t="s">
        <v>3986</v>
      </c>
    </row>
    <row r="180" spans="1:9" s="40" customFormat="1" ht="13.35" customHeight="1" x14ac:dyDescent="0.2">
      <c r="A180" s="46" t="s">
        <v>15</v>
      </c>
      <c r="B180" s="42">
        <v>11</v>
      </c>
      <c r="C180" s="43">
        <v>19766924.420000002</v>
      </c>
      <c r="D180" s="43">
        <v>0</v>
      </c>
      <c r="E180" s="43">
        <v>19766924.420000002</v>
      </c>
      <c r="F180" s="41" t="s">
        <v>4341</v>
      </c>
      <c r="G180" s="41" t="s">
        <v>3630</v>
      </c>
      <c r="H180" s="41" t="s">
        <v>4104</v>
      </c>
      <c r="I180" s="41" t="s">
        <v>4342</v>
      </c>
    </row>
    <row r="181" spans="1:9" s="40" customFormat="1" ht="13.35" customHeight="1" x14ac:dyDescent="0.2">
      <c r="A181" s="46" t="s">
        <v>15</v>
      </c>
      <c r="B181" s="42">
        <v>12</v>
      </c>
      <c r="C181" s="43">
        <v>19771318.949999999</v>
      </c>
      <c r="D181" s="43">
        <v>0</v>
      </c>
      <c r="E181" s="43">
        <v>19771318.949999999</v>
      </c>
      <c r="F181" s="41" t="s">
        <v>4525</v>
      </c>
      <c r="G181" s="41" t="s">
        <v>3630</v>
      </c>
      <c r="H181" s="41" t="s">
        <v>4521</v>
      </c>
      <c r="I181" s="41" t="s">
        <v>4526</v>
      </c>
    </row>
    <row r="182" spans="1:9" s="40" customFormat="1" ht="13.35" customHeight="1" x14ac:dyDescent="0.2">
      <c r="A182" s="46" t="s">
        <v>16</v>
      </c>
      <c r="B182" s="42">
        <v>1</v>
      </c>
      <c r="C182" s="43">
        <v>1699869.42</v>
      </c>
      <c r="D182" s="43">
        <v>0</v>
      </c>
      <c r="E182" s="43">
        <v>1699869.42</v>
      </c>
      <c r="F182" s="41" t="s">
        <v>813</v>
      </c>
      <c r="G182" s="41" t="s">
        <v>814</v>
      </c>
      <c r="H182" s="41" t="s">
        <v>327</v>
      </c>
      <c r="I182" s="41" t="s">
        <v>815</v>
      </c>
    </row>
    <row r="183" spans="1:9" s="40" customFormat="1" ht="13.35" customHeight="1" x14ac:dyDescent="0.2">
      <c r="A183" s="46" t="s">
        <v>16</v>
      </c>
      <c r="B183" s="42">
        <v>2</v>
      </c>
      <c r="C183" s="43">
        <v>1704483.48</v>
      </c>
      <c r="D183" s="43">
        <v>0</v>
      </c>
      <c r="E183" s="43">
        <v>1704483.48</v>
      </c>
      <c r="F183" s="41" t="s">
        <v>1190</v>
      </c>
      <c r="G183" s="41" t="s">
        <v>814</v>
      </c>
      <c r="H183" s="41" t="s">
        <v>884</v>
      </c>
      <c r="I183" s="41" t="s">
        <v>1191</v>
      </c>
    </row>
    <row r="184" spans="1:9" s="40" customFormat="1" ht="13.35" customHeight="1" x14ac:dyDescent="0.2">
      <c r="A184" s="46" t="s">
        <v>16</v>
      </c>
      <c r="B184" s="42">
        <v>3</v>
      </c>
      <c r="C184" s="43">
        <v>1702176.45</v>
      </c>
      <c r="D184" s="43">
        <v>0</v>
      </c>
      <c r="E184" s="43">
        <v>1702176.45</v>
      </c>
      <c r="F184" s="41" t="s">
        <v>1549</v>
      </c>
      <c r="G184" s="41" t="s">
        <v>814</v>
      </c>
      <c r="H184" s="41" t="s">
        <v>1243</v>
      </c>
      <c r="I184" s="41" t="s">
        <v>1550</v>
      </c>
    </row>
    <row r="185" spans="1:9" s="40" customFormat="1" ht="13.35" customHeight="1" x14ac:dyDescent="0.2">
      <c r="A185" s="46" t="s">
        <v>16</v>
      </c>
      <c r="B185" s="42">
        <v>4</v>
      </c>
      <c r="C185" s="43">
        <v>1702176.45</v>
      </c>
      <c r="D185" s="43">
        <v>0</v>
      </c>
      <c r="E185" s="43">
        <v>1702176.45</v>
      </c>
      <c r="F185" s="41" t="s">
        <v>1908</v>
      </c>
      <c r="G185" s="41" t="s">
        <v>814</v>
      </c>
      <c r="H185" s="41" t="s">
        <v>1602</v>
      </c>
      <c r="I185" s="41" t="s">
        <v>1909</v>
      </c>
    </row>
    <row r="186" spans="1:9" s="40" customFormat="1" ht="13.35" customHeight="1" x14ac:dyDescent="0.2">
      <c r="A186" s="46" t="s">
        <v>16</v>
      </c>
      <c r="B186" s="42">
        <v>5</v>
      </c>
      <c r="C186" s="43">
        <v>1702176.45</v>
      </c>
      <c r="D186" s="43">
        <v>0</v>
      </c>
      <c r="E186" s="43">
        <v>1702176.45</v>
      </c>
      <c r="F186" s="41" t="s">
        <v>2267</v>
      </c>
      <c r="G186" s="41" t="s">
        <v>814</v>
      </c>
      <c r="H186" s="41" t="s">
        <v>1961</v>
      </c>
      <c r="I186" s="41" t="s">
        <v>2268</v>
      </c>
    </row>
    <row r="187" spans="1:9" s="40" customFormat="1" ht="13.35" customHeight="1" x14ac:dyDescent="0.2">
      <c r="A187" s="46" t="s">
        <v>16</v>
      </c>
      <c r="B187" s="42">
        <v>6</v>
      </c>
      <c r="C187" s="43">
        <v>734965.35</v>
      </c>
      <c r="D187" s="43">
        <v>0</v>
      </c>
      <c r="E187" s="43">
        <v>734965.35</v>
      </c>
      <c r="F187" s="41" t="s">
        <v>2619</v>
      </c>
      <c r="G187" s="41" t="s">
        <v>814</v>
      </c>
      <c r="H187" s="41" t="s">
        <v>2317</v>
      </c>
      <c r="I187" s="41" t="s">
        <v>2620</v>
      </c>
    </row>
    <row r="188" spans="1:9" s="40" customFormat="1" ht="13.35" customHeight="1" x14ac:dyDescent="0.2">
      <c r="A188" s="46" t="s">
        <v>16</v>
      </c>
      <c r="B188" s="42">
        <v>7</v>
      </c>
      <c r="C188" s="43">
        <v>1533181.18</v>
      </c>
      <c r="D188" s="43">
        <v>0</v>
      </c>
      <c r="E188" s="43">
        <v>1533181.18</v>
      </c>
      <c r="F188" s="41" t="s">
        <v>2821</v>
      </c>
      <c r="G188" s="41" t="s">
        <v>814</v>
      </c>
      <c r="H188" s="41" t="s">
        <v>2675</v>
      </c>
      <c r="I188" s="41" t="s">
        <v>2822</v>
      </c>
    </row>
    <row r="189" spans="1:9" s="40" customFormat="1" ht="13.35" customHeight="1" x14ac:dyDescent="0.2">
      <c r="A189" s="46" t="s">
        <v>16</v>
      </c>
      <c r="B189" s="42">
        <v>8</v>
      </c>
      <c r="C189" s="43">
        <v>1540974.15</v>
      </c>
      <c r="D189" s="43">
        <v>0</v>
      </c>
      <c r="E189" s="43">
        <v>1540974.15</v>
      </c>
      <c r="F189" s="41" t="s">
        <v>3176</v>
      </c>
      <c r="G189" s="41" t="s">
        <v>814</v>
      </c>
      <c r="H189" s="41" t="s">
        <v>3030</v>
      </c>
      <c r="I189" s="41" t="s">
        <v>3177</v>
      </c>
    </row>
    <row r="190" spans="1:9" s="40" customFormat="1" ht="13.35" customHeight="1" x14ac:dyDescent="0.2">
      <c r="A190" s="46" t="s">
        <v>16</v>
      </c>
      <c r="B190" s="42">
        <v>9</v>
      </c>
      <c r="C190" s="43">
        <v>1540974.15</v>
      </c>
      <c r="D190" s="43">
        <v>0</v>
      </c>
      <c r="E190" s="43">
        <v>1540974.15</v>
      </c>
      <c r="F190" s="41" t="s">
        <v>3576</v>
      </c>
      <c r="G190" s="41" t="s">
        <v>814</v>
      </c>
      <c r="H190" s="41" t="s">
        <v>3386</v>
      </c>
      <c r="I190" s="41" t="s">
        <v>3577</v>
      </c>
    </row>
    <row r="191" spans="1:9" s="40" customFormat="1" ht="13.35" customHeight="1" x14ac:dyDescent="0.2">
      <c r="A191" s="46" t="s">
        <v>16</v>
      </c>
      <c r="B191" s="42">
        <v>10</v>
      </c>
      <c r="C191" s="43">
        <v>1546949.26</v>
      </c>
      <c r="D191" s="43">
        <v>0</v>
      </c>
      <c r="E191" s="43">
        <v>1546949.26</v>
      </c>
      <c r="F191" s="41" t="s">
        <v>3933</v>
      </c>
      <c r="G191" s="41" t="s">
        <v>814</v>
      </c>
      <c r="H191" s="41" t="s">
        <v>3749</v>
      </c>
      <c r="I191" s="41" t="s">
        <v>3934</v>
      </c>
    </row>
    <row r="192" spans="1:9" s="40" customFormat="1" ht="13.35" customHeight="1" x14ac:dyDescent="0.2">
      <c r="A192" s="46" t="s">
        <v>16</v>
      </c>
      <c r="B192" s="42">
        <v>11</v>
      </c>
      <c r="C192" s="43">
        <v>1546528.67</v>
      </c>
      <c r="D192" s="43">
        <v>0</v>
      </c>
      <c r="E192" s="43">
        <v>1546528.67</v>
      </c>
      <c r="F192" s="41" t="s">
        <v>4288</v>
      </c>
      <c r="G192" s="41" t="s">
        <v>814</v>
      </c>
      <c r="H192" s="41" t="s">
        <v>4104</v>
      </c>
      <c r="I192" s="41" t="s">
        <v>4289</v>
      </c>
    </row>
    <row r="193" spans="1:9" s="40" customFormat="1" ht="13.35" customHeight="1" x14ac:dyDescent="0.2">
      <c r="A193" s="46" t="s">
        <v>16</v>
      </c>
      <c r="B193" s="42">
        <v>12</v>
      </c>
      <c r="C193" s="43">
        <v>1546930.51</v>
      </c>
      <c r="D193" s="43">
        <v>0</v>
      </c>
      <c r="E193" s="43">
        <v>1546930.51</v>
      </c>
      <c r="F193" s="41" t="s">
        <v>4523</v>
      </c>
      <c r="G193" s="41" t="s">
        <v>814</v>
      </c>
      <c r="H193" s="41" t="s">
        <v>4521</v>
      </c>
      <c r="I193" s="41" t="s">
        <v>4524</v>
      </c>
    </row>
    <row r="194" spans="1:9" s="40" customFormat="1" ht="13.35" customHeight="1" x14ac:dyDescent="0.2">
      <c r="A194" s="46" t="s">
        <v>17</v>
      </c>
      <c r="B194" s="42">
        <v>1</v>
      </c>
      <c r="C194" s="43">
        <v>458008.28</v>
      </c>
      <c r="D194" s="43">
        <v>0</v>
      </c>
      <c r="E194" s="43">
        <v>458008.28</v>
      </c>
      <c r="F194" s="41" t="s">
        <v>633</v>
      </c>
      <c r="G194" s="41" t="s">
        <v>634</v>
      </c>
      <c r="H194" s="41" t="s">
        <v>327</v>
      </c>
      <c r="I194" s="41" t="s">
        <v>635</v>
      </c>
    </row>
    <row r="195" spans="1:9" s="40" customFormat="1" ht="13.35" customHeight="1" x14ac:dyDescent="0.2">
      <c r="A195" s="46" t="s">
        <v>17</v>
      </c>
      <c r="B195" s="42">
        <v>2</v>
      </c>
      <c r="C195" s="43">
        <v>574039.07999999996</v>
      </c>
      <c r="D195" s="43">
        <v>0</v>
      </c>
      <c r="E195" s="43">
        <v>574039.07999999996</v>
      </c>
      <c r="F195" s="41" t="s">
        <v>1074</v>
      </c>
      <c r="G195" s="41" t="s">
        <v>634</v>
      </c>
      <c r="H195" s="41" t="s">
        <v>884</v>
      </c>
      <c r="I195" s="41" t="s">
        <v>1075</v>
      </c>
    </row>
    <row r="196" spans="1:9" s="40" customFormat="1" ht="13.35" customHeight="1" x14ac:dyDescent="0.2">
      <c r="A196" s="46" t="s">
        <v>17</v>
      </c>
      <c r="B196" s="42">
        <v>3</v>
      </c>
      <c r="C196" s="43">
        <v>516023.68</v>
      </c>
      <c r="D196" s="43">
        <v>0</v>
      </c>
      <c r="E196" s="43">
        <v>516023.68</v>
      </c>
      <c r="F196" s="41" t="s">
        <v>1433</v>
      </c>
      <c r="G196" s="41" t="s">
        <v>634</v>
      </c>
      <c r="H196" s="41" t="s">
        <v>1243</v>
      </c>
      <c r="I196" s="41" t="s">
        <v>1434</v>
      </c>
    </row>
    <row r="197" spans="1:9" s="40" customFormat="1" ht="13.35" customHeight="1" x14ac:dyDescent="0.2">
      <c r="A197" s="46" t="s">
        <v>17</v>
      </c>
      <c r="B197" s="42">
        <v>4</v>
      </c>
      <c r="C197" s="43">
        <v>516023.68</v>
      </c>
      <c r="D197" s="43">
        <v>0</v>
      </c>
      <c r="E197" s="43">
        <v>516023.68</v>
      </c>
      <c r="F197" s="41" t="s">
        <v>1794</v>
      </c>
      <c r="G197" s="41" t="s">
        <v>634</v>
      </c>
      <c r="H197" s="41" t="s">
        <v>1602</v>
      </c>
      <c r="I197" s="41" t="s">
        <v>1795</v>
      </c>
    </row>
    <row r="198" spans="1:9" s="40" customFormat="1" ht="13.35" customHeight="1" x14ac:dyDescent="0.2">
      <c r="A198" s="46" t="s">
        <v>17</v>
      </c>
      <c r="B198" s="42">
        <v>5</v>
      </c>
      <c r="C198" s="43">
        <v>516023.68</v>
      </c>
      <c r="D198" s="43">
        <v>0</v>
      </c>
      <c r="E198" s="43">
        <v>516023.68</v>
      </c>
      <c r="F198" s="41" t="s">
        <v>2155</v>
      </c>
      <c r="G198" s="41" t="s">
        <v>634</v>
      </c>
      <c r="H198" s="41" t="s">
        <v>1961</v>
      </c>
      <c r="I198" s="41" t="s">
        <v>2156</v>
      </c>
    </row>
    <row r="199" spans="1:9" s="40" customFormat="1" ht="13.35" customHeight="1" x14ac:dyDescent="0.2">
      <c r="A199" s="46" t="s">
        <v>17</v>
      </c>
      <c r="B199" s="42">
        <v>6</v>
      </c>
      <c r="C199" s="43">
        <v>375473.46</v>
      </c>
      <c r="D199" s="43">
        <v>0</v>
      </c>
      <c r="E199" s="43">
        <v>375473.46</v>
      </c>
      <c r="F199" s="41" t="s">
        <v>2509</v>
      </c>
      <c r="G199" s="41" t="s">
        <v>634</v>
      </c>
      <c r="H199" s="41" t="s">
        <v>2317</v>
      </c>
      <c r="I199" s="41" t="s">
        <v>2510</v>
      </c>
    </row>
    <row r="200" spans="1:9" s="40" customFormat="1" ht="13.35" customHeight="1" x14ac:dyDescent="0.2">
      <c r="A200" s="46" t="s">
        <v>17</v>
      </c>
      <c r="B200" s="42">
        <v>7</v>
      </c>
      <c r="C200" s="43">
        <v>487769.84</v>
      </c>
      <c r="D200" s="43">
        <v>0</v>
      </c>
      <c r="E200" s="43">
        <v>487769.84</v>
      </c>
      <c r="F200" s="41" t="s">
        <v>2881</v>
      </c>
      <c r="G200" s="41" t="s">
        <v>634</v>
      </c>
      <c r="H200" s="41" t="s">
        <v>2675</v>
      </c>
      <c r="I200" s="41" t="s">
        <v>2882</v>
      </c>
    </row>
    <row r="201" spans="1:9" s="40" customFormat="1" ht="13.35" customHeight="1" x14ac:dyDescent="0.2">
      <c r="A201" s="46" t="s">
        <v>17</v>
      </c>
      <c r="B201" s="42">
        <v>8</v>
      </c>
      <c r="C201" s="43">
        <v>492598.37</v>
      </c>
      <c r="D201" s="43">
        <v>0</v>
      </c>
      <c r="E201" s="43">
        <v>492598.37</v>
      </c>
      <c r="F201" s="41" t="s">
        <v>3236</v>
      </c>
      <c r="G201" s="41" t="s">
        <v>634</v>
      </c>
      <c r="H201" s="41" t="s">
        <v>3030</v>
      </c>
      <c r="I201" s="41" t="s">
        <v>3237</v>
      </c>
    </row>
    <row r="202" spans="1:9" s="40" customFormat="1" ht="13.35" customHeight="1" x14ac:dyDescent="0.2">
      <c r="A202" s="46" t="s">
        <v>17</v>
      </c>
      <c r="B202" s="42">
        <v>9</v>
      </c>
      <c r="C202" s="43">
        <v>492598.36</v>
      </c>
      <c r="D202" s="43">
        <v>0</v>
      </c>
      <c r="E202" s="43">
        <v>492598.36</v>
      </c>
      <c r="F202" s="41" t="s">
        <v>3636</v>
      </c>
      <c r="G202" s="41" t="s">
        <v>634</v>
      </c>
      <c r="H202" s="41" t="s">
        <v>3386</v>
      </c>
      <c r="I202" s="41" t="s">
        <v>3637</v>
      </c>
    </row>
    <row r="203" spans="1:9" s="40" customFormat="1" ht="24.6" customHeight="1" x14ac:dyDescent="0.2">
      <c r="A203" s="46" t="s">
        <v>17</v>
      </c>
      <c r="B203" s="42">
        <v>10</v>
      </c>
      <c r="C203" s="43">
        <v>496300.54</v>
      </c>
      <c r="D203" s="43">
        <v>0</v>
      </c>
      <c r="E203" s="43">
        <v>496300.54</v>
      </c>
      <c r="F203" s="41" t="s">
        <v>3991</v>
      </c>
      <c r="G203" s="41" t="s">
        <v>634</v>
      </c>
      <c r="H203" s="41" t="s">
        <v>3749</v>
      </c>
      <c r="I203" s="41" t="s">
        <v>3992</v>
      </c>
    </row>
    <row r="204" spans="1:9" s="40" customFormat="1" ht="24.6" customHeight="1" x14ac:dyDescent="0.2">
      <c r="A204" s="46" t="s">
        <v>17</v>
      </c>
      <c r="B204" s="42">
        <v>11</v>
      </c>
      <c r="C204" s="43">
        <v>496039.96</v>
      </c>
      <c r="D204" s="43">
        <v>0</v>
      </c>
      <c r="E204" s="43">
        <v>496039.96</v>
      </c>
      <c r="F204" s="41" t="s">
        <v>4347</v>
      </c>
      <c r="G204" s="41" t="s">
        <v>634</v>
      </c>
      <c r="H204" s="41" t="s">
        <v>4104</v>
      </c>
      <c r="I204" s="41" t="s">
        <v>4348</v>
      </c>
    </row>
    <row r="205" spans="1:9" s="40" customFormat="1" ht="13.35" customHeight="1" x14ac:dyDescent="0.2">
      <c r="A205" s="46" t="s">
        <v>17</v>
      </c>
      <c r="B205" s="42">
        <v>12</v>
      </c>
      <c r="C205" s="43">
        <v>496288.92</v>
      </c>
      <c r="D205" s="43">
        <v>0</v>
      </c>
      <c r="E205" s="43">
        <v>496288.92</v>
      </c>
      <c r="F205" s="41" t="s">
        <v>4548</v>
      </c>
      <c r="G205" s="41" t="s">
        <v>634</v>
      </c>
      <c r="H205" s="41" t="s">
        <v>4521</v>
      </c>
      <c r="I205" s="41" t="s">
        <v>4549</v>
      </c>
    </row>
    <row r="206" spans="1:9" s="40" customFormat="1" ht="13.35" customHeight="1" x14ac:dyDescent="0.2">
      <c r="A206" s="46" t="s">
        <v>18</v>
      </c>
      <c r="B206" s="42">
        <v>1</v>
      </c>
      <c r="C206" s="43">
        <v>107074.28</v>
      </c>
      <c r="D206" s="43">
        <v>0</v>
      </c>
      <c r="E206" s="43">
        <v>107074.28</v>
      </c>
      <c r="F206" s="41" t="s">
        <v>567</v>
      </c>
      <c r="G206" s="41" t="s">
        <v>568</v>
      </c>
      <c r="H206" s="41" t="s">
        <v>327</v>
      </c>
      <c r="I206" s="41" t="s">
        <v>569</v>
      </c>
    </row>
    <row r="207" spans="1:9" s="40" customFormat="1" ht="13.35" customHeight="1" x14ac:dyDescent="0.2">
      <c r="A207" s="46" t="s">
        <v>18</v>
      </c>
      <c r="B207" s="42">
        <v>2</v>
      </c>
      <c r="C207" s="43">
        <v>107131.98</v>
      </c>
      <c r="D207" s="43">
        <v>0</v>
      </c>
      <c r="E207" s="43">
        <v>107131.98</v>
      </c>
      <c r="F207" s="41" t="s">
        <v>1030</v>
      </c>
      <c r="G207" s="41" t="s">
        <v>568</v>
      </c>
      <c r="H207" s="41" t="s">
        <v>884</v>
      </c>
      <c r="I207" s="41" t="s">
        <v>1031</v>
      </c>
    </row>
    <row r="208" spans="1:9" s="40" customFormat="1" ht="13.35" customHeight="1" x14ac:dyDescent="0.2">
      <c r="A208" s="46" t="s">
        <v>18</v>
      </c>
      <c r="B208" s="42">
        <v>3</v>
      </c>
      <c r="C208" s="43">
        <v>107103.13</v>
      </c>
      <c r="D208" s="43">
        <v>0</v>
      </c>
      <c r="E208" s="43">
        <v>107103.13</v>
      </c>
      <c r="F208" s="41" t="s">
        <v>1389</v>
      </c>
      <c r="G208" s="41" t="s">
        <v>568</v>
      </c>
      <c r="H208" s="41" t="s">
        <v>1243</v>
      </c>
      <c r="I208" s="41" t="s">
        <v>1390</v>
      </c>
    </row>
    <row r="209" spans="1:9" s="40" customFormat="1" ht="13.35" customHeight="1" x14ac:dyDescent="0.2">
      <c r="A209" s="46" t="s">
        <v>18</v>
      </c>
      <c r="B209" s="42">
        <v>4</v>
      </c>
      <c r="C209" s="43">
        <v>107103.13</v>
      </c>
      <c r="D209" s="43">
        <v>0</v>
      </c>
      <c r="E209" s="43">
        <v>107103.13</v>
      </c>
      <c r="F209" s="41" t="s">
        <v>1750</v>
      </c>
      <c r="G209" s="41" t="s">
        <v>568</v>
      </c>
      <c r="H209" s="41" t="s">
        <v>1602</v>
      </c>
      <c r="I209" s="41" t="s">
        <v>1751</v>
      </c>
    </row>
    <row r="210" spans="1:9" s="40" customFormat="1" ht="13.35" customHeight="1" x14ac:dyDescent="0.2">
      <c r="A210" s="46" t="s">
        <v>18</v>
      </c>
      <c r="B210" s="42">
        <v>5</v>
      </c>
      <c r="C210" s="43">
        <v>107103.13</v>
      </c>
      <c r="D210" s="43">
        <v>0</v>
      </c>
      <c r="E210" s="43">
        <v>107103.13</v>
      </c>
      <c r="F210" s="41" t="s">
        <v>2113</v>
      </c>
      <c r="G210" s="41" t="s">
        <v>568</v>
      </c>
      <c r="H210" s="41" t="s">
        <v>1961</v>
      </c>
      <c r="I210" s="41" t="s">
        <v>2114</v>
      </c>
    </row>
    <row r="211" spans="1:9" s="40" customFormat="1" ht="13.35" customHeight="1" x14ac:dyDescent="0.2">
      <c r="A211" s="46" t="s">
        <v>18</v>
      </c>
      <c r="B211" s="42">
        <v>6</v>
      </c>
      <c r="C211" s="43">
        <v>119832.17</v>
      </c>
      <c r="D211" s="43">
        <v>0</v>
      </c>
      <c r="E211" s="43">
        <v>119832.17</v>
      </c>
      <c r="F211" s="41" t="s">
        <v>2469</v>
      </c>
      <c r="G211" s="41" t="s">
        <v>568</v>
      </c>
      <c r="H211" s="41" t="s">
        <v>2317</v>
      </c>
      <c r="I211" s="41" t="s">
        <v>2470</v>
      </c>
    </row>
    <row r="212" spans="1:9" s="40" customFormat="1" ht="13.35" customHeight="1" x14ac:dyDescent="0.2">
      <c r="A212" s="46" t="s">
        <v>18</v>
      </c>
      <c r="B212" s="42">
        <v>7</v>
      </c>
      <c r="C212" s="43">
        <v>108487.8</v>
      </c>
      <c r="D212" s="43">
        <v>0</v>
      </c>
      <c r="E212" s="43">
        <v>108487.8</v>
      </c>
      <c r="F212" s="41" t="s">
        <v>2837</v>
      </c>
      <c r="G212" s="41" t="s">
        <v>568</v>
      </c>
      <c r="H212" s="41" t="s">
        <v>2675</v>
      </c>
      <c r="I212" s="41" t="s">
        <v>2838</v>
      </c>
    </row>
    <row r="213" spans="1:9" s="40" customFormat="1" ht="13.35" customHeight="1" x14ac:dyDescent="0.2">
      <c r="A213" s="46" t="s">
        <v>18</v>
      </c>
      <c r="B213" s="42">
        <v>8</v>
      </c>
      <c r="C213" s="43">
        <v>109224.59</v>
      </c>
      <c r="D213" s="43">
        <v>0</v>
      </c>
      <c r="E213" s="43">
        <v>109224.59</v>
      </c>
      <c r="F213" s="41" t="s">
        <v>3192</v>
      </c>
      <c r="G213" s="41" t="s">
        <v>568</v>
      </c>
      <c r="H213" s="41" t="s">
        <v>3030</v>
      </c>
      <c r="I213" s="41" t="s">
        <v>3193</v>
      </c>
    </row>
    <row r="214" spans="1:9" s="40" customFormat="1" ht="13.35" customHeight="1" x14ac:dyDescent="0.2">
      <c r="A214" s="46" t="s">
        <v>18</v>
      </c>
      <c r="B214" s="42">
        <v>9</v>
      </c>
      <c r="C214" s="43">
        <v>109224.6</v>
      </c>
      <c r="D214" s="43">
        <v>0</v>
      </c>
      <c r="E214" s="43">
        <v>109224.6</v>
      </c>
      <c r="F214" s="41" t="s">
        <v>3592</v>
      </c>
      <c r="G214" s="41" t="s">
        <v>568</v>
      </c>
      <c r="H214" s="41" t="s">
        <v>3386</v>
      </c>
      <c r="I214" s="41" t="s">
        <v>3593</v>
      </c>
    </row>
    <row r="215" spans="1:9" s="40" customFormat="1" ht="13.35" customHeight="1" x14ac:dyDescent="0.2">
      <c r="A215" s="46" t="s">
        <v>18</v>
      </c>
      <c r="B215" s="42">
        <v>10</v>
      </c>
      <c r="C215" s="43">
        <v>109789.52</v>
      </c>
      <c r="D215" s="43">
        <v>0</v>
      </c>
      <c r="E215" s="43">
        <v>109789.52</v>
      </c>
      <c r="F215" s="41" t="s">
        <v>3949</v>
      </c>
      <c r="G215" s="41" t="s">
        <v>568</v>
      </c>
      <c r="H215" s="41" t="s">
        <v>3749</v>
      </c>
      <c r="I215" s="41" t="s">
        <v>3950</v>
      </c>
    </row>
    <row r="216" spans="1:9" s="40" customFormat="1" ht="13.35" customHeight="1" x14ac:dyDescent="0.2">
      <c r="A216" s="46" t="s">
        <v>18</v>
      </c>
      <c r="B216" s="42">
        <v>11</v>
      </c>
      <c r="C216" s="43">
        <v>109749.75999999999</v>
      </c>
      <c r="D216" s="43">
        <v>0</v>
      </c>
      <c r="E216" s="43">
        <v>109749.75999999999</v>
      </c>
      <c r="F216" s="41" t="s">
        <v>4304</v>
      </c>
      <c r="G216" s="41" t="s">
        <v>568</v>
      </c>
      <c r="H216" s="41" t="s">
        <v>4104</v>
      </c>
      <c r="I216" s="41" t="s">
        <v>4305</v>
      </c>
    </row>
    <row r="217" spans="1:9" s="40" customFormat="1" ht="13.35" customHeight="1" x14ac:dyDescent="0.2">
      <c r="A217" s="46" t="s">
        <v>18</v>
      </c>
      <c r="B217" s="42">
        <v>12</v>
      </c>
      <c r="C217" s="43">
        <v>109787.74</v>
      </c>
      <c r="D217" s="43">
        <v>0</v>
      </c>
      <c r="E217" s="43">
        <v>109787.74</v>
      </c>
      <c r="F217" s="41" t="s">
        <v>4556</v>
      </c>
      <c r="G217" s="41" t="s">
        <v>568</v>
      </c>
      <c r="H217" s="41" t="s">
        <v>4521</v>
      </c>
      <c r="I217" s="41" t="s">
        <v>4557</v>
      </c>
    </row>
    <row r="218" spans="1:9" s="40" customFormat="1" ht="13.35" customHeight="1" x14ac:dyDescent="0.2">
      <c r="A218" s="46" t="s">
        <v>19</v>
      </c>
      <c r="B218" s="42">
        <v>1</v>
      </c>
      <c r="C218" s="43">
        <v>35978.949999999997</v>
      </c>
      <c r="D218" s="43">
        <v>0</v>
      </c>
      <c r="E218" s="43">
        <v>35978.949999999997</v>
      </c>
      <c r="F218" s="41" t="s">
        <v>579</v>
      </c>
      <c r="G218" s="41" t="s">
        <v>580</v>
      </c>
      <c r="H218" s="41" t="s">
        <v>327</v>
      </c>
      <c r="I218" s="41" t="s">
        <v>581</v>
      </c>
    </row>
    <row r="219" spans="1:9" s="40" customFormat="1" ht="13.35" customHeight="1" x14ac:dyDescent="0.2">
      <c r="A219" s="46" t="s">
        <v>19</v>
      </c>
      <c r="B219" s="42">
        <v>2</v>
      </c>
      <c r="C219" s="43">
        <v>35974.99</v>
      </c>
      <c r="D219" s="43">
        <v>0</v>
      </c>
      <c r="E219" s="43">
        <v>35974.99</v>
      </c>
      <c r="F219" s="41" t="s">
        <v>1038</v>
      </c>
      <c r="G219" s="41" t="s">
        <v>580</v>
      </c>
      <c r="H219" s="41" t="s">
        <v>884</v>
      </c>
      <c r="I219" s="41" t="s">
        <v>1039</v>
      </c>
    </row>
    <row r="220" spans="1:9" s="40" customFormat="1" ht="13.35" customHeight="1" x14ac:dyDescent="0.2">
      <c r="A220" s="46" t="s">
        <v>19</v>
      </c>
      <c r="B220" s="42">
        <v>3</v>
      </c>
      <c r="C220" s="43">
        <v>35976.97</v>
      </c>
      <c r="D220" s="43">
        <v>0</v>
      </c>
      <c r="E220" s="43">
        <v>35976.97</v>
      </c>
      <c r="F220" s="41" t="s">
        <v>1397</v>
      </c>
      <c r="G220" s="41" t="s">
        <v>580</v>
      </c>
      <c r="H220" s="41" t="s">
        <v>1243</v>
      </c>
      <c r="I220" s="41" t="s">
        <v>1398</v>
      </c>
    </row>
    <row r="221" spans="1:9" s="40" customFormat="1" ht="13.35" customHeight="1" x14ac:dyDescent="0.2">
      <c r="A221" s="46" t="s">
        <v>19</v>
      </c>
      <c r="B221" s="42">
        <v>4</v>
      </c>
      <c r="C221" s="43">
        <v>35976.97</v>
      </c>
      <c r="D221" s="43">
        <v>0</v>
      </c>
      <c r="E221" s="43">
        <v>35976.97</v>
      </c>
      <c r="F221" s="41" t="s">
        <v>1758</v>
      </c>
      <c r="G221" s="41" t="s">
        <v>580</v>
      </c>
      <c r="H221" s="41" t="s">
        <v>1602</v>
      </c>
      <c r="I221" s="41" t="s">
        <v>1759</v>
      </c>
    </row>
    <row r="222" spans="1:9" s="40" customFormat="1" ht="13.35" customHeight="1" x14ac:dyDescent="0.2">
      <c r="A222" s="46" t="s">
        <v>19</v>
      </c>
      <c r="B222" s="42">
        <v>5</v>
      </c>
      <c r="C222" s="43">
        <v>35976.97</v>
      </c>
      <c r="D222" s="43">
        <v>0</v>
      </c>
      <c r="E222" s="43">
        <v>35976.97</v>
      </c>
      <c r="F222" s="41" t="s">
        <v>2121</v>
      </c>
      <c r="G222" s="41" t="s">
        <v>580</v>
      </c>
      <c r="H222" s="41" t="s">
        <v>1961</v>
      </c>
      <c r="I222" s="41" t="s">
        <v>2122</v>
      </c>
    </row>
    <row r="223" spans="1:9" s="40" customFormat="1" ht="13.35" customHeight="1" x14ac:dyDescent="0.2">
      <c r="A223" s="46" t="s">
        <v>19</v>
      </c>
      <c r="B223" s="42">
        <v>6</v>
      </c>
      <c r="C223" s="43">
        <v>38223.879999999997</v>
      </c>
      <c r="D223" s="43">
        <v>0</v>
      </c>
      <c r="E223" s="43">
        <v>38223.879999999997</v>
      </c>
      <c r="F223" s="41" t="s">
        <v>2477</v>
      </c>
      <c r="G223" s="41" t="s">
        <v>580</v>
      </c>
      <c r="H223" s="41" t="s">
        <v>2317</v>
      </c>
      <c r="I223" s="41" t="s">
        <v>2478</v>
      </c>
    </row>
    <row r="224" spans="1:9" s="40" customFormat="1" ht="13.35" customHeight="1" x14ac:dyDescent="0.2">
      <c r="A224" s="46" t="s">
        <v>19</v>
      </c>
      <c r="B224" s="42">
        <v>7</v>
      </c>
      <c r="C224" s="43">
        <v>36048.43</v>
      </c>
      <c r="D224" s="43">
        <v>0</v>
      </c>
      <c r="E224" s="43">
        <v>36048.43</v>
      </c>
      <c r="F224" s="41" t="s">
        <v>2847</v>
      </c>
      <c r="G224" s="41" t="s">
        <v>580</v>
      </c>
      <c r="H224" s="41" t="s">
        <v>2675</v>
      </c>
      <c r="I224" s="41" t="s">
        <v>2848</v>
      </c>
    </row>
    <row r="225" spans="1:9" s="40" customFormat="1" ht="13.35" customHeight="1" x14ac:dyDescent="0.2">
      <c r="A225" s="46" t="s">
        <v>19</v>
      </c>
      <c r="B225" s="42">
        <v>8</v>
      </c>
      <c r="C225" s="43">
        <v>36351.440000000002</v>
      </c>
      <c r="D225" s="43">
        <v>0</v>
      </c>
      <c r="E225" s="43">
        <v>36351.440000000002</v>
      </c>
      <c r="F225" s="41" t="s">
        <v>3202</v>
      </c>
      <c r="G225" s="41" t="s">
        <v>580</v>
      </c>
      <c r="H225" s="41" t="s">
        <v>3030</v>
      </c>
      <c r="I225" s="41" t="s">
        <v>3203</v>
      </c>
    </row>
    <row r="226" spans="1:9" s="40" customFormat="1" ht="13.35" customHeight="1" x14ac:dyDescent="0.2">
      <c r="A226" s="46" t="s">
        <v>19</v>
      </c>
      <c r="B226" s="42">
        <v>9</v>
      </c>
      <c r="C226" s="43">
        <v>36351.440000000002</v>
      </c>
      <c r="D226" s="43">
        <v>0</v>
      </c>
      <c r="E226" s="43">
        <v>36351.440000000002</v>
      </c>
      <c r="F226" s="41" t="s">
        <v>3602</v>
      </c>
      <c r="G226" s="41" t="s">
        <v>580</v>
      </c>
      <c r="H226" s="41" t="s">
        <v>3386</v>
      </c>
      <c r="I226" s="41" t="s">
        <v>3603</v>
      </c>
    </row>
    <row r="227" spans="1:9" s="40" customFormat="1" ht="13.35" customHeight="1" x14ac:dyDescent="0.2">
      <c r="A227" s="46" t="s">
        <v>19</v>
      </c>
      <c r="B227" s="42">
        <v>10</v>
      </c>
      <c r="C227" s="43">
        <v>36583.760000000002</v>
      </c>
      <c r="D227" s="43">
        <v>0</v>
      </c>
      <c r="E227" s="43">
        <v>36583.760000000002</v>
      </c>
      <c r="F227" s="41" t="s">
        <v>3959</v>
      </c>
      <c r="G227" s="41" t="s">
        <v>580</v>
      </c>
      <c r="H227" s="41" t="s">
        <v>3749</v>
      </c>
      <c r="I227" s="41" t="s">
        <v>3960</v>
      </c>
    </row>
    <row r="228" spans="1:9" s="40" customFormat="1" ht="13.35" customHeight="1" x14ac:dyDescent="0.2">
      <c r="A228" s="46" t="s">
        <v>19</v>
      </c>
      <c r="B228" s="42">
        <v>11</v>
      </c>
      <c r="C228" s="43">
        <v>36567.410000000003</v>
      </c>
      <c r="D228" s="43">
        <v>0</v>
      </c>
      <c r="E228" s="43">
        <v>36567.410000000003</v>
      </c>
      <c r="F228" s="41" t="s">
        <v>4314</v>
      </c>
      <c r="G228" s="41" t="s">
        <v>580</v>
      </c>
      <c r="H228" s="41" t="s">
        <v>4104</v>
      </c>
      <c r="I228" s="41" t="s">
        <v>4315</v>
      </c>
    </row>
    <row r="229" spans="1:9" s="40" customFormat="1" ht="13.35" customHeight="1" x14ac:dyDescent="0.2">
      <c r="A229" s="46" t="s">
        <v>19</v>
      </c>
      <c r="B229" s="42">
        <v>12</v>
      </c>
      <c r="C229" s="43">
        <v>36583.020000000004</v>
      </c>
      <c r="D229" s="43">
        <v>0</v>
      </c>
      <c r="E229" s="43">
        <v>36583.020000000004</v>
      </c>
      <c r="F229" s="41" t="s">
        <v>4558</v>
      </c>
      <c r="G229" s="41" t="s">
        <v>580</v>
      </c>
      <c r="H229" s="41" t="s">
        <v>4521</v>
      </c>
      <c r="I229" s="41" t="s">
        <v>4559</v>
      </c>
    </row>
    <row r="230" spans="1:9" s="40" customFormat="1" ht="13.35" customHeight="1" x14ac:dyDescent="0.2">
      <c r="A230" s="46" t="s">
        <v>20</v>
      </c>
      <c r="B230" s="42">
        <v>1</v>
      </c>
      <c r="C230" s="43">
        <v>168249.34</v>
      </c>
      <c r="D230" s="43">
        <v>0</v>
      </c>
      <c r="E230" s="43">
        <v>168249.34</v>
      </c>
      <c r="F230" s="41" t="s">
        <v>615</v>
      </c>
      <c r="G230" s="41" t="s">
        <v>616</v>
      </c>
      <c r="H230" s="41" t="s">
        <v>327</v>
      </c>
      <c r="I230" s="41" t="s">
        <v>617</v>
      </c>
    </row>
    <row r="231" spans="1:9" s="40" customFormat="1" ht="13.35" customHeight="1" x14ac:dyDescent="0.2">
      <c r="A231" s="46" t="s">
        <v>20</v>
      </c>
      <c r="B231" s="42">
        <v>2</v>
      </c>
      <c r="C231" s="43">
        <v>168863.64</v>
      </c>
      <c r="D231" s="43">
        <v>0</v>
      </c>
      <c r="E231" s="43">
        <v>168863.64</v>
      </c>
      <c r="F231" s="41" t="s">
        <v>1062</v>
      </c>
      <c r="G231" s="41" t="s">
        <v>616</v>
      </c>
      <c r="H231" s="41" t="s">
        <v>884</v>
      </c>
      <c r="I231" s="41" t="s">
        <v>1063</v>
      </c>
    </row>
    <row r="232" spans="1:9" s="40" customFormat="1" ht="13.35" customHeight="1" x14ac:dyDescent="0.2">
      <c r="A232" s="46" t="s">
        <v>20</v>
      </c>
      <c r="B232" s="42">
        <v>3</v>
      </c>
      <c r="C232" s="43">
        <v>168556.49</v>
      </c>
      <c r="D232" s="43">
        <v>0</v>
      </c>
      <c r="E232" s="43">
        <v>168556.49</v>
      </c>
      <c r="F232" s="41" t="s">
        <v>1421</v>
      </c>
      <c r="G232" s="41" t="s">
        <v>616</v>
      </c>
      <c r="H232" s="41" t="s">
        <v>1243</v>
      </c>
      <c r="I232" s="41" t="s">
        <v>1422</v>
      </c>
    </row>
    <row r="233" spans="1:9" s="40" customFormat="1" ht="13.35" customHeight="1" x14ac:dyDescent="0.2">
      <c r="A233" s="46" t="s">
        <v>20</v>
      </c>
      <c r="B233" s="42">
        <v>4</v>
      </c>
      <c r="C233" s="43">
        <v>168556.49</v>
      </c>
      <c r="D233" s="43">
        <v>0</v>
      </c>
      <c r="E233" s="43">
        <v>168556.49</v>
      </c>
      <c r="F233" s="41" t="s">
        <v>1782</v>
      </c>
      <c r="G233" s="41" t="s">
        <v>616</v>
      </c>
      <c r="H233" s="41" t="s">
        <v>1602</v>
      </c>
      <c r="I233" s="41" t="s">
        <v>1783</v>
      </c>
    </row>
    <row r="234" spans="1:9" s="40" customFormat="1" ht="13.35" customHeight="1" x14ac:dyDescent="0.2">
      <c r="A234" s="46" t="s">
        <v>20</v>
      </c>
      <c r="B234" s="42">
        <v>5</v>
      </c>
      <c r="C234" s="43">
        <v>168556.49</v>
      </c>
      <c r="D234" s="43">
        <v>0</v>
      </c>
      <c r="E234" s="43">
        <v>168556.49</v>
      </c>
      <c r="F234" s="41" t="s">
        <v>2005</v>
      </c>
      <c r="G234" s="41" t="s">
        <v>616</v>
      </c>
      <c r="H234" s="41" t="s">
        <v>1961</v>
      </c>
      <c r="I234" s="41" t="s">
        <v>2006</v>
      </c>
    </row>
    <row r="235" spans="1:9" s="40" customFormat="1" ht="13.35" customHeight="1" x14ac:dyDescent="0.2">
      <c r="A235" s="46" t="s">
        <v>20</v>
      </c>
      <c r="B235" s="42">
        <v>6</v>
      </c>
      <c r="C235" s="43">
        <v>237178.67</v>
      </c>
      <c r="D235" s="43">
        <v>0</v>
      </c>
      <c r="E235" s="43">
        <v>237178.67</v>
      </c>
      <c r="F235" s="41" t="s">
        <v>2361</v>
      </c>
      <c r="G235" s="41" t="s">
        <v>616</v>
      </c>
      <c r="H235" s="41" t="s">
        <v>2317</v>
      </c>
      <c r="I235" s="41" t="s">
        <v>2362</v>
      </c>
    </row>
    <row r="236" spans="1:9" s="40" customFormat="1" ht="13.35" customHeight="1" x14ac:dyDescent="0.2">
      <c r="A236" s="46" t="s">
        <v>20</v>
      </c>
      <c r="B236" s="42">
        <v>7</v>
      </c>
      <c r="C236" s="43">
        <v>178840.1</v>
      </c>
      <c r="D236" s="43">
        <v>0</v>
      </c>
      <c r="E236" s="43">
        <v>178840.1</v>
      </c>
      <c r="F236" s="41" t="s">
        <v>2719</v>
      </c>
      <c r="G236" s="41" t="s">
        <v>616</v>
      </c>
      <c r="H236" s="41" t="s">
        <v>2675</v>
      </c>
      <c r="I236" s="41" t="s">
        <v>2720</v>
      </c>
    </row>
    <row r="237" spans="1:9" s="40" customFormat="1" ht="13.35" customHeight="1" x14ac:dyDescent="0.2">
      <c r="A237" s="46" t="s">
        <v>20</v>
      </c>
      <c r="B237" s="42">
        <v>8</v>
      </c>
      <c r="C237" s="43">
        <v>179993.45</v>
      </c>
      <c r="D237" s="43">
        <v>0</v>
      </c>
      <c r="E237" s="43">
        <v>179993.45</v>
      </c>
      <c r="F237" s="41" t="s">
        <v>3074</v>
      </c>
      <c r="G237" s="41" t="s">
        <v>616</v>
      </c>
      <c r="H237" s="41" t="s">
        <v>3030</v>
      </c>
      <c r="I237" s="41" t="s">
        <v>3075</v>
      </c>
    </row>
    <row r="238" spans="1:9" s="40" customFormat="1" ht="13.35" customHeight="1" x14ac:dyDescent="0.2">
      <c r="A238" s="46" t="s">
        <v>20</v>
      </c>
      <c r="B238" s="42">
        <v>9</v>
      </c>
      <c r="C238" s="43">
        <v>179993.45</v>
      </c>
      <c r="D238" s="43">
        <v>0</v>
      </c>
      <c r="E238" s="43">
        <v>179993.45</v>
      </c>
      <c r="F238" s="41" t="s">
        <v>3447</v>
      </c>
      <c r="G238" s="41" t="s">
        <v>616</v>
      </c>
      <c r="H238" s="41" t="s">
        <v>3386</v>
      </c>
      <c r="I238" s="41" t="s">
        <v>3448</v>
      </c>
    </row>
    <row r="239" spans="1:9" s="40" customFormat="1" ht="13.35" customHeight="1" x14ac:dyDescent="0.2">
      <c r="A239" s="46" t="s">
        <v>20</v>
      </c>
      <c r="B239" s="42">
        <v>10</v>
      </c>
      <c r="C239" s="43">
        <v>180877.77</v>
      </c>
      <c r="D239" s="43">
        <v>0</v>
      </c>
      <c r="E239" s="43">
        <v>180877.77</v>
      </c>
      <c r="F239" s="41" t="s">
        <v>3807</v>
      </c>
      <c r="G239" s="41" t="s">
        <v>616</v>
      </c>
      <c r="H239" s="41" t="s">
        <v>3749</v>
      </c>
      <c r="I239" s="41" t="s">
        <v>3808</v>
      </c>
    </row>
    <row r="240" spans="1:9" s="40" customFormat="1" ht="13.35" customHeight="1" x14ac:dyDescent="0.2">
      <c r="A240" s="46" t="s">
        <v>20</v>
      </c>
      <c r="B240" s="42">
        <v>11</v>
      </c>
      <c r="C240" s="43">
        <v>180815.51</v>
      </c>
      <c r="D240" s="43">
        <v>0</v>
      </c>
      <c r="E240" s="43">
        <v>180815.51</v>
      </c>
      <c r="F240" s="41" t="s">
        <v>4162</v>
      </c>
      <c r="G240" s="41" t="s">
        <v>616</v>
      </c>
      <c r="H240" s="41" t="s">
        <v>4104</v>
      </c>
      <c r="I240" s="41" t="s">
        <v>4163</v>
      </c>
    </row>
    <row r="241" spans="1:9" s="40" customFormat="1" ht="13.35" customHeight="1" x14ac:dyDescent="0.2">
      <c r="A241" s="46" t="s">
        <v>20</v>
      </c>
      <c r="B241" s="42">
        <v>12</v>
      </c>
      <c r="C241" s="43">
        <v>180874.99</v>
      </c>
      <c r="D241" s="43">
        <v>0</v>
      </c>
      <c r="E241" s="43">
        <v>180874.99</v>
      </c>
      <c r="F241" s="41" t="s">
        <v>4594</v>
      </c>
      <c r="G241" s="41" t="s">
        <v>616</v>
      </c>
      <c r="H241" s="41" t="s">
        <v>4521</v>
      </c>
      <c r="I241" s="41" t="s">
        <v>4595</v>
      </c>
    </row>
    <row r="242" spans="1:9" s="40" customFormat="1" ht="13.35" customHeight="1" x14ac:dyDescent="0.2">
      <c r="A242" s="46" t="s">
        <v>21</v>
      </c>
      <c r="B242" s="42">
        <v>1</v>
      </c>
      <c r="C242" s="43">
        <v>47934.47</v>
      </c>
      <c r="D242" s="43">
        <v>0</v>
      </c>
      <c r="E242" s="43">
        <v>47934.47</v>
      </c>
      <c r="F242" s="41" t="s">
        <v>585</v>
      </c>
      <c r="G242" s="41" t="s">
        <v>586</v>
      </c>
      <c r="H242" s="41" t="s">
        <v>327</v>
      </c>
      <c r="I242" s="41" t="s">
        <v>587</v>
      </c>
    </row>
    <row r="243" spans="1:9" s="40" customFormat="1" ht="13.35" customHeight="1" x14ac:dyDescent="0.2">
      <c r="A243" s="46" t="s">
        <v>21</v>
      </c>
      <c r="B243" s="42">
        <v>2</v>
      </c>
      <c r="C243" s="43">
        <v>47951.21</v>
      </c>
      <c r="D243" s="43">
        <v>0</v>
      </c>
      <c r="E243" s="43">
        <v>47951.21</v>
      </c>
      <c r="F243" s="41" t="s">
        <v>1042</v>
      </c>
      <c r="G243" s="41" t="s">
        <v>586</v>
      </c>
      <c r="H243" s="41" t="s">
        <v>884</v>
      </c>
      <c r="I243" s="41" t="s">
        <v>1043</v>
      </c>
    </row>
    <row r="244" spans="1:9" s="40" customFormat="1" ht="13.35" customHeight="1" x14ac:dyDescent="0.2">
      <c r="A244" s="46" t="s">
        <v>21</v>
      </c>
      <c r="B244" s="42">
        <v>3</v>
      </c>
      <c r="C244" s="43">
        <v>47942.84</v>
      </c>
      <c r="D244" s="43">
        <v>0</v>
      </c>
      <c r="E244" s="43">
        <v>47942.84</v>
      </c>
      <c r="F244" s="41" t="s">
        <v>1401</v>
      </c>
      <c r="G244" s="41" t="s">
        <v>586</v>
      </c>
      <c r="H244" s="41" t="s">
        <v>1243</v>
      </c>
      <c r="I244" s="41" t="s">
        <v>1402</v>
      </c>
    </row>
    <row r="245" spans="1:9" s="40" customFormat="1" ht="13.35" customHeight="1" x14ac:dyDescent="0.2">
      <c r="A245" s="46" t="s">
        <v>21</v>
      </c>
      <c r="B245" s="42">
        <v>4</v>
      </c>
      <c r="C245" s="43">
        <v>47942.84</v>
      </c>
      <c r="D245" s="43">
        <v>0</v>
      </c>
      <c r="E245" s="43">
        <v>47942.84</v>
      </c>
      <c r="F245" s="41" t="s">
        <v>1762</v>
      </c>
      <c r="G245" s="41" t="s">
        <v>586</v>
      </c>
      <c r="H245" s="41" t="s">
        <v>1602</v>
      </c>
      <c r="I245" s="41" t="s">
        <v>1763</v>
      </c>
    </row>
    <row r="246" spans="1:9" s="40" customFormat="1" ht="13.35" customHeight="1" x14ac:dyDescent="0.2">
      <c r="A246" s="46" t="s">
        <v>21</v>
      </c>
      <c r="B246" s="42">
        <v>5</v>
      </c>
      <c r="C246" s="43">
        <v>47942.84</v>
      </c>
      <c r="D246" s="43">
        <v>0</v>
      </c>
      <c r="E246" s="43">
        <v>47942.84</v>
      </c>
      <c r="F246" s="41" t="s">
        <v>2125</v>
      </c>
      <c r="G246" s="41" t="s">
        <v>586</v>
      </c>
      <c r="H246" s="41" t="s">
        <v>1961</v>
      </c>
      <c r="I246" s="41" t="s">
        <v>2126</v>
      </c>
    </row>
    <row r="247" spans="1:9" s="40" customFormat="1" ht="13.35" customHeight="1" x14ac:dyDescent="0.2">
      <c r="A247" s="46" t="s">
        <v>21</v>
      </c>
      <c r="B247" s="42">
        <v>6</v>
      </c>
      <c r="C247" s="43">
        <v>55556.39</v>
      </c>
      <c r="D247" s="43">
        <v>0</v>
      </c>
      <c r="E247" s="43">
        <v>55556.39</v>
      </c>
      <c r="F247" s="41" t="s">
        <v>2481</v>
      </c>
      <c r="G247" s="41" t="s">
        <v>586</v>
      </c>
      <c r="H247" s="41" t="s">
        <v>2317</v>
      </c>
      <c r="I247" s="41" t="s">
        <v>2482</v>
      </c>
    </row>
    <row r="248" spans="1:9" s="40" customFormat="1" ht="13.35" customHeight="1" x14ac:dyDescent="0.2">
      <c r="A248" s="46" t="s">
        <v>21</v>
      </c>
      <c r="B248" s="42">
        <v>7</v>
      </c>
      <c r="C248" s="43">
        <v>48905.39</v>
      </c>
      <c r="D248" s="43">
        <v>0</v>
      </c>
      <c r="E248" s="43">
        <v>48905.39</v>
      </c>
      <c r="F248" s="41" t="s">
        <v>2851</v>
      </c>
      <c r="G248" s="41" t="s">
        <v>586</v>
      </c>
      <c r="H248" s="41" t="s">
        <v>2675</v>
      </c>
      <c r="I248" s="41" t="s">
        <v>2852</v>
      </c>
    </row>
    <row r="249" spans="1:9" s="40" customFormat="1" ht="13.35" customHeight="1" x14ac:dyDescent="0.2">
      <c r="A249" s="46" t="s">
        <v>21</v>
      </c>
      <c r="B249" s="42">
        <v>8</v>
      </c>
      <c r="C249" s="43">
        <v>49211.75</v>
      </c>
      <c r="D249" s="43">
        <v>0</v>
      </c>
      <c r="E249" s="43">
        <v>49211.75</v>
      </c>
      <c r="F249" s="41" t="s">
        <v>3206</v>
      </c>
      <c r="G249" s="41" t="s">
        <v>586</v>
      </c>
      <c r="H249" s="41" t="s">
        <v>3030</v>
      </c>
      <c r="I249" s="41" t="s">
        <v>3207</v>
      </c>
    </row>
    <row r="250" spans="1:9" s="40" customFormat="1" ht="13.35" customHeight="1" x14ac:dyDescent="0.2">
      <c r="A250" s="46" t="s">
        <v>21</v>
      </c>
      <c r="B250" s="42">
        <v>9</v>
      </c>
      <c r="C250" s="43">
        <v>49211.74</v>
      </c>
      <c r="D250" s="43">
        <v>0</v>
      </c>
      <c r="E250" s="43">
        <v>49211.74</v>
      </c>
      <c r="F250" s="41" t="s">
        <v>3606</v>
      </c>
      <c r="G250" s="41" t="s">
        <v>586</v>
      </c>
      <c r="H250" s="41" t="s">
        <v>3386</v>
      </c>
      <c r="I250" s="41" t="s">
        <v>3607</v>
      </c>
    </row>
    <row r="251" spans="1:9" s="40" customFormat="1" ht="13.35" customHeight="1" x14ac:dyDescent="0.2">
      <c r="A251" s="46" t="s">
        <v>21</v>
      </c>
      <c r="B251" s="42">
        <v>10</v>
      </c>
      <c r="C251" s="43">
        <v>49446.64</v>
      </c>
      <c r="D251" s="43">
        <v>0</v>
      </c>
      <c r="E251" s="43">
        <v>49446.64</v>
      </c>
      <c r="F251" s="41" t="s">
        <v>3963</v>
      </c>
      <c r="G251" s="41" t="s">
        <v>586</v>
      </c>
      <c r="H251" s="41" t="s">
        <v>3749</v>
      </c>
      <c r="I251" s="41" t="s">
        <v>3964</v>
      </c>
    </row>
    <row r="252" spans="1:9" s="40" customFormat="1" ht="13.35" customHeight="1" x14ac:dyDescent="0.2">
      <c r="A252" s="46" t="s">
        <v>21</v>
      </c>
      <c r="B252" s="42">
        <v>11</v>
      </c>
      <c r="C252" s="43">
        <v>49430.11</v>
      </c>
      <c r="D252" s="43">
        <v>0</v>
      </c>
      <c r="E252" s="43">
        <v>49430.11</v>
      </c>
      <c r="F252" s="41" t="s">
        <v>4318</v>
      </c>
      <c r="G252" s="41" t="s">
        <v>586</v>
      </c>
      <c r="H252" s="41" t="s">
        <v>4104</v>
      </c>
      <c r="I252" s="41" t="s">
        <v>4319</v>
      </c>
    </row>
    <row r="253" spans="1:9" s="40" customFormat="1" ht="13.35" customHeight="1" x14ac:dyDescent="0.2">
      <c r="A253" s="46" t="s">
        <v>21</v>
      </c>
      <c r="B253" s="42">
        <v>12</v>
      </c>
      <c r="C253" s="43">
        <v>49445.9</v>
      </c>
      <c r="D253" s="43">
        <v>0</v>
      </c>
      <c r="E253" s="43">
        <v>49445.9</v>
      </c>
      <c r="F253" s="41" t="s">
        <v>4835</v>
      </c>
      <c r="G253" s="41" t="s">
        <v>586</v>
      </c>
      <c r="H253" s="41" t="s">
        <v>4521</v>
      </c>
      <c r="I253" s="41" t="s">
        <v>4836</v>
      </c>
    </row>
    <row r="254" spans="1:9" s="40" customFormat="1" ht="13.35" customHeight="1" x14ac:dyDescent="0.2">
      <c r="A254" s="46" t="s">
        <v>22</v>
      </c>
      <c r="B254" s="42">
        <v>1</v>
      </c>
      <c r="C254" s="43">
        <v>49793.41</v>
      </c>
      <c r="D254" s="43">
        <v>0</v>
      </c>
      <c r="E254" s="43">
        <v>49793.41</v>
      </c>
      <c r="F254" s="41" t="s">
        <v>834</v>
      </c>
      <c r="G254" s="41" t="s">
        <v>835</v>
      </c>
      <c r="H254" s="41" t="s">
        <v>327</v>
      </c>
      <c r="I254" s="41" t="s">
        <v>836</v>
      </c>
    </row>
    <row r="255" spans="1:9" s="40" customFormat="1" ht="13.35" customHeight="1" x14ac:dyDescent="0.2">
      <c r="A255" s="46" t="s">
        <v>22</v>
      </c>
      <c r="B255" s="42">
        <v>2</v>
      </c>
      <c r="C255" s="43">
        <v>49766.43</v>
      </c>
      <c r="D255" s="43">
        <v>0</v>
      </c>
      <c r="E255" s="43">
        <v>49766.43</v>
      </c>
      <c r="F255" s="41" t="s">
        <v>1204</v>
      </c>
      <c r="G255" s="41" t="s">
        <v>835</v>
      </c>
      <c r="H255" s="41" t="s">
        <v>884</v>
      </c>
      <c r="I255" s="41" t="s">
        <v>1205</v>
      </c>
    </row>
    <row r="256" spans="1:9" s="40" customFormat="1" ht="13.35" customHeight="1" x14ac:dyDescent="0.2">
      <c r="A256" s="46" t="s">
        <v>22</v>
      </c>
      <c r="B256" s="42">
        <v>3</v>
      </c>
      <c r="C256" s="43">
        <v>49779.92</v>
      </c>
      <c r="D256" s="43">
        <v>0</v>
      </c>
      <c r="E256" s="43">
        <v>49779.92</v>
      </c>
      <c r="F256" s="41" t="s">
        <v>1563</v>
      </c>
      <c r="G256" s="41" t="s">
        <v>835</v>
      </c>
      <c r="H256" s="41" t="s">
        <v>1243</v>
      </c>
      <c r="I256" s="41" t="s">
        <v>1564</v>
      </c>
    </row>
    <row r="257" spans="1:9" s="40" customFormat="1" ht="13.35" customHeight="1" x14ac:dyDescent="0.2">
      <c r="A257" s="46" t="s">
        <v>22</v>
      </c>
      <c r="B257" s="42">
        <v>4</v>
      </c>
      <c r="C257" s="43">
        <v>49779.92</v>
      </c>
      <c r="D257" s="43">
        <v>0</v>
      </c>
      <c r="E257" s="43">
        <v>49779.92</v>
      </c>
      <c r="F257" s="41" t="s">
        <v>1922</v>
      </c>
      <c r="G257" s="41" t="s">
        <v>835</v>
      </c>
      <c r="H257" s="41" t="s">
        <v>1602</v>
      </c>
      <c r="I257" s="41" t="s">
        <v>1923</v>
      </c>
    </row>
    <row r="258" spans="1:9" s="40" customFormat="1" ht="13.35" customHeight="1" x14ac:dyDescent="0.2">
      <c r="A258" s="46" t="s">
        <v>22</v>
      </c>
      <c r="B258" s="42">
        <v>5</v>
      </c>
      <c r="C258" s="43">
        <v>49779.92</v>
      </c>
      <c r="D258" s="43">
        <v>0</v>
      </c>
      <c r="E258" s="43">
        <v>49779.92</v>
      </c>
      <c r="F258" s="41" t="s">
        <v>2281</v>
      </c>
      <c r="G258" s="41" t="s">
        <v>835</v>
      </c>
      <c r="H258" s="41" t="s">
        <v>1961</v>
      </c>
      <c r="I258" s="41" t="s">
        <v>2282</v>
      </c>
    </row>
    <row r="259" spans="1:9" s="40" customFormat="1" ht="13.35" customHeight="1" x14ac:dyDescent="0.2">
      <c r="A259" s="46" t="s">
        <v>22</v>
      </c>
      <c r="B259" s="42">
        <v>6</v>
      </c>
      <c r="C259" s="43">
        <v>49926.02</v>
      </c>
      <c r="D259" s="43">
        <v>0</v>
      </c>
      <c r="E259" s="43">
        <v>49926.02</v>
      </c>
      <c r="F259" s="41" t="s">
        <v>2633</v>
      </c>
      <c r="G259" s="41" t="s">
        <v>835</v>
      </c>
      <c r="H259" s="41" t="s">
        <v>2317</v>
      </c>
      <c r="I259" s="41" t="s">
        <v>2634</v>
      </c>
    </row>
    <row r="260" spans="1:9" s="40" customFormat="1" ht="13.35" customHeight="1" x14ac:dyDescent="0.2">
      <c r="A260" s="46" t="s">
        <v>22</v>
      </c>
      <c r="B260" s="42">
        <v>7</v>
      </c>
      <c r="C260" s="43">
        <v>49509.82</v>
      </c>
      <c r="D260" s="43">
        <v>0</v>
      </c>
      <c r="E260" s="43">
        <v>49509.82</v>
      </c>
      <c r="F260" s="41" t="s">
        <v>2993</v>
      </c>
      <c r="G260" s="41" t="s">
        <v>835</v>
      </c>
      <c r="H260" s="41" t="s">
        <v>2675</v>
      </c>
      <c r="I260" s="41" t="s">
        <v>2994</v>
      </c>
    </row>
    <row r="261" spans="1:9" s="40" customFormat="1" ht="13.35" customHeight="1" x14ac:dyDescent="0.2">
      <c r="A261" s="46" t="s">
        <v>22</v>
      </c>
      <c r="B261" s="42">
        <v>8</v>
      </c>
      <c r="C261" s="43">
        <v>49804.25</v>
      </c>
      <c r="D261" s="43">
        <v>0</v>
      </c>
      <c r="E261" s="43">
        <v>49804.25</v>
      </c>
      <c r="F261" s="41" t="s">
        <v>3348</v>
      </c>
      <c r="G261" s="41" t="s">
        <v>835</v>
      </c>
      <c r="H261" s="41" t="s">
        <v>3030</v>
      </c>
      <c r="I261" s="41" t="s">
        <v>3349</v>
      </c>
    </row>
    <row r="262" spans="1:9" s="40" customFormat="1" ht="13.35" customHeight="1" x14ac:dyDescent="0.2">
      <c r="A262" s="46" t="s">
        <v>22</v>
      </c>
      <c r="B262" s="42">
        <v>9</v>
      </c>
      <c r="C262" s="43">
        <v>49804.25</v>
      </c>
      <c r="D262" s="43">
        <v>0</v>
      </c>
      <c r="E262" s="43">
        <v>49804.25</v>
      </c>
      <c r="F262" s="41" t="s">
        <v>3712</v>
      </c>
      <c r="G262" s="41" t="s">
        <v>835</v>
      </c>
      <c r="H262" s="41" t="s">
        <v>3386</v>
      </c>
      <c r="I262" s="41" t="s">
        <v>3713</v>
      </c>
    </row>
    <row r="263" spans="1:9" s="40" customFormat="1" ht="13.35" customHeight="1" x14ac:dyDescent="0.2">
      <c r="A263" s="46" t="s">
        <v>22</v>
      </c>
      <c r="B263" s="42">
        <v>10</v>
      </c>
      <c r="C263" s="43">
        <v>50030.01</v>
      </c>
      <c r="D263" s="43">
        <v>0</v>
      </c>
      <c r="E263" s="43">
        <v>50030.01</v>
      </c>
      <c r="F263" s="41" t="s">
        <v>4067</v>
      </c>
      <c r="G263" s="41" t="s">
        <v>835</v>
      </c>
      <c r="H263" s="41" t="s">
        <v>3749</v>
      </c>
      <c r="I263" s="41" t="s">
        <v>4068</v>
      </c>
    </row>
    <row r="264" spans="1:9" s="40" customFormat="1" ht="13.35" customHeight="1" x14ac:dyDescent="0.2">
      <c r="A264" s="46" t="s">
        <v>22</v>
      </c>
      <c r="B264" s="42">
        <v>11</v>
      </c>
      <c r="C264" s="43">
        <v>50014.11</v>
      </c>
      <c r="D264" s="43">
        <v>0</v>
      </c>
      <c r="E264" s="43">
        <v>50014.11</v>
      </c>
      <c r="F264" s="41" t="s">
        <v>4424</v>
      </c>
      <c r="G264" s="41" t="s">
        <v>835</v>
      </c>
      <c r="H264" s="41" t="s">
        <v>4104</v>
      </c>
      <c r="I264" s="41" t="s">
        <v>4425</v>
      </c>
    </row>
    <row r="265" spans="1:9" s="40" customFormat="1" ht="13.35" customHeight="1" x14ac:dyDescent="0.2">
      <c r="A265" s="46" t="s">
        <v>22</v>
      </c>
      <c r="B265" s="42">
        <v>12</v>
      </c>
      <c r="C265" s="43">
        <v>50029.3</v>
      </c>
      <c r="D265" s="43">
        <v>0</v>
      </c>
      <c r="E265" s="43">
        <v>50029.3</v>
      </c>
      <c r="F265" s="41" t="s">
        <v>4574</v>
      </c>
      <c r="G265" s="41" t="s">
        <v>835</v>
      </c>
      <c r="H265" s="41" t="s">
        <v>4521</v>
      </c>
      <c r="I265" s="41" t="s">
        <v>4575</v>
      </c>
    </row>
    <row r="266" spans="1:9" s="40" customFormat="1" ht="13.35" customHeight="1" x14ac:dyDescent="0.2">
      <c r="A266" s="46" t="s">
        <v>23</v>
      </c>
      <c r="B266" s="42">
        <v>1</v>
      </c>
      <c r="C266" s="43">
        <v>1916433.53</v>
      </c>
      <c r="D266" s="43">
        <v>0</v>
      </c>
      <c r="E266" s="43">
        <v>1916433.53</v>
      </c>
      <c r="F266" s="41" t="s">
        <v>645</v>
      </c>
      <c r="G266" s="41" t="s">
        <v>646</v>
      </c>
      <c r="H266" s="41" t="s">
        <v>327</v>
      </c>
      <c r="I266" s="41" t="s">
        <v>647</v>
      </c>
    </row>
    <row r="267" spans="1:9" s="40" customFormat="1" ht="13.35" customHeight="1" x14ac:dyDescent="0.2">
      <c r="A267" s="46" t="s">
        <v>23</v>
      </c>
      <c r="B267" s="42">
        <v>2</v>
      </c>
      <c r="C267" s="43">
        <v>626559.47</v>
      </c>
      <c r="D267" s="43">
        <v>0</v>
      </c>
      <c r="E267" s="43">
        <v>626559.47</v>
      </c>
      <c r="F267" s="41" t="s">
        <v>1082</v>
      </c>
      <c r="G267" s="41" t="s">
        <v>646</v>
      </c>
      <c r="H267" s="41" t="s">
        <v>884</v>
      </c>
      <c r="I267" s="41" t="s">
        <v>1083</v>
      </c>
    </row>
    <row r="268" spans="1:9" s="40" customFormat="1" ht="13.35" customHeight="1" x14ac:dyDescent="0.2">
      <c r="A268" s="46" t="s">
        <v>23</v>
      </c>
      <c r="B268" s="42">
        <v>3</v>
      </c>
      <c r="C268" s="43">
        <v>625998</v>
      </c>
      <c r="D268" s="43">
        <v>0</v>
      </c>
      <c r="E268" s="43">
        <v>625998</v>
      </c>
      <c r="F268" s="41" t="s">
        <v>1441</v>
      </c>
      <c r="G268" s="41" t="s">
        <v>646</v>
      </c>
      <c r="H268" s="41" t="s">
        <v>1243</v>
      </c>
      <c r="I268" s="41" t="s">
        <v>1442</v>
      </c>
    </row>
    <row r="269" spans="1:9" s="40" customFormat="1" ht="13.35" customHeight="1" x14ac:dyDescent="0.2">
      <c r="A269" s="46" t="s">
        <v>23</v>
      </c>
      <c r="B269" s="42">
        <v>4</v>
      </c>
      <c r="C269" s="43">
        <v>625998</v>
      </c>
      <c r="D269" s="43">
        <v>0</v>
      </c>
      <c r="E269" s="43">
        <v>625998</v>
      </c>
      <c r="F269" s="41" t="s">
        <v>1802</v>
      </c>
      <c r="G269" s="41" t="s">
        <v>646</v>
      </c>
      <c r="H269" s="41" t="s">
        <v>1602</v>
      </c>
      <c r="I269" s="41" t="s">
        <v>1803</v>
      </c>
    </row>
    <row r="270" spans="1:9" s="40" customFormat="1" ht="13.35" customHeight="1" x14ac:dyDescent="0.2">
      <c r="A270" s="46" t="s">
        <v>23</v>
      </c>
      <c r="B270" s="42">
        <v>5</v>
      </c>
      <c r="C270" s="43">
        <v>625998</v>
      </c>
      <c r="D270" s="43">
        <v>0</v>
      </c>
      <c r="E270" s="43">
        <v>625998</v>
      </c>
      <c r="F270" s="41" t="s">
        <v>2163</v>
      </c>
      <c r="G270" s="41" t="s">
        <v>646</v>
      </c>
      <c r="H270" s="41" t="s">
        <v>1961</v>
      </c>
      <c r="I270" s="41" t="s">
        <v>2164</v>
      </c>
    </row>
    <row r="271" spans="1:9" s="40" customFormat="1" ht="13.35" customHeight="1" x14ac:dyDescent="0.2">
      <c r="A271" s="46" t="s">
        <v>23</v>
      </c>
      <c r="B271" s="42">
        <v>6</v>
      </c>
      <c r="C271" s="43">
        <v>1689298.01</v>
      </c>
      <c r="D271" s="43">
        <v>0</v>
      </c>
      <c r="E271" s="43">
        <v>1689298.01</v>
      </c>
      <c r="F271" s="41" t="s">
        <v>2515</v>
      </c>
      <c r="G271" s="41" t="s">
        <v>646</v>
      </c>
      <c r="H271" s="41" t="s">
        <v>2317</v>
      </c>
      <c r="I271" s="41" t="s">
        <v>2516</v>
      </c>
    </row>
    <row r="272" spans="1:9" s="40" customFormat="1" ht="13.35" customHeight="1" x14ac:dyDescent="0.2">
      <c r="A272" s="46" t="s">
        <v>23</v>
      </c>
      <c r="B272" s="42">
        <v>7</v>
      </c>
      <c r="C272" s="43">
        <v>1228323.98</v>
      </c>
      <c r="D272" s="43">
        <v>0</v>
      </c>
      <c r="E272" s="43">
        <v>1228323.98</v>
      </c>
      <c r="F272" s="41" t="s">
        <v>2887</v>
      </c>
      <c r="G272" s="41" t="s">
        <v>646</v>
      </c>
      <c r="H272" s="41" t="s">
        <v>2675</v>
      </c>
      <c r="I272" s="41" t="s">
        <v>2888</v>
      </c>
    </row>
    <row r="273" spans="1:9" s="40" customFormat="1" ht="13.35" customHeight="1" x14ac:dyDescent="0.2">
      <c r="A273" s="46" t="s">
        <v>23</v>
      </c>
      <c r="B273" s="42">
        <v>8</v>
      </c>
      <c r="C273" s="43">
        <v>760181.13</v>
      </c>
      <c r="D273" s="43">
        <v>0</v>
      </c>
      <c r="E273" s="43">
        <v>760181.13</v>
      </c>
      <c r="F273" s="41" t="s">
        <v>3242</v>
      </c>
      <c r="G273" s="41" t="s">
        <v>646</v>
      </c>
      <c r="H273" s="41" t="s">
        <v>3030</v>
      </c>
      <c r="I273" s="41" t="s">
        <v>3243</v>
      </c>
    </row>
    <row r="274" spans="1:9" s="40" customFormat="1" ht="13.35" customHeight="1" x14ac:dyDescent="0.2">
      <c r="A274" s="46" t="s">
        <v>23</v>
      </c>
      <c r="B274" s="42">
        <v>9</v>
      </c>
      <c r="C274" s="43">
        <v>760181.13</v>
      </c>
      <c r="D274" s="43">
        <v>0</v>
      </c>
      <c r="E274" s="43">
        <v>760181.13</v>
      </c>
      <c r="F274" s="41" t="s">
        <v>3640</v>
      </c>
      <c r="G274" s="41" t="s">
        <v>646</v>
      </c>
      <c r="H274" s="41" t="s">
        <v>3386</v>
      </c>
      <c r="I274" s="41" t="s">
        <v>3641</v>
      </c>
    </row>
    <row r="275" spans="1:9" s="40" customFormat="1" ht="13.35" customHeight="1" x14ac:dyDescent="0.2">
      <c r="A275" s="46" t="s">
        <v>23</v>
      </c>
      <c r="B275" s="42">
        <v>10</v>
      </c>
      <c r="C275" s="43">
        <v>764185.55</v>
      </c>
      <c r="D275" s="43">
        <v>0</v>
      </c>
      <c r="E275" s="43">
        <v>764185.55</v>
      </c>
      <c r="F275" s="41" t="s">
        <v>3995</v>
      </c>
      <c r="G275" s="41" t="s">
        <v>646</v>
      </c>
      <c r="H275" s="41" t="s">
        <v>3749</v>
      </c>
      <c r="I275" s="41" t="s">
        <v>3996</v>
      </c>
    </row>
    <row r="276" spans="1:9" s="40" customFormat="1" ht="13.35" customHeight="1" x14ac:dyDescent="0.2">
      <c r="A276" s="46" t="s">
        <v>23</v>
      </c>
      <c r="B276" s="42">
        <v>11</v>
      </c>
      <c r="C276" s="43">
        <v>763903.68</v>
      </c>
      <c r="D276" s="43">
        <v>0</v>
      </c>
      <c r="E276" s="43">
        <v>763903.68</v>
      </c>
      <c r="F276" s="41" t="s">
        <v>4351</v>
      </c>
      <c r="G276" s="41" t="s">
        <v>646</v>
      </c>
      <c r="H276" s="41" t="s">
        <v>4104</v>
      </c>
      <c r="I276" s="41" t="s">
        <v>4352</v>
      </c>
    </row>
    <row r="277" spans="1:9" s="40" customFormat="1" ht="13.35" customHeight="1" x14ac:dyDescent="0.2">
      <c r="A277" s="46" t="s">
        <v>23</v>
      </c>
      <c r="B277" s="42">
        <v>12</v>
      </c>
      <c r="C277" s="43">
        <v>1840003.82</v>
      </c>
      <c r="D277" s="43">
        <v>0</v>
      </c>
      <c r="E277" s="43">
        <v>1840003.82</v>
      </c>
      <c r="F277" s="41" t="s">
        <v>4562</v>
      </c>
      <c r="G277" s="41" t="s">
        <v>646</v>
      </c>
      <c r="H277" s="41" t="s">
        <v>4521</v>
      </c>
      <c r="I277" s="41" t="s">
        <v>4563</v>
      </c>
    </row>
    <row r="278" spans="1:9" s="40" customFormat="1" ht="13.35" customHeight="1" x14ac:dyDescent="0.2">
      <c r="A278" s="46" t="s">
        <v>24</v>
      </c>
      <c r="B278" s="42">
        <v>1</v>
      </c>
      <c r="C278" s="43">
        <v>177518.47</v>
      </c>
      <c r="D278" s="43">
        <v>0</v>
      </c>
      <c r="E278" s="43">
        <v>177518.47</v>
      </c>
      <c r="F278" s="41" t="s">
        <v>858</v>
      </c>
      <c r="G278" s="41" t="s">
        <v>859</v>
      </c>
      <c r="H278" s="41" t="s">
        <v>327</v>
      </c>
      <c r="I278" s="41" t="s">
        <v>860</v>
      </c>
    </row>
    <row r="279" spans="1:9" s="40" customFormat="1" ht="13.35" customHeight="1" x14ac:dyDescent="0.2">
      <c r="A279" s="46" t="s">
        <v>24</v>
      </c>
      <c r="B279" s="42">
        <v>2</v>
      </c>
      <c r="C279" s="43">
        <v>177938.49</v>
      </c>
      <c r="D279" s="43">
        <v>0</v>
      </c>
      <c r="E279" s="43">
        <v>177938.49</v>
      </c>
      <c r="F279" s="41" t="s">
        <v>1218</v>
      </c>
      <c r="G279" s="41" t="s">
        <v>859</v>
      </c>
      <c r="H279" s="41" t="s">
        <v>884</v>
      </c>
      <c r="I279" s="41" t="s">
        <v>1219</v>
      </c>
    </row>
    <row r="280" spans="1:9" s="40" customFormat="1" ht="13.35" customHeight="1" x14ac:dyDescent="0.2">
      <c r="A280" s="46" t="s">
        <v>24</v>
      </c>
      <c r="B280" s="42">
        <v>3</v>
      </c>
      <c r="C280" s="43">
        <v>177728.48</v>
      </c>
      <c r="D280" s="43">
        <v>0</v>
      </c>
      <c r="E280" s="43">
        <v>177728.48</v>
      </c>
      <c r="F280" s="41" t="s">
        <v>1577</v>
      </c>
      <c r="G280" s="41" t="s">
        <v>859</v>
      </c>
      <c r="H280" s="41" t="s">
        <v>1243</v>
      </c>
      <c r="I280" s="41" t="s">
        <v>1578</v>
      </c>
    </row>
    <row r="281" spans="1:9" s="40" customFormat="1" ht="13.35" customHeight="1" x14ac:dyDescent="0.2">
      <c r="A281" s="46" t="s">
        <v>24</v>
      </c>
      <c r="B281" s="42">
        <v>4</v>
      </c>
      <c r="C281" s="43">
        <v>177728.48</v>
      </c>
      <c r="D281" s="43">
        <v>0</v>
      </c>
      <c r="E281" s="43">
        <v>177728.48</v>
      </c>
      <c r="F281" s="41" t="s">
        <v>1936</v>
      </c>
      <c r="G281" s="41" t="s">
        <v>859</v>
      </c>
      <c r="H281" s="41" t="s">
        <v>1602</v>
      </c>
      <c r="I281" s="41" t="s">
        <v>1937</v>
      </c>
    </row>
    <row r="282" spans="1:9" s="40" customFormat="1" ht="13.35" customHeight="1" x14ac:dyDescent="0.2">
      <c r="A282" s="46" t="s">
        <v>24</v>
      </c>
      <c r="B282" s="42">
        <v>5</v>
      </c>
      <c r="C282" s="43">
        <v>177728.48</v>
      </c>
      <c r="D282" s="43">
        <v>0</v>
      </c>
      <c r="E282" s="43">
        <v>177728.48</v>
      </c>
      <c r="F282" s="41" t="s">
        <v>2295</v>
      </c>
      <c r="G282" s="41" t="s">
        <v>859</v>
      </c>
      <c r="H282" s="41" t="s">
        <v>1961</v>
      </c>
      <c r="I282" s="41" t="s">
        <v>2296</v>
      </c>
    </row>
    <row r="283" spans="1:9" s="40" customFormat="1" ht="13.35" customHeight="1" x14ac:dyDescent="0.2">
      <c r="A283" s="46" t="s">
        <v>24</v>
      </c>
      <c r="B283" s="42">
        <v>6</v>
      </c>
      <c r="C283" s="43">
        <v>173646.75</v>
      </c>
      <c r="D283" s="43">
        <v>0</v>
      </c>
      <c r="E283" s="43">
        <v>173646.75</v>
      </c>
      <c r="F283" s="41" t="s">
        <v>2647</v>
      </c>
      <c r="G283" s="41" t="s">
        <v>859</v>
      </c>
      <c r="H283" s="41" t="s">
        <v>2317</v>
      </c>
      <c r="I283" s="41" t="s">
        <v>2648</v>
      </c>
    </row>
    <row r="284" spans="1:9" s="40" customFormat="1" ht="13.35" customHeight="1" x14ac:dyDescent="0.2">
      <c r="A284" s="46" t="s">
        <v>24</v>
      </c>
      <c r="B284" s="42">
        <v>7</v>
      </c>
      <c r="C284" s="43">
        <v>176044.62</v>
      </c>
      <c r="D284" s="43">
        <v>0</v>
      </c>
      <c r="E284" s="43">
        <v>176044.62</v>
      </c>
      <c r="F284" s="41" t="s">
        <v>3005</v>
      </c>
      <c r="G284" s="41" t="s">
        <v>859</v>
      </c>
      <c r="H284" s="41" t="s">
        <v>2675</v>
      </c>
      <c r="I284" s="41" t="s">
        <v>3006</v>
      </c>
    </row>
    <row r="285" spans="1:9" s="40" customFormat="1" ht="13.35" customHeight="1" x14ac:dyDescent="0.2">
      <c r="A285" s="46" t="s">
        <v>24</v>
      </c>
      <c r="B285" s="42">
        <v>8</v>
      </c>
      <c r="C285" s="43">
        <v>177048.13</v>
      </c>
      <c r="D285" s="43">
        <v>0</v>
      </c>
      <c r="E285" s="43">
        <v>177048.13</v>
      </c>
      <c r="F285" s="41" t="s">
        <v>3360</v>
      </c>
      <c r="G285" s="41" t="s">
        <v>859</v>
      </c>
      <c r="H285" s="41" t="s">
        <v>3030</v>
      </c>
      <c r="I285" s="41" t="s">
        <v>3361</v>
      </c>
    </row>
    <row r="286" spans="1:9" s="40" customFormat="1" ht="13.35" customHeight="1" x14ac:dyDescent="0.2">
      <c r="A286" s="46" t="s">
        <v>24</v>
      </c>
      <c r="B286" s="42">
        <v>9</v>
      </c>
      <c r="C286" s="43">
        <v>177048.13</v>
      </c>
      <c r="D286" s="43">
        <v>0</v>
      </c>
      <c r="E286" s="43">
        <v>177048.13</v>
      </c>
      <c r="F286" s="41" t="s">
        <v>3724</v>
      </c>
      <c r="G286" s="41" t="s">
        <v>859</v>
      </c>
      <c r="H286" s="41" t="s">
        <v>3386</v>
      </c>
      <c r="I286" s="41" t="s">
        <v>3725</v>
      </c>
    </row>
    <row r="287" spans="1:9" s="40" customFormat="1" ht="13.35" customHeight="1" x14ac:dyDescent="0.2">
      <c r="A287" s="46" t="s">
        <v>24</v>
      </c>
      <c r="B287" s="42">
        <v>10</v>
      </c>
      <c r="C287" s="43">
        <v>177817.56</v>
      </c>
      <c r="D287" s="43">
        <v>0</v>
      </c>
      <c r="E287" s="43">
        <v>177817.56</v>
      </c>
      <c r="F287" s="41" t="s">
        <v>4079</v>
      </c>
      <c r="G287" s="41" t="s">
        <v>859</v>
      </c>
      <c r="H287" s="41" t="s">
        <v>3749</v>
      </c>
      <c r="I287" s="41" t="s">
        <v>4080</v>
      </c>
    </row>
    <row r="288" spans="1:9" s="40" customFormat="1" ht="13.35" customHeight="1" x14ac:dyDescent="0.2">
      <c r="A288" s="46" t="s">
        <v>24</v>
      </c>
      <c r="B288" s="42">
        <v>11</v>
      </c>
      <c r="C288" s="43">
        <v>177763.4</v>
      </c>
      <c r="D288" s="43">
        <v>0</v>
      </c>
      <c r="E288" s="43">
        <v>177763.4</v>
      </c>
      <c r="F288" s="41" t="s">
        <v>4436</v>
      </c>
      <c r="G288" s="41" t="s">
        <v>859</v>
      </c>
      <c r="H288" s="41" t="s">
        <v>4104</v>
      </c>
      <c r="I288" s="41" t="s">
        <v>4437</v>
      </c>
    </row>
    <row r="289" spans="1:9" s="40" customFormat="1" ht="13.35" customHeight="1" x14ac:dyDescent="0.2">
      <c r="A289" s="46" t="s">
        <v>24</v>
      </c>
      <c r="B289" s="42">
        <v>12</v>
      </c>
      <c r="C289" s="43">
        <v>177815.14</v>
      </c>
      <c r="D289" s="43">
        <v>0</v>
      </c>
      <c r="E289" s="43">
        <v>177815.14</v>
      </c>
      <c r="F289" s="41" t="s">
        <v>4743</v>
      </c>
      <c r="G289" s="41" t="s">
        <v>859</v>
      </c>
      <c r="H289" s="41" t="s">
        <v>4521</v>
      </c>
      <c r="I289" s="41" t="s">
        <v>4744</v>
      </c>
    </row>
    <row r="290" spans="1:9" s="40" customFormat="1" ht="13.35" customHeight="1" x14ac:dyDescent="0.2">
      <c r="A290" s="46" t="s">
        <v>25</v>
      </c>
      <c r="B290" s="42">
        <v>1</v>
      </c>
      <c r="C290" s="43">
        <v>11945735.58</v>
      </c>
      <c r="D290" s="43">
        <v>0</v>
      </c>
      <c r="E290" s="43">
        <v>11945735.58</v>
      </c>
      <c r="F290" s="41" t="s">
        <v>606</v>
      </c>
      <c r="G290" s="41" t="s">
        <v>607</v>
      </c>
      <c r="H290" s="41" t="s">
        <v>327</v>
      </c>
      <c r="I290" s="41" t="s">
        <v>608</v>
      </c>
    </row>
    <row r="291" spans="1:9" s="40" customFormat="1" ht="13.35" customHeight="1" x14ac:dyDescent="0.2">
      <c r="A291" s="46" t="s">
        <v>25</v>
      </c>
      <c r="B291" s="42">
        <v>2</v>
      </c>
      <c r="C291" s="43">
        <v>12758047.5</v>
      </c>
      <c r="D291" s="43">
        <v>0</v>
      </c>
      <c r="E291" s="43">
        <v>12758047.5</v>
      </c>
      <c r="F291" s="41" t="s">
        <v>1056</v>
      </c>
      <c r="G291" s="41" t="s">
        <v>607</v>
      </c>
      <c r="H291" s="41" t="s">
        <v>884</v>
      </c>
      <c r="I291" s="41" t="s">
        <v>1057</v>
      </c>
    </row>
    <row r="292" spans="1:9" s="40" customFormat="1" ht="13.35" customHeight="1" x14ac:dyDescent="0.2">
      <c r="A292" s="46" t="s">
        <v>25</v>
      </c>
      <c r="B292" s="42">
        <v>3</v>
      </c>
      <c r="C292" s="43">
        <v>12352387.35</v>
      </c>
      <c r="D292" s="43">
        <v>0</v>
      </c>
      <c r="E292" s="43">
        <v>12352387.35</v>
      </c>
      <c r="F292" s="41" t="s">
        <v>1415</v>
      </c>
      <c r="G292" s="41" t="s">
        <v>607</v>
      </c>
      <c r="H292" s="41" t="s">
        <v>1243</v>
      </c>
      <c r="I292" s="41" t="s">
        <v>1416</v>
      </c>
    </row>
    <row r="293" spans="1:9" s="40" customFormat="1" ht="13.35" customHeight="1" x14ac:dyDescent="0.2">
      <c r="A293" s="46" t="s">
        <v>25</v>
      </c>
      <c r="B293" s="42">
        <v>4</v>
      </c>
      <c r="C293" s="43">
        <v>12352387.300000001</v>
      </c>
      <c r="D293" s="43">
        <v>0</v>
      </c>
      <c r="E293" s="43">
        <v>12352387.300000001</v>
      </c>
      <c r="F293" s="41" t="s">
        <v>1776</v>
      </c>
      <c r="G293" s="41" t="s">
        <v>607</v>
      </c>
      <c r="H293" s="41" t="s">
        <v>1602</v>
      </c>
      <c r="I293" s="41" t="s">
        <v>1777</v>
      </c>
    </row>
    <row r="294" spans="1:9" s="40" customFormat="1" ht="13.35" customHeight="1" x14ac:dyDescent="0.2">
      <c r="A294" s="46" t="s">
        <v>25</v>
      </c>
      <c r="B294" s="42">
        <v>5</v>
      </c>
      <c r="C294" s="43">
        <v>12351938.609999999</v>
      </c>
      <c r="D294" s="43">
        <v>0</v>
      </c>
      <c r="E294" s="43">
        <v>12351938.609999999</v>
      </c>
      <c r="F294" s="41" t="s">
        <v>2139</v>
      </c>
      <c r="G294" s="41" t="s">
        <v>607</v>
      </c>
      <c r="H294" s="41" t="s">
        <v>1961</v>
      </c>
      <c r="I294" s="41" t="s">
        <v>2140</v>
      </c>
    </row>
    <row r="295" spans="1:9" s="40" customFormat="1" ht="13.35" customHeight="1" x14ac:dyDescent="0.2">
      <c r="A295" s="46" t="s">
        <v>25</v>
      </c>
      <c r="B295" s="42">
        <v>6</v>
      </c>
      <c r="C295" s="43">
        <v>6122667.8499999996</v>
      </c>
      <c r="D295" s="43">
        <v>0</v>
      </c>
      <c r="E295" s="43">
        <v>6122667.8499999996</v>
      </c>
      <c r="F295" s="41" t="s">
        <v>2493</v>
      </c>
      <c r="G295" s="41" t="s">
        <v>607</v>
      </c>
      <c r="H295" s="41" t="s">
        <v>2317</v>
      </c>
      <c r="I295" s="41" t="s">
        <v>2494</v>
      </c>
    </row>
    <row r="296" spans="1:9" s="40" customFormat="1" ht="13.35" customHeight="1" x14ac:dyDescent="0.2">
      <c r="A296" s="46" t="s">
        <v>25</v>
      </c>
      <c r="B296" s="42">
        <v>7</v>
      </c>
      <c r="C296" s="43">
        <v>11238744.6</v>
      </c>
      <c r="D296" s="43">
        <v>0</v>
      </c>
      <c r="E296" s="43">
        <v>11238744.6</v>
      </c>
      <c r="F296" s="41" t="s">
        <v>2863</v>
      </c>
      <c r="G296" s="41" t="s">
        <v>607</v>
      </c>
      <c r="H296" s="41" t="s">
        <v>2675</v>
      </c>
      <c r="I296" s="41" t="s">
        <v>2864</v>
      </c>
    </row>
    <row r="297" spans="1:9" s="40" customFormat="1" ht="13.35" customHeight="1" x14ac:dyDescent="0.2">
      <c r="A297" s="46" t="s">
        <v>25</v>
      </c>
      <c r="B297" s="42">
        <v>8</v>
      </c>
      <c r="C297" s="43">
        <v>11325621.859999999</v>
      </c>
      <c r="D297" s="43">
        <v>0</v>
      </c>
      <c r="E297" s="43">
        <v>11325621.859999999</v>
      </c>
      <c r="F297" s="41" t="s">
        <v>3218</v>
      </c>
      <c r="G297" s="41" t="s">
        <v>607</v>
      </c>
      <c r="H297" s="41" t="s">
        <v>3030</v>
      </c>
      <c r="I297" s="41" t="s">
        <v>3219</v>
      </c>
    </row>
    <row r="298" spans="1:9" s="40" customFormat="1" ht="13.35" customHeight="1" x14ac:dyDescent="0.2">
      <c r="A298" s="46" t="s">
        <v>25</v>
      </c>
      <c r="B298" s="42">
        <v>9</v>
      </c>
      <c r="C298" s="43">
        <v>11325548.939999999</v>
      </c>
      <c r="D298" s="43">
        <v>0</v>
      </c>
      <c r="E298" s="43">
        <v>11325548.939999999</v>
      </c>
      <c r="F298" s="41" t="s">
        <v>3621</v>
      </c>
      <c r="G298" s="41" t="s">
        <v>607</v>
      </c>
      <c r="H298" s="41" t="s">
        <v>3386</v>
      </c>
      <c r="I298" s="41" t="s">
        <v>3622</v>
      </c>
    </row>
    <row r="299" spans="1:9" s="40" customFormat="1" ht="13.35" customHeight="1" x14ac:dyDescent="0.2">
      <c r="A299" s="46" t="s">
        <v>25</v>
      </c>
      <c r="B299" s="42">
        <v>10</v>
      </c>
      <c r="C299" s="43">
        <v>11392160.43</v>
      </c>
      <c r="D299" s="43">
        <v>0</v>
      </c>
      <c r="E299" s="43">
        <v>11392160.43</v>
      </c>
      <c r="F299" s="41" t="s">
        <v>3977</v>
      </c>
      <c r="G299" s="41" t="s">
        <v>607</v>
      </c>
      <c r="H299" s="41" t="s">
        <v>3749</v>
      </c>
      <c r="I299" s="41" t="s">
        <v>3978</v>
      </c>
    </row>
    <row r="300" spans="1:9" s="40" customFormat="1" ht="13.35" customHeight="1" x14ac:dyDescent="0.2">
      <c r="A300" s="46" t="s">
        <v>25</v>
      </c>
      <c r="B300" s="42">
        <v>11</v>
      </c>
      <c r="C300" s="43">
        <v>11387471.68</v>
      </c>
      <c r="D300" s="43">
        <v>0</v>
      </c>
      <c r="E300" s="43">
        <v>11387471.68</v>
      </c>
      <c r="F300" s="41" t="s">
        <v>4332</v>
      </c>
      <c r="G300" s="41" t="s">
        <v>607</v>
      </c>
      <c r="H300" s="41" t="s">
        <v>4104</v>
      </c>
      <c r="I300" s="41" t="s">
        <v>4333</v>
      </c>
    </row>
    <row r="301" spans="1:9" s="40" customFormat="1" ht="13.35" customHeight="1" x14ac:dyDescent="0.2">
      <c r="A301" s="46" t="s">
        <v>25</v>
      </c>
      <c r="B301" s="42">
        <v>12</v>
      </c>
      <c r="C301" s="43">
        <v>11392274.609999999</v>
      </c>
      <c r="D301" s="43">
        <v>0</v>
      </c>
      <c r="E301" s="43">
        <v>11392274.609999999</v>
      </c>
      <c r="F301" s="41" t="s">
        <v>4825</v>
      </c>
      <c r="G301" s="41" t="s">
        <v>607</v>
      </c>
      <c r="H301" s="41" t="s">
        <v>4521</v>
      </c>
      <c r="I301" s="41" t="s">
        <v>4826</v>
      </c>
    </row>
    <row r="302" spans="1:9" s="40" customFormat="1" ht="13.35" customHeight="1" x14ac:dyDescent="0.2">
      <c r="A302" s="46" t="s">
        <v>26</v>
      </c>
      <c r="B302" s="42">
        <v>1</v>
      </c>
      <c r="C302" s="43">
        <v>4945342.92</v>
      </c>
      <c r="D302" s="43">
        <v>0</v>
      </c>
      <c r="E302" s="43">
        <v>4945342.92</v>
      </c>
      <c r="F302" s="41" t="s">
        <v>612</v>
      </c>
      <c r="G302" s="41" t="s">
        <v>613</v>
      </c>
      <c r="H302" s="41" t="s">
        <v>327</v>
      </c>
      <c r="I302" s="41" t="s">
        <v>614</v>
      </c>
    </row>
    <row r="303" spans="1:9" s="40" customFormat="1" ht="13.35" customHeight="1" x14ac:dyDescent="0.2">
      <c r="A303" s="46" t="s">
        <v>26</v>
      </c>
      <c r="B303" s="42">
        <v>2</v>
      </c>
      <c r="C303" s="43">
        <v>6721058.7599999998</v>
      </c>
      <c r="D303" s="43">
        <v>0</v>
      </c>
      <c r="E303" s="43">
        <v>6721058.7599999998</v>
      </c>
      <c r="F303" s="41" t="s">
        <v>1060</v>
      </c>
      <c r="G303" s="41" t="s">
        <v>613</v>
      </c>
      <c r="H303" s="41" t="s">
        <v>884</v>
      </c>
      <c r="I303" s="41" t="s">
        <v>1061</v>
      </c>
    </row>
    <row r="304" spans="1:9" s="40" customFormat="1" ht="13.35" customHeight="1" x14ac:dyDescent="0.2">
      <c r="A304" s="46" t="s">
        <v>26</v>
      </c>
      <c r="B304" s="42">
        <v>3</v>
      </c>
      <c r="C304" s="43">
        <v>5833753.4400000004</v>
      </c>
      <c r="D304" s="43">
        <v>0</v>
      </c>
      <c r="E304" s="43">
        <v>5833753.4400000004</v>
      </c>
      <c r="F304" s="41" t="s">
        <v>1419</v>
      </c>
      <c r="G304" s="41" t="s">
        <v>613</v>
      </c>
      <c r="H304" s="41" t="s">
        <v>1243</v>
      </c>
      <c r="I304" s="41" t="s">
        <v>1420</v>
      </c>
    </row>
    <row r="305" spans="1:9" s="40" customFormat="1" ht="13.35" customHeight="1" x14ac:dyDescent="0.2">
      <c r="A305" s="46" t="s">
        <v>26</v>
      </c>
      <c r="B305" s="42">
        <v>4</v>
      </c>
      <c r="C305" s="43">
        <v>5833723.3200000003</v>
      </c>
      <c r="D305" s="43">
        <v>0</v>
      </c>
      <c r="E305" s="43">
        <v>5833723.3200000003</v>
      </c>
      <c r="F305" s="41" t="s">
        <v>1780</v>
      </c>
      <c r="G305" s="41" t="s">
        <v>613</v>
      </c>
      <c r="H305" s="41" t="s">
        <v>1602</v>
      </c>
      <c r="I305" s="41" t="s">
        <v>1781</v>
      </c>
    </row>
    <row r="306" spans="1:9" s="40" customFormat="1" ht="13.35" customHeight="1" x14ac:dyDescent="0.2">
      <c r="A306" s="46" t="s">
        <v>26</v>
      </c>
      <c r="B306" s="42">
        <v>5</v>
      </c>
      <c r="C306" s="43">
        <v>5833431.6600000001</v>
      </c>
      <c r="D306" s="43">
        <v>0</v>
      </c>
      <c r="E306" s="43">
        <v>5833431.6600000001</v>
      </c>
      <c r="F306" s="41" t="s">
        <v>2143</v>
      </c>
      <c r="G306" s="41" t="s">
        <v>613</v>
      </c>
      <c r="H306" s="41" t="s">
        <v>1961</v>
      </c>
      <c r="I306" s="41" t="s">
        <v>2144</v>
      </c>
    </row>
    <row r="307" spans="1:9" s="40" customFormat="1" ht="13.35" customHeight="1" x14ac:dyDescent="0.2">
      <c r="A307" s="46" t="s">
        <v>26</v>
      </c>
      <c r="B307" s="42">
        <v>6</v>
      </c>
      <c r="C307" s="43">
        <v>2837226.74</v>
      </c>
      <c r="D307" s="43">
        <v>0</v>
      </c>
      <c r="E307" s="43">
        <v>2837226.74</v>
      </c>
      <c r="F307" s="41" t="s">
        <v>2497</v>
      </c>
      <c r="G307" s="41" t="s">
        <v>613</v>
      </c>
      <c r="H307" s="41" t="s">
        <v>2317</v>
      </c>
      <c r="I307" s="41" t="s">
        <v>2498</v>
      </c>
    </row>
    <row r="308" spans="1:9" s="40" customFormat="1" ht="13.35" customHeight="1" x14ac:dyDescent="0.2">
      <c r="A308" s="46" t="s">
        <v>26</v>
      </c>
      <c r="B308" s="42">
        <v>7</v>
      </c>
      <c r="C308" s="43">
        <v>2749917.99</v>
      </c>
      <c r="D308" s="43">
        <v>0</v>
      </c>
      <c r="E308" s="43">
        <v>2749917.99</v>
      </c>
      <c r="F308" s="41" t="s">
        <v>2869</v>
      </c>
      <c r="G308" s="41" t="s">
        <v>613</v>
      </c>
      <c r="H308" s="41" t="s">
        <v>2675</v>
      </c>
      <c r="I308" s="41" t="s">
        <v>2870</v>
      </c>
    </row>
    <row r="309" spans="1:9" s="40" customFormat="1" ht="13.35" customHeight="1" x14ac:dyDescent="0.2">
      <c r="A309" s="46" t="s">
        <v>26</v>
      </c>
      <c r="B309" s="42">
        <v>8</v>
      </c>
      <c r="C309" s="43">
        <v>1835270.47</v>
      </c>
      <c r="D309" s="43">
        <v>0</v>
      </c>
      <c r="E309" s="43">
        <v>1835270.47</v>
      </c>
      <c r="F309" s="41" t="s">
        <v>3224</v>
      </c>
      <c r="G309" s="41" t="s">
        <v>613</v>
      </c>
      <c r="H309" s="41" t="s">
        <v>3030</v>
      </c>
      <c r="I309" s="41" t="s">
        <v>3225</v>
      </c>
    </row>
    <row r="310" spans="1:9" s="40" customFormat="1" ht="13.35" customHeight="1" x14ac:dyDescent="0.2">
      <c r="A310" s="46" t="s">
        <v>26</v>
      </c>
      <c r="B310" s="42">
        <v>9</v>
      </c>
      <c r="C310" s="43">
        <v>3087703.14</v>
      </c>
      <c r="D310" s="43">
        <v>0</v>
      </c>
      <c r="E310" s="43">
        <v>3087703.14</v>
      </c>
      <c r="F310" s="41" t="s">
        <v>3627</v>
      </c>
      <c r="G310" s="41" t="s">
        <v>613</v>
      </c>
      <c r="H310" s="41" t="s">
        <v>3386</v>
      </c>
      <c r="I310" s="41" t="s">
        <v>3628</v>
      </c>
    </row>
    <row r="311" spans="1:9" s="40" customFormat="1" ht="13.35" customHeight="1" x14ac:dyDescent="0.2">
      <c r="A311" s="46" t="s">
        <v>26</v>
      </c>
      <c r="B311" s="42">
        <v>10</v>
      </c>
      <c r="C311" s="43">
        <v>3154641.6</v>
      </c>
      <c r="D311" s="43">
        <v>0</v>
      </c>
      <c r="E311" s="43">
        <v>3154641.6</v>
      </c>
      <c r="F311" s="41" t="s">
        <v>3983</v>
      </c>
      <c r="G311" s="41" t="s">
        <v>613</v>
      </c>
      <c r="H311" s="41" t="s">
        <v>3749</v>
      </c>
      <c r="I311" s="41" t="s">
        <v>3984</v>
      </c>
    </row>
    <row r="312" spans="1:9" s="40" customFormat="1" ht="13.35" customHeight="1" x14ac:dyDescent="0.2">
      <c r="A312" s="46" t="s">
        <v>26</v>
      </c>
      <c r="B312" s="42">
        <v>11</v>
      </c>
      <c r="C312" s="43">
        <v>3149929.84</v>
      </c>
      <c r="D312" s="43">
        <v>0</v>
      </c>
      <c r="E312" s="43">
        <v>3149929.84</v>
      </c>
      <c r="F312" s="41" t="s">
        <v>4339</v>
      </c>
      <c r="G312" s="41" t="s">
        <v>613</v>
      </c>
      <c r="H312" s="41" t="s">
        <v>4104</v>
      </c>
      <c r="I312" s="41" t="s">
        <v>4340</v>
      </c>
    </row>
    <row r="313" spans="1:9" s="40" customFormat="1" ht="13.35" customHeight="1" x14ac:dyDescent="0.2">
      <c r="A313" s="46" t="s">
        <v>26</v>
      </c>
      <c r="B313" s="42">
        <v>12</v>
      </c>
      <c r="C313" s="43">
        <v>3154456.77</v>
      </c>
      <c r="D313" s="43">
        <v>0</v>
      </c>
      <c r="E313" s="43">
        <v>3154456.77</v>
      </c>
      <c r="F313" s="41" t="s">
        <v>4568</v>
      </c>
      <c r="G313" s="41" t="s">
        <v>613</v>
      </c>
      <c r="H313" s="41" t="s">
        <v>4521</v>
      </c>
      <c r="I313" s="41" t="s">
        <v>4569</v>
      </c>
    </row>
    <row r="314" spans="1:9" s="40" customFormat="1" ht="13.35" customHeight="1" x14ac:dyDescent="0.2">
      <c r="A314" s="46" t="s">
        <v>27</v>
      </c>
      <c r="B314" s="42">
        <v>1</v>
      </c>
      <c r="C314" s="43">
        <v>304629.28999999998</v>
      </c>
      <c r="D314" s="43">
        <v>0</v>
      </c>
      <c r="E314" s="43">
        <v>304629.28999999998</v>
      </c>
      <c r="F314" s="41" t="s">
        <v>639</v>
      </c>
      <c r="G314" s="41" t="s">
        <v>640</v>
      </c>
      <c r="H314" s="41" t="s">
        <v>327</v>
      </c>
      <c r="I314" s="41" t="s">
        <v>641</v>
      </c>
    </row>
    <row r="315" spans="1:9" s="40" customFormat="1" ht="13.35" customHeight="1" x14ac:dyDescent="0.2">
      <c r="A315" s="46" t="s">
        <v>27</v>
      </c>
      <c r="B315" s="42">
        <v>2</v>
      </c>
      <c r="C315" s="43">
        <v>339107.07</v>
      </c>
      <c r="D315" s="43">
        <v>0</v>
      </c>
      <c r="E315" s="43">
        <v>339107.07</v>
      </c>
      <c r="F315" s="41" t="s">
        <v>1078</v>
      </c>
      <c r="G315" s="41" t="s">
        <v>640</v>
      </c>
      <c r="H315" s="41" t="s">
        <v>884</v>
      </c>
      <c r="I315" s="41" t="s">
        <v>1079</v>
      </c>
    </row>
    <row r="316" spans="1:9" s="40" customFormat="1" ht="13.35" customHeight="1" x14ac:dyDescent="0.2">
      <c r="A316" s="46" t="s">
        <v>27</v>
      </c>
      <c r="B316" s="42">
        <v>3</v>
      </c>
      <c r="C316" s="43">
        <v>321868.18</v>
      </c>
      <c r="D316" s="43">
        <v>0</v>
      </c>
      <c r="E316" s="43">
        <v>321868.18</v>
      </c>
      <c r="F316" s="41" t="s">
        <v>1437</v>
      </c>
      <c r="G316" s="41" t="s">
        <v>640</v>
      </c>
      <c r="H316" s="41" t="s">
        <v>1243</v>
      </c>
      <c r="I316" s="41" t="s">
        <v>1438</v>
      </c>
    </row>
    <row r="317" spans="1:9" s="40" customFormat="1" ht="13.35" customHeight="1" x14ac:dyDescent="0.2">
      <c r="A317" s="46" t="s">
        <v>27</v>
      </c>
      <c r="B317" s="42">
        <v>4</v>
      </c>
      <c r="C317" s="43">
        <v>321868.18</v>
      </c>
      <c r="D317" s="43">
        <v>0</v>
      </c>
      <c r="E317" s="43">
        <v>321868.18</v>
      </c>
      <c r="F317" s="41" t="s">
        <v>1798</v>
      </c>
      <c r="G317" s="41" t="s">
        <v>640</v>
      </c>
      <c r="H317" s="41" t="s">
        <v>1602</v>
      </c>
      <c r="I317" s="41" t="s">
        <v>1799</v>
      </c>
    </row>
    <row r="318" spans="1:9" s="40" customFormat="1" ht="13.35" customHeight="1" x14ac:dyDescent="0.2">
      <c r="A318" s="46" t="s">
        <v>27</v>
      </c>
      <c r="B318" s="42">
        <v>5</v>
      </c>
      <c r="C318" s="43">
        <v>321868.18</v>
      </c>
      <c r="D318" s="43">
        <v>0</v>
      </c>
      <c r="E318" s="43">
        <v>321868.18</v>
      </c>
      <c r="F318" s="41" t="s">
        <v>2159</v>
      </c>
      <c r="G318" s="41" t="s">
        <v>640</v>
      </c>
      <c r="H318" s="41" t="s">
        <v>1961</v>
      </c>
      <c r="I318" s="41" t="s">
        <v>2160</v>
      </c>
    </row>
    <row r="319" spans="1:9" s="40" customFormat="1" ht="13.35" customHeight="1" x14ac:dyDescent="0.2">
      <c r="A319" s="46" t="s">
        <v>27</v>
      </c>
      <c r="B319" s="42">
        <v>6</v>
      </c>
      <c r="C319" s="43">
        <v>400261.22</v>
      </c>
      <c r="D319" s="43">
        <v>0</v>
      </c>
      <c r="E319" s="43">
        <v>400261.22</v>
      </c>
      <c r="F319" s="41" t="s">
        <v>2513</v>
      </c>
      <c r="G319" s="41" t="s">
        <v>640</v>
      </c>
      <c r="H319" s="41" t="s">
        <v>2317</v>
      </c>
      <c r="I319" s="41" t="s">
        <v>2514</v>
      </c>
    </row>
    <row r="320" spans="1:9" s="40" customFormat="1" ht="13.35" customHeight="1" x14ac:dyDescent="0.2">
      <c r="A320" s="46" t="s">
        <v>27</v>
      </c>
      <c r="B320" s="42">
        <v>7</v>
      </c>
      <c r="C320" s="43">
        <v>332022.53999999998</v>
      </c>
      <c r="D320" s="43">
        <v>0</v>
      </c>
      <c r="E320" s="43">
        <v>332022.53999999998</v>
      </c>
      <c r="F320" s="41" t="s">
        <v>2885</v>
      </c>
      <c r="G320" s="41" t="s">
        <v>640</v>
      </c>
      <c r="H320" s="41" t="s">
        <v>2675</v>
      </c>
      <c r="I320" s="41" t="s">
        <v>2886</v>
      </c>
    </row>
    <row r="321" spans="1:9" s="40" customFormat="1" ht="13.35" customHeight="1" x14ac:dyDescent="0.2">
      <c r="A321" s="46" t="s">
        <v>27</v>
      </c>
      <c r="B321" s="42">
        <v>8</v>
      </c>
      <c r="C321" s="43">
        <v>334933.52</v>
      </c>
      <c r="D321" s="43">
        <v>0</v>
      </c>
      <c r="E321" s="43">
        <v>334933.52</v>
      </c>
      <c r="F321" s="41" t="s">
        <v>3240</v>
      </c>
      <c r="G321" s="41" t="s">
        <v>640</v>
      </c>
      <c r="H321" s="41" t="s">
        <v>3030</v>
      </c>
      <c r="I321" s="41" t="s">
        <v>3241</v>
      </c>
    </row>
    <row r="322" spans="1:9" s="40" customFormat="1" ht="13.35" customHeight="1" x14ac:dyDescent="0.2">
      <c r="A322" s="46" t="s">
        <v>27</v>
      </c>
      <c r="B322" s="42">
        <v>9</v>
      </c>
      <c r="C322" s="43">
        <v>334933.52</v>
      </c>
      <c r="D322" s="43">
        <v>0</v>
      </c>
      <c r="E322" s="43">
        <v>334933.52</v>
      </c>
      <c r="F322" s="41" t="s">
        <v>3543</v>
      </c>
      <c r="G322" s="41" t="s">
        <v>3544</v>
      </c>
      <c r="H322" s="41" t="s">
        <v>3386</v>
      </c>
      <c r="I322" s="41" t="s">
        <v>3545</v>
      </c>
    </row>
    <row r="323" spans="1:9" s="40" customFormat="1" ht="13.35" customHeight="1" x14ac:dyDescent="0.2">
      <c r="A323" s="46" t="s">
        <v>27</v>
      </c>
      <c r="B323" s="42">
        <v>10</v>
      </c>
      <c r="C323" s="43">
        <v>337165.45</v>
      </c>
      <c r="D323" s="43">
        <v>0</v>
      </c>
      <c r="E323" s="43">
        <v>337165.45</v>
      </c>
      <c r="F323" s="41" t="s">
        <v>3901</v>
      </c>
      <c r="G323" s="41" t="s">
        <v>3544</v>
      </c>
      <c r="H323" s="41" t="s">
        <v>3749</v>
      </c>
      <c r="I323" s="41" t="s">
        <v>3902</v>
      </c>
    </row>
    <row r="324" spans="1:9" s="40" customFormat="1" ht="13.35" customHeight="1" x14ac:dyDescent="0.2">
      <c r="A324" s="46" t="s">
        <v>27</v>
      </c>
      <c r="B324" s="42">
        <v>11</v>
      </c>
      <c r="C324" s="43">
        <v>337008.34</v>
      </c>
      <c r="D324" s="43">
        <v>0</v>
      </c>
      <c r="E324" s="43">
        <v>337008.34</v>
      </c>
      <c r="F324" s="41" t="s">
        <v>4256</v>
      </c>
      <c r="G324" s="41" t="s">
        <v>3544</v>
      </c>
      <c r="H324" s="41" t="s">
        <v>4104</v>
      </c>
      <c r="I324" s="41" t="s">
        <v>4257</v>
      </c>
    </row>
    <row r="325" spans="1:9" s="40" customFormat="1" ht="13.35" customHeight="1" x14ac:dyDescent="0.2">
      <c r="A325" s="46" t="s">
        <v>27</v>
      </c>
      <c r="B325" s="42">
        <v>12</v>
      </c>
      <c r="C325" s="43">
        <v>337158.45</v>
      </c>
      <c r="D325" s="43">
        <v>0</v>
      </c>
      <c r="E325" s="43">
        <v>337158.45</v>
      </c>
      <c r="F325" s="41" t="s">
        <v>4572</v>
      </c>
      <c r="G325" s="41" t="s">
        <v>3544</v>
      </c>
      <c r="H325" s="41" t="s">
        <v>4521</v>
      </c>
      <c r="I325" s="41" t="s">
        <v>4573</v>
      </c>
    </row>
    <row r="326" spans="1:9" s="40" customFormat="1" ht="13.35" customHeight="1" x14ac:dyDescent="0.2">
      <c r="A326" s="46" t="s">
        <v>28</v>
      </c>
      <c r="B326" s="42">
        <v>1</v>
      </c>
      <c r="C326" s="43">
        <v>428466.9</v>
      </c>
      <c r="D326" s="43">
        <v>0</v>
      </c>
      <c r="E326" s="43">
        <v>428466.9</v>
      </c>
      <c r="F326" s="41" t="s">
        <v>408</v>
      </c>
      <c r="G326" s="41" t="s">
        <v>409</v>
      </c>
      <c r="H326" s="41" t="s">
        <v>327</v>
      </c>
      <c r="I326" s="41" t="s">
        <v>410</v>
      </c>
    </row>
    <row r="327" spans="1:9" s="40" customFormat="1" ht="13.35" customHeight="1" x14ac:dyDescent="0.2">
      <c r="A327" s="46" t="s">
        <v>28</v>
      </c>
      <c r="B327" s="42">
        <v>2</v>
      </c>
      <c r="C327" s="43">
        <v>466860.34</v>
      </c>
      <c r="D327" s="43">
        <v>0</v>
      </c>
      <c r="E327" s="43">
        <v>466860.34</v>
      </c>
      <c r="F327" s="41" t="s">
        <v>924</v>
      </c>
      <c r="G327" s="41" t="s">
        <v>409</v>
      </c>
      <c r="H327" s="41" t="s">
        <v>884</v>
      </c>
      <c r="I327" s="41" t="s">
        <v>925</v>
      </c>
    </row>
    <row r="328" spans="1:9" s="40" customFormat="1" ht="13.35" customHeight="1" x14ac:dyDescent="0.2">
      <c r="A328" s="46" t="s">
        <v>28</v>
      </c>
      <c r="B328" s="42">
        <v>3</v>
      </c>
      <c r="C328" s="43">
        <v>447663.62</v>
      </c>
      <c r="D328" s="43">
        <v>0</v>
      </c>
      <c r="E328" s="43">
        <v>447663.62</v>
      </c>
      <c r="F328" s="41" t="s">
        <v>1283</v>
      </c>
      <c r="G328" s="41" t="s">
        <v>409</v>
      </c>
      <c r="H328" s="41" t="s">
        <v>1243</v>
      </c>
      <c r="I328" s="41" t="s">
        <v>1284</v>
      </c>
    </row>
    <row r="329" spans="1:9" s="40" customFormat="1" ht="13.35" customHeight="1" x14ac:dyDescent="0.2">
      <c r="A329" s="46" t="s">
        <v>28</v>
      </c>
      <c r="B329" s="42">
        <v>4</v>
      </c>
      <c r="C329" s="43">
        <v>447663.62</v>
      </c>
      <c r="D329" s="43">
        <v>0</v>
      </c>
      <c r="E329" s="43">
        <v>447663.62</v>
      </c>
      <c r="F329" s="41" t="s">
        <v>1644</v>
      </c>
      <c r="G329" s="41" t="s">
        <v>409</v>
      </c>
      <c r="H329" s="41" t="s">
        <v>1602</v>
      </c>
      <c r="I329" s="41" t="s">
        <v>1645</v>
      </c>
    </row>
    <row r="330" spans="1:9" s="40" customFormat="1" ht="13.35" customHeight="1" x14ac:dyDescent="0.2">
      <c r="A330" s="46" t="s">
        <v>28</v>
      </c>
      <c r="B330" s="42">
        <v>5</v>
      </c>
      <c r="C330" s="43">
        <v>447663.62</v>
      </c>
      <c r="D330" s="43">
        <v>0</v>
      </c>
      <c r="E330" s="43">
        <v>447663.62</v>
      </c>
      <c r="F330" s="41" t="s">
        <v>2007</v>
      </c>
      <c r="G330" s="41" t="s">
        <v>409</v>
      </c>
      <c r="H330" s="41" t="s">
        <v>1961</v>
      </c>
      <c r="I330" s="41" t="s">
        <v>2008</v>
      </c>
    </row>
    <row r="331" spans="1:9" s="40" customFormat="1" ht="13.35" customHeight="1" x14ac:dyDescent="0.2">
      <c r="A331" s="46" t="s">
        <v>28</v>
      </c>
      <c r="B331" s="42">
        <v>6</v>
      </c>
      <c r="C331" s="43">
        <v>364679.58</v>
      </c>
      <c r="D331" s="43">
        <v>0</v>
      </c>
      <c r="E331" s="43">
        <v>364679.58</v>
      </c>
      <c r="F331" s="41" t="s">
        <v>2363</v>
      </c>
      <c r="G331" s="41" t="s">
        <v>409</v>
      </c>
      <c r="H331" s="41" t="s">
        <v>2317</v>
      </c>
      <c r="I331" s="41" t="s">
        <v>2364</v>
      </c>
    </row>
    <row r="332" spans="1:9" s="40" customFormat="1" ht="13.35" customHeight="1" x14ac:dyDescent="0.2">
      <c r="A332" s="46" t="s">
        <v>28</v>
      </c>
      <c r="B332" s="42">
        <v>7</v>
      </c>
      <c r="C332" s="43">
        <v>436769.67</v>
      </c>
      <c r="D332" s="43">
        <v>0</v>
      </c>
      <c r="E332" s="43">
        <v>436769.67</v>
      </c>
      <c r="F332" s="41" t="s">
        <v>2721</v>
      </c>
      <c r="G332" s="41" t="s">
        <v>409</v>
      </c>
      <c r="H332" s="41" t="s">
        <v>2675</v>
      </c>
      <c r="I332" s="41" t="s">
        <v>2722</v>
      </c>
    </row>
    <row r="333" spans="1:9" s="40" customFormat="1" ht="13.35" customHeight="1" x14ac:dyDescent="0.2">
      <c r="A333" s="46" t="s">
        <v>28</v>
      </c>
      <c r="B333" s="42">
        <v>8</v>
      </c>
      <c r="C333" s="43">
        <v>434797.67</v>
      </c>
      <c r="D333" s="43">
        <v>0</v>
      </c>
      <c r="E333" s="43">
        <v>434797.67</v>
      </c>
      <c r="F333" s="41" t="s">
        <v>3076</v>
      </c>
      <c r="G333" s="41" t="s">
        <v>409</v>
      </c>
      <c r="H333" s="41" t="s">
        <v>3030</v>
      </c>
      <c r="I333" s="41" t="s">
        <v>3077</v>
      </c>
    </row>
    <row r="334" spans="1:9" s="40" customFormat="1" ht="13.35" customHeight="1" x14ac:dyDescent="0.2">
      <c r="A334" s="46" t="s">
        <v>28</v>
      </c>
      <c r="B334" s="42">
        <v>9</v>
      </c>
      <c r="C334" s="43">
        <v>434797.67</v>
      </c>
      <c r="D334" s="43">
        <v>0</v>
      </c>
      <c r="E334" s="43">
        <v>434797.67</v>
      </c>
      <c r="F334" s="41" t="s">
        <v>3449</v>
      </c>
      <c r="G334" s="41" t="s">
        <v>409</v>
      </c>
      <c r="H334" s="41" t="s">
        <v>3386</v>
      </c>
      <c r="I334" s="41" t="s">
        <v>3450</v>
      </c>
    </row>
    <row r="335" spans="1:9" s="40" customFormat="1" ht="13.35" customHeight="1" x14ac:dyDescent="0.2">
      <c r="A335" s="46" t="s">
        <v>28</v>
      </c>
      <c r="B335" s="42">
        <v>10</v>
      </c>
      <c r="C335" s="43">
        <v>437474.76</v>
      </c>
      <c r="D335" s="43">
        <v>0</v>
      </c>
      <c r="E335" s="43">
        <v>437474.76</v>
      </c>
      <c r="F335" s="41" t="s">
        <v>3809</v>
      </c>
      <c r="G335" s="41" t="s">
        <v>409</v>
      </c>
      <c r="H335" s="41" t="s">
        <v>3749</v>
      </c>
      <c r="I335" s="41" t="s">
        <v>3810</v>
      </c>
    </row>
    <row r="336" spans="1:9" s="40" customFormat="1" ht="13.35" customHeight="1" x14ac:dyDescent="0.2">
      <c r="A336" s="46" t="s">
        <v>28</v>
      </c>
      <c r="B336" s="42">
        <v>11</v>
      </c>
      <c r="C336" s="43">
        <v>437286.32</v>
      </c>
      <c r="D336" s="43">
        <v>0</v>
      </c>
      <c r="E336" s="43">
        <v>437286.32</v>
      </c>
      <c r="F336" s="41" t="s">
        <v>4164</v>
      </c>
      <c r="G336" s="41" t="s">
        <v>409</v>
      </c>
      <c r="H336" s="41" t="s">
        <v>4104</v>
      </c>
      <c r="I336" s="41" t="s">
        <v>4165</v>
      </c>
    </row>
    <row r="337" spans="1:9" s="40" customFormat="1" ht="13.35" customHeight="1" x14ac:dyDescent="0.2">
      <c r="A337" s="46" t="s">
        <v>28</v>
      </c>
      <c r="B337" s="42">
        <v>12</v>
      </c>
      <c r="C337" s="43">
        <v>437466.55</v>
      </c>
      <c r="D337" s="43">
        <v>0</v>
      </c>
      <c r="E337" s="43">
        <v>437466.55</v>
      </c>
      <c r="F337" s="41" t="s">
        <v>4807</v>
      </c>
      <c r="G337" s="41" t="s">
        <v>409</v>
      </c>
      <c r="H337" s="41" t="s">
        <v>4521</v>
      </c>
      <c r="I337" s="41" t="s">
        <v>4808</v>
      </c>
    </row>
    <row r="338" spans="1:9" s="40" customFormat="1" ht="13.35" customHeight="1" x14ac:dyDescent="0.2">
      <c r="A338" s="46" t="s">
        <v>29</v>
      </c>
      <c r="B338" s="42">
        <v>1</v>
      </c>
      <c r="C338" s="43">
        <v>100856.86</v>
      </c>
      <c r="D338" s="43">
        <v>0</v>
      </c>
      <c r="E338" s="43">
        <v>100856.86</v>
      </c>
      <c r="F338" s="41" t="s">
        <v>552</v>
      </c>
      <c r="G338" s="41" t="s">
        <v>553</v>
      </c>
      <c r="H338" s="41" t="s">
        <v>327</v>
      </c>
      <c r="I338" s="41" t="s">
        <v>554</v>
      </c>
    </row>
    <row r="339" spans="1:9" s="40" customFormat="1" ht="13.35" customHeight="1" x14ac:dyDescent="0.2">
      <c r="A339" s="46" t="s">
        <v>29</v>
      </c>
      <c r="B339" s="42">
        <v>2</v>
      </c>
      <c r="C339" s="43">
        <v>100831.36</v>
      </c>
      <c r="D339" s="43">
        <v>0</v>
      </c>
      <c r="E339" s="43">
        <v>100831.36</v>
      </c>
      <c r="F339" s="41" t="s">
        <v>1020</v>
      </c>
      <c r="G339" s="41" t="s">
        <v>553</v>
      </c>
      <c r="H339" s="41" t="s">
        <v>884</v>
      </c>
      <c r="I339" s="41" t="s">
        <v>1021</v>
      </c>
    </row>
    <row r="340" spans="1:9" s="40" customFormat="1" ht="13.35" customHeight="1" x14ac:dyDescent="0.2">
      <c r="A340" s="46" t="s">
        <v>29</v>
      </c>
      <c r="B340" s="42">
        <v>3</v>
      </c>
      <c r="C340" s="43">
        <v>100844.11</v>
      </c>
      <c r="D340" s="43">
        <v>0</v>
      </c>
      <c r="E340" s="43">
        <v>100844.11</v>
      </c>
      <c r="F340" s="41" t="s">
        <v>1379</v>
      </c>
      <c r="G340" s="41" t="s">
        <v>553</v>
      </c>
      <c r="H340" s="41" t="s">
        <v>1243</v>
      </c>
      <c r="I340" s="41" t="s">
        <v>1380</v>
      </c>
    </row>
    <row r="341" spans="1:9" s="40" customFormat="1" ht="13.35" customHeight="1" x14ac:dyDescent="0.2">
      <c r="A341" s="46" t="s">
        <v>29</v>
      </c>
      <c r="B341" s="42">
        <v>4</v>
      </c>
      <c r="C341" s="43">
        <v>100844.11</v>
      </c>
      <c r="D341" s="43">
        <v>0</v>
      </c>
      <c r="E341" s="43">
        <v>100844.11</v>
      </c>
      <c r="F341" s="41" t="s">
        <v>1740</v>
      </c>
      <c r="G341" s="41" t="s">
        <v>553</v>
      </c>
      <c r="H341" s="41" t="s">
        <v>1602</v>
      </c>
      <c r="I341" s="41" t="s">
        <v>1741</v>
      </c>
    </row>
    <row r="342" spans="1:9" s="40" customFormat="1" ht="13.35" customHeight="1" x14ac:dyDescent="0.2">
      <c r="A342" s="46" t="s">
        <v>29</v>
      </c>
      <c r="B342" s="42">
        <v>5</v>
      </c>
      <c r="C342" s="43">
        <v>100844.11</v>
      </c>
      <c r="D342" s="43">
        <v>0</v>
      </c>
      <c r="E342" s="43">
        <v>100844.11</v>
      </c>
      <c r="F342" s="41" t="s">
        <v>2103</v>
      </c>
      <c r="G342" s="41" t="s">
        <v>553</v>
      </c>
      <c r="H342" s="41" t="s">
        <v>1961</v>
      </c>
      <c r="I342" s="41" t="s">
        <v>2104</v>
      </c>
    </row>
    <row r="343" spans="1:9" s="40" customFormat="1" ht="13.35" customHeight="1" x14ac:dyDescent="0.2">
      <c r="A343" s="46" t="s">
        <v>29</v>
      </c>
      <c r="B343" s="42">
        <v>6</v>
      </c>
      <c r="C343" s="43">
        <v>90823.06</v>
      </c>
      <c r="D343" s="43">
        <v>0</v>
      </c>
      <c r="E343" s="43">
        <v>90823.06</v>
      </c>
      <c r="F343" s="41" t="s">
        <v>2459</v>
      </c>
      <c r="G343" s="41" t="s">
        <v>553</v>
      </c>
      <c r="H343" s="41" t="s">
        <v>2317</v>
      </c>
      <c r="I343" s="41" t="s">
        <v>2460</v>
      </c>
    </row>
    <row r="344" spans="1:9" s="40" customFormat="1" ht="13.35" customHeight="1" x14ac:dyDescent="0.2">
      <c r="A344" s="46" t="s">
        <v>29</v>
      </c>
      <c r="B344" s="42">
        <v>7</v>
      </c>
      <c r="C344" s="43">
        <v>98578.37</v>
      </c>
      <c r="D344" s="43">
        <v>0</v>
      </c>
      <c r="E344" s="43">
        <v>98578.37</v>
      </c>
      <c r="F344" s="41" t="s">
        <v>2825</v>
      </c>
      <c r="G344" s="41" t="s">
        <v>553</v>
      </c>
      <c r="H344" s="41" t="s">
        <v>2675</v>
      </c>
      <c r="I344" s="41" t="s">
        <v>2826</v>
      </c>
    </row>
    <row r="345" spans="1:9" s="40" customFormat="1" ht="13.35" customHeight="1" x14ac:dyDescent="0.2">
      <c r="A345" s="46" t="s">
        <v>29</v>
      </c>
      <c r="B345" s="42">
        <v>8</v>
      </c>
      <c r="C345" s="43">
        <v>99173.9</v>
      </c>
      <c r="D345" s="43">
        <v>0</v>
      </c>
      <c r="E345" s="43">
        <v>99173.9</v>
      </c>
      <c r="F345" s="41" t="s">
        <v>3180</v>
      </c>
      <c r="G345" s="41" t="s">
        <v>553</v>
      </c>
      <c r="H345" s="41" t="s">
        <v>3030</v>
      </c>
      <c r="I345" s="41" t="s">
        <v>3181</v>
      </c>
    </row>
    <row r="346" spans="1:9" s="40" customFormat="1" ht="13.35" customHeight="1" x14ac:dyDescent="0.2">
      <c r="A346" s="46" t="s">
        <v>29</v>
      </c>
      <c r="B346" s="42">
        <v>9</v>
      </c>
      <c r="C346" s="43">
        <v>99173.9</v>
      </c>
      <c r="D346" s="43">
        <v>0</v>
      </c>
      <c r="E346" s="43">
        <v>99173.9</v>
      </c>
      <c r="F346" s="41" t="s">
        <v>3580</v>
      </c>
      <c r="G346" s="41" t="s">
        <v>553</v>
      </c>
      <c r="H346" s="41" t="s">
        <v>3386</v>
      </c>
      <c r="I346" s="41" t="s">
        <v>3581</v>
      </c>
    </row>
    <row r="347" spans="1:9" s="40" customFormat="1" ht="13.35" customHeight="1" x14ac:dyDescent="0.2">
      <c r="A347" s="46" t="s">
        <v>29</v>
      </c>
      <c r="B347" s="42">
        <v>10</v>
      </c>
      <c r="C347" s="43">
        <v>99630.51</v>
      </c>
      <c r="D347" s="43">
        <v>0</v>
      </c>
      <c r="E347" s="43">
        <v>99630.51</v>
      </c>
      <c r="F347" s="41" t="s">
        <v>3937</v>
      </c>
      <c r="G347" s="41" t="s">
        <v>553</v>
      </c>
      <c r="H347" s="41" t="s">
        <v>3749</v>
      </c>
      <c r="I347" s="41" t="s">
        <v>3938</v>
      </c>
    </row>
    <row r="348" spans="1:9" s="40" customFormat="1" ht="13.35" customHeight="1" x14ac:dyDescent="0.2">
      <c r="A348" s="46" t="s">
        <v>29</v>
      </c>
      <c r="B348" s="42">
        <v>11</v>
      </c>
      <c r="C348" s="43">
        <v>99598.38</v>
      </c>
      <c r="D348" s="43">
        <v>0</v>
      </c>
      <c r="E348" s="43">
        <v>99598.38</v>
      </c>
      <c r="F348" s="41" t="s">
        <v>4292</v>
      </c>
      <c r="G348" s="41" t="s">
        <v>553</v>
      </c>
      <c r="H348" s="41" t="s">
        <v>4104</v>
      </c>
      <c r="I348" s="41" t="s">
        <v>4293</v>
      </c>
    </row>
    <row r="349" spans="1:9" s="40" customFormat="1" ht="13.35" customHeight="1" x14ac:dyDescent="0.2">
      <c r="A349" s="46" t="s">
        <v>29</v>
      </c>
      <c r="B349" s="42">
        <v>12</v>
      </c>
      <c r="C349" s="43">
        <v>99629.07</v>
      </c>
      <c r="D349" s="43">
        <v>0</v>
      </c>
      <c r="E349" s="43">
        <v>99629.07</v>
      </c>
      <c r="F349" s="41" t="s">
        <v>4580</v>
      </c>
      <c r="G349" s="41" t="s">
        <v>553</v>
      </c>
      <c r="H349" s="41" t="s">
        <v>4521</v>
      </c>
      <c r="I349" s="41" t="s">
        <v>4581</v>
      </c>
    </row>
    <row r="350" spans="1:9" s="40" customFormat="1" ht="13.35" customHeight="1" x14ac:dyDescent="0.2">
      <c r="A350" s="46" t="s">
        <v>30</v>
      </c>
      <c r="B350" s="42">
        <v>1</v>
      </c>
      <c r="C350" s="43">
        <v>141022.10999999999</v>
      </c>
      <c r="D350" s="43">
        <v>0</v>
      </c>
      <c r="E350" s="43">
        <v>141022.10999999999</v>
      </c>
      <c r="F350" s="41" t="s">
        <v>618</v>
      </c>
      <c r="G350" s="41" t="s">
        <v>619</v>
      </c>
      <c r="H350" s="41" t="s">
        <v>327</v>
      </c>
      <c r="I350" s="41" t="s">
        <v>620</v>
      </c>
    </row>
    <row r="351" spans="1:9" s="40" customFormat="1" ht="13.35" customHeight="1" x14ac:dyDescent="0.2">
      <c r="A351" s="46" t="s">
        <v>30</v>
      </c>
      <c r="B351" s="42">
        <v>2</v>
      </c>
      <c r="C351" s="43">
        <v>141081.09</v>
      </c>
      <c r="D351" s="43">
        <v>0</v>
      </c>
      <c r="E351" s="43">
        <v>141081.09</v>
      </c>
      <c r="F351" s="41" t="s">
        <v>1064</v>
      </c>
      <c r="G351" s="41" t="s">
        <v>619</v>
      </c>
      <c r="H351" s="41" t="s">
        <v>884</v>
      </c>
      <c r="I351" s="41" t="s">
        <v>1065</v>
      </c>
    </row>
    <row r="352" spans="1:9" s="40" customFormat="1" ht="13.35" customHeight="1" x14ac:dyDescent="0.2">
      <c r="A352" s="46" t="s">
        <v>30</v>
      </c>
      <c r="B352" s="42">
        <v>3</v>
      </c>
      <c r="C352" s="43">
        <v>141051.6</v>
      </c>
      <c r="D352" s="43">
        <v>0</v>
      </c>
      <c r="E352" s="43">
        <v>141051.6</v>
      </c>
      <c r="F352" s="41" t="s">
        <v>1423</v>
      </c>
      <c r="G352" s="41" t="s">
        <v>619</v>
      </c>
      <c r="H352" s="41" t="s">
        <v>1243</v>
      </c>
      <c r="I352" s="41" t="s">
        <v>1424</v>
      </c>
    </row>
    <row r="353" spans="1:9" s="40" customFormat="1" ht="13.35" customHeight="1" x14ac:dyDescent="0.2">
      <c r="A353" s="46" t="s">
        <v>30</v>
      </c>
      <c r="B353" s="42">
        <v>4</v>
      </c>
      <c r="C353" s="43">
        <v>141051.6</v>
      </c>
      <c r="D353" s="43">
        <v>0</v>
      </c>
      <c r="E353" s="43">
        <v>141051.6</v>
      </c>
      <c r="F353" s="41" t="s">
        <v>1784</v>
      </c>
      <c r="G353" s="41" t="s">
        <v>619</v>
      </c>
      <c r="H353" s="41" t="s">
        <v>1602</v>
      </c>
      <c r="I353" s="41" t="s">
        <v>1785</v>
      </c>
    </row>
    <row r="354" spans="1:9" s="40" customFormat="1" ht="13.35" customHeight="1" x14ac:dyDescent="0.2">
      <c r="A354" s="46" t="s">
        <v>30</v>
      </c>
      <c r="B354" s="42">
        <v>5</v>
      </c>
      <c r="C354" s="43">
        <v>141051.6</v>
      </c>
      <c r="D354" s="43">
        <v>0</v>
      </c>
      <c r="E354" s="43">
        <v>141051.6</v>
      </c>
      <c r="F354" s="41" t="s">
        <v>2145</v>
      </c>
      <c r="G354" s="41" t="s">
        <v>619</v>
      </c>
      <c r="H354" s="41" t="s">
        <v>1961</v>
      </c>
      <c r="I354" s="41" t="s">
        <v>2146</v>
      </c>
    </row>
    <row r="355" spans="1:9" s="40" customFormat="1" ht="13.35" customHeight="1" x14ac:dyDescent="0.2">
      <c r="A355" s="46" t="s">
        <v>30</v>
      </c>
      <c r="B355" s="42">
        <v>6</v>
      </c>
      <c r="C355" s="43">
        <v>114344.05</v>
      </c>
      <c r="D355" s="43">
        <v>0</v>
      </c>
      <c r="E355" s="43">
        <v>114344.05</v>
      </c>
      <c r="F355" s="41" t="s">
        <v>2499</v>
      </c>
      <c r="G355" s="41" t="s">
        <v>619</v>
      </c>
      <c r="H355" s="41" t="s">
        <v>2317</v>
      </c>
      <c r="I355" s="41" t="s">
        <v>2500</v>
      </c>
    </row>
    <row r="356" spans="1:9" s="40" customFormat="1" ht="13.35" customHeight="1" x14ac:dyDescent="0.2">
      <c r="A356" s="46" t="s">
        <v>30</v>
      </c>
      <c r="B356" s="42">
        <v>7</v>
      </c>
      <c r="C356" s="43">
        <v>135748.57999999999</v>
      </c>
      <c r="D356" s="43">
        <v>0</v>
      </c>
      <c r="E356" s="43">
        <v>135748.57999999999</v>
      </c>
      <c r="F356" s="41" t="s">
        <v>2871</v>
      </c>
      <c r="G356" s="41" t="s">
        <v>619</v>
      </c>
      <c r="H356" s="41" t="s">
        <v>2675</v>
      </c>
      <c r="I356" s="41" t="s">
        <v>2872</v>
      </c>
    </row>
    <row r="357" spans="1:9" s="40" customFormat="1" ht="13.35" customHeight="1" x14ac:dyDescent="0.2">
      <c r="A357" s="46" t="s">
        <v>30</v>
      </c>
      <c r="B357" s="42">
        <v>8</v>
      </c>
      <c r="C357" s="43">
        <v>136600.29</v>
      </c>
      <c r="D357" s="43">
        <v>0</v>
      </c>
      <c r="E357" s="43">
        <v>136600.29</v>
      </c>
      <c r="F357" s="41" t="s">
        <v>3226</v>
      </c>
      <c r="G357" s="41" t="s">
        <v>619</v>
      </c>
      <c r="H357" s="41" t="s">
        <v>3030</v>
      </c>
      <c r="I357" s="41" t="s">
        <v>3227</v>
      </c>
    </row>
    <row r="358" spans="1:9" s="40" customFormat="1" ht="13.35" customHeight="1" x14ac:dyDescent="0.2">
      <c r="A358" s="46" t="s">
        <v>30</v>
      </c>
      <c r="B358" s="42">
        <v>9</v>
      </c>
      <c r="C358" s="43">
        <v>136600.29</v>
      </c>
      <c r="D358" s="43">
        <v>0</v>
      </c>
      <c r="E358" s="43">
        <v>136600.29</v>
      </c>
      <c r="F358" s="41" t="s">
        <v>3632</v>
      </c>
      <c r="G358" s="41" t="s">
        <v>619</v>
      </c>
      <c r="H358" s="41" t="s">
        <v>3386</v>
      </c>
      <c r="I358" s="41" t="s">
        <v>3633</v>
      </c>
    </row>
    <row r="359" spans="1:9" s="40" customFormat="1" ht="13.35" customHeight="1" x14ac:dyDescent="0.2">
      <c r="A359" s="46" t="s">
        <v>30</v>
      </c>
      <c r="B359" s="42">
        <v>10</v>
      </c>
      <c r="C359" s="43">
        <v>137253.32999999999</v>
      </c>
      <c r="D359" s="43">
        <v>0</v>
      </c>
      <c r="E359" s="43">
        <v>137253.32999999999</v>
      </c>
      <c r="F359" s="41" t="s">
        <v>3987</v>
      </c>
      <c r="G359" s="41" t="s">
        <v>619</v>
      </c>
      <c r="H359" s="41" t="s">
        <v>3749</v>
      </c>
      <c r="I359" s="41" t="s">
        <v>3988</v>
      </c>
    </row>
    <row r="360" spans="1:9" s="40" customFormat="1" ht="13.35" customHeight="1" x14ac:dyDescent="0.2">
      <c r="A360" s="46" t="s">
        <v>30</v>
      </c>
      <c r="B360" s="42">
        <v>11</v>
      </c>
      <c r="C360" s="43">
        <v>137207.35999999999</v>
      </c>
      <c r="D360" s="43">
        <v>0</v>
      </c>
      <c r="E360" s="43">
        <v>137207.35999999999</v>
      </c>
      <c r="F360" s="41" t="s">
        <v>4343</v>
      </c>
      <c r="G360" s="41" t="s">
        <v>619</v>
      </c>
      <c r="H360" s="41" t="s">
        <v>4104</v>
      </c>
      <c r="I360" s="41" t="s">
        <v>4344</v>
      </c>
    </row>
    <row r="361" spans="1:9" s="40" customFormat="1" ht="13.35" customHeight="1" x14ac:dyDescent="0.2">
      <c r="A361" s="46" t="s">
        <v>30</v>
      </c>
      <c r="B361" s="42">
        <v>12</v>
      </c>
      <c r="C361" s="43">
        <v>137251.28</v>
      </c>
      <c r="D361" s="43">
        <v>0</v>
      </c>
      <c r="E361" s="43">
        <v>137251.28</v>
      </c>
      <c r="F361" s="41" t="s">
        <v>4582</v>
      </c>
      <c r="G361" s="41" t="s">
        <v>619</v>
      </c>
      <c r="H361" s="41" t="s">
        <v>4521</v>
      </c>
      <c r="I361" s="41" t="s">
        <v>4583</v>
      </c>
    </row>
    <row r="362" spans="1:9" s="40" customFormat="1" ht="13.35" customHeight="1" x14ac:dyDescent="0.2">
      <c r="A362" s="46" t="s">
        <v>31</v>
      </c>
      <c r="B362" s="42">
        <v>1</v>
      </c>
      <c r="C362" s="43">
        <v>23854.05</v>
      </c>
      <c r="D362" s="43">
        <v>0</v>
      </c>
      <c r="E362" s="43">
        <v>23854.05</v>
      </c>
      <c r="F362" s="41" t="s">
        <v>558</v>
      </c>
      <c r="G362" s="41" t="s">
        <v>559</v>
      </c>
      <c r="H362" s="41" t="s">
        <v>327</v>
      </c>
      <c r="I362" s="41" t="s">
        <v>560</v>
      </c>
    </row>
    <row r="363" spans="1:9" s="40" customFormat="1" ht="13.35" customHeight="1" x14ac:dyDescent="0.2">
      <c r="A363" s="46" t="s">
        <v>31</v>
      </c>
      <c r="B363" s="42">
        <v>2</v>
      </c>
      <c r="C363" s="43">
        <v>52456.57</v>
      </c>
      <c r="D363" s="43">
        <v>0</v>
      </c>
      <c r="E363" s="43">
        <v>52456.57</v>
      </c>
      <c r="F363" s="41" t="s">
        <v>1024</v>
      </c>
      <c r="G363" s="41" t="s">
        <v>559</v>
      </c>
      <c r="H363" s="41" t="s">
        <v>884</v>
      </c>
      <c r="I363" s="41" t="s">
        <v>1025</v>
      </c>
    </row>
    <row r="364" spans="1:9" s="40" customFormat="1" ht="13.35" customHeight="1" x14ac:dyDescent="0.2">
      <c r="A364" s="46" t="s">
        <v>31</v>
      </c>
      <c r="B364" s="42">
        <v>3</v>
      </c>
      <c r="C364" s="43">
        <v>38155.31</v>
      </c>
      <c r="D364" s="43">
        <v>0</v>
      </c>
      <c r="E364" s="43">
        <v>38155.31</v>
      </c>
      <c r="F364" s="41" t="s">
        <v>1383</v>
      </c>
      <c r="G364" s="41" t="s">
        <v>559</v>
      </c>
      <c r="H364" s="41" t="s">
        <v>1243</v>
      </c>
      <c r="I364" s="41" t="s">
        <v>1384</v>
      </c>
    </row>
    <row r="365" spans="1:9" s="40" customFormat="1" ht="13.35" customHeight="1" x14ac:dyDescent="0.2">
      <c r="A365" s="46" t="s">
        <v>31</v>
      </c>
      <c r="B365" s="42">
        <v>4</v>
      </c>
      <c r="C365" s="43">
        <v>38155.31</v>
      </c>
      <c r="D365" s="43">
        <v>0</v>
      </c>
      <c r="E365" s="43">
        <v>38155.31</v>
      </c>
      <c r="F365" s="41" t="s">
        <v>1744</v>
      </c>
      <c r="G365" s="41" t="s">
        <v>559</v>
      </c>
      <c r="H365" s="41" t="s">
        <v>1602</v>
      </c>
      <c r="I365" s="41" t="s">
        <v>1745</v>
      </c>
    </row>
    <row r="366" spans="1:9" s="40" customFormat="1" ht="13.35" customHeight="1" x14ac:dyDescent="0.2">
      <c r="A366" s="46" t="s">
        <v>31</v>
      </c>
      <c r="B366" s="42">
        <v>5</v>
      </c>
      <c r="C366" s="43">
        <v>38155.31</v>
      </c>
      <c r="D366" s="43">
        <v>0</v>
      </c>
      <c r="E366" s="43">
        <v>38155.31</v>
      </c>
      <c r="F366" s="41" t="s">
        <v>2107</v>
      </c>
      <c r="G366" s="41" t="s">
        <v>559</v>
      </c>
      <c r="H366" s="41" t="s">
        <v>1961</v>
      </c>
      <c r="I366" s="41" t="s">
        <v>2108</v>
      </c>
    </row>
    <row r="367" spans="1:9" s="40" customFormat="1" ht="13.35" customHeight="1" x14ac:dyDescent="0.2">
      <c r="A367" s="46" t="s">
        <v>31</v>
      </c>
      <c r="B367" s="42">
        <v>6</v>
      </c>
      <c r="C367" s="43">
        <v>54557.88</v>
      </c>
      <c r="D367" s="43">
        <v>0</v>
      </c>
      <c r="E367" s="43">
        <v>54557.88</v>
      </c>
      <c r="F367" s="41" t="s">
        <v>2463</v>
      </c>
      <c r="G367" s="41" t="s">
        <v>559</v>
      </c>
      <c r="H367" s="41" t="s">
        <v>2317</v>
      </c>
      <c r="I367" s="41" t="s">
        <v>2464</v>
      </c>
    </row>
    <row r="368" spans="1:9" s="40" customFormat="1" ht="13.35" customHeight="1" x14ac:dyDescent="0.2">
      <c r="A368" s="46" t="s">
        <v>31</v>
      </c>
      <c r="B368" s="42">
        <v>7</v>
      </c>
      <c r="C368" s="43">
        <v>38346.18</v>
      </c>
      <c r="D368" s="43">
        <v>0</v>
      </c>
      <c r="E368" s="43">
        <v>38346.18</v>
      </c>
      <c r="F368" s="41" t="s">
        <v>2829</v>
      </c>
      <c r="G368" s="41" t="s">
        <v>559</v>
      </c>
      <c r="H368" s="41" t="s">
        <v>2675</v>
      </c>
      <c r="I368" s="41" t="s">
        <v>2830</v>
      </c>
    </row>
    <row r="369" spans="1:9" s="40" customFormat="1" ht="13.35" customHeight="1" x14ac:dyDescent="0.2">
      <c r="A369" s="46" t="s">
        <v>31</v>
      </c>
      <c r="B369" s="42">
        <v>8</v>
      </c>
      <c r="C369" s="43">
        <v>40888.93</v>
      </c>
      <c r="D369" s="43">
        <v>0</v>
      </c>
      <c r="E369" s="43">
        <v>40888.93</v>
      </c>
      <c r="F369" s="41" t="s">
        <v>3184</v>
      </c>
      <c r="G369" s="41" t="s">
        <v>559</v>
      </c>
      <c r="H369" s="41" t="s">
        <v>3030</v>
      </c>
      <c r="I369" s="41" t="s">
        <v>3185</v>
      </c>
    </row>
    <row r="370" spans="1:9" s="40" customFormat="1" ht="13.35" customHeight="1" x14ac:dyDescent="0.2">
      <c r="A370" s="46" t="s">
        <v>31</v>
      </c>
      <c r="B370" s="42">
        <v>9</v>
      </c>
      <c r="C370" s="43">
        <v>40888.92</v>
      </c>
      <c r="D370" s="43">
        <v>0</v>
      </c>
      <c r="E370" s="43">
        <v>40888.92</v>
      </c>
      <c r="F370" s="41" t="s">
        <v>3584</v>
      </c>
      <c r="G370" s="41" t="s">
        <v>559</v>
      </c>
      <c r="H370" s="41" t="s">
        <v>3386</v>
      </c>
      <c r="I370" s="41" t="s">
        <v>3585</v>
      </c>
    </row>
    <row r="371" spans="1:9" s="40" customFormat="1" ht="13.35" customHeight="1" x14ac:dyDescent="0.2">
      <c r="A371" s="46" t="s">
        <v>31</v>
      </c>
      <c r="B371" s="42">
        <v>10</v>
      </c>
      <c r="C371" s="43">
        <v>42838.53</v>
      </c>
      <c r="D371" s="43">
        <v>0</v>
      </c>
      <c r="E371" s="43">
        <v>42838.53</v>
      </c>
      <c r="F371" s="41" t="s">
        <v>3941</v>
      </c>
      <c r="G371" s="41" t="s">
        <v>559</v>
      </c>
      <c r="H371" s="41" t="s">
        <v>3749</v>
      </c>
      <c r="I371" s="41" t="s">
        <v>3942</v>
      </c>
    </row>
    <row r="372" spans="1:9" s="40" customFormat="1" ht="13.35" customHeight="1" x14ac:dyDescent="0.2">
      <c r="A372" s="46" t="s">
        <v>31</v>
      </c>
      <c r="B372" s="42">
        <v>11</v>
      </c>
      <c r="C372" s="43">
        <v>42701.3</v>
      </c>
      <c r="D372" s="43">
        <v>0</v>
      </c>
      <c r="E372" s="43">
        <v>42701.3</v>
      </c>
      <c r="F372" s="41" t="s">
        <v>4296</v>
      </c>
      <c r="G372" s="41" t="s">
        <v>559</v>
      </c>
      <c r="H372" s="41" t="s">
        <v>4104</v>
      </c>
      <c r="I372" s="41" t="s">
        <v>4297</v>
      </c>
    </row>
    <row r="373" spans="1:9" s="40" customFormat="1" ht="13.35" customHeight="1" x14ac:dyDescent="0.2">
      <c r="A373" s="46" t="s">
        <v>31</v>
      </c>
      <c r="B373" s="42">
        <v>12</v>
      </c>
      <c r="C373" s="43">
        <v>39385.58</v>
      </c>
      <c r="D373" s="43">
        <v>0</v>
      </c>
      <c r="E373" s="43">
        <v>39385.58</v>
      </c>
      <c r="F373" s="41" t="s">
        <v>4586</v>
      </c>
      <c r="G373" s="41" t="s">
        <v>559</v>
      </c>
      <c r="H373" s="41" t="s">
        <v>4521</v>
      </c>
      <c r="I373" s="41" t="s">
        <v>4587</v>
      </c>
    </row>
    <row r="374" spans="1:9" s="40" customFormat="1" ht="13.35" customHeight="1" x14ac:dyDescent="0.2">
      <c r="A374" s="46" t="s">
        <v>32</v>
      </c>
      <c r="B374" s="42">
        <v>1</v>
      </c>
      <c r="C374" s="43">
        <v>560273.21</v>
      </c>
      <c r="D374" s="43">
        <v>0</v>
      </c>
      <c r="E374" s="43">
        <v>560273.21</v>
      </c>
      <c r="F374" s="41" t="s">
        <v>621</v>
      </c>
      <c r="G374" s="41" t="s">
        <v>622</v>
      </c>
      <c r="H374" s="41" t="s">
        <v>327</v>
      </c>
      <c r="I374" s="41" t="s">
        <v>623</v>
      </c>
    </row>
    <row r="375" spans="1:9" s="40" customFormat="1" ht="13.35" customHeight="1" x14ac:dyDescent="0.2">
      <c r="A375" s="46" t="s">
        <v>32</v>
      </c>
      <c r="B375" s="42">
        <v>2</v>
      </c>
      <c r="C375" s="43">
        <v>560085.21</v>
      </c>
      <c r="D375" s="43">
        <v>0</v>
      </c>
      <c r="E375" s="43">
        <v>560085.21</v>
      </c>
      <c r="F375" s="41" t="s">
        <v>1066</v>
      </c>
      <c r="G375" s="41" t="s">
        <v>622</v>
      </c>
      <c r="H375" s="41" t="s">
        <v>884</v>
      </c>
      <c r="I375" s="41" t="s">
        <v>1067</v>
      </c>
    </row>
    <row r="376" spans="1:9" s="40" customFormat="1" ht="13.35" customHeight="1" x14ac:dyDescent="0.2">
      <c r="A376" s="46" t="s">
        <v>32</v>
      </c>
      <c r="B376" s="42">
        <v>3</v>
      </c>
      <c r="C376" s="43">
        <v>560179.21</v>
      </c>
      <c r="D376" s="43">
        <v>0</v>
      </c>
      <c r="E376" s="43">
        <v>560179.21</v>
      </c>
      <c r="F376" s="41" t="s">
        <v>1425</v>
      </c>
      <c r="G376" s="41" t="s">
        <v>622</v>
      </c>
      <c r="H376" s="41" t="s">
        <v>1243</v>
      </c>
      <c r="I376" s="41" t="s">
        <v>1426</v>
      </c>
    </row>
    <row r="377" spans="1:9" s="40" customFormat="1" ht="13.35" customHeight="1" x14ac:dyDescent="0.2">
      <c r="A377" s="46" t="s">
        <v>32</v>
      </c>
      <c r="B377" s="42">
        <v>4</v>
      </c>
      <c r="C377" s="43">
        <v>560179.21</v>
      </c>
      <c r="D377" s="43">
        <v>0</v>
      </c>
      <c r="E377" s="43">
        <v>560179.21</v>
      </c>
      <c r="F377" s="41" t="s">
        <v>1786</v>
      </c>
      <c r="G377" s="41" t="s">
        <v>622</v>
      </c>
      <c r="H377" s="41" t="s">
        <v>1602</v>
      </c>
      <c r="I377" s="41" t="s">
        <v>1787</v>
      </c>
    </row>
    <row r="378" spans="1:9" s="40" customFormat="1" ht="13.35" customHeight="1" x14ac:dyDescent="0.2">
      <c r="A378" s="46" t="s">
        <v>32</v>
      </c>
      <c r="B378" s="42">
        <v>5</v>
      </c>
      <c r="C378" s="43">
        <v>560179.21</v>
      </c>
      <c r="D378" s="43">
        <v>0</v>
      </c>
      <c r="E378" s="43">
        <v>560179.21</v>
      </c>
      <c r="F378" s="41" t="s">
        <v>2147</v>
      </c>
      <c r="G378" s="41" t="s">
        <v>622</v>
      </c>
      <c r="H378" s="41" t="s">
        <v>1961</v>
      </c>
      <c r="I378" s="41" t="s">
        <v>2148</v>
      </c>
    </row>
    <row r="379" spans="1:9" s="40" customFormat="1" ht="13.35" customHeight="1" x14ac:dyDescent="0.2">
      <c r="A379" s="46" t="s">
        <v>32</v>
      </c>
      <c r="B379" s="42">
        <v>6</v>
      </c>
      <c r="C379" s="43">
        <v>782214.77</v>
      </c>
      <c r="D379" s="43">
        <v>0</v>
      </c>
      <c r="E379" s="43">
        <v>782214.77</v>
      </c>
      <c r="F379" s="41" t="s">
        <v>2501</v>
      </c>
      <c r="G379" s="41" t="s">
        <v>622</v>
      </c>
      <c r="H379" s="41" t="s">
        <v>2317</v>
      </c>
      <c r="I379" s="41" t="s">
        <v>2502</v>
      </c>
    </row>
    <row r="380" spans="1:9" s="40" customFormat="1" ht="13.35" customHeight="1" x14ac:dyDescent="0.2">
      <c r="A380" s="46" t="s">
        <v>32</v>
      </c>
      <c r="B380" s="42">
        <v>7</v>
      </c>
      <c r="C380" s="43">
        <v>594149.55000000005</v>
      </c>
      <c r="D380" s="43">
        <v>0</v>
      </c>
      <c r="E380" s="43">
        <v>594149.55000000005</v>
      </c>
      <c r="F380" s="41" t="s">
        <v>2873</v>
      </c>
      <c r="G380" s="41" t="s">
        <v>622</v>
      </c>
      <c r="H380" s="41" t="s">
        <v>2675</v>
      </c>
      <c r="I380" s="41" t="s">
        <v>2874</v>
      </c>
    </row>
    <row r="381" spans="1:9" s="40" customFormat="1" ht="13.35" customHeight="1" x14ac:dyDescent="0.2">
      <c r="A381" s="46" t="s">
        <v>32</v>
      </c>
      <c r="B381" s="42">
        <v>8</v>
      </c>
      <c r="C381" s="43">
        <v>597184.96</v>
      </c>
      <c r="D381" s="43">
        <v>0</v>
      </c>
      <c r="E381" s="43">
        <v>597184.96</v>
      </c>
      <c r="F381" s="41" t="s">
        <v>3228</v>
      </c>
      <c r="G381" s="41" t="s">
        <v>622</v>
      </c>
      <c r="H381" s="41" t="s">
        <v>3030</v>
      </c>
      <c r="I381" s="41" t="s">
        <v>3229</v>
      </c>
    </row>
    <row r="382" spans="1:9" s="40" customFormat="1" ht="13.35" customHeight="1" x14ac:dyDescent="0.2">
      <c r="A382" s="46" t="s">
        <v>32</v>
      </c>
      <c r="B382" s="42">
        <v>9</v>
      </c>
      <c r="C382" s="43">
        <v>597184.96</v>
      </c>
      <c r="D382" s="43">
        <v>0</v>
      </c>
      <c r="E382" s="43">
        <v>597184.96</v>
      </c>
      <c r="F382" s="41" t="s">
        <v>3634</v>
      </c>
      <c r="G382" s="41" t="s">
        <v>622</v>
      </c>
      <c r="H382" s="41" t="s">
        <v>3386</v>
      </c>
      <c r="I382" s="41" t="s">
        <v>3635</v>
      </c>
    </row>
    <row r="383" spans="1:9" s="40" customFormat="1" ht="13.35" customHeight="1" x14ac:dyDescent="0.2">
      <c r="A383" s="46" t="s">
        <v>32</v>
      </c>
      <c r="B383" s="42">
        <v>10</v>
      </c>
      <c r="C383" s="43">
        <v>599512.31000000006</v>
      </c>
      <c r="D383" s="43">
        <v>0</v>
      </c>
      <c r="E383" s="43">
        <v>599512.31000000006</v>
      </c>
      <c r="F383" s="41" t="s">
        <v>3989</v>
      </c>
      <c r="G383" s="41" t="s">
        <v>622</v>
      </c>
      <c r="H383" s="41" t="s">
        <v>3749</v>
      </c>
      <c r="I383" s="41" t="s">
        <v>3990</v>
      </c>
    </row>
    <row r="384" spans="1:9" s="40" customFormat="1" ht="13.35" customHeight="1" x14ac:dyDescent="0.2">
      <c r="A384" s="46" t="s">
        <v>32</v>
      </c>
      <c r="B384" s="42">
        <v>11</v>
      </c>
      <c r="C384" s="43">
        <v>599348.47999999998</v>
      </c>
      <c r="D384" s="43">
        <v>0</v>
      </c>
      <c r="E384" s="43">
        <v>599348.47999999998</v>
      </c>
      <c r="F384" s="41" t="s">
        <v>4345</v>
      </c>
      <c r="G384" s="41" t="s">
        <v>622</v>
      </c>
      <c r="H384" s="41" t="s">
        <v>4104</v>
      </c>
      <c r="I384" s="41" t="s">
        <v>4346</v>
      </c>
    </row>
    <row r="385" spans="1:9" s="40" customFormat="1" ht="13.35" customHeight="1" x14ac:dyDescent="0.2">
      <c r="A385" s="46" t="s">
        <v>32</v>
      </c>
      <c r="B385" s="42">
        <v>12</v>
      </c>
      <c r="C385" s="43">
        <v>599505</v>
      </c>
      <c r="D385" s="43">
        <v>0</v>
      </c>
      <c r="E385" s="43">
        <v>599505</v>
      </c>
      <c r="F385" s="41" t="s">
        <v>4759</v>
      </c>
      <c r="G385" s="41" t="s">
        <v>622</v>
      </c>
      <c r="H385" s="41" t="s">
        <v>4521</v>
      </c>
      <c r="I385" s="41" t="s">
        <v>4760</v>
      </c>
    </row>
    <row r="386" spans="1:9" s="40" customFormat="1" ht="13.35" customHeight="1" x14ac:dyDescent="0.2">
      <c r="A386" s="46" t="s">
        <v>33</v>
      </c>
      <c r="B386" s="42">
        <v>1</v>
      </c>
      <c r="C386" s="43">
        <v>267407.96000000002</v>
      </c>
      <c r="D386" s="43">
        <v>0</v>
      </c>
      <c r="E386" s="43">
        <v>267407.96000000002</v>
      </c>
      <c r="F386" s="41" t="s">
        <v>690</v>
      </c>
      <c r="G386" s="41" t="s">
        <v>691</v>
      </c>
      <c r="H386" s="41" t="s">
        <v>327</v>
      </c>
      <c r="I386" s="41" t="s">
        <v>692</v>
      </c>
    </row>
    <row r="387" spans="1:9" s="40" customFormat="1" ht="13.35" customHeight="1" x14ac:dyDescent="0.2">
      <c r="A387" s="46" t="s">
        <v>33</v>
      </c>
      <c r="B387" s="42">
        <v>2</v>
      </c>
      <c r="C387" s="43">
        <v>267311.23</v>
      </c>
      <c r="D387" s="43">
        <v>0</v>
      </c>
      <c r="E387" s="43">
        <v>267311.23</v>
      </c>
      <c r="F387" s="41" t="s">
        <v>1110</v>
      </c>
      <c r="G387" s="41" t="s">
        <v>691</v>
      </c>
      <c r="H387" s="41" t="s">
        <v>884</v>
      </c>
      <c r="I387" s="41" t="s">
        <v>1111</v>
      </c>
    </row>
    <row r="388" spans="1:9" s="40" customFormat="1" ht="13.35" customHeight="1" x14ac:dyDescent="0.2">
      <c r="A388" s="46" t="s">
        <v>33</v>
      </c>
      <c r="B388" s="42">
        <v>3</v>
      </c>
      <c r="C388" s="43">
        <v>267359.59000000003</v>
      </c>
      <c r="D388" s="43">
        <v>0</v>
      </c>
      <c r="E388" s="43">
        <v>267359.59000000003</v>
      </c>
      <c r="F388" s="41" t="s">
        <v>1469</v>
      </c>
      <c r="G388" s="41" t="s">
        <v>691</v>
      </c>
      <c r="H388" s="41" t="s">
        <v>1243</v>
      </c>
      <c r="I388" s="41" t="s">
        <v>1470</v>
      </c>
    </row>
    <row r="389" spans="1:9" s="40" customFormat="1" ht="13.35" customHeight="1" x14ac:dyDescent="0.2">
      <c r="A389" s="46" t="s">
        <v>33</v>
      </c>
      <c r="B389" s="42">
        <v>4</v>
      </c>
      <c r="C389" s="43">
        <v>267359.59000000003</v>
      </c>
      <c r="D389" s="43">
        <v>0</v>
      </c>
      <c r="E389" s="43">
        <v>267359.59000000003</v>
      </c>
      <c r="F389" s="41" t="s">
        <v>1828</v>
      </c>
      <c r="G389" s="41" t="s">
        <v>691</v>
      </c>
      <c r="H389" s="41" t="s">
        <v>1602</v>
      </c>
      <c r="I389" s="41" t="s">
        <v>1829</v>
      </c>
    </row>
    <row r="390" spans="1:9" s="40" customFormat="1" ht="13.35" customHeight="1" x14ac:dyDescent="0.2">
      <c r="A390" s="46" t="s">
        <v>33</v>
      </c>
      <c r="B390" s="42">
        <v>5</v>
      </c>
      <c r="C390" s="43">
        <v>267359.59000000003</v>
      </c>
      <c r="D390" s="43">
        <v>0</v>
      </c>
      <c r="E390" s="43">
        <v>267359.59000000003</v>
      </c>
      <c r="F390" s="41" t="s">
        <v>2187</v>
      </c>
      <c r="G390" s="41" t="s">
        <v>691</v>
      </c>
      <c r="H390" s="41" t="s">
        <v>1961</v>
      </c>
      <c r="I390" s="41" t="s">
        <v>2188</v>
      </c>
    </row>
    <row r="391" spans="1:9" s="40" customFormat="1" ht="13.35" customHeight="1" x14ac:dyDescent="0.2">
      <c r="A391" s="46" t="s">
        <v>33</v>
      </c>
      <c r="B391" s="42">
        <v>6</v>
      </c>
      <c r="C391" s="43">
        <v>225047.58</v>
      </c>
      <c r="D391" s="43">
        <v>0</v>
      </c>
      <c r="E391" s="43">
        <v>225047.58</v>
      </c>
      <c r="F391" s="41" t="s">
        <v>2539</v>
      </c>
      <c r="G391" s="41" t="s">
        <v>691</v>
      </c>
      <c r="H391" s="41" t="s">
        <v>2317</v>
      </c>
      <c r="I391" s="41" t="s">
        <v>2540</v>
      </c>
    </row>
    <row r="392" spans="1:9" s="40" customFormat="1" ht="13.35" customHeight="1" x14ac:dyDescent="0.2">
      <c r="A392" s="46" t="s">
        <v>33</v>
      </c>
      <c r="B392" s="42">
        <v>7</v>
      </c>
      <c r="C392" s="43">
        <v>259002.74</v>
      </c>
      <c r="D392" s="43">
        <v>0</v>
      </c>
      <c r="E392" s="43">
        <v>259002.74</v>
      </c>
      <c r="F392" s="41" t="s">
        <v>2911</v>
      </c>
      <c r="G392" s="41" t="s">
        <v>691</v>
      </c>
      <c r="H392" s="41" t="s">
        <v>2675</v>
      </c>
      <c r="I392" s="41" t="s">
        <v>2912</v>
      </c>
    </row>
    <row r="393" spans="1:9" s="40" customFormat="1" ht="13.35" customHeight="1" x14ac:dyDescent="0.2">
      <c r="A393" s="46" t="s">
        <v>33</v>
      </c>
      <c r="B393" s="42">
        <v>8</v>
      </c>
      <c r="C393" s="43">
        <v>260307.51</v>
      </c>
      <c r="D393" s="43">
        <v>0</v>
      </c>
      <c r="E393" s="43">
        <v>260307.51</v>
      </c>
      <c r="F393" s="41" t="s">
        <v>3266</v>
      </c>
      <c r="G393" s="41" t="s">
        <v>691</v>
      </c>
      <c r="H393" s="41" t="s">
        <v>3030</v>
      </c>
      <c r="I393" s="41" t="s">
        <v>3267</v>
      </c>
    </row>
    <row r="394" spans="1:9" s="40" customFormat="1" ht="13.35" customHeight="1" x14ac:dyDescent="0.2">
      <c r="A394" s="46" t="s">
        <v>33</v>
      </c>
      <c r="B394" s="42">
        <v>9</v>
      </c>
      <c r="C394" s="43">
        <v>260307.52</v>
      </c>
      <c r="D394" s="43">
        <v>0</v>
      </c>
      <c r="E394" s="43">
        <v>260307.52</v>
      </c>
      <c r="F394" s="41" t="s">
        <v>3650</v>
      </c>
      <c r="G394" s="41" t="s">
        <v>691</v>
      </c>
      <c r="H394" s="41" t="s">
        <v>3386</v>
      </c>
      <c r="I394" s="41" t="s">
        <v>3651</v>
      </c>
    </row>
    <row r="395" spans="1:9" s="40" customFormat="1" ht="13.35" customHeight="1" x14ac:dyDescent="0.2">
      <c r="A395" s="46" t="s">
        <v>33</v>
      </c>
      <c r="B395" s="42">
        <v>10</v>
      </c>
      <c r="C395" s="43">
        <v>261307.92</v>
      </c>
      <c r="D395" s="43">
        <v>0</v>
      </c>
      <c r="E395" s="43">
        <v>261307.92</v>
      </c>
      <c r="F395" s="41" t="s">
        <v>4005</v>
      </c>
      <c r="G395" s="41" t="s">
        <v>691</v>
      </c>
      <c r="H395" s="41" t="s">
        <v>3749</v>
      </c>
      <c r="I395" s="41" t="s">
        <v>4006</v>
      </c>
    </row>
    <row r="396" spans="1:9" s="40" customFormat="1" ht="13.35" customHeight="1" x14ac:dyDescent="0.2">
      <c r="A396" s="46" t="s">
        <v>33</v>
      </c>
      <c r="B396" s="42">
        <v>11</v>
      </c>
      <c r="C396" s="43">
        <v>261237.51</v>
      </c>
      <c r="D396" s="43">
        <v>0</v>
      </c>
      <c r="E396" s="43">
        <v>261237.51</v>
      </c>
      <c r="F396" s="41" t="s">
        <v>4362</v>
      </c>
      <c r="G396" s="41" t="s">
        <v>691</v>
      </c>
      <c r="H396" s="41" t="s">
        <v>4104</v>
      </c>
      <c r="I396" s="41" t="s">
        <v>4363</v>
      </c>
    </row>
    <row r="397" spans="1:9" s="40" customFormat="1" ht="13.35" customHeight="1" x14ac:dyDescent="0.2">
      <c r="A397" s="46" t="s">
        <v>33</v>
      </c>
      <c r="B397" s="42">
        <v>12</v>
      </c>
      <c r="C397" s="43">
        <v>261304.78</v>
      </c>
      <c r="D397" s="43">
        <v>0</v>
      </c>
      <c r="E397" s="43">
        <v>261304.78</v>
      </c>
      <c r="F397" s="41" t="s">
        <v>4590</v>
      </c>
      <c r="G397" s="41" t="s">
        <v>691</v>
      </c>
      <c r="H397" s="41" t="s">
        <v>4521</v>
      </c>
      <c r="I397" s="41" t="s">
        <v>4591</v>
      </c>
    </row>
    <row r="398" spans="1:9" s="40" customFormat="1" ht="13.35" customHeight="1" x14ac:dyDescent="0.2">
      <c r="A398" s="46" t="s">
        <v>34</v>
      </c>
      <c r="B398" s="42">
        <v>1</v>
      </c>
      <c r="C398" s="43">
        <v>164660.35</v>
      </c>
      <c r="D398" s="43">
        <v>0</v>
      </c>
      <c r="E398" s="43">
        <v>164660.35</v>
      </c>
      <c r="F398" s="41" t="s">
        <v>411</v>
      </c>
      <c r="G398" s="41" t="s">
        <v>412</v>
      </c>
      <c r="H398" s="41" t="s">
        <v>327</v>
      </c>
      <c r="I398" s="41" t="s">
        <v>413</v>
      </c>
    </row>
    <row r="399" spans="1:9" s="40" customFormat="1" ht="13.35" customHeight="1" x14ac:dyDescent="0.2">
      <c r="A399" s="46" t="s">
        <v>34</v>
      </c>
      <c r="B399" s="42">
        <v>2</v>
      </c>
      <c r="C399" s="43">
        <v>164293.37</v>
      </c>
      <c r="D399" s="43">
        <v>0</v>
      </c>
      <c r="E399" s="43">
        <v>164293.37</v>
      </c>
      <c r="F399" s="41" t="s">
        <v>926</v>
      </c>
      <c r="G399" s="41" t="s">
        <v>412</v>
      </c>
      <c r="H399" s="41" t="s">
        <v>884</v>
      </c>
      <c r="I399" s="41" t="s">
        <v>927</v>
      </c>
    </row>
    <row r="400" spans="1:9" s="40" customFormat="1" ht="13.35" customHeight="1" x14ac:dyDescent="0.2">
      <c r="A400" s="46" t="s">
        <v>34</v>
      </c>
      <c r="B400" s="42">
        <v>3</v>
      </c>
      <c r="C400" s="43">
        <v>164476.85999999999</v>
      </c>
      <c r="D400" s="43">
        <v>0</v>
      </c>
      <c r="E400" s="43">
        <v>164476.85999999999</v>
      </c>
      <c r="F400" s="41" t="s">
        <v>1285</v>
      </c>
      <c r="G400" s="41" t="s">
        <v>412</v>
      </c>
      <c r="H400" s="41" t="s">
        <v>1243</v>
      </c>
      <c r="I400" s="41" t="s">
        <v>1286</v>
      </c>
    </row>
    <row r="401" spans="1:9" s="40" customFormat="1" ht="13.35" customHeight="1" x14ac:dyDescent="0.2">
      <c r="A401" s="46" t="s">
        <v>34</v>
      </c>
      <c r="B401" s="42">
        <v>4</v>
      </c>
      <c r="C401" s="43">
        <v>164476.85999999999</v>
      </c>
      <c r="D401" s="43">
        <v>0</v>
      </c>
      <c r="E401" s="43">
        <v>164476.85999999999</v>
      </c>
      <c r="F401" s="41" t="s">
        <v>1646</v>
      </c>
      <c r="G401" s="41" t="s">
        <v>412</v>
      </c>
      <c r="H401" s="41" t="s">
        <v>1602</v>
      </c>
      <c r="I401" s="41" t="s">
        <v>1647</v>
      </c>
    </row>
    <row r="402" spans="1:9" s="40" customFormat="1" ht="13.35" customHeight="1" x14ac:dyDescent="0.2">
      <c r="A402" s="46" t="s">
        <v>34</v>
      </c>
      <c r="B402" s="42">
        <v>5</v>
      </c>
      <c r="C402" s="43">
        <v>164476.85999999999</v>
      </c>
      <c r="D402" s="43">
        <v>0</v>
      </c>
      <c r="E402" s="43">
        <v>164476.85999999999</v>
      </c>
      <c r="F402" s="41" t="s">
        <v>2009</v>
      </c>
      <c r="G402" s="41" t="s">
        <v>412</v>
      </c>
      <c r="H402" s="41" t="s">
        <v>1961</v>
      </c>
      <c r="I402" s="41" t="s">
        <v>2010</v>
      </c>
    </row>
    <row r="403" spans="1:9" s="40" customFormat="1" ht="13.35" customHeight="1" x14ac:dyDescent="0.2">
      <c r="A403" s="46" t="s">
        <v>34</v>
      </c>
      <c r="B403" s="42">
        <v>6</v>
      </c>
      <c r="C403" s="43">
        <v>125338.74</v>
      </c>
      <c r="D403" s="43">
        <v>0</v>
      </c>
      <c r="E403" s="43">
        <v>125338.74</v>
      </c>
      <c r="F403" s="41" t="s">
        <v>2365</v>
      </c>
      <c r="G403" s="41" t="s">
        <v>412</v>
      </c>
      <c r="H403" s="41" t="s">
        <v>2317</v>
      </c>
      <c r="I403" s="41" t="s">
        <v>2366</v>
      </c>
    </row>
    <row r="404" spans="1:9" s="40" customFormat="1" ht="13.35" customHeight="1" x14ac:dyDescent="0.2">
      <c r="A404" s="46" t="s">
        <v>34</v>
      </c>
      <c r="B404" s="42">
        <v>7</v>
      </c>
      <c r="C404" s="43">
        <v>157318.9</v>
      </c>
      <c r="D404" s="43">
        <v>0</v>
      </c>
      <c r="E404" s="43">
        <v>157318.9</v>
      </c>
      <c r="F404" s="41" t="s">
        <v>2723</v>
      </c>
      <c r="G404" s="41" t="s">
        <v>412</v>
      </c>
      <c r="H404" s="41" t="s">
        <v>2675</v>
      </c>
      <c r="I404" s="41" t="s">
        <v>2724</v>
      </c>
    </row>
    <row r="405" spans="1:9" s="40" customFormat="1" ht="13.35" customHeight="1" x14ac:dyDescent="0.2">
      <c r="A405" s="46" t="s">
        <v>34</v>
      </c>
      <c r="B405" s="42">
        <v>8</v>
      </c>
      <c r="C405" s="43">
        <v>158282.71</v>
      </c>
      <c r="D405" s="43">
        <v>0</v>
      </c>
      <c r="E405" s="43">
        <v>158282.71</v>
      </c>
      <c r="F405" s="41" t="s">
        <v>3078</v>
      </c>
      <c r="G405" s="41" t="s">
        <v>412</v>
      </c>
      <c r="H405" s="41" t="s">
        <v>3030</v>
      </c>
      <c r="I405" s="41" t="s">
        <v>3079</v>
      </c>
    </row>
    <row r="406" spans="1:9" s="40" customFormat="1" ht="13.35" customHeight="1" x14ac:dyDescent="0.2">
      <c r="A406" s="46" t="s">
        <v>34</v>
      </c>
      <c r="B406" s="42">
        <v>9</v>
      </c>
      <c r="C406" s="43">
        <v>158282.71</v>
      </c>
      <c r="D406" s="43">
        <v>0</v>
      </c>
      <c r="E406" s="43">
        <v>158282.71</v>
      </c>
      <c r="F406" s="41" t="s">
        <v>3451</v>
      </c>
      <c r="G406" s="41" t="s">
        <v>412</v>
      </c>
      <c r="H406" s="41" t="s">
        <v>3386</v>
      </c>
      <c r="I406" s="41" t="s">
        <v>3452</v>
      </c>
    </row>
    <row r="407" spans="1:9" s="40" customFormat="1" ht="13.35" customHeight="1" x14ac:dyDescent="0.2">
      <c r="A407" s="46" t="s">
        <v>34</v>
      </c>
      <c r="B407" s="42">
        <v>10</v>
      </c>
      <c r="C407" s="43">
        <v>159021.70000000001</v>
      </c>
      <c r="D407" s="43">
        <v>0</v>
      </c>
      <c r="E407" s="43">
        <v>159021.70000000001</v>
      </c>
      <c r="F407" s="41" t="s">
        <v>3811</v>
      </c>
      <c r="G407" s="41" t="s">
        <v>412</v>
      </c>
      <c r="H407" s="41" t="s">
        <v>3749</v>
      </c>
      <c r="I407" s="41" t="s">
        <v>3812</v>
      </c>
    </row>
    <row r="408" spans="1:9" s="40" customFormat="1" ht="13.35" customHeight="1" x14ac:dyDescent="0.2">
      <c r="A408" s="46" t="s">
        <v>34</v>
      </c>
      <c r="B408" s="42">
        <v>11</v>
      </c>
      <c r="C408" s="43">
        <v>158969.67000000001</v>
      </c>
      <c r="D408" s="43">
        <v>0</v>
      </c>
      <c r="E408" s="43">
        <v>158969.67000000001</v>
      </c>
      <c r="F408" s="41" t="s">
        <v>4166</v>
      </c>
      <c r="G408" s="41" t="s">
        <v>412</v>
      </c>
      <c r="H408" s="41" t="s">
        <v>4104</v>
      </c>
      <c r="I408" s="41" t="s">
        <v>4167</v>
      </c>
    </row>
    <row r="409" spans="1:9" s="40" customFormat="1" ht="13.35" customHeight="1" x14ac:dyDescent="0.2">
      <c r="A409" s="46" t="s">
        <v>34</v>
      </c>
      <c r="B409" s="42">
        <v>12</v>
      </c>
      <c r="C409" s="43">
        <v>159019.38</v>
      </c>
      <c r="D409" s="43">
        <v>0</v>
      </c>
      <c r="E409" s="43">
        <v>159019.38</v>
      </c>
      <c r="F409" s="41" t="s">
        <v>4821</v>
      </c>
      <c r="G409" s="41" t="s">
        <v>412</v>
      </c>
      <c r="H409" s="41" t="s">
        <v>4521</v>
      </c>
      <c r="I409" s="41" t="s">
        <v>4822</v>
      </c>
    </row>
    <row r="410" spans="1:9" s="40" customFormat="1" ht="13.35" customHeight="1" x14ac:dyDescent="0.2">
      <c r="A410" s="46" t="s">
        <v>35</v>
      </c>
      <c r="B410" s="42">
        <v>1</v>
      </c>
      <c r="C410" s="43">
        <v>149209.91</v>
      </c>
      <c r="D410" s="43">
        <v>0</v>
      </c>
      <c r="E410" s="43">
        <v>149209.91</v>
      </c>
      <c r="F410" s="41" t="s">
        <v>366</v>
      </c>
      <c r="G410" s="41" t="s">
        <v>367</v>
      </c>
      <c r="H410" s="41" t="s">
        <v>327</v>
      </c>
      <c r="I410" s="41" t="s">
        <v>368</v>
      </c>
    </row>
    <row r="411" spans="1:9" s="40" customFormat="1" ht="13.35" customHeight="1" x14ac:dyDescent="0.2">
      <c r="A411" s="46" t="s">
        <v>35</v>
      </c>
      <c r="B411" s="42">
        <v>2</v>
      </c>
      <c r="C411" s="43">
        <v>149867.65</v>
      </c>
      <c r="D411" s="43">
        <v>0</v>
      </c>
      <c r="E411" s="43">
        <v>149867.65</v>
      </c>
      <c r="F411" s="41" t="s">
        <v>892</v>
      </c>
      <c r="G411" s="41" t="s">
        <v>367</v>
      </c>
      <c r="H411" s="41" t="s">
        <v>884</v>
      </c>
      <c r="I411" s="41" t="s">
        <v>893</v>
      </c>
    </row>
    <row r="412" spans="1:9" s="40" customFormat="1" ht="13.35" customHeight="1" x14ac:dyDescent="0.2">
      <c r="A412" s="46" t="s">
        <v>35</v>
      </c>
      <c r="B412" s="42">
        <v>3</v>
      </c>
      <c r="C412" s="43">
        <v>149538.78</v>
      </c>
      <c r="D412" s="43">
        <v>0</v>
      </c>
      <c r="E412" s="43">
        <v>149538.78</v>
      </c>
      <c r="F412" s="41" t="s">
        <v>1251</v>
      </c>
      <c r="G412" s="41" t="s">
        <v>367</v>
      </c>
      <c r="H412" s="41" t="s">
        <v>1243</v>
      </c>
      <c r="I412" s="41" t="s">
        <v>1252</v>
      </c>
    </row>
    <row r="413" spans="1:9" s="40" customFormat="1" ht="13.35" customHeight="1" x14ac:dyDescent="0.2">
      <c r="A413" s="46" t="s">
        <v>35</v>
      </c>
      <c r="B413" s="42">
        <v>4</v>
      </c>
      <c r="C413" s="43">
        <v>149538.78</v>
      </c>
      <c r="D413" s="43">
        <v>0</v>
      </c>
      <c r="E413" s="43">
        <v>149538.78</v>
      </c>
      <c r="F413" s="41" t="s">
        <v>1610</v>
      </c>
      <c r="G413" s="41" t="s">
        <v>367</v>
      </c>
      <c r="H413" s="41" t="s">
        <v>1602</v>
      </c>
      <c r="I413" s="41" t="s">
        <v>1611</v>
      </c>
    </row>
    <row r="414" spans="1:9" s="40" customFormat="1" ht="13.35" customHeight="1" x14ac:dyDescent="0.2">
      <c r="A414" s="46" t="s">
        <v>35</v>
      </c>
      <c r="B414" s="42">
        <v>5</v>
      </c>
      <c r="C414" s="43">
        <v>149538.78</v>
      </c>
      <c r="D414" s="43">
        <v>0</v>
      </c>
      <c r="E414" s="43">
        <v>149538.78</v>
      </c>
      <c r="F414" s="41" t="s">
        <v>1969</v>
      </c>
      <c r="G414" s="41" t="s">
        <v>367</v>
      </c>
      <c r="H414" s="41" t="s">
        <v>1961</v>
      </c>
      <c r="I414" s="41" t="s">
        <v>1970</v>
      </c>
    </row>
    <row r="415" spans="1:9" s="40" customFormat="1" ht="13.35" customHeight="1" x14ac:dyDescent="0.2">
      <c r="A415" s="46" t="s">
        <v>35</v>
      </c>
      <c r="B415" s="42">
        <v>6</v>
      </c>
      <c r="C415" s="43">
        <v>26640.44</v>
      </c>
      <c r="D415" s="43">
        <v>0</v>
      </c>
      <c r="E415" s="43">
        <v>26640.44</v>
      </c>
      <c r="F415" s="41" t="s">
        <v>2325</v>
      </c>
      <c r="G415" s="41" t="s">
        <v>367</v>
      </c>
      <c r="H415" s="41" t="s">
        <v>2317</v>
      </c>
      <c r="I415" s="41" t="s">
        <v>2326</v>
      </c>
    </row>
    <row r="416" spans="1:9" s="40" customFormat="1" ht="13.35" customHeight="1" x14ac:dyDescent="0.2">
      <c r="A416" s="46" t="s">
        <v>35</v>
      </c>
      <c r="B416" s="42">
        <v>7</v>
      </c>
      <c r="C416" s="43">
        <v>128050.68</v>
      </c>
      <c r="D416" s="43">
        <v>0</v>
      </c>
      <c r="E416" s="43">
        <v>128050.68</v>
      </c>
      <c r="F416" s="41" t="s">
        <v>2683</v>
      </c>
      <c r="G416" s="41" t="s">
        <v>367</v>
      </c>
      <c r="H416" s="41" t="s">
        <v>2675</v>
      </c>
      <c r="I416" s="41" t="s">
        <v>2684</v>
      </c>
    </row>
    <row r="417" spans="1:9" s="40" customFormat="1" ht="13.35" customHeight="1" x14ac:dyDescent="0.2">
      <c r="A417" s="46" t="s">
        <v>35</v>
      </c>
      <c r="B417" s="42">
        <v>8</v>
      </c>
      <c r="C417" s="43">
        <v>129055.66</v>
      </c>
      <c r="D417" s="43">
        <v>0</v>
      </c>
      <c r="E417" s="43">
        <v>129055.66</v>
      </c>
      <c r="F417" s="41" t="s">
        <v>3038</v>
      </c>
      <c r="G417" s="41" t="s">
        <v>367</v>
      </c>
      <c r="H417" s="41" t="s">
        <v>3030</v>
      </c>
      <c r="I417" s="41" t="s">
        <v>3039</v>
      </c>
    </row>
    <row r="418" spans="1:9" s="40" customFormat="1" ht="13.35" customHeight="1" x14ac:dyDescent="0.2">
      <c r="A418" s="46" t="s">
        <v>35</v>
      </c>
      <c r="B418" s="42">
        <v>9</v>
      </c>
      <c r="C418" s="43">
        <v>129055.67</v>
      </c>
      <c r="D418" s="43">
        <v>0</v>
      </c>
      <c r="E418" s="43">
        <v>129055.67</v>
      </c>
      <c r="F418" s="41" t="s">
        <v>3400</v>
      </c>
      <c r="G418" s="41" t="s">
        <v>367</v>
      </c>
      <c r="H418" s="41" t="s">
        <v>3386</v>
      </c>
      <c r="I418" s="41" t="s">
        <v>3401</v>
      </c>
    </row>
    <row r="419" spans="1:9" s="40" customFormat="1" ht="13.35" customHeight="1" x14ac:dyDescent="0.2">
      <c r="A419" s="46" t="s">
        <v>35</v>
      </c>
      <c r="B419" s="42">
        <v>10</v>
      </c>
      <c r="C419" s="43">
        <v>129826.22</v>
      </c>
      <c r="D419" s="43">
        <v>0</v>
      </c>
      <c r="E419" s="43">
        <v>129826.22</v>
      </c>
      <c r="F419" s="41" t="s">
        <v>3761</v>
      </c>
      <c r="G419" s="41" t="s">
        <v>367</v>
      </c>
      <c r="H419" s="41" t="s">
        <v>3749</v>
      </c>
      <c r="I419" s="41" t="s">
        <v>3762</v>
      </c>
    </row>
    <row r="420" spans="1:9" s="40" customFormat="1" ht="13.35" customHeight="1" x14ac:dyDescent="0.2">
      <c r="A420" s="46" t="s">
        <v>35</v>
      </c>
      <c r="B420" s="42">
        <v>11</v>
      </c>
      <c r="C420" s="43">
        <v>129771.98</v>
      </c>
      <c r="D420" s="43">
        <v>0</v>
      </c>
      <c r="E420" s="43">
        <v>129771.98</v>
      </c>
      <c r="F420" s="41" t="s">
        <v>4116</v>
      </c>
      <c r="G420" s="41" t="s">
        <v>367</v>
      </c>
      <c r="H420" s="41" t="s">
        <v>4104</v>
      </c>
      <c r="I420" s="41" t="s">
        <v>4117</v>
      </c>
    </row>
    <row r="421" spans="1:9" s="40" customFormat="1" ht="13.35" customHeight="1" x14ac:dyDescent="0.2">
      <c r="A421" s="46" t="s">
        <v>35</v>
      </c>
      <c r="B421" s="42">
        <v>12</v>
      </c>
      <c r="C421" s="43">
        <v>129823.8</v>
      </c>
      <c r="D421" s="43">
        <v>0</v>
      </c>
      <c r="E421" s="43">
        <v>129823.8</v>
      </c>
      <c r="F421" s="41" t="s">
        <v>4592</v>
      </c>
      <c r="G421" s="41" t="s">
        <v>367</v>
      </c>
      <c r="H421" s="41" t="s">
        <v>4521</v>
      </c>
      <c r="I421" s="41" t="s">
        <v>4593</v>
      </c>
    </row>
    <row r="422" spans="1:9" s="40" customFormat="1" ht="13.35" customHeight="1" x14ac:dyDescent="0.2">
      <c r="A422" s="46" t="s">
        <v>36</v>
      </c>
      <c r="B422" s="42">
        <v>1</v>
      </c>
      <c r="C422" s="43">
        <v>93623.86</v>
      </c>
      <c r="D422" s="43">
        <v>0</v>
      </c>
      <c r="E422" s="43">
        <v>93623.86</v>
      </c>
      <c r="F422" s="41" t="s">
        <v>339</v>
      </c>
      <c r="G422" s="41" t="s">
        <v>340</v>
      </c>
      <c r="H422" s="41" t="s">
        <v>331</v>
      </c>
      <c r="I422" s="41" t="s">
        <v>341</v>
      </c>
    </row>
    <row r="423" spans="1:9" s="40" customFormat="1" ht="13.35" customHeight="1" x14ac:dyDescent="0.2">
      <c r="A423" s="46" t="s">
        <v>36</v>
      </c>
      <c r="B423" s="42">
        <v>2</v>
      </c>
      <c r="C423" s="43">
        <v>95562.58</v>
      </c>
      <c r="D423" s="43">
        <v>0</v>
      </c>
      <c r="E423" s="43">
        <v>95562.58</v>
      </c>
      <c r="F423" s="41" t="s">
        <v>869</v>
      </c>
      <c r="G423" s="41" t="s">
        <v>340</v>
      </c>
      <c r="H423" s="41" t="s">
        <v>861</v>
      </c>
      <c r="I423" s="41" t="s">
        <v>870</v>
      </c>
    </row>
    <row r="424" spans="1:9" s="40" customFormat="1" ht="13.35" customHeight="1" x14ac:dyDescent="0.2">
      <c r="A424" s="46" t="s">
        <v>36</v>
      </c>
      <c r="B424" s="42">
        <v>3</v>
      </c>
      <c r="C424" s="43">
        <v>94593.22</v>
      </c>
      <c r="D424" s="43">
        <v>0</v>
      </c>
      <c r="E424" s="43">
        <v>94593.22</v>
      </c>
      <c r="F424" s="41" t="s">
        <v>1228</v>
      </c>
      <c r="G424" s="41" t="s">
        <v>340</v>
      </c>
      <c r="H424" s="41" t="s">
        <v>1220</v>
      </c>
      <c r="I424" s="41" t="s">
        <v>1229</v>
      </c>
    </row>
    <row r="425" spans="1:9" s="40" customFormat="1" ht="13.35" customHeight="1" x14ac:dyDescent="0.2">
      <c r="A425" s="46" t="s">
        <v>36</v>
      </c>
      <c r="B425" s="42">
        <v>4</v>
      </c>
      <c r="C425" s="43">
        <v>94593.22</v>
      </c>
      <c r="D425" s="43">
        <v>0</v>
      </c>
      <c r="E425" s="43">
        <v>94593.22</v>
      </c>
      <c r="F425" s="41" t="s">
        <v>1587</v>
      </c>
      <c r="G425" s="41" t="s">
        <v>340</v>
      </c>
      <c r="H425" s="41" t="s">
        <v>1581</v>
      </c>
      <c r="I425" s="41" t="s">
        <v>1588</v>
      </c>
    </row>
    <row r="426" spans="1:9" s="40" customFormat="1" ht="13.35" customHeight="1" x14ac:dyDescent="0.2">
      <c r="A426" s="46" t="s">
        <v>36</v>
      </c>
      <c r="B426" s="42">
        <v>5</v>
      </c>
      <c r="C426" s="43">
        <v>94593.22</v>
      </c>
      <c r="D426" s="43">
        <v>0</v>
      </c>
      <c r="E426" s="43">
        <v>94593.22</v>
      </c>
      <c r="F426" s="41" t="s">
        <v>1946</v>
      </c>
      <c r="G426" s="41" t="s">
        <v>340</v>
      </c>
      <c r="H426" s="41" t="s">
        <v>1940</v>
      </c>
      <c r="I426" s="41" t="s">
        <v>1947</v>
      </c>
    </row>
    <row r="427" spans="1:9" s="40" customFormat="1" ht="13.35" customHeight="1" x14ac:dyDescent="0.2">
      <c r="A427" s="46" t="s">
        <v>36</v>
      </c>
      <c r="B427" s="42">
        <v>6</v>
      </c>
      <c r="C427" s="43">
        <v>87559.84</v>
      </c>
      <c r="D427" s="43">
        <v>0</v>
      </c>
      <c r="E427" s="43">
        <v>87559.84</v>
      </c>
      <c r="F427" s="41" t="s">
        <v>2304</v>
      </c>
      <c r="G427" s="41" t="s">
        <v>340</v>
      </c>
      <c r="H427" s="41" t="s">
        <v>2299</v>
      </c>
      <c r="I427" s="41" t="s">
        <v>2305</v>
      </c>
    </row>
    <row r="428" spans="1:9" s="40" customFormat="1" ht="13.35" customHeight="1" x14ac:dyDescent="0.2">
      <c r="A428" s="46" t="s">
        <v>36</v>
      </c>
      <c r="B428" s="42">
        <v>7</v>
      </c>
      <c r="C428" s="43">
        <v>92287.56</v>
      </c>
      <c r="D428" s="43">
        <v>0</v>
      </c>
      <c r="E428" s="43">
        <v>92287.56</v>
      </c>
      <c r="F428" s="41" t="s">
        <v>2662</v>
      </c>
      <c r="G428" s="41" t="s">
        <v>340</v>
      </c>
      <c r="H428" s="41" t="s">
        <v>2654</v>
      </c>
      <c r="I428" s="41" t="s">
        <v>2663</v>
      </c>
    </row>
    <row r="429" spans="1:9" s="40" customFormat="1" ht="13.35" customHeight="1" x14ac:dyDescent="0.2">
      <c r="A429" s="46" t="s">
        <v>36</v>
      </c>
      <c r="B429" s="42">
        <v>8</v>
      </c>
      <c r="C429" s="43">
        <v>93422.5</v>
      </c>
      <c r="D429" s="43">
        <v>0</v>
      </c>
      <c r="E429" s="43">
        <v>93422.5</v>
      </c>
      <c r="F429" s="41" t="s">
        <v>3017</v>
      </c>
      <c r="G429" s="41" t="s">
        <v>340</v>
      </c>
      <c r="H429" s="41" t="s">
        <v>3009</v>
      </c>
      <c r="I429" s="41" t="s">
        <v>3018</v>
      </c>
    </row>
    <row r="430" spans="1:9" s="40" customFormat="1" ht="13.35" customHeight="1" x14ac:dyDescent="0.2">
      <c r="A430" s="46" t="s">
        <v>36</v>
      </c>
      <c r="B430" s="42">
        <v>9</v>
      </c>
      <c r="C430" s="43">
        <v>93422.57</v>
      </c>
      <c r="D430" s="43">
        <v>0</v>
      </c>
      <c r="E430" s="43">
        <v>93422.57</v>
      </c>
      <c r="F430" s="41" t="s">
        <v>3379</v>
      </c>
      <c r="G430" s="41" t="s">
        <v>340</v>
      </c>
      <c r="H430" s="41" t="s">
        <v>3364</v>
      </c>
      <c r="I430" s="41" t="s">
        <v>3380</v>
      </c>
    </row>
    <row r="431" spans="1:9" s="40" customFormat="1" ht="13.35" customHeight="1" x14ac:dyDescent="0.2">
      <c r="A431" s="46" t="s">
        <v>36</v>
      </c>
      <c r="B431" s="42">
        <v>10</v>
      </c>
      <c r="C431" s="43">
        <v>94300.5</v>
      </c>
      <c r="D431" s="43">
        <v>0</v>
      </c>
      <c r="E431" s="43">
        <v>94300.5</v>
      </c>
      <c r="F431" s="41" t="s">
        <v>3742</v>
      </c>
      <c r="G431" s="41" t="s">
        <v>340</v>
      </c>
      <c r="H431" s="41" t="s">
        <v>3728</v>
      </c>
      <c r="I431" s="41" t="s">
        <v>3743</v>
      </c>
    </row>
    <row r="432" spans="1:9" s="40" customFormat="1" ht="13.35" customHeight="1" x14ac:dyDescent="0.2">
      <c r="A432" s="46" t="s">
        <v>36</v>
      </c>
      <c r="B432" s="42">
        <v>11</v>
      </c>
      <c r="C432" s="43">
        <v>94238.7</v>
      </c>
      <c r="D432" s="43">
        <v>0</v>
      </c>
      <c r="E432" s="43">
        <v>94238.7</v>
      </c>
      <c r="F432" s="41" t="s">
        <v>4097</v>
      </c>
      <c r="G432" s="41" t="s">
        <v>340</v>
      </c>
      <c r="H432" s="41" t="s">
        <v>4083</v>
      </c>
      <c r="I432" s="41" t="s">
        <v>4098</v>
      </c>
    </row>
    <row r="433" spans="1:9" s="40" customFormat="1" ht="13.35" customHeight="1" x14ac:dyDescent="0.2">
      <c r="A433" s="46" t="s">
        <v>36</v>
      </c>
      <c r="B433" s="42">
        <v>12</v>
      </c>
      <c r="C433" s="43">
        <v>94299.81</v>
      </c>
      <c r="D433" s="43">
        <v>0</v>
      </c>
      <c r="E433" s="43">
        <v>94299.81</v>
      </c>
      <c r="F433" s="41" t="s">
        <v>4819</v>
      </c>
      <c r="G433" s="41" t="s">
        <v>340</v>
      </c>
      <c r="H433" s="41" t="s">
        <v>4542</v>
      </c>
      <c r="I433" s="41" t="s">
        <v>4820</v>
      </c>
    </row>
    <row r="434" spans="1:9" s="40" customFormat="1" ht="13.35" customHeight="1" x14ac:dyDescent="0.2">
      <c r="A434" s="46" t="s">
        <v>37</v>
      </c>
      <c r="B434" s="42">
        <v>1</v>
      </c>
      <c r="C434" s="43">
        <v>257063.33</v>
      </c>
      <c r="D434" s="43">
        <v>0</v>
      </c>
      <c r="E434" s="43">
        <v>257063.33</v>
      </c>
      <c r="F434" s="41" t="s">
        <v>363</v>
      </c>
      <c r="G434" s="41" t="s">
        <v>364</v>
      </c>
      <c r="H434" s="41" t="s">
        <v>327</v>
      </c>
      <c r="I434" s="41" t="s">
        <v>365</v>
      </c>
    </row>
    <row r="435" spans="1:9" s="40" customFormat="1" ht="13.35" customHeight="1" x14ac:dyDescent="0.2">
      <c r="A435" s="46" t="s">
        <v>37</v>
      </c>
      <c r="B435" s="42">
        <v>2</v>
      </c>
      <c r="C435" s="43">
        <v>254375.17</v>
      </c>
      <c r="D435" s="43">
        <v>0</v>
      </c>
      <c r="E435" s="43">
        <v>254375.17</v>
      </c>
      <c r="F435" s="41" t="s">
        <v>890</v>
      </c>
      <c r="G435" s="41" t="s">
        <v>364</v>
      </c>
      <c r="H435" s="41" t="s">
        <v>884</v>
      </c>
      <c r="I435" s="41" t="s">
        <v>891</v>
      </c>
    </row>
    <row r="436" spans="1:9" s="40" customFormat="1" ht="13.35" customHeight="1" x14ac:dyDescent="0.2">
      <c r="A436" s="46" t="s">
        <v>37</v>
      </c>
      <c r="B436" s="42">
        <v>3</v>
      </c>
      <c r="C436" s="43">
        <v>255719.25</v>
      </c>
      <c r="D436" s="43">
        <v>0</v>
      </c>
      <c r="E436" s="43">
        <v>255719.25</v>
      </c>
      <c r="F436" s="41" t="s">
        <v>1249</v>
      </c>
      <c r="G436" s="41" t="s">
        <v>364</v>
      </c>
      <c r="H436" s="41" t="s">
        <v>1243</v>
      </c>
      <c r="I436" s="41" t="s">
        <v>1250</v>
      </c>
    </row>
    <row r="437" spans="1:9" s="40" customFormat="1" ht="13.35" customHeight="1" x14ac:dyDescent="0.2">
      <c r="A437" s="46" t="s">
        <v>37</v>
      </c>
      <c r="B437" s="42">
        <v>4</v>
      </c>
      <c r="C437" s="43">
        <v>255719.25</v>
      </c>
      <c r="D437" s="43">
        <v>0</v>
      </c>
      <c r="E437" s="43">
        <v>255719.25</v>
      </c>
      <c r="F437" s="41" t="s">
        <v>1608</v>
      </c>
      <c r="G437" s="41" t="s">
        <v>364</v>
      </c>
      <c r="H437" s="41" t="s">
        <v>1602</v>
      </c>
      <c r="I437" s="41" t="s">
        <v>1609</v>
      </c>
    </row>
    <row r="438" spans="1:9" s="40" customFormat="1" ht="13.35" customHeight="1" x14ac:dyDescent="0.2">
      <c r="A438" s="46" t="s">
        <v>37</v>
      </c>
      <c r="B438" s="42">
        <v>5</v>
      </c>
      <c r="C438" s="43">
        <v>255719.25</v>
      </c>
      <c r="D438" s="43">
        <v>0</v>
      </c>
      <c r="E438" s="43">
        <v>255719.25</v>
      </c>
      <c r="F438" s="41" t="s">
        <v>1967</v>
      </c>
      <c r="G438" s="41" t="s">
        <v>364</v>
      </c>
      <c r="H438" s="41" t="s">
        <v>1961</v>
      </c>
      <c r="I438" s="41" t="s">
        <v>1968</v>
      </c>
    </row>
    <row r="439" spans="1:9" s="40" customFormat="1" ht="13.35" customHeight="1" x14ac:dyDescent="0.2">
      <c r="A439" s="46" t="s">
        <v>37</v>
      </c>
      <c r="B439" s="42">
        <v>6</v>
      </c>
      <c r="C439" s="43">
        <v>211398.28</v>
      </c>
      <c r="D439" s="43">
        <v>0</v>
      </c>
      <c r="E439" s="43">
        <v>211398.28</v>
      </c>
      <c r="F439" s="41" t="s">
        <v>2323</v>
      </c>
      <c r="G439" s="41" t="s">
        <v>364</v>
      </c>
      <c r="H439" s="41" t="s">
        <v>2317</v>
      </c>
      <c r="I439" s="41" t="s">
        <v>2324</v>
      </c>
    </row>
    <row r="440" spans="1:9" s="40" customFormat="1" ht="13.35" customHeight="1" x14ac:dyDescent="0.2">
      <c r="A440" s="46" t="s">
        <v>37</v>
      </c>
      <c r="B440" s="42">
        <v>7</v>
      </c>
      <c r="C440" s="43">
        <v>246863.88</v>
      </c>
      <c r="D440" s="43">
        <v>0</v>
      </c>
      <c r="E440" s="43">
        <v>246863.88</v>
      </c>
      <c r="F440" s="41" t="s">
        <v>2681</v>
      </c>
      <c r="G440" s="41" t="s">
        <v>364</v>
      </c>
      <c r="H440" s="41" t="s">
        <v>2675</v>
      </c>
      <c r="I440" s="41" t="s">
        <v>2682</v>
      </c>
    </row>
    <row r="441" spans="1:9" s="40" customFormat="1" ht="13.35" customHeight="1" x14ac:dyDescent="0.2">
      <c r="A441" s="46" t="s">
        <v>37</v>
      </c>
      <c r="B441" s="42">
        <v>8</v>
      </c>
      <c r="C441" s="43">
        <v>248332.34</v>
      </c>
      <c r="D441" s="43">
        <v>0</v>
      </c>
      <c r="E441" s="43">
        <v>248332.34</v>
      </c>
      <c r="F441" s="41" t="s">
        <v>3036</v>
      </c>
      <c r="G441" s="41" t="s">
        <v>364</v>
      </c>
      <c r="H441" s="41" t="s">
        <v>3030</v>
      </c>
      <c r="I441" s="41" t="s">
        <v>3037</v>
      </c>
    </row>
    <row r="442" spans="1:9" s="40" customFormat="1" ht="13.35" customHeight="1" x14ac:dyDescent="0.2">
      <c r="A442" s="46" t="s">
        <v>37</v>
      </c>
      <c r="B442" s="42">
        <v>9</v>
      </c>
      <c r="C442" s="43">
        <v>248332.34</v>
      </c>
      <c r="D442" s="43">
        <v>0</v>
      </c>
      <c r="E442" s="43">
        <v>248332.34</v>
      </c>
      <c r="F442" s="41" t="s">
        <v>3398</v>
      </c>
      <c r="G442" s="41" t="s">
        <v>364</v>
      </c>
      <c r="H442" s="41" t="s">
        <v>3386</v>
      </c>
      <c r="I442" s="41" t="s">
        <v>3399</v>
      </c>
    </row>
    <row r="443" spans="1:9" s="40" customFormat="1" ht="13.35" customHeight="1" x14ac:dyDescent="0.2">
      <c r="A443" s="46" t="s">
        <v>37</v>
      </c>
      <c r="B443" s="42">
        <v>10</v>
      </c>
      <c r="C443" s="43">
        <v>249458.24</v>
      </c>
      <c r="D443" s="43">
        <v>0</v>
      </c>
      <c r="E443" s="43">
        <v>249458.24</v>
      </c>
      <c r="F443" s="41" t="s">
        <v>3759</v>
      </c>
      <c r="G443" s="41" t="s">
        <v>364</v>
      </c>
      <c r="H443" s="41" t="s">
        <v>3749</v>
      </c>
      <c r="I443" s="41" t="s">
        <v>3760</v>
      </c>
    </row>
    <row r="444" spans="1:9" s="40" customFormat="1" ht="13.35" customHeight="1" x14ac:dyDescent="0.2">
      <c r="A444" s="46" t="s">
        <v>37</v>
      </c>
      <c r="B444" s="42">
        <v>11</v>
      </c>
      <c r="C444" s="43">
        <v>249378.99</v>
      </c>
      <c r="D444" s="43">
        <v>0</v>
      </c>
      <c r="E444" s="43">
        <v>249378.99</v>
      </c>
      <c r="F444" s="41" t="s">
        <v>4114</v>
      </c>
      <c r="G444" s="41" t="s">
        <v>364</v>
      </c>
      <c r="H444" s="41" t="s">
        <v>4104</v>
      </c>
      <c r="I444" s="41" t="s">
        <v>4115</v>
      </c>
    </row>
    <row r="445" spans="1:9" s="40" customFormat="1" ht="13.35" customHeight="1" x14ac:dyDescent="0.2">
      <c r="A445" s="46" t="s">
        <v>37</v>
      </c>
      <c r="B445" s="42">
        <v>12</v>
      </c>
      <c r="C445" s="43">
        <v>249454.72</v>
      </c>
      <c r="D445" s="43">
        <v>0</v>
      </c>
      <c r="E445" s="43">
        <v>249454.72</v>
      </c>
      <c r="F445" s="41" t="s">
        <v>4608</v>
      </c>
      <c r="G445" s="41" t="s">
        <v>364</v>
      </c>
      <c r="H445" s="41" t="s">
        <v>4521</v>
      </c>
      <c r="I445" s="41" t="s">
        <v>4609</v>
      </c>
    </row>
    <row r="446" spans="1:9" s="40" customFormat="1" ht="13.35" customHeight="1" x14ac:dyDescent="0.2">
      <c r="A446" s="46" t="s">
        <v>38</v>
      </c>
      <c r="B446" s="42">
        <v>1</v>
      </c>
      <c r="C446" s="43">
        <v>73206.929999999993</v>
      </c>
      <c r="D446" s="43">
        <v>0</v>
      </c>
      <c r="E446" s="43">
        <v>73206.929999999993</v>
      </c>
      <c r="F446" s="41" t="s">
        <v>765</v>
      </c>
      <c r="G446" s="41" t="s">
        <v>766</v>
      </c>
      <c r="H446" s="41" t="s">
        <v>327</v>
      </c>
      <c r="I446" s="41" t="s">
        <v>767</v>
      </c>
    </row>
    <row r="447" spans="1:9" s="40" customFormat="1" ht="13.35" customHeight="1" x14ac:dyDescent="0.2">
      <c r="A447" s="46" t="s">
        <v>38</v>
      </c>
      <c r="B447" s="42">
        <v>2</v>
      </c>
      <c r="C447" s="43">
        <v>81719</v>
      </c>
      <c r="D447" s="43">
        <v>0</v>
      </c>
      <c r="E447" s="43">
        <v>81719</v>
      </c>
      <c r="F447" s="41" t="s">
        <v>873</v>
      </c>
      <c r="G447" s="41" t="s">
        <v>766</v>
      </c>
      <c r="H447" s="41" t="s">
        <v>861</v>
      </c>
      <c r="I447" s="41" t="s">
        <v>874</v>
      </c>
    </row>
    <row r="448" spans="1:9" s="40" customFormat="1" ht="13.35" customHeight="1" x14ac:dyDescent="0.2">
      <c r="A448" s="46" t="s">
        <v>38</v>
      </c>
      <c r="B448" s="42">
        <v>3</v>
      </c>
      <c r="C448" s="43">
        <v>77462.97</v>
      </c>
      <c r="D448" s="43">
        <v>0</v>
      </c>
      <c r="E448" s="43">
        <v>77462.97</v>
      </c>
      <c r="F448" s="41" t="s">
        <v>1232</v>
      </c>
      <c r="G448" s="41" t="s">
        <v>766</v>
      </c>
      <c r="H448" s="41" t="s">
        <v>1220</v>
      </c>
      <c r="I448" s="41" t="s">
        <v>1233</v>
      </c>
    </row>
    <row r="449" spans="1:9" s="40" customFormat="1" ht="13.35" customHeight="1" x14ac:dyDescent="0.2">
      <c r="A449" s="46" t="s">
        <v>38</v>
      </c>
      <c r="B449" s="42">
        <v>4</v>
      </c>
      <c r="C449" s="43">
        <v>77462.97</v>
      </c>
      <c r="D449" s="43">
        <v>0</v>
      </c>
      <c r="E449" s="43">
        <v>77462.97</v>
      </c>
      <c r="F449" s="41" t="s">
        <v>1591</v>
      </c>
      <c r="G449" s="41" t="s">
        <v>766</v>
      </c>
      <c r="H449" s="41" t="s">
        <v>1581</v>
      </c>
      <c r="I449" s="41" t="s">
        <v>1592</v>
      </c>
    </row>
    <row r="450" spans="1:9" s="40" customFormat="1" ht="13.35" customHeight="1" x14ac:dyDescent="0.2">
      <c r="A450" s="46" t="s">
        <v>38</v>
      </c>
      <c r="B450" s="42">
        <v>5</v>
      </c>
      <c r="C450" s="43">
        <v>77462.97</v>
      </c>
      <c r="D450" s="43">
        <v>0</v>
      </c>
      <c r="E450" s="43">
        <v>77462.97</v>
      </c>
      <c r="F450" s="41" t="s">
        <v>1950</v>
      </c>
      <c r="G450" s="41" t="s">
        <v>766</v>
      </c>
      <c r="H450" s="41" t="s">
        <v>1940</v>
      </c>
      <c r="I450" s="41" t="s">
        <v>1951</v>
      </c>
    </row>
    <row r="451" spans="1:9" s="40" customFormat="1" ht="13.35" customHeight="1" x14ac:dyDescent="0.2">
      <c r="A451" s="46" t="s">
        <v>38</v>
      </c>
      <c r="B451" s="42">
        <v>6</v>
      </c>
      <c r="C451" s="43">
        <v>85189.93</v>
      </c>
      <c r="D451" s="43">
        <v>0</v>
      </c>
      <c r="E451" s="43">
        <v>85189.93</v>
      </c>
      <c r="F451" s="41" t="s">
        <v>2308</v>
      </c>
      <c r="G451" s="41" t="s">
        <v>766</v>
      </c>
      <c r="H451" s="41" t="s">
        <v>2299</v>
      </c>
      <c r="I451" s="41" t="s">
        <v>2309</v>
      </c>
    </row>
    <row r="452" spans="1:9" s="40" customFormat="1" ht="13.35" customHeight="1" x14ac:dyDescent="0.2">
      <c r="A452" s="46" t="s">
        <v>38</v>
      </c>
      <c r="B452" s="42">
        <v>7</v>
      </c>
      <c r="C452" s="43">
        <v>77427.42</v>
      </c>
      <c r="D452" s="43">
        <v>0</v>
      </c>
      <c r="E452" s="43">
        <v>77427.42</v>
      </c>
      <c r="F452" s="41" t="s">
        <v>2666</v>
      </c>
      <c r="G452" s="41" t="s">
        <v>766</v>
      </c>
      <c r="H452" s="41" t="s">
        <v>2654</v>
      </c>
      <c r="I452" s="41" t="s">
        <v>2667</v>
      </c>
    </row>
    <row r="453" spans="1:9" s="40" customFormat="1" ht="13.35" customHeight="1" x14ac:dyDescent="0.2">
      <c r="A453" s="46" t="s">
        <v>38</v>
      </c>
      <c r="B453" s="42">
        <v>8</v>
      </c>
      <c r="C453" s="43">
        <v>78752.56</v>
      </c>
      <c r="D453" s="43">
        <v>0</v>
      </c>
      <c r="E453" s="43">
        <v>78752.56</v>
      </c>
      <c r="F453" s="41" t="s">
        <v>3021</v>
      </c>
      <c r="G453" s="41" t="s">
        <v>766</v>
      </c>
      <c r="H453" s="41" t="s">
        <v>3009</v>
      </c>
      <c r="I453" s="41" t="s">
        <v>3022</v>
      </c>
    </row>
    <row r="454" spans="1:9" s="40" customFormat="1" ht="13.35" customHeight="1" x14ac:dyDescent="0.2">
      <c r="A454" s="46" t="s">
        <v>38</v>
      </c>
      <c r="B454" s="42">
        <v>9</v>
      </c>
      <c r="C454" s="43">
        <v>78752.639999999999</v>
      </c>
      <c r="D454" s="43">
        <v>0</v>
      </c>
      <c r="E454" s="43">
        <v>78752.639999999999</v>
      </c>
      <c r="F454" s="41" t="s">
        <v>3381</v>
      </c>
      <c r="G454" s="41" t="s">
        <v>766</v>
      </c>
      <c r="H454" s="41" t="s">
        <v>3364</v>
      </c>
      <c r="I454" s="41" t="s">
        <v>3382</v>
      </c>
    </row>
    <row r="455" spans="1:9" s="40" customFormat="1" ht="13.35" customHeight="1" x14ac:dyDescent="0.2">
      <c r="A455" s="46" t="s">
        <v>38</v>
      </c>
      <c r="B455" s="42">
        <v>10</v>
      </c>
      <c r="C455" s="43">
        <v>79777.7</v>
      </c>
      <c r="D455" s="43">
        <v>0</v>
      </c>
      <c r="E455" s="43">
        <v>79777.7</v>
      </c>
      <c r="F455" s="41" t="s">
        <v>3744</v>
      </c>
      <c r="G455" s="41" t="s">
        <v>766</v>
      </c>
      <c r="H455" s="41" t="s">
        <v>3728</v>
      </c>
      <c r="I455" s="41" t="s">
        <v>3745</v>
      </c>
    </row>
    <row r="456" spans="1:9" s="40" customFormat="1" ht="13.35" customHeight="1" x14ac:dyDescent="0.2">
      <c r="A456" s="46" t="s">
        <v>38</v>
      </c>
      <c r="B456" s="42">
        <v>11</v>
      </c>
      <c r="C456" s="43">
        <v>79705.55</v>
      </c>
      <c r="D456" s="43">
        <v>0</v>
      </c>
      <c r="E456" s="43">
        <v>79705.55</v>
      </c>
      <c r="F456" s="41" t="s">
        <v>4099</v>
      </c>
      <c r="G456" s="41" t="s">
        <v>766</v>
      </c>
      <c r="H456" s="41" t="s">
        <v>4083</v>
      </c>
      <c r="I456" s="41" t="s">
        <v>4100</v>
      </c>
    </row>
    <row r="457" spans="1:9" s="40" customFormat="1" ht="13.35" customHeight="1" x14ac:dyDescent="0.2">
      <c r="A457" s="46" t="s">
        <v>38</v>
      </c>
      <c r="B457" s="42">
        <v>12</v>
      </c>
      <c r="C457" s="43">
        <v>79776.89</v>
      </c>
      <c r="D457" s="43">
        <v>0</v>
      </c>
      <c r="E457" s="43">
        <v>79776.89</v>
      </c>
      <c r="F457" s="41" t="s">
        <v>4610</v>
      </c>
      <c r="G457" s="41" t="s">
        <v>766</v>
      </c>
      <c r="H457" s="41" t="s">
        <v>4542</v>
      </c>
      <c r="I457" s="41" t="s">
        <v>4611</v>
      </c>
    </row>
    <row r="458" spans="1:9" s="40" customFormat="1" ht="13.35" customHeight="1" x14ac:dyDescent="0.2">
      <c r="A458" s="46" t="s">
        <v>39</v>
      </c>
      <c r="B458" s="42">
        <v>1</v>
      </c>
      <c r="C458" s="43">
        <v>2070994.48</v>
      </c>
      <c r="D458" s="43">
        <v>0</v>
      </c>
      <c r="E458" s="43">
        <v>2070994.48</v>
      </c>
      <c r="F458" s="41" t="s">
        <v>492</v>
      </c>
      <c r="G458" s="41" t="s">
        <v>493</v>
      </c>
      <c r="H458" s="41" t="s">
        <v>327</v>
      </c>
      <c r="I458" s="41" t="s">
        <v>494</v>
      </c>
    </row>
    <row r="459" spans="1:9" s="40" customFormat="1" ht="13.35" customHeight="1" x14ac:dyDescent="0.2">
      <c r="A459" s="46" t="s">
        <v>39</v>
      </c>
      <c r="B459" s="42">
        <v>2</v>
      </c>
      <c r="C459" s="43">
        <v>2118173.16</v>
      </c>
      <c r="D459" s="43">
        <v>0</v>
      </c>
      <c r="E459" s="43">
        <v>2118173.16</v>
      </c>
      <c r="F459" s="41" t="s">
        <v>980</v>
      </c>
      <c r="G459" s="41" t="s">
        <v>493</v>
      </c>
      <c r="H459" s="41" t="s">
        <v>884</v>
      </c>
      <c r="I459" s="41" t="s">
        <v>981</v>
      </c>
    </row>
    <row r="460" spans="1:9" s="40" customFormat="1" ht="13.35" customHeight="1" x14ac:dyDescent="0.2">
      <c r="A460" s="46" t="s">
        <v>39</v>
      </c>
      <c r="B460" s="42">
        <v>3</v>
      </c>
      <c r="C460" s="43">
        <v>2094583.82</v>
      </c>
      <c r="D460" s="43">
        <v>0</v>
      </c>
      <c r="E460" s="43">
        <v>2094583.82</v>
      </c>
      <c r="F460" s="41" t="s">
        <v>1339</v>
      </c>
      <c r="G460" s="41" t="s">
        <v>493</v>
      </c>
      <c r="H460" s="41" t="s">
        <v>1243</v>
      </c>
      <c r="I460" s="41" t="s">
        <v>1340</v>
      </c>
    </row>
    <row r="461" spans="1:9" s="40" customFormat="1" ht="13.35" customHeight="1" x14ac:dyDescent="0.2">
      <c r="A461" s="46" t="s">
        <v>39</v>
      </c>
      <c r="B461" s="42">
        <v>4</v>
      </c>
      <c r="C461" s="43">
        <v>2094583.82</v>
      </c>
      <c r="D461" s="43">
        <v>0</v>
      </c>
      <c r="E461" s="43">
        <v>2094583.82</v>
      </c>
      <c r="F461" s="41" t="s">
        <v>1700</v>
      </c>
      <c r="G461" s="41" t="s">
        <v>493</v>
      </c>
      <c r="H461" s="41" t="s">
        <v>1602</v>
      </c>
      <c r="I461" s="41" t="s">
        <v>1701</v>
      </c>
    </row>
    <row r="462" spans="1:9" s="40" customFormat="1" ht="13.35" customHeight="1" x14ac:dyDescent="0.2">
      <c r="A462" s="46" t="s">
        <v>39</v>
      </c>
      <c r="B462" s="42">
        <v>5</v>
      </c>
      <c r="C462" s="43">
        <v>2094583.82</v>
      </c>
      <c r="D462" s="43">
        <v>0</v>
      </c>
      <c r="E462" s="43">
        <v>2094583.82</v>
      </c>
      <c r="F462" s="41" t="s">
        <v>2063</v>
      </c>
      <c r="G462" s="41" t="s">
        <v>493</v>
      </c>
      <c r="H462" s="41" t="s">
        <v>1961</v>
      </c>
      <c r="I462" s="41" t="s">
        <v>2064</v>
      </c>
    </row>
    <row r="463" spans="1:9" s="40" customFormat="1" ht="13.35" customHeight="1" x14ac:dyDescent="0.2">
      <c r="A463" s="46" t="s">
        <v>39</v>
      </c>
      <c r="B463" s="42">
        <v>6</v>
      </c>
      <c r="C463" s="43">
        <v>2456297.86</v>
      </c>
      <c r="D463" s="43">
        <v>0</v>
      </c>
      <c r="E463" s="43">
        <v>2456297.86</v>
      </c>
      <c r="F463" s="41" t="s">
        <v>2419</v>
      </c>
      <c r="G463" s="41" t="s">
        <v>493</v>
      </c>
      <c r="H463" s="41" t="s">
        <v>2317</v>
      </c>
      <c r="I463" s="41" t="s">
        <v>2420</v>
      </c>
    </row>
    <row r="464" spans="1:9" s="40" customFormat="1" ht="13.35" customHeight="1" x14ac:dyDescent="0.2">
      <c r="A464" s="46" t="s">
        <v>39</v>
      </c>
      <c r="B464" s="42">
        <v>7</v>
      </c>
      <c r="C464" s="43">
        <v>2141347.9500000002</v>
      </c>
      <c r="D464" s="43">
        <v>0</v>
      </c>
      <c r="E464" s="43">
        <v>2141347.9500000002</v>
      </c>
      <c r="F464" s="41" t="s">
        <v>2779</v>
      </c>
      <c r="G464" s="41" t="s">
        <v>493</v>
      </c>
      <c r="H464" s="41" t="s">
        <v>2675</v>
      </c>
      <c r="I464" s="41" t="s">
        <v>2780</v>
      </c>
    </row>
    <row r="465" spans="1:9" s="40" customFormat="1" ht="13.35" customHeight="1" x14ac:dyDescent="0.2">
      <c r="A465" s="46" t="s">
        <v>39</v>
      </c>
      <c r="B465" s="42">
        <v>8</v>
      </c>
      <c r="C465" s="43">
        <v>2154868.71</v>
      </c>
      <c r="D465" s="43">
        <v>0</v>
      </c>
      <c r="E465" s="43">
        <v>2154868.71</v>
      </c>
      <c r="F465" s="41" t="s">
        <v>3134</v>
      </c>
      <c r="G465" s="41" t="s">
        <v>493</v>
      </c>
      <c r="H465" s="41" t="s">
        <v>3030</v>
      </c>
      <c r="I465" s="41" t="s">
        <v>3135</v>
      </c>
    </row>
    <row r="466" spans="1:9" s="40" customFormat="1" ht="13.35" customHeight="1" x14ac:dyDescent="0.2">
      <c r="A466" s="46" t="s">
        <v>39</v>
      </c>
      <c r="B466" s="42">
        <v>9</v>
      </c>
      <c r="C466" s="43">
        <v>2154868.71</v>
      </c>
      <c r="D466" s="43">
        <v>0</v>
      </c>
      <c r="E466" s="43">
        <v>2154868.71</v>
      </c>
      <c r="F466" s="41" t="s">
        <v>3529</v>
      </c>
      <c r="G466" s="41" t="s">
        <v>493</v>
      </c>
      <c r="H466" s="41" t="s">
        <v>3386</v>
      </c>
      <c r="I466" s="41" t="s">
        <v>3530</v>
      </c>
    </row>
    <row r="467" spans="1:9" s="40" customFormat="1" ht="13.35" customHeight="1" x14ac:dyDescent="0.2">
      <c r="A467" s="46" t="s">
        <v>39</v>
      </c>
      <c r="B467" s="42">
        <v>10</v>
      </c>
      <c r="C467" s="43">
        <v>2165235.5</v>
      </c>
      <c r="D467" s="43">
        <v>0</v>
      </c>
      <c r="E467" s="43">
        <v>2165235.5</v>
      </c>
      <c r="F467" s="41" t="s">
        <v>3887</v>
      </c>
      <c r="G467" s="41" t="s">
        <v>493</v>
      </c>
      <c r="H467" s="41" t="s">
        <v>3749</v>
      </c>
      <c r="I467" s="41" t="s">
        <v>3888</v>
      </c>
    </row>
    <row r="468" spans="1:9" s="40" customFormat="1" ht="13.35" customHeight="1" x14ac:dyDescent="0.2">
      <c r="A468" s="46" t="s">
        <v>39</v>
      </c>
      <c r="B468" s="42">
        <v>11</v>
      </c>
      <c r="C468" s="43">
        <v>2164505.79</v>
      </c>
      <c r="D468" s="43">
        <v>0</v>
      </c>
      <c r="E468" s="43">
        <v>2164505.79</v>
      </c>
      <c r="F468" s="41" t="s">
        <v>4242</v>
      </c>
      <c r="G468" s="41" t="s">
        <v>493</v>
      </c>
      <c r="H468" s="41" t="s">
        <v>4104</v>
      </c>
      <c r="I468" s="41" t="s">
        <v>4243</v>
      </c>
    </row>
    <row r="469" spans="1:9" s="40" customFormat="1" ht="13.35" customHeight="1" x14ac:dyDescent="0.2">
      <c r="A469" s="46" t="s">
        <v>39</v>
      </c>
      <c r="B469" s="42">
        <v>12</v>
      </c>
      <c r="C469" s="43">
        <v>2165202.96</v>
      </c>
      <c r="D469" s="43">
        <v>0</v>
      </c>
      <c r="E469" s="43">
        <v>2165202.96</v>
      </c>
      <c r="F469" s="41" t="s">
        <v>4614</v>
      </c>
      <c r="G469" s="41" t="s">
        <v>493</v>
      </c>
      <c r="H469" s="41" t="s">
        <v>4521</v>
      </c>
      <c r="I469" s="41" t="s">
        <v>4615</v>
      </c>
    </row>
    <row r="470" spans="1:9" s="40" customFormat="1" ht="13.35" customHeight="1" x14ac:dyDescent="0.2">
      <c r="A470" s="46" t="s">
        <v>40</v>
      </c>
      <c r="B470" s="42">
        <v>1</v>
      </c>
      <c r="C470" s="43">
        <v>22704504.539999999</v>
      </c>
      <c r="D470" s="43">
        <v>0</v>
      </c>
      <c r="E470" s="43">
        <v>22704504.539999999</v>
      </c>
      <c r="F470" s="41" t="s">
        <v>414</v>
      </c>
      <c r="G470" s="41" t="s">
        <v>415</v>
      </c>
      <c r="H470" s="41" t="s">
        <v>327</v>
      </c>
      <c r="I470" s="41" t="s">
        <v>416</v>
      </c>
    </row>
    <row r="471" spans="1:9" s="40" customFormat="1" ht="13.35" customHeight="1" x14ac:dyDescent="0.2">
      <c r="A471" s="46" t="s">
        <v>40</v>
      </c>
      <c r="B471" s="42">
        <v>2</v>
      </c>
      <c r="C471" s="43">
        <v>26873927.010000002</v>
      </c>
      <c r="D471" s="43">
        <v>0</v>
      </c>
      <c r="E471" s="43">
        <v>26873927.010000002</v>
      </c>
      <c r="F471" s="41" t="s">
        <v>928</v>
      </c>
      <c r="G471" s="41" t="s">
        <v>415</v>
      </c>
      <c r="H471" s="41" t="s">
        <v>884</v>
      </c>
      <c r="I471" s="41" t="s">
        <v>929</v>
      </c>
    </row>
    <row r="472" spans="1:9" s="40" customFormat="1" ht="13.35" customHeight="1" x14ac:dyDescent="0.2">
      <c r="A472" s="46" t="s">
        <v>40</v>
      </c>
      <c r="B472" s="42">
        <v>3</v>
      </c>
      <c r="C472" s="43">
        <v>24789590.780000001</v>
      </c>
      <c r="D472" s="43">
        <v>0</v>
      </c>
      <c r="E472" s="43">
        <v>24789590.780000001</v>
      </c>
      <c r="F472" s="41" t="s">
        <v>1287</v>
      </c>
      <c r="G472" s="41" t="s">
        <v>415</v>
      </c>
      <c r="H472" s="41" t="s">
        <v>1243</v>
      </c>
      <c r="I472" s="41" t="s">
        <v>1288</v>
      </c>
    </row>
    <row r="473" spans="1:9" s="40" customFormat="1" ht="13.35" customHeight="1" x14ac:dyDescent="0.2">
      <c r="A473" s="46" t="s">
        <v>40</v>
      </c>
      <c r="B473" s="42">
        <v>4</v>
      </c>
      <c r="C473" s="43">
        <v>24789590.760000002</v>
      </c>
      <c r="D473" s="43">
        <v>0</v>
      </c>
      <c r="E473" s="43">
        <v>24789590.760000002</v>
      </c>
      <c r="F473" s="41" t="s">
        <v>1648</v>
      </c>
      <c r="G473" s="41" t="s">
        <v>415</v>
      </c>
      <c r="H473" s="41" t="s">
        <v>1602</v>
      </c>
      <c r="I473" s="41" t="s">
        <v>1649</v>
      </c>
    </row>
    <row r="474" spans="1:9" s="40" customFormat="1" ht="13.35" customHeight="1" x14ac:dyDescent="0.2">
      <c r="A474" s="46" t="s">
        <v>40</v>
      </c>
      <c r="B474" s="42">
        <v>5</v>
      </c>
      <c r="C474" s="43">
        <v>24789590.780000001</v>
      </c>
      <c r="D474" s="43">
        <v>0</v>
      </c>
      <c r="E474" s="43">
        <v>24789590.780000001</v>
      </c>
      <c r="F474" s="41" t="s">
        <v>2011</v>
      </c>
      <c r="G474" s="41" t="s">
        <v>415</v>
      </c>
      <c r="H474" s="41" t="s">
        <v>1961</v>
      </c>
      <c r="I474" s="41" t="s">
        <v>2012</v>
      </c>
    </row>
    <row r="475" spans="1:9" s="40" customFormat="1" ht="13.35" customHeight="1" x14ac:dyDescent="0.2">
      <c r="A475" s="46" t="s">
        <v>40</v>
      </c>
      <c r="B475" s="42">
        <v>6</v>
      </c>
      <c r="C475" s="43">
        <v>16729152.32</v>
      </c>
      <c r="D475" s="43">
        <v>0</v>
      </c>
      <c r="E475" s="43">
        <v>16729152.32</v>
      </c>
      <c r="F475" s="41" t="s">
        <v>2367</v>
      </c>
      <c r="G475" s="41" t="s">
        <v>415</v>
      </c>
      <c r="H475" s="41" t="s">
        <v>2317</v>
      </c>
      <c r="I475" s="41" t="s">
        <v>2368</v>
      </c>
    </row>
    <row r="476" spans="1:9" s="40" customFormat="1" ht="13.35" customHeight="1" x14ac:dyDescent="0.2">
      <c r="A476" s="46" t="s">
        <v>40</v>
      </c>
      <c r="B476" s="42">
        <v>7</v>
      </c>
      <c r="C476" s="43">
        <v>16463634.960000001</v>
      </c>
      <c r="D476" s="43">
        <v>0</v>
      </c>
      <c r="E476" s="43">
        <v>16463634.960000001</v>
      </c>
      <c r="F476" s="41" t="s">
        <v>2725</v>
      </c>
      <c r="G476" s="41" t="s">
        <v>415</v>
      </c>
      <c r="H476" s="41" t="s">
        <v>2675</v>
      </c>
      <c r="I476" s="41" t="s">
        <v>2726</v>
      </c>
    </row>
    <row r="477" spans="1:9" s="40" customFormat="1" ht="13.35" customHeight="1" x14ac:dyDescent="0.2">
      <c r="A477" s="46" t="s">
        <v>40</v>
      </c>
      <c r="B477" s="42">
        <v>8</v>
      </c>
      <c r="C477" s="43">
        <v>15518045.949999999</v>
      </c>
      <c r="D477" s="43">
        <v>0</v>
      </c>
      <c r="E477" s="43">
        <v>15518045.949999999</v>
      </c>
      <c r="F477" s="41" t="s">
        <v>3080</v>
      </c>
      <c r="G477" s="41" t="s">
        <v>415</v>
      </c>
      <c r="H477" s="41" t="s">
        <v>3030</v>
      </c>
      <c r="I477" s="41" t="s">
        <v>3081</v>
      </c>
    </row>
    <row r="478" spans="1:9" s="40" customFormat="1" ht="13.35" customHeight="1" x14ac:dyDescent="0.2">
      <c r="A478" s="46" t="s">
        <v>40</v>
      </c>
      <c r="B478" s="42">
        <v>9</v>
      </c>
      <c r="C478" s="43">
        <v>17033237.91</v>
      </c>
      <c r="D478" s="43">
        <v>0</v>
      </c>
      <c r="E478" s="43">
        <v>17033237.91</v>
      </c>
      <c r="F478" s="41" t="s">
        <v>3453</v>
      </c>
      <c r="G478" s="41" t="s">
        <v>415</v>
      </c>
      <c r="H478" s="41" t="s">
        <v>3386</v>
      </c>
      <c r="I478" s="41" t="s">
        <v>3454</v>
      </c>
    </row>
    <row r="479" spans="1:9" s="40" customFormat="1" ht="13.35" customHeight="1" x14ac:dyDescent="0.2">
      <c r="A479" s="46" t="s">
        <v>40</v>
      </c>
      <c r="B479" s="42">
        <v>10</v>
      </c>
      <c r="C479" s="43">
        <v>17280424.800000001</v>
      </c>
      <c r="D479" s="43">
        <v>0</v>
      </c>
      <c r="E479" s="43">
        <v>17280424.800000001</v>
      </c>
      <c r="F479" s="41" t="s">
        <v>3813</v>
      </c>
      <c r="G479" s="41" t="s">
        <v>415</v>
      </c>
      <c r="H479" s="41" t="s">
        <v>3749</v>
      </c>
      <c r="I479" s="41" t="s">
        <v>3814</v>
      </c>
    </row>
    <row r="480" spans="1:9" s="40" customFormat="1" ht="13.35" customHeight="1" x14ac:dyDescent="0.2">
      <c r="A480" s="46" t="s">
        <v>40</v>
      </c>
      <c r="B480" s="42">
        <v>11</v>
      </c>
      <c r="C480" s="43">
        <v>17265904.199999999</v>
      </c>
      <c r="D480" s="43">
        <v>0</v>
      </c>
      <c r="E480" s="43">
        <v>17265904.199999999</v>
      </c>
      <c r="F480" s="41" t="s">
        <v>4168</v>
      </c>
      <c r="G480" s="41" t="s">
        <v>415</v>
      </c>
      <c r="H480" s="41" t="s">
        <v>4104</v>
      </c>
      <c r="I480" s="41" t="s">
        <v>4169</v>
      </c>
    </row>
    <row r="481" spans="1:9" s="40" customFormat="1" ht="13.35" customHeight="1" x14ac:dyDescent="0.2">
      <c r="A481" s="46" t="s">
        <v>40</v>
      </c>
      <c r="B481" s="42">
        <v>12</v>
      </c>
      <c r="C481" s="43">
        <v>17279726.960000001</v>
      </c>
      <c r="D481" s="43">
        <v>0</v>
      </c>
      <c r="E481" s="43">
        <v>17279726.960000001</v>
      </c>
      <c r="F481" s="41" t="s">
        <v>4616</v>
      </c>
      <c r="G481" s="41" t="s">
        <v>415</v>
      </c>
      <c r="H481" s="41" t="s">
        <v>4521</v>
      </c>
      <c r="I481" s="41" t="s">
        <v>4617</v>
      </c>
    </row>
    <row r="482" spans="1:9" s="40" customFormat="1" ht="13.35" customHeight="1" x14ac:dyDescent="0.2">
      <c r="A482" s="46" t="s">
        <v>41</v>
      </c>
      <c r="B482" s="42">
        <v>1</v>
      </c>
      <c r="C482" s="43">
        <v>33391.620000000003</v>
      </c>
      <c r="D482" s="43">
        <v>0</v>
      </c>
      <c r="E482" s="43">
        <v>33391.620000000003</v>
      </c>
      <c r="F482" s="41" t="s">
        <v>591</v>
      </c>
      <c r="G482" s="41" t="s">
        <v>592</v>
      </c>
      <c r="H482" s="41" t="s">
        <v>327</v>
      </c>
      <c r="I482" s="41" t="s">
        <v>593</v>
      </c>
    </row>
    <row r="483" spans="1:9" s="40" customFormat="1" ht="13.35" customHeight="1" x14ac:dyDescent="0.2">
      <c r="A483" s="46" t="s">
        <v>41</v>
      </c>
      <c r="B483" s="42">
        <v>2</v>
      </c>
      <c r="C483" s="43">
        <v>34725.46</v>
      </c>
      <c r="D483" s="43">
        <v>0</v>
      </c>
      <c r="E483" s="43">
        <v>34725.46</v>
      </c>
      <c r="F483" s="41" t="s">
        <v>1046</v>
      </c>
      <c r="G483" s="41" t="s">
        <v>592</v>
      </c>
      <c r="H483" s="41" t="s">
        <v>884</v>
      </c>
      <c r="I483" s="41" t="s">
        <v>1047</v>
      </c>
    </row>
    <row r="484" spans="1:9" s="40" customFormat="1" ht="13.35" customHeight="1" x14ac:dyDescent="0.2">
      <c r="A484" s="46" t="s">
        <v>41</v>
      </c>
      <c r="B484" s="42">
        <v>3</v>
      </c>
      <c r="C484" s="43">
        <v>34058.54</v>
      </c>
      <c r="D484" s="43">
        <v>0</v>
      </c>
      <c r="E484" s="43">
        <v>34058.54</v>
      </c>
      <c r="F484" s="41" t="s">
        <v>1405</v>
      </c>
      <c r="G484" s="41" t="s">
        <v>592</v>
      </c>
      <c r="H484" s="41" t="s">
        <v>1243</v>
      </c>
      <c r="I484" s="41" t="s">
        <v>1406</v>
      </c>
    </row>
    <row r="485" spans="1:9" s="40" customFormat="1" ht="13.35" customHeight="1" x14ac:dyDescent="0.2">
      <c r="A485" s="46" t="s">
        <v>41</v>
      </c>
      <c r="B485" s="42">
        <v>4</v>
      </c>
      <c r="C485" s="43">
        <v>34058.54</v>
      </c>
      <c r="D485" s="43">
        <v>0</v>
      </c>
      <c r="E485" s="43">
        <v>34058.54</v>
      </c>
      <c r="F485" s="41" t="s">
        <v>1766</v>
      </c>
      <c r="G485" s="41" t="s">
        <v>592</v>
      </c>
      <c r="H485" s="41" t="s">
        <v>1602</v>
      </c>
      <c r="I485" s="41" t="s">
        <v>1767</v>
      </c>
    </row>
    <row r="486" spans="1:9" s="40" customFormat="1" ht="13.35" customHeight="1" x14ac:dyDescent="0.2">
      <c r="A486" s="46" t="s">
        <v>41</v>
      </c>
      <c r="B486" s="42">
        <v>5</v>
      </c>
      <c r="C486" s="43">
        <v>34058.54</v>
      </c>
      <c r="D486" s="43">
        <v>0</v>
      </c>
      <c r="E486" s="43">
        <v>34058.54</v>
      </c>
      <c r="F486" s="41" t="s">
        <v>2129</v>
      </c>
      <c r="G486" s="41" t="s">
        <v>592</v>
      </c>
      <c r="H486" s="41" t="s">
        <v>1961</v>
      </c>
      <c r="I486" s="41" t="s">
        <v>2130</v>
      </c>
    </row>
    <row r="487" spans="1:9" s="40" customFormat="1" ht="13.35" customHeight="1" x14ac:dyDescent="0.2">
      <c r="A487" s="46" t="s">
        <v>41</v>
      </c>
      <c r="B487" s="42">
        <v>6</v>
      </c>
      <c r="C487" s="43">
        <v>146886.70000000001</v>
      </c>
      <c r="D487" s="43">
        <v>0</v>
      </c>
      <c r="E487" s="43">
        <v>146886.70000000001</v>
      </c>
      <c r="F487" s="41" t="s">
        <v>2483</v>
      </c>
      <c r="G487" s="41" t="s">
        <v>592</v>
      </c>
      <c r="H487" s="41" t="s">
        <v>2317</v>
      </c>
      <c r="I487" s="41" t="s">
        <v>2484</v>
      </c>
    </row>
    <row r="488" spans="1:9" s="40" customFormat="1" ht="13.35" customHeight="1" x14ac:dyDescent="0.2">
      <c r="A488" s="46" t="s">
        <v>41</v>
      </c>
      <c r="B488" s="42">
        <v>7</v>
      </c>
      <c r="C488" s="43">
        <v>51749.93</v>
      </c>
      <c r="D488" s="43">
        <v>0</v>
      </c>
      <c r="E488" s="43">
        <v>51749.93</v>
      </c>
      <c r="F488" s="41" t="s">
        <v>2853</v>
      </c>
      <c r="G488" s="41" t="s">
        <v>592</v>
      </c>
      <c r="H488" s="41" t="s">
        <v>2675</v>
      </c>
      <c r="I488" s="41" t="s">
        <v>2854</v>
      </c>
    </row>
    <row r="489" spans="1:9" s="40" customFormat="1" ht="13.35" customHeight="1" x14ac:dyDescent="0.2">
      <c r="A489" s="46" t="s">
        <v>41</v>
      </c>
      <c r="B489" s="42">
        <v>8</v>
      </c>
      <c r="C489" s="43">
        <v>52863.17</v>
      </c>
      <c r="D489" s="43">
        <v>0</v>
      </c>
      <c r="E489" s="43">
        <v>52863.17</v>
      </c>
      <c r="F489" s="41" t="s">
        <v>3208</v>
      </c>
      <c r="G489" s="41" t="s">
        <v>592</v>
      </c>
      <c r="H489" s="41" t="s">
        <v>3030</v>
      </c>
      <c r="I489" s="41" t="s">
        <v>3209</v>
      </c>
    </row>
    <row r="490" spans="1:9" s="40" customFormat="1" ht="13.35" customHeight="1" x14ac:dyDescent="0.2">
      <c r="A490" s="46" t="s">
        <v>41</v>
      </c>
      <c r="B490" s="42">
        <v>9</v>
      </c>
      <c r="C490" s="43">
        <v>52863.17</v>
      </c>
      <c r="D490" s="43">
        <v>0</v>
      </c>
      <c r="E490" s="43">
        <v>52863.17</v>
      </c>
      <c r="F490" s="41" t="s">
        <v>3611</v>
      </c>
      <c r="G490" s="41" t="s">
        <v>592</v>
      </c>
      <c r="H490" s="41" t="s">
        <v>3386</v>
      </c>
      <c r="I490" s="41" t="s">
        <v>3612</v>
      </c>
    </row>
    <row r="491" spans="1:9" s="40" customFormat="1" ht="13.35" customHeight="1" x14ac:dyDescent="0.2">
      <c r="A491" s="46" t="s">
        <v>41</v>
      </c>
      <c r="B491" s="42">
        <v>10</v>
      </c>
      <c r="C491" s="43">
        <v>53716.72</v>
      </c>
      <c r="D491" s="43">
        <v>0</v>
      </c>
      <c r="E491" s="43">
        <v>53716.72</v>
      </c>
      <c r="F491" s="41" t="s">
        <v>3967</v>
      </c>
      <c r="G491" s="41" t="s">
        <v>592</v>
      </c>
      <c r="H491" s="41" t="s">
        <v>3749</v>
      </c>
      <c r="I491" s="41" t="s">
        <v>3968</v>
      </c>
    </row>
    <row r="492" spans="1:9" s="40" customFormat="1" ht="13.35" customHeight="1" x14ac:dyDescent="0.2">
      <c r="A492" s="46" t="s">
        <v>41</v>
      </c>
      <c r="B492" s="42">
        <v>11</v>
      </c>
      <c r="C492" s="43">
        <v>53656.639999999999</v>
      </c>
      <c r="D492" s="43">
        <v>0</v>
      </c>
      <c r="E492" s="43">
        <v>53656.639999999999</v>
      </c>
      <c r="F492" s="41" t="s">
        <v>4322</v>
      </c>
      <c r="G492" s="41" t="s">
        <v>592</v>
      </c>
      <c r="H492" s="41" t="s">
        <v>4104</v>
      </c>
      <c r="I492" s="41" t="s">
        <v>4323</v>
      </c>
    </row>
    <row r="493" spans="1:9" s="40" customFormat="1" ht="13.35" customHeight="1" x14ac:dyDescent="0.2">
      <c r="A493" s="46" t="s">
        <v>41</v>
      </c>
      <c r="B493" s="42">
        <v>12</v>
      </c>
      <c r="C493" s="43">
        <v>53714.05</v>
      </c>
      <c r="D493" s="43">
        <v>0</v>
      </c>
      <c r="E493" s="43">
        <v>53714.05</v>
      </c>
      <c r="F493" s="41" t="s">
        <v>4618</v>
      </c>
      <c r="G493" s="41" t="s">
        <v>592</v>
      </c>
      <c r="H493" s="41" t="s">
        <v>4521</v>
      </c>
      <c r="I493" s="41" t="s">
        <v>4619</v>
      </c>
    </row>
    <row r="494" spans="1:9" s="40" customFormat="1" ht="13.35" customHeight="1" x14ac:dyDescent="0.2">
      <c r="A494" s="46" t="s">
        <v>42</v>
      </c>
      <c r="B494" s="42">
        <v>1</v>
      </c>
      <c r="C494" s="43">
        <v>24820010.109999999</v>
      </c>
      <c r="D494" s="43">
        <v>0</v>
      </c>
      <c r="E494" s="43">
        <v>24820010.109999999</v>
      </c>
      <c r="F494" s="41" t="s">
        <v>345</v>
      </c>
      <c r="G494" s="41" t="s">
        <v>346</v>
      </c>
      <c r="H494" s="41" t="s">
        <v>331</v>
      </c>
      <c r="I494" s="41" t="s">
        <v>347</v>
      </c>
    </row>
    <row r="495" spans="1:9" s="40" customFormat="1" ht="13.35" customHeight="1" x14ac:dyDescent="0.2">
      <c r="A495" s="46" t="s">
        <v>42</v>
      </c>
      <c r="B495" s="42">
        <v>2</v>
      </c>
      <c r="C495" s="43">
        <v>26369563.899999999</v>
      </c>
      <c r="D495" s="43">
        <v>0</v>
      </c>
      <c r="E495" s="43">
        <v>26369563.899999999</v>
      </c>
      <c r="F495" s="41" t="s">
        <v>875</v>
      </c>
      <c r="G495" s="41" t="s">
        <v>346</v>
      </c>
      <c r="H495" s="41" t="s">
        <v>861</v>
      </c>
      <c r="I495" s="41" t="s">
        <v>876</v>
      </c>
    </row>
    <row r="496" spans="1:9" s="40" customFormat="1" ht="13.35" customHeight="1" x14ac:dyDescent="0.2">
      <c r="A496" s="46" t="s">
        <v>42</v>
      </c>
      <c r="B496" s="42">
        <v>3</v>
      </c>
      <c r="C496" s="43">
        <v>25576752.390000001</v>
      </c>
      <c r="D496" s="43">
        <v>0</v>
      </c>
      <c r="E496" s="43">
        <v>25576752.390000001</v>
      </c>
      <c r="F496" s="41" t="s">
        <v>1234</v>
      </c>
      <c r="G496" s="41" t="s">
        <v>346</v>
      </c>
      <c r="H496" s="41" t="s">
        <v>1220</v>
      </c>
      <c r="I496" s="41" t="s">
        <v>1235</v>
      </c>
    </row>
    <row r="497" spans="1:9" s="40" customFormat="1" ht="13.35" customHeight="1" x14ac:dyDescent="0.2">
      <c r="A497" s="46" t="s">
        <v>42</v>
      </c>
      <c r="B497" s="42">
        <v>4</v>
      </c>
      <c r="C497" s="43">
        <v>25606837.390000001</v>
      </c>
      <c r="D497" s="43">
        <v>0</v>
      </c>
      <c r="E497" s="43">
        <v>25606837.390000001</v>
      </c>
      <c r="F497" s="41" t="s">
        <v>1593</v>
      </c>
      <c r="G497" s="41" t="s">
        <v>346</v>
      </c>
      <c r="H497" s="41" t="s">
        <v>1581</v>
      </c>
      <c r="I497" s="41" t="s">
        <v>1594</v>
      </c>
    </row>
    <row r="498" spans="1:9" s="40" customFormat="1" ht="13.35" customHeight="1" x14ac:dyDescent="0.2">
      <c r="A498" s="46" t="s">
        <v>42</v>
      </c>
      <c r="B498" s="42">
        <v>5</v>
      </c>
      <c r="C498" s="43">
        <v>25548326.460000001</v>
      </c>
      <c r="D498" s="43">
        <v>0</v>
      </c>
      <c r="E498" s="43">
        <v>25548326.460000001</v>
      </c>
      <c r="F498" s="41" t="s">
        <v>1952</v>
      </c>
      <c r="G498" s="41" t="s">
        <v>346</v>
      </c>
      <c r="H498" s="41" t="s">
        <v>1940</v>
      </c>
      <c r="I498" s="41" t="s">
        <v>1953</v>
      </c>
    </row>
    <row r="499" spans="1:9" s="40" customFormat="1" ht="13.35" customHeight="1" x14ac:dyDescent="0.2">
      <c r="A499" s="46" t="s">
        <v>42</v>
      </c>
      <c r="B499" s="42">
        <v>6</v>
      </c>
      <c r="C499" s="43">
        <v>14618214.539999999</v>
      </c>
      <c r="D499" s="43">
        <v>0</v>
      </c>
      <c r="E499" s="43">
        <v>14618214.539999999</v>
      </c>
      <c r="F499" s="41" t="s">
        <v>2310</v>
      </c>
      <c r="G499" s="41" t="s">
        <v>346</v>
      </c>
      <c r="H499" s="41" t="s">
        <v>2299</v>
      </c>
      <c r="I499" s="41" t="s">
        <v>2311</v>
      </c>
    </row>
    <row r="500" spans="1:9" s="40" customFormat="1" ht="13.35" customHeight="1" x14ac:dyDescent="0.2">
      <c r="A500" s="46" t="s">
        <v>42</v>
      </c>
      <c r="B500" s="42">
        <v>7</v>
      </c>
      <c r="C500" s="43">
        <v>23566584.039999999</v>
      </c>
      <c r="D500" s="43">
        <v>0</v>
      </c>
      <c r="E500" s="43">
        <v>23566584.039999999</v>
      </c>
      <c r="F500" s="41" t="s">
        <v>2668</v>
      </c>
      <c r="G500" s="41" t="s">
        <v>346</v>
      </c>
      <c r="H500" s="41" t="s">
        <v>2654</v>
      </c>
      <c r="I500" s="41" t="s">
        <v>2669</v>
      </c>
    </row>
    <row r="501" spans="1:9" s="40" customFormat="1" ht="13.35" customHeight="1" x14ac:dyDescent="0.2">
      <c r="A501" s="46" t="s">
        <v>42</v>
      </c>
      <c r="B501" s="42">
        <v>8</v>
      </c>
      <c r="C501" s="43">
        <v>23722220.940000001</v>
      </c>
      <c r="D501" s="43">
        <v>0</v>
      </c>
      <c r="E501" s="43">
        <v>23722220.940000001</v>
      </c>
      <c r="F501" s="41" t="s">
        <v>3023</v>
      </c>
      <c r="G501" s="41" t="s">
        <v>346</v>
      </c>
      <c r="H501" s="41" t="s">
        <v>3009</v>
      </c>
      <c r="I501" s="41" t="s">
        <v>3024</v>
      </c>
    </row>
    <row r="502" spans="1:9" s="40" customFormat="1" ht="13.35" customHeight="1" x14ac:dyDescent="0.2">
      <c r="A502" s="46" t="s">
        <v>42</v>
      </c>
      <c r="B502" s="42">
        <v>9</v>
      </c>
      <c r="C502" s="43">
        <v>23720101.739999998</v>
      </c>
      <c r="D502" s="43">
        <v>0</v>
      </c>
      <c r="E502" s="43">
        <v>23720101.739999998</v>
      </c>
      <c r="F502" s="41" t="s">
        <v>3368</v>
      </c>
      <c r="G502" s="41" t="s">
        <v>3369</v>
      </c>
      <c r="H502" s="41" t="s">
        <v>3364</v>
      </c>
      <c r="I502" s="41" t="s">
        <v>3370</v>
      </c>
    </row>
    <row r="503" spans="1:9" s="40" customFormat="1" ht="13.35" customHeight="1" x14ac:dyDescent="0.2">
      <c r="A503" s="46" t="s">
        <v>42</v>
      </c>
      <c r="B503" s="42">
        <v>10</v>
      </c>
      <c r="C503" s="43">
        <v>23839510.420000002</v>
      </c>
      <c r="D503" s="43">
        <v>0</v>
      </c>
      <c r="E503" s="43">
        <v>23839510.420000002</v>
      </c>
      <c r="F503" s="41" t="s">
        <v>3732</v>
      </c>
      <c r="G503" s="41" t="s">
        <v>3369</v>
      </c>
      <c r="H503" s="41" t="s">
        <v>3728</v>
      </c>
      <c r="I503" s="41" t="s">
        <v>3733</v>
      </c>
    </row>
    <row r="504" spans="1:9" s="40" customFormat="1" ht="13.35" customHeight="1" x14ac:dyDescent="0.2">
      <c r="A504" s="46" t="s">
        <v>42</v>
      </c>
      <c r="B504" s="42">
        <v>11</v>
      </c>
      <c r="C504" s="43">
        <v>23827718.079999998</v>
      </c>
      <c r="D504" s="43">
        <v>0</v>
      </c>
      <c r="E504" s="43">
        <v>23827718.079999998</v>
      </c>
      <c r="F504" s="41" t="s">
        <v>4087</v>
      </c>
      <c r="G504" s="41" t="s">
        <v>3369</v>
      </c>
      <c r="H504" s="41" t="s">
        <v>4083</v>
      </c>
      <c r="I504" s="41" t="s">
        <v>4088</v>
      </c>
    </row>
    <row r="505" spans="1:9" s="40" customFormat="1" ht="13.35" customHeight="1" x14ac:dyDescent="0.2">
      <c r="A505" s="46" t="s">
        <v>42</v>
      </c>
      <c r="B505" s="42">
        <v>12</v>
      </c>
      <c r="C505" s="43">
        <v>110862.34</v>
      </c>
      <c r="D505" s="43">
        <v>0</v>
      </c>
      <c r="E505" s="43">
        <v>110862.34</v>
      </c>
      <c r="F505" s="41" t="s">
        <v>4622</v>
      </c>
      <c r="G505" s="41" t="s">
        <v>3369</v>
      </c>
      <c r="H505" s="41" t="s">
        <v>4623</v>
      </c>
      <c r="I505" s="41" t="s">
        <v>4624</v>
      </c>
    </row>
    <row r="506" spans="1:9" s="40" customFormat="1" ht="13.35" customHeight="1" x14ac:dyDescent="0.2">
      <c r="A506" s="46" t="s">
        <v>42</v>
      </c>
      <c r="B506" s="42">
        <v>12</v>
      </c>
      <c r="C506" s="43">
        <v>23776491.07</v>
      </c>
      <c r="D506" s="43">
        <v>0</v>
      </c>
      <c r="E506" s="43">
        <v>23776491.07</v>
      </c>
      <c r="F506" s="41" t="s">
        <v>4625</v>
      </c>
      <c r="G506" s="41" t="s">
        <v>3369</v>
      </c>
      <c r="H506" s="41" t="s">
        <v>4542</v>
      </c>
      <c r="I506" s="41" t="s">
        <v>4626</v>
      </c>
    </row>
    <row r="507" spans="1:9" s="40" customFormat="1" ht="13.35" customHeight="1" x14ac:dyDescent="0.2">
      <c r="A507" s="46" t="s">
        <v>43</v>
      </c>
      <c r="B507" s="42">
        <v>1</v>
      </c>
      <c r="C507" s="43">
        <v>1611411.42</v>
      </c>
      <c r="D507" s="43">
        <v>0</v>
      </c>
      <c r="E507" s="43">
        <v>1611411.42</v>
      </c>
      <c r="F507" s="41" t="s">
        <v>333</v>
      </c>
      <c r="G507" s="41" t="s">
        <v>334</v>
      </c>
      <c r="H507" s="41" t="s">
        <v>331</v>
      </c>
      <c r="I507" s="41" t="s">
        <v>335</v>
      </c>
    </row>
    <row r="508" spans="1:9" s="40" customFormat="1" ht="13.35" customHeight="1" x14ac:dyDescent="0.2">
      <c r="A508" s="46" t="s">
        <v>43</v>
      </c>
      <c r="B508" s="42">
        <v>2</v>
      </c>
      <c r="C508" s="43">
        <v>1759823.65</v>
      </c>
      <c r="D508" s="43">
        <v>0</v>
      </c>
      <c r="E508" s="43">
        <v>1759823.65</v>
      </c>
      <c r="F508" s="41" t="s">
        <v>865</v>
      </c>
      <c r="G508" s="41" t="s">
        <v>334</v>
      </c>
      <c r="H508" s="41" t="s">
        <v>861</v>
      </c>
      <c r="I508" s="41" t="s">
        <v>866</v>
      </c>
    </row>
    <row r="509" spans="1:9" s="40" customFormat="1" ht="13.35" customHeight="1" x14ac:dyDescent="0.2">
      <c r="A509" s="46" t="s">
        <v>43</v>
      </c>
      <c r="B509" s="42">
        <v>3</v>
      </c>
      <c r="C509" s="43">
        <v>1685617.53</v>
      </c>
      <c r="D509" s="43">
        <v>0</v>
      </c>
      <c r="E509" s="43">
        <v>1685617.53</v>
      </c>
      <c r="F509" s="41" t="s">
        <v>1224</v>
      </c>
      <c r="G509" s="41" t="s">
        <v>334</v>
      </c>
      <c r="H509" s="41" t="s">
        <v>1220</v>
      </c>
      <c r="I509" s="41" t="s">
        <v>1225</v>
      </c>
    </row>
    <row r="510" spans="1:9" s="40" customFormat="1" ht="13.35" customHeight="1" x14ac:dyDescent="0.2">
      <c r="A510" s="46" t="s">
        <v>43</v>
      </c>
      <c r="B510" s="42">
        <v>4</v>
      </c>
      <c r="C510" s="43">
        <v>1685617.53</v>
      </c>
      <c r="D510" s="43">
        <v>0</v>
      </c>
      <c r="E510" s="43">
        <v>1685617.53</v>
      </c>
      <c r="F510" s="41" t="s">
        <v>1583</v>
      </c>
      <c r="G510" s="41" t="s">
        <v>334</v>
      </c>
      <c r="H510" s="41" t="s">
        <v>1581</v>
      </c>
      <c r="I510" s="41" t="s">
        <v>1584</v>
      </c>
    </row>
    <row r="511" spans="1:9" s="40" customFormat="1" ht="13.35" customHeight="1" x14ac:dyDescent="0.2">
      <c r="A511" s="46" t="s">
        <v>43</v>
      </c>
      <c r="B511" s="42">
        <v>5</v>
      </c>
      <c r="C511" s="43">
        <v>1685617.53</v>
      </c>
      <c r="D511" s="43">
        <v>0</v>
      </c>
      <c r="E511" s="43">
        <v>1685617.53</v>
      </c>
      <c r="F511" s="41" t="s">
        <v>1942</v>
      </c>
      <c r="G511" s="41" t="s">
        <v>334</v>
      </c>
      <c r="H511" s="41" t="s">
        <v>1940</v>
      </c>
      <c r="I511" s="41" t="s">
        <v>1943</v>
      </c>
    </row>
    <row r="512" spans="1:9" s="40" customFormat="1" ht="13.35" customHeight="1" x14ac:dyDescent="0.2">
      <c r="A512" s="46" t="s">
        <v>43</v>
      </c>
      <c r="B512" s="42">
        <v>6</v>
      </c>
      <c r="C512" s="43">
        <v>12881.91</v>
      </c>
      <c r="D512" s="43">
        <v>0</v>
      </c>
      <c r="E512" s="43">
        <v>12881.91</v>
      </c>
      <c r="F512" s="41" t="s">
        <v>2301</v>
      </c>
      <c r="G512" s="41" t="s">
        <v>2302</v>
      </c>
      <c r="H512" s="41" t="s">
        <v>2299</v>
      </c>
      <c r="I512" s="41" t="s">
        <v>2303</v>
      </c>
    </row>
    <row r="513" spans="1:9" s="40" customFormat="1" ht="13.35" customHeight="1" x14ac:dyDescent="0.2">
      <c r="A513" s="46" t="s">
        <v>43</v>
      </c>
      <c r="B513" s="42">
        <v>7</v>
      </c>
      <c r="C513" s="43">
        <v>1522744.46</v>
      </c>
      <c r="D513" s="43">
        <v>0</v>
      </c>
      <c r="E513" s="43">
        <v>1522744.46</v>
      </c>
      <c r="F513" s="41" t="s">
        <v>2658</v>
      </c>
      <c r="G513" s="41" t="s">
        <v>2302</v>
      </c>
      <c r="H513" s="41" t="s">
        <v>2654</v>
      </c>
      <c r="I513" s="41" t="s">
        <v>2659</v>
      </c>
    </row>
    <row r="514" spans="1:9" s="40" customFormat="1" ht="13.35" customHeight="1" x14ac:dyDescent="0.2">
      <c r="A514" s="46" t="s">
        <v>43</v>
      </c>
      <c r="B514" s="42">
        <v>8</v>
      </c>
      <c r="C514" s="43">
        <v>1421528.64</v>
      </c>
      <c r="D514" s="43">
        <v>0</v>
      </c>
      <c r="E514" s="43">
        <v>1421528.64</v>
      </c>
      <c r="F514" s="41" t="s">
        <v>3013</v>
      </c>
      <c r="G514" s="41" t="s">
        <v>2302</v>
      </c>
      <c r="H514" s="41" t="s">
        <v>3009</v>
      </c>
      <c r="I514" s="41" t="s">
        <v>3014</v>
      </c>
    </row>
    <row r="515" spans="1:9" s="40" customFormat="1" ht="13.35" customHeight="1" x14ac:dyDescent="0.2">
      <c r="A515" s="46" t="s">
        <v>43</v>
      </c>
      <c r="B515" s="42">
        <v>9</v>
      </c>
      <c r="C515" s="43">
        <v>1421529.62</v>
      </c>
      <c r="D515" s="43">
        <v>0</v>
      </c>
      <c r="E515" s="43">
        <v>1421529.62</v>
      </c>
      <c r="F515" s="41" t="s">
        <v>3373</v>
      </c>
      <c r="G515" s="41" t="s">
        <v>2302</v>
      </c>
      <c r="H515" s="41" t="s">
        <v>3364</v>
      </c>
      <c r="I515" s="41" t="s">
        <v>3374</v>
      </c>
    </row>
    <row r="516" spans="1:9" s="40" customFormat="1" ht="13.35" customHeight="1" x14ac:dyDescent="0.2">
      <c r="A516" s="46" t="s">
        <v>43</v>
      </c>
      <c r="B516" s="42">
        <v>10</v>
      </c>
      <c r="C516" s="43">
        <v>1451284.65</v>
      </c>
      <c r="D516" s="43">
        <v>0</v>
      </c>
      <c r="E516" s="43">
        <v>1451284.65</v>
      </c>
      <c r="F516" s="41" t="s">
        <v>3736</v>
      </c>
      <c r="G516" s="41" t="s">
        <v>2302</v>
      </c>
      <c r="H516" s="41" t="s">
        <v>3728</v>
      </c>
      <c r="I516" s="41" t="s">
        <v>3737</v>
      </c>
    </row>
    <row r="517" spans="1:9" s="40" customFormat="1" ht="13.35" customHeight="1" x14ac:dyDescent="0.2">
      <c r="A517" s="46" t="s">
        <v>43</v>
      </c>
      <c r="B517" s="42">
        <v>11</v>
      </c>
      <c r="C517" s="43">
        <v>1450192.65</v>
      </c>
      <c r="D517" s="43">
        <v>0</v>
      </c>
      <c r="E517" s="43">
        <v>1450192.65</v>
      </c>
      <c r="F517" s="41" t="s">
        <v>4091</v>
      </c>
      <c r="G517" s="41" t="s">
        <v>2302</v>
      </c>
      <c r="H517" s="41" t="s">
        <v>4083</v>
      </c>
      <c r="I517" s="41" t="s">
        <v>4092</v>
      </c>
    </row>
    <row r="518" spans="1:9" s="40" customFormat="1" ht="13.35" customHeight="1" x14ac:dyDescent="0.2">
      <c r="A518" s="46" t="s">
        <v>43</v>
      </c>
      <c r="B518" s="42">
        <v>12</v>
      </c>
      <c r="C518" s="43">
        <v>1441777.2</v>
      </c>
      <c r="D518" s="43">
        <v>0</v>
      </c>
      <c r="E518" s="43">
        <v>1441777.2</v>
      </c>
      <c r="F518" s="41" t="s">
        <v>4629</v>
      </c>
      <c r="G518" s="41" t="s">
        <v>2302</v>
      </c>
      <c r="H518" s="41" t="s">
        <v>4542</v>
      </c>
      <c r="I518" s="41" t="s">
        <v>4630</v>
      </c>
    </row>
    <row r="519" spans="1:9" s="40" customFormat="1" ht="13.35" customHeight="1" x14ac:dyDescent="0.2">
      <c r="A519" s="46" t="s">
        <v>44</v>
      </c>
      <c r="B519" s="42">
        <v>1</v>
      </c>
      <c r="C519" s="43">
        <v>958165.22</v>
      </c>
      <c r="D519" s="43">
        <v>0</v>
      </c>
      <c r="E519" s="43">
        <v>958165.22</v>
      </c>
      <c r="F519" s="41" t="s">
        <v>417</v>
      </c>
      <c r="G519" s="41" t="s">
        <v>418</v>
      </c>
      <c r="H519" s="41" t="s">
        <v>327</v>
      </c>
      <c r="I519" s="41" t="s">
        <v>419</v>
      </c>
    </row>
    <row r="520" spans="1:9" s="40" customFormat="1" ht="13.35" customHeight="1" x14ac:dyDescent="0.2">
      <c r="A520" s="46" t="s">
        <v>44</v>
      </c>
      <c r="B520" s="42">
        <v>2</v>
      </c>
      <c r="C520" s="43">
        <v>1095927</v>
      </c>
      <c r="D520" s="43">
        <v>0</v>
      </c>
      <c r="E520" s="43">
        <v>1095927</v>
      </c>
      <c r="F520" s="41" t="s">
        <v>930</v>
      </c>
      <c r="G520" s="41" t="s">
        <v>418</v>
      </c>
      <c r="H520" s="41" t="s">
        <v>884</v>
      </c>
      <c r="I520" s="41" t="s">
        <v>931</v>
      </c>
    </row>
    <row r="521" spans="1:9" s="40" customFormat="1" ht="13.35" customHeight="1" x14ac:dyDescent="0.2">
      <c r="A521" s="46" t="s">
        <v>44</v>
      </c>
      <c r="B521" s="42">
        <v>3</v>
      </c>
      <c r="C521" s="43">
        <v>1027171.44</v>
      </c>
      <c r="D521" s="43">
        <v>0</v>
      </c>
      <c r="E521" s="43">
        <v>1027171.44</v>
      </c>
      <c r="F521" s="41" t="s">
        <v>1289</v>
      </c>
      <c r="G521" s="41" t="s">
        <v>418</v>
      </c>
      <c r="H521" s="41" t="s">
        <v>1243</v>
      </c>
      <c r="I521" s="41" t="s">
        <v>1290</v>
      </c>
    </row>
    <row r="522" spans="1:9" s="40" customFormat="1" ht="13.35" customHeight="1" x14ac:dyDescent="0.2">
      <c r="A522" s="46" t="s">
        <v>44</v>
      </c>
      <c r="B522" s="42">
        <v>4</v>
      </c>
      <c r="C522" s="43">
        <v>1027171.24</v>
      </c>
      <c r="D522" s="43">
        <v>0</v>
      </c>
      <c r="E522" s="43">
        <v>1027171.24</v>
      </c>
      <c r="F522" s="41" t="s">
        <v>1650</v>
      </c>
      <c r="G522" s="41" t="s">
        <v>418</v>
      </c>
      <c r="H522" s="41" t="s">
        <v>1602</v>
      </c>
      <c r="I522" s="41" t="s">
        <v>1651</v>
      </c>
    </row>
    <row r="523" spans="1:9" s="40" customFormat="1" ht="13.35" customHeight="1" x14ac:dyDescent="0.2">
      <c r="A523" s="46" t="s">
        <v>44</v>
      </c>
      <c r="B523" s="42">
        <v>5</v>
      </c>
      <c r="C523" s="43">
        <v>1027171.24</v>
      </c>
      <c r="D523" s="43">
        <v>0</v>
      </c>
      <c r="E523" s="43">
        <v>1027171.24</v>
      </c>
      <c r="F523" s="41" t="s">
        <v>2013</v>
      </c>
      <c r="G523" s="41" t="s">
        <v>418</v>
      </c>
      <c r="H523" s="41" t="s">
        <v>1961</v>
      </c>
      <c r="I523" s="41" t="s">
        <v>2014</v>
      </c>
    </row>
    <row r="524" spans="1:9" s="40" customFormat="1" ht="13.35" customHeight="1" x14ac:dyDescent="0.2">
      <c r="A524" s="46" t="s">
        <v>44</v>
      </c>
      <c r="B524" s="42">
        <v>6</v>
      </c>
      <c r="C524" s="43">
        <v>259610.88</v>
      </c>
      <c r="D524" s="43">
        <v>0</v>
      </c>
      <c r="E524" s="43">
        <v>259610.88</v>
      </c>
      <c r="F524" s="41" t="s">
        <v>2369</v>
      </c>
      <c r="G524" s="41" t="s">
        <v>418</v>
      </c>
      <c r="H524" s="41" t="s">
        <v>2317</v>
      </c>
      <c r="I524" s="41" t="s">
        <v>2370</v>
      </c>
    </row>
    <row r="525" spans="1:9" s="40" customFormat="1" ht="13.35" customHeight="1" x14ac:dyDescent="0.2">
      <c r="A525" s="46" t="s">
        <v>44</v>
      </c>
      <c r="B525" s="42">
        <v>7</v>
      </c>
      <c r="C525" s="43">
        <v>892425.86</v>
      </c>
      <c r="D525" s="43">
        <v>0</v>
      </c>
      <c r="E525" s="43">
        <v>892425.86</v>
      </c>
      <c r="F525" s="41" t="s">
        <v>2727</v>
      </c>
      <c r="G525" s="41" t="s">
        <v>418</v>
      </c>
      <c r="H525" s="41" t="s">
        <v>2675</v>
      </c>
      <c r="I525" s="41" t="s">
        <v>2728</v>
      </c>
    </row>
    <row r="526" spans="1:9" s="40" customFormat="1" ht="13.35" customHeight="1" x14ac:dyDescent="0.2">
      <c r="A526" s="46" t="s">
        <v>44</v>
      </c>
      <c r="B526" s="42">
        <v>8</v>
      </c>
      <c r="C526" s="43">
        <v>899244.21</v>
      </c>
      <c r="D526" s="43">
        <v>0</v>
      </c>
      <c r="E526" s="43">
        <v>899244.21</v>
      </c>
      <c r="F526" s="41" t="s">
        <v>3082</v>
      </c>
      <c r="G526" s="41" t="s">
        <v>418</v>
      </c>
      <c r="H526" s="41" t="s">
        <v>3030</v>
      </c>
      <c r="I526" s="41" t="s">
        <v>3083</v>
      </c>
    </row>
    <row r="527" spans="1:9" s="40" customFormat="1" ht="13.35" customHeight="1" x14ac:dyDescent="0.2">
      <c r="A527" s="46" t="s">
        <v>44</v>
      </c>
      <c r="B527" s="42">
        <v>9</v>
      </c>
      <c r="C527" s="43">
        <v>899244.96</v>
      </c>
      <c r="D527" s="43">
        <v>0</v>
      </c>
      <c r="E527" s="43">
        <v>899244.96</v>
      </c>
      <c r="F527" s="41" t="s">
        <v>3455</v>
      </c>
      <c r="G527" s="41" t="s">
        <v>418</v>
      </c>
      <c r="H527" s="41" t="s">
        <v>3386</v>
      </c>
      <c r="I527" s="41" t="s">
        <v>3456</v>
      </c>
    </row>
    <row r="528" spans="1:9" s="40" customFormat="1" ht="13.35" customHeight="1" x14ac:dyDescent="0.2">
      <c r="A528" s="46" t="s">
        <v>44</v>
      </c>
      <c r="B528" s="42">
        <v>10</v>
      </c>
      <c r="C528" s="43">
        <v>904473.08</v>
      </c>
      <c r="D528" s="43">
        <v>0</v>
      </c>
      <c r="E528" s="43">
        <v>904473.08</v>
      </c>
      <c r="F528" s="41" t="s">
        <v>3815</v>
      </c>
      <c r="G528" s="41" t="s">
        <v>418</v>
      </c>
      <c r="H528" s="41" t="s">
        <v>3749</v>
      </c>
      <c r="I528" s="41" t="s">
        <v>3816</v>
      </c>
    </row>
    <row r="529" spans="1:9" s="40" customFormat="1" ht="13.35" customHeight="1" x14ac:dyDescent="0.2">
      <c r="A529" s="46" t="s">
        <v>44</v>
      </c>
      <c r="B529" s="42">
        <v>11</v>
      </c>
      <c r="C529" s="43">
        <v>904104.21</v>
      </c>
      <c r="D529" s="43">
        <v>0</v>
      </c>
      <c r="E529" s="43">
        <v>904104.21</v>
      </c>
      <c r="F529" s="41" t="s">
        <v>4170</v>
      </c>
      <c r="G529" s="41" t="s">
        <v>418</v>
      </c>
      <c r="H529" s="41" t="s">
        <v>4104</v>
      </c>
      <c r="I529" s="41" t="s">
        <v>4171</v>
      </c>
    </row>
    <row r="530" spans="1:9" s="40" customFormat="1" ht="13.35" customHeight="1" x14ac:dyDescent="0.2">
      <c r="A530" s="46" t="s">
        <v>44</v>
      </c>
      <c r="B530" s="42">
        <v>12</v>
      </c>
      <c r="C530" s="43">
        <v>904456.13</v>
      </c>
      <c r="D530" s="43">
        <v>0</v>
      </c>
      <c r="E530" s="43">
        <v>904456.13</v>
      </c>
      <c r="F530" s="41" t="s">
        <v>4659</v>
      </c>
      <c r="G530" s="41" t="s">
        <v>418</v>
      </c>
      <c r="H530" s="41" t="s">
        <v>4521</v>
      </c>
      <c r="I530" s="41" t="s">
        <v>4660</v>
      </c>
    </row>
    <row r="531" spans="1:9" s="40" customFormat="1" ht="13.35" customHeight="1" x14ac:dyDescent="0.2">
      <c r="A531" s="46" t="s">
        <v>45</v>
      </c>
      <c r="B531" s="42">
        <v>1</v>
      </c>
      <c r="C531" s="43">
        <v>186996.27</v>
      </c>
      <c r="D531" s="43">
        <v>0</v>
      </c>
      <c r="E531" s="43">
        <v>186996.27</v>
      </c>
      <c r="F531" s="41" t="s">
        <v>693</v>
      </c>
      <c r="G531" s="41" t="s">
        <v>694</v>
      </c>
      <c r="H531" s="41" t="s">
        <v>327</v>
      </c>
      <c r="I531" s="41" t="s">
        <v>695</v>
      </c>
    </row>
    <row r="532" spans="1:9" s="40" customFormat="1" ht="13.35" customHeight="1" x14ac:dyDescent="0.2">
      <c r="A532" s="46" t="s">
        <v>45</v>
      </c>
      <c r="B532" s="42">
        <v>2</v>
      </c>
      <c r="C532" s="43">
        <v>192955.95</v>
      </c>
      <c r="D532" s="43">
        <v>0</v>
      </c>
      <c r="E532" s="43">
        <v>192955.95</v>
      </c>
      <c r="F532" s="41" t="s">
        <v>1112</v>
      </c>
      <c r="G532" s="41" t="s">
        <v>694</v>
      </c>
      <c r="H532" s="41" t="s">
        <v>884</v>
      </c>
      <c r="I532" s="41" t="s">
        <v>1113</v>
      </c>
    </row>
    <row r="533" spans="1:9" s="40" customFormat="1" ht="24.6" customHeight="1" x14ac:dyDescent="0.2">
      <c r="A533" s="46" t="s">
        <v>45</v>
      </c>
      <c r="B533" s="42">
        <v>3</v>
      </c>
      <c r="C533" s="43">
        <v>189976.11</v>
      </c>
      <c r="D533" s="43">
        <v>0</v>
      </c>
      <c r="E533" s="43">
        <v>189976.11</v>
      </c>
      <c r="F533" s="41" t="s">
        <v>1471</v>
      </c>
      <c r="G533" s="41" t="s">
        <v>694</v>
      </c>
      <c r="H533" s="41" t="s">
        <v>1243</v>
      </c>
      <c r="I533" s="41" t="s">
        <v>1472</v>
      </c>
    </row>
    <row r="534" spans="1:9" s="40" customFormat="1" ht="24.6" customHeight="1" x14ac:dyDescent="0.2">
      <c r="A534" s="46" t="s">
        <v>45</v>
      </c>
      <c r="B534" s="42">
        <v>4</v>
      </c>
      <c r="C534" s="43">
        <v>189976.11</v>
      </c>
      <c r="D534" s="43">
        <v>0</v>
      </c>
      <c r="E534" s="43">
        <v>189976.11</v>
      </c>
      <c r="F534" s="41" t="s">
        <v>1830</v>
      </c>
      <c r="G534" s="41" t="s">
        <v>694</v>
      </c>
      <c r="H534" s="41" t="s">
        <v>1602</v>
      </c>
      <c r="I534" s="41" t="s">
        <v>1831</v>
      </c>
    </row>
    <row r="535" spans="1:9" s="40" customFormat="1" ht="13.35" customHeight="1" x14ac:dyDescent="0.2">
      <c r="A535" s="46" t="s">
        <v>45</v>
      </c>
      <c r="B535" s="42">
        <v>5</v>
      </c>
      <c r="C535" s="43">
        <v>189976.11</v>
      </c>
      <c r="D535" s="43">
        <v>0</v>
      </c>
      <c r="E535" s="43">
        <v>189976.11</v>
      </c>
      <c r="F535" s="41" t="s">
        <v>2189</v>
      </c>
      <c r="G535" s="41" t="s">
        <v>694</v>
      </c>
      <c r="H535" s="41" t="s">
        <v>1961</v>
      </c>
      <c r="I535" s="41" t="s">
        <v>2190</v>
      </c>
    </row>
    <row r="536" spans="1:9" s="40" customFormat="1" ht="13.35" customHeight="1" x14ac:dyDescent="0.2">
      <c r="A536" s="46" t="s">
        <v>45</v>
      </c>
      <c r="B536" s="42">
        <v>6</v>
      </c>
      <c r="C536" s="43">
        <v>112855.83</v>
      </c>
      <c r="D536" s="43">
        <v>0</v>
      </c>
      <c r="E536" s="43">
        <v>112855.83</v>
      </c>
      <c r="F536" s="41" t="s">
        <v>2541</v>
      </c>
      <c r="G536" s="41" t="s">
        <v>694</v>
      </c>
      <c r="H536" s="41" t="s">
        <v>2317</v>
      </c>
      <c r="I536" s="41" t="s">
        <v>2542</v>
      </c>
    </row>
    <row r="537" spans="1:9" s="40" customFormat="1" ht="13.35" customHeight="1" x14ac:dyDescent="0.2">
      <c r="A537" s="46" t="s">
        <v>45</v>
      </c>
      <c r="B537" s="42">
        <v>7</v>
      </c>
      <c r="C537" s="43">
        <v>175976.72</v>
      </c>
      <c r="D537" s="43">
        <v>0</v>
      </c>
      <c r="E537" s="43">
        <v>175976.72</v>
      </c>
      <c r="F537" s="41" t="s">
        <v>2913</v>
      </c>
      <c r="G537" s="41" t="s">
        <v>694</v>
      </c>
      <c r="H537" s="41" t="s">
        <v>2675</v>
      </c>
      <c r="I537" s="41" t="s">
        <v>2914</v>
      </c>
    </row>
    <row r="538" spans="1:9" s="40" customFormat="1" ht="13.35" customHeight="1" x14ac:dyDescent="0.2">
      <c r="A538" s="46" t="s">
        <v>45</v>
      </c>
      <c r="B538" s="42">
        <v>8</v>
      </c>
      <c r="C538" s="43">
        <v>177122.66</v>
      </c>
      <c r="D538" s="43">
        <v>0</v>
      </c>
      <c r="E538" s="43">
        <v>177122.66</v>
      </c>
      <c r="F538" s="41" t="s">
        <v>3268</v>
      </c>
      <c r="G538" s="41" t="s">
        <v>694</v>
      </c>
      <c r="H538" s="41" t="s">
        <v>3030</v>
      </c>
      <c r="I538" s="41" t="s">
        <v>3269</v>
      </c>
    </row>
    <row r="539" spans="1:9" s="40" customFormat="1" ht="13.35" customHeight="1" x14ac:dyDescent="0.2">
      <c r="A539" s="46" t="s">
        <v>45</v>
      </c>
      <c r="B539" s="42">
        <v>9</v>
      </c>
      <c r="C539" s="43">
        <v>177122.66</v>
      </c>
      <c r="D539" s="43">
        <v>0</v>
      </c>
      <c r="E539" s="43">
        <v>177122.66</v>
      </c>
      <c r="F539" s="41" t="s">
        <v>3652</v>
      </c>
      <c r="G539" s="41" t="s">
        <v>694</v>
      </c>
      <c r="H539" s="41" t="s">
        <v>3386</v>
      </c>
      <c r="I539" s="41" t="s">
        <v>3653</v>
      </c>
    </row>
    <row r="540" spans="1:9" s="40" customFormat="1" ht="13.35" customHeight="1" x14ac:dyDescent="0.2">
      <c r="A540" s="46" t="s">
        <v>45</v>
      </c>
      <c r="B540" s="42">
        <v>10</v>
      </c>
      <c r="C540" s="43">
        <v>178001.3</v>
      </c>
      <c r="D540" s="43">
        <v>0</v>
      </c>
      <c r="E540" s="43">
        <v>178001.3</v>
      </c>
      <c r="F540" s="41" t="s">
        <v>4007</v>
      </c>
      <c r="G540" s="41" t="s">
        <v>694</v>
      </c>
      <c r="H540" s="41" t="s">
        <v>3749</v>
      </c>
      <c r="I540" s="41" t="s">
        <v>4008</v>
      </c>
    </row>
    <row r="541" spans="1:9" s="40" customFormat="1" ht="13.35" customHeight="1" x14ac:dyDescent="0.2">
      <c r="A541" s="46" t="s">
        <v>45</v>
      </c>
      <c r="B541" s="42">
        <v>11</v>
      </c>
      <c r="C541" s="43">
        <v>177939.45</v>
      </c>
      <c r="D541" s="43">
        <v>0</v>
      </c>
      <c r="E541" s="43">
        <v>177939.45</v>
      </c>
      <c r="F541" s="41" t="s">
        <v>4364</v>
      </c>
      <c r="G541" s="41" t="s">
        <v>694</v>
      </c>
      <c r="H541" s="41" t="s">
        <v>4104</v>
      </c>
      <c r="I541" s="41" t="s">
        <v>4365</v>
      </c>
    </row>
    <row r="542" spans="1:9" s="40" customFormat="1" ht="13.35" customHeight="1" x14ac:dyDescent="0.2">
      <c r="A542" s="46" t="s">
        <v>45</v>
      </c>
      <c r="B542" s="42">
        <v>12</v>
      </c>
      <c r="C542" s="43">
        <v>177998.54</v>
      </c>
      <c r="D542" s="43">
        <v>0</v>
      </c>
      <c r="E542" s="43">
        <v>177998.54</v>
      </c>
      <c r="F542" s="41" t="s">
        <v>4657</v>
      </c>
      <c r="G542" s="41" t="s">
        <v>694</v>
      </c>
      <c r="H542" s="41" t="s">
        <v>4521</v>
      </c>
      <c r="I542" s="41" t="s">
        <v>4658</v>
      </c>
    </row>
    <row r="543" spans="1:9" s="40" customFormat="1" ht="13.35" customHeight="1" x14ac:dyDescent="0.2">
      <c r="A543" s="46" t="s">
        <v>46</v>
      </c>
      <c r="B543" s="42">
        <v>1</v>
      </c>
      <c r="C543" s="43">
        <v>212279.15</v>
      </c>
      <c r="D543" s="43">
        <v>0</v>
      </c>
      <c r="E543" s="43">
        <v>212279.15</v>
      </c>
      <c r="F543" s="41" t="s">
        <v>777</v>
      </c>
      <c r="G543" s="41" t="s">
        <v>778</v>
      </c>
      <c r="H543" s="41" t="s">
        <v>327</v>
      </c>
      <c r="I543" s="41" t="s">
        <v>779</v>
      </c>
    </row>
    <row r="544" spans="1:9" s="40" customFormat="1" ht="13.35" customHeight="1" x14ac:dyDescent="0.2">
      <c r="A544" s="46" t="s">
        <v>46</v>
      </c>
      <c r="B544" s="42">
        <v>2</v>
      </c>
      <c r="C544" s="43">
        <v>215632.61</v>
      </c>
      <c r="D544" s="43">
        <v>0</v>
      </c>
      <c r="E544" s="43">
        <v>215632.61</v>
      </c>
      <c r="F544" s="41" t="s">
        <v>1166</v>
      </c>
      <c r="G544" s="41" t="s">
        <v>778</v>
      </c>
      <c r="H544" s="41" t="s">
        <v>884</v>
      </c>
      <c r="I544" s="41" t="s">
        <v>1167</v>
      </c>
    </row>
    <row r="545" spans="1:9" s="40" customFormat="1" ht="13.35" customHeight="1" x14ac:dyDescent="0.2">
      <c r="A545" s="46" t="s">
        <v>46</v>
      </c>
      <c r="B545" s="42">
        <v>3</v>
      </c>
      <c r="C545" s="43">
        <v>213955.88</v>
      </c>
      <c r="D545" s="43">
        <v>0</v>
      </c>
      <c r="E545" s="43">
        <v>213955.88</v>
      </c>
      <c r="F545" s="41" t="s">
        <v>1525</v>
      </c>
      <c r="G545" s="41" t="s">
        <v>778</v>
      </c>
      <c r="H545" s="41" t="s">
        <v>1243</v>
      </c>
      <c r="I545" s="41" t="s">
        <v>1526</v>
      </c>
    </row>
    <row r="546" spans="1:9" s="40" customFormat="1" ht="13.35" customHeight="1" x14ac:dyDescent="0.2">
      <c r="A546" s="46" t="s">
        <v>46</v>
      </c>
      <c r="B546" s="42">
        <v>4</v>
      </c>
      <c r="C546" s="43">
        <v>213955.88</v>
      </c>
      <c r="D546" s="43">
        <v>0</v>
      </c>
      <c r="E546" s="43">
        <v>213955.88</v>
      </c>
      <c r="F546" s="41" t="s">
        <v>1884</v>
      </c>
      <c r="G546" s="41" t="s">
        <v>778</v>
      </c>
      <c r="H546" s="41" t="s">
        <v>1602</v>
      </c>
      <c r="I546" s="41" t="s">
        <v>1885</v>
      </c>
    </row>
    <row r="547" spans="1:9" s="40" customFormat="1" ht="13.35" customHeight="1" x14ac:dyDescent="0.2">
      <c r="A547" s="46" t="s">
        <v>46</v>
      </c>
      <c r="B547" s="42">
        <v>5</v>
      </c>
      <c r="C547" s="43">
        <v>213955.88</v>
      </c>
      <c r="D547" s="43">
        <v>0</v>
      </c>
      <c r="E547" s="43">
        <v>213955.88</v>
      </c>
      <c r="F547" s="41" t="s">
        <v>2243</v>
      </c>
      <c r="G547" s="41" t="s">
        <v>778</v>
      </c>
      <c r="H547" s="41" t="s">
        <v>1961</v>
      </c>
      <c r="I547" s="41" t="s">
        <v>2244</v>
      </c>
    </row>
    <row r="548" spans="1:9" s="40" customFormat="1" ht="13.35" customHeight="1" x14ac:dyDescent="0.2">
      <c r="A548" s="46" t="s">
        <v>46</v>
      </c>
      <c r="B548" s="42">
        <v>6</v>
      </c>
      <c r="C548" s="43">
        <v>276947.90000000002</v>
      </c>
      <c r="D548" s="43">
        <v>0</v>
      </c>
      <c r="E548" s="43">
        <v>276947.90000000002</v>
      </c>
      <c r="F548" s="41" t="s">
        <v>2595</v>
      </c>
      <c r="G548" s="41" t="s">
        <v>778</v>
      </c>
      <c r="H548" s="41" t="s">
        <v>2317</v>
      </c>
      <c r="I548" s="41" t="s">
        <v>2596</v>
      </c>
    </row>
    <row r="549" spans="1:9" s="40" customFormat="1" ht="13.35" customHeight="1" x14ac:dyDescent="0.2">
      <c r="A549" s="46" t="s">
        <v>46</v>
      </c>
      <c r="B549" s="42">
        <v>7</v>
      </c>
      <c r="C549" s="43">
        <v>223214.77</v>
      </c>
      <c r="D549" s="43">
        <v>0</v>
      </c>
      <c r="E549" s="43">
        <v>223214.77</v>
      </c>
      <c r="F549" s="41" t="s">
        <v>2965</v>
      </c>
      <c r="G549" s="41" t="s">
        <v>778</v>
      </c>
      <c r="H549" s="41" t="s">
        <v>2675</v>
      </c>
      <c r="I549" s="41" t="s">
        <v>2966</v>
      </c>
    </row>
    <row r="550" spans="1:9" s="40" customFormat="1" ht="13.35" customHeight="1" x14ac:dyDescent="0.2">
      <c r="A550" s="46" t="s">
        <v>46</v>
      </c>
      <c r="B550" s="42">
        <v>8</v>
      </c>
      <c r="C550" s="43">
        <v>224454.48</v>
      </c>
      <c r="D550" s="43">
        <v>0</v>
      </c>
      <c r="E550" s="43">
        <v>224454.48</v>
      </c>
      <c r="F550" s="41" t="s">
        <v>3320</v>
      </c>
      <c r="G550" s="41" t="s">
        <v>778</v>
      </c>
      <c r="H550" s="41" t="s">
        <v>3030</v>
      </c>
      <c r="I550" s="41" t="s">
        <v>3321</v>
      </c>
    </row>
    <row r="551" spans="1:9" s="40" customFormat="1" ht="13.35" customHeight="1" x14ac:dyDescent="0.2">
      <c r="A551" s="46" t="s">
        <v>46</v>
      </c>
      <c r="B551" s="42">
        <v>9</v>
      </c>
      <c r="C551" s="43">
        <v>224454.48</v>
      </c>
      <c r="D551" s="43">
        <v>0</v>
      </c>
      <c r="E551" s="43">
        <v>224454.48</v>
      </c>
      <c r="F551" s="41" t="s">
        <v>3688</v>
      </c>
      <c r="G551" s="41" t="s">
        <v>778</v>
      </c>
      <c r="H551" s="41" t="s">
        <v>3386</v>
      </c>
      <c r="I551" s="41" t="s">
        <v>3689</v>
      </c>
    </row>
    <row r="552" spans="1:9" s="40" customFormat="1" ht="13.35" customHeight="1" x14ac:dyDescent="0.2">
      <c r="A552" s="46" t="s">
        <v>46</v>
      </c>
      <c r="B552" s="42">
        <v>10</v>
      </c>
      <c r="C552" s="43">
        <v>225405.01</v>
      </c>
      <c r="D552" s="43">
        <v>0</v>
      </c>
      <c r="E552" s="43">
        <v>225405.01</v>
      </c>
      <c r="F552" s="41" t="s">
        <v>4043</v>
      </c>
      <c r="G552" s="41" t="s">
        <v>778</v>
      </c>
      <c r="H552" s="41" t="s">
        <v>3749</v>
      </c>
      <c r="I552" s="41" t="s">
        <v>4044</v>
      </c>
    </row>
    <row r="553" spans="1:9" s="40" customFormat="1" ht="13.35" customHeight="1" x14ac:dyDescent="0.2">
      <c r="A553" s="46" t="s">
        <v>46</v>
      </c>
      <c r="B553" s="42">
        <v>11</v>
      </c>
      <c r="C553" s="43">
        <v>225338.1</v>
      </c>
      <c r="D553" s="43">
        <v>0</v>
      </c>
      <c r="E553" s="43">
        <v>225338.1</v>
      </c>
      <c r="F553" s="41" t="s">
        <v>4400</v>
      </c>
      <c r="G553" s="41" t="s">
        <v>778</v>
      </c>
      <c r="H553" s="41" t="s">
        <v>4104</v>
      </c>
      <c r="I553" s="41" t="s">
        <v>4401</v>
      </c>
    </row>
    <row r="554" spans="1:9" s="40" customFormat="1" ht="13.35" customHeight="1" x14ac:dyDescent="0.2">
      <c r="A554" s="46" t="s">
        <v>46</v>
      </c>
      <c r="B554" s="42">
        <v>12</v>
      </c>
      <c r="C554" s="43">
        <v>225402.02</v>
      </c>
      <c r="D554" s="43">
        <v>0</v>
      </c>
      <c r="E554" s="43">
        <v>225402.02</v>
      </c>
      <c r="F554" s="41" t="s">
        <v>4566</v>
      </c>
      <c r="G554" s="41" t="s">
        <v>778</v>
      </c>
      <c r="H554" s="41" t="s">
        <v>4521</v>
      </c>
      <c r="I554" s="41" t="s">
        <v>4567</v>
      </c>
    </row>
    <row r="555" spans="1:9" s="40" customFormat="1" ht="13.35" customHeight="1" x14ac:dyDescent="0.2">
      <c r="A555" s="46" t="s">
        <v>47</v>
      </c>
      <c r="B555" s="42">
        <v>1</v>
      </c>
      <c r="C555" s="43">
        <v>173461.06</v>
      </c>
      <c r="D555" s="43">
        <v>0</v>
      </c>
      <c r="E555" s="43">
        <v>173461.06</v>
      </c>
      <c r="F555" s="41" t="s">
        <v>501</v>
      </c>
      <c r="G555" s="41" t="s">
        <v>502</v>
      </c>
      <c r="H555" s="41" t="s">
        <v>327</v>
      </c>
      <c r="I555" s="41" t="s">
        <v>503</v>
      </c>
    </row>
    <row r="556" spans="1:9" s="40" customFormat="1" ht="13.35" customHeight="1" x14ac:dyDescent="0.2">
      <c r="A556" s="46" t="s">
        <v>47</v>
      </c>
      <c r="B556" s="42">
        <v>2</v>
      </c>
      <c r="C556" s="43">
        <v>178567.62</v>
      </c>
      <c r="D556" s="43">
        <v>0</v>
      </c>
      <c r="E556" s="43">
        <v>178567.62</v>
      </c>
      <c r="F556" s="41" t="s">
        <v>986</v>
      </c>
      <c r="G556" s="41" t="s">
        <v>502</v>
      </c>
      <c r="H556" s="41" t="s">
        <v>884</v>
      </c>
      <c r="I556" s="41" t="s">
        <v>987</v>
      </c>
    </row>
    <row r="557" spans="1:9" s="40" customFormat="1" ht="13.35" customHeight="1" x14ac:dyDescent="0.2">
      <c r="A557" s="46" t="s">
        <v>47</v>
      </c>
      <c r="B557" s="42">
        <v>3</v>
      </c>
      <c r="C557" s="43">
        <v>176014.34</v>
      </c>
      <c r="D557" s="43">
        <v>0</v>
      </c>
      <c r="E557" s="43">
        <v>176014.34</v>
      </c>
      <c r="F557" s="41" t="s">
        <v>1345</v>
      </c>
      <c r="G557" s="41" t="s">
        <v>502</v>
      </c>
      <c r="H557" s="41" t="s">
        <v>1243</v>
      </c>
      <c r="I557" s="41" t="s">
        <v>1346</v>
      </c>
    </row>
    <row r="558" spans="1:9" s="40" customFormat="1" ht="13.35" customHeight="1" x14ac:dyDescent="0.2">
      <c r="A558" s="46" t="s">
        <v>47</v>
      </c>
      <c r="B558" s="42">
        <v>4</v>
      </c>
      <c r="C558" s="43">
        <v>176014.34</v>
      </c>
      <c r="D558" s="43">
        <v>0</v>
      </c>
      <c r="E558" s="43">
        <v>176014.34</v>
      </c>
      <c r="F558" s="41" t="s">
        <v>1706</v>
      </c>
      <c r="G558" s="41" t="s">
        <v>502</v>
      </c>
      <c r="H558" s="41" t="s">
        <v>1602</v>
      </c>
      <c r="I558" s="41" t="s">
        <v>1707</v>
      </c>
    </row>
    <row r="559" spans="1:9" s="40" customFormat="1" ht="13.35" customHeight="1" x14ac:dyDescent="0.2">
      <c r="A559" s="46" t="s">
        <v>47</v>
      </c>
      <c r="B559" s="42">
        <v>5</v>
      </c>
      <c r="C559" s="43">
        <v>176014.34</v>
      </c>
      <c r="D559" s="43">
        <v>0</v>
      </c>
      <c r="E559" s="43">
        <v>176014.34</v>
      </c>
      <c r="F559" s="41" t="s">
        <v>2069</v>
      </c>
      <c r="G559" s="41" t="s">
        <v>502</v>
      </c>
      <c r="H559" s="41" t="s">
        <v>1961</v>
      </c>
      <c r="I559" s="41" t="s">
        <v>2070</v>
      </c>
    </row>
    <row r="560" spans="1:9" s="40" customFormat="1" ht="13.35" customHeight="1" x14ac:dyDescent="0.2">
      <c r="A560" s="46" t="s">
        <v>47</v>
      </c>
      <c r="B560" s="42">
        <v>6</v>
      </c>
      <c r="C560" s="43">
        <v>176811.63</v>
      </c>
      <c r="D560" s="43">
        <v>0</v>
      </c>
      <c r="E560" s="43">
        <v>176811.63</v>
      </c>
      <c r="F560" s="41" t="s">
        <v>2425</v>
      </c>
      <c r="G560" s="41" t="s">
        <v>502</v>
      </c>
      <c r="H560" s="41" t="s">
        <v>2317</v>
      </c>
      <c r="I560" s="41" t="s">
        <v>2426</v>
      </c>
    </row>
    <row r="561" spans="1:9" s="40" customFormat="1" ht="13.35" customHeight="1" x14ac:dyDescent="0.2">
      <c r="A561" s="46" t="s">
        <v>47</v>
      </c>
      <c r="B561" s="42">
        <v>7</v>
      </c>
      <c r="C561" s="43">
        <v>175133.06</v>
      </c>
      <c r="D561" s="43">
        <v>0</v>
      </c>
      <c r="E561" s="43">
        <v>175133.06</v>
      </c>
      <c r="F561" s="41" t="s">
        <v>2785</v>
      </c>
      <c r="G561" s="41" t="s">
        <v>502</v>
      </c>
      <c r="H561" s="41" t="s">
        <v>2675</v>
      </c>
      <c r="I561" s="41" t="s">
        <v>2786</v>
      </c>
    </row>
    <row r="562" spans="1:9" s="40" customFormat="1" ht="13.35" customHeight="1" x14ac:dyDescent="0.2">
      <c r="A562" s="46" t="s">
        <v>47</v>
      </c>
      <c r="B562" s="42">
        <v>8</v>
      </c>
      <c r="C562" s="43">
        <v>176147.16</v>
      </c>
      <c r="D562" s="43">
        <v>0</v>
      </c>
      <c r="E562" s="43">
        <v>176147.16</v>
      </c>
      <c r="F562" s="41" t="s">
        <v>3140</v>
      </c>
      <c r="G562" s="41" t="s">
        <v>502</v>
      </c>
      <c r="H562" s="41" t="s">
        <v>3030</v>
      </c>
      <c r="I562" s="41" t="s">
        <v>3141</v>
      </c>
    </row>
    <row r="563" spans="1:9" s="40" customFormat="1" ht="13.35" customHeight="1" x14ac:dyDescent="0.2">
      <c r="A563" s="46" t="s">
        <v>47</v>
      </c>
      <c r="B563" s="42">
        <v>9</v>
      </c>
      <c r="C563" s="43">
        <v>176147.16</v>
      </c>
      <c r="D563" s="43">
        <v>0</v>
      </c>
      <c r="E563" s="43">
        <v>176147.16</v>
      </c>
      <c r="F563" s="41" t="s">
        <v>3535</v>
      </c>
      <c r="G563" s="41" t="s">
        <v>502</v>
      </c>
      <c r="H563" s="41" t="s">
        <v>3386</v>
      </c>
      <c r="I563" s="41" t="s">
        <v>3536</v>
      </c>
    </row>
    <row r="564" spans="1:9" s="40" customFormat="1" ht="13.35" customHeight="1" x14ac:dyDescent="0.2">
      <c r="A564" s="46" t="s">
        <v>47</v>
      </c>
      <c r="B564" s="42">
        <v>10</v>
      </c>
      <c r="C564" s="43">
        <v>176924.7</v>
      </c>
      <c r="D564" s="43">
        <v>0</v>
      </c>
      <c r="E564" s="43">
        <v>176924.7</v>
      </c>
      <c r="F564" s="41" t="s">
        <v>3893</v>
      </c>
      <c r="G564" s="41" t="s">
        <v>502</v>
      </c>
      <c r="H564" s="41" t="s">
        <v>3749</v>
      </c>
      <c r="I564" s="41" t="s">
        <v>3894</v>
      </c>
    </row>
    <row r="565" spans="1:9" s="40" customFormat="1" ht="13.35" customHeight="1" x14ac:dyDescent="0.2">
      <c r="A565" s="46" t="s">
        <v>47</v>
      </c>
      <c r="B565" s="42">
        <v>11</v>
      </c>
      <c r="C565" s="43">
        <v>176869.98</v>
      </c>
      <c r="D565" s="43">
        <v>0</v>
      </c>
      <c r="E565" s="43">
        <v>176869.98</v>
      </c>
      <c r="F565" s="41" t="s">
        <v>4248</v>
      </c>
      <c r="G565" s="41" t="s">
        <v>502</v>
      </c>
      <c r="H565" s="41" t="s">
        <v>4104</v>
      </c>
      <c r="I565" s="41" t="s">
        <v>4249</v>
      </c>
    </row>
    <row r="566" spans="1:9" s="40" customFormat="1" ht="13.35" customHeight="1" x14ac:dyDescent="0.2">
      <c r="A566" s="46" t="s">
        <v>47</v>
      </c>
      <c r="B566" s="42">
        <v>12</v>
      </c>
      <c r="C566" s="43">
        <v>176922.26</v>
      </c>
      <c r="D566" s="43">
        <v>0</v>
      </c>
      <c r="E566" s="43">
        <v>176922.26</v>
      </c>
      <c r="F566" s="41" t="s">
        <v>4661</v>
      </c>
      <c r="G566" s="41" t="s">
        <v>502</v>
      </c>
      <c r="H566" s="41" t="s">
        <v>4521</v>
      </c>
      <c r="I566" s="41" t="s">
        <v>4662</v>
      </c>
    </row>
    <row r="567" spans="1:9" s="40" customFormat="1" ht="13.35" customHeight="1" x14ac:dyDescent="0.2">
      <c r="A567" s="46" t="s">
        <v>48</v>
      </c>
      <c r="B567" s="42">
        <v>1</v>
      </c>
      <c r="C567" s="43">
        <v>41467.870000000003</v>
      </c>
      <c r="D567" s="43">
        <v>0</v>
      </c>
      <c r="E567" s="43">
        <v>41467.870000000003</v>
      </c>
      <c r="F567" s="41" t="s">
        <v>783</v>
      </c>
      <c r="G567" s="41" t="s">
        <v>784</v>
      </c>
      <c r="H567" s="41" t="s">
        <v>327</v>
      </c>
      <c r="I567" s="41" t="s">
        <v>785</v>
      </c>
    </row>
    <row r="568" spans="1:9" s="40" customFormat="1" ht="13.35" customHeight="1" x14ac:dyDescent="0.2">
      <c r="A568" s="46" t="s">
        <v>48</v>
      </c>
      <c r="B568" s="42">
        <v>2</v>
      </c>
      <c r="C568" s="43">
        <v>42490.23</v>
      </c>
      <c r="D568" s="43">
        <v>0</v>
      </c>
      <c r="E568" s="43">
        <v>42490.23</v>
      </c>
      <c r="F568" s="41" t="s">
        <v>1170</v>
      </c>
      <c r="G568" s="41" t="s">
        <v>784</v>
      </c>
      <c r="H568" s="41" t="s">
        <v>884</v>
      </c>
      <c r="I568" s="41" t="s">
        <v>1171</v>
      </c>
    </row>
    <row r="569" spans="1:9" s="40" customFormat="1" ht="13.35" customHeight="1" x14ac:dyDescent="0.2">
      <c r="A569" s="46" t="s">
        <v>48</v>
      </c>
      <c r="B569" s="42">
        <v>3</v>
      </c>
      <c r="C569" s="43">
        <v>41979.05</v>
      </c>
      <c r="D569" s="43">
        <v>0</v>
      </c>
      <c r="E569" s="43">
        <v>41979.05</v>
      </c>
      <c r="F569" s="41" t="s">
        <v>1529</v>
      </c>
      <c r="G569" s="41" t="s">
        <v>784</v>
      </c>
      <c r="H569" s="41" t="s">
        <v>1243</v>
      </c>
      <c r="I569" s="41" t="s">
        <v>1530</v>
      </c>
    </row>
    <row r="570" spans="1:9" s="40" customFormat="1" ht="13.35" customHeight="1" x14ac:dyDescent="0.2">
      <c r="A570" s="46" t="s">
        <v>48</v>
      </c>
      <c r="B570" s="42">
        <v>4</v>
      </c>
      <c r="C570" s="43">
        <v>41979.05</v>
      </c>
      <c r="D570" s="43">
        <v>0</v>
      </c>
      <c r="E570" s="43">
        <v>41979.05</v>
      </c>
      <c r="F570" s="41" t="s">
        <v>1888</v>
      </c>
      <c r="G570" s="41" t="s">
        <v>784</v>
      </c>
      <c r="H570" s="41" t="s">
        <v>1602</v>
      </c>
      <c r="I570" s="41" t="s">
        <v>1889</v>
      </c>
    </row>
    <row r="571" spans="1:9" s="40" customFormat="1" ht="13.35" customHeight="1" x14ac:dyDescent="0.2">
      <c r="A571" s="46" t="s">
        <v>48</v>
      </c>
      <c r="B571" s="42">
        <v>5</v>
      </c>
      <c r="C571" s="43">
        <v>41979.05</v>
      </c>
      <c r="D571" s="43">
        <v>0</v>
      </c>
      <c r="E571" s="43">
        <v>41979.05</v>
      </c>
      <c r="F571" s="41" t="s">
        <v>2247</v>
      </c>
      <c r="G571" s="41" t="s">
        <v>784</v>
      </c>
      <c r="H571" s="41" t="s">
        <v>1961</v>
      </c>
      <c r="I571" s="41" t="s">
        <v>2248</v>
      </c>
    </row>
    <row r="572" spans="1:9" s="40" customFormat="1" ht="13.35" customHeight="1" x14ac:dyDescent="0.2">
      <c r="A572" s="46" t="s">
        <v>48</v>
      </c>
      <c r="B572" s="42">
        <v>6</v>
      </c>
      <c r="C572" s="43">
        <v>33908.61</v>
      </c>
      <c r="D572" s="43">
        <v>0</v>
      </c>
      <c r="E572" s="43">
        <v>33908.61</v>
      </c>
      <c r="F572" s="41" t="s">
        <v>2599</v>
      </c>
      <c r="G572" s="41" t="s">
        <v>784</v>
      </c>
      <c r="H572" s="41" t="s">
        <v>2317</v>
      </c>
      <c r="I572" s="41" t="s">
        <v>2600</v>
      </c>
    </row>
    <row r="573" spans="1:9" s="40" customFormat="1" ht="13.35" customHeight="1" x14ac:dyDescent="0.2">
      <c r="A573" s="46" t="s">
        <v>48</v>
      </c>
      <c r="B573" s="42">
        <v>7</v>
      </c>
      <c r="C573" s="43">
        <v>40320.29</v>
      </c>
      <c r="D573" s="43">
        <v>0</v>
      </c>
      <c r="E573" s="43">
        <v>40320.29</v>
      </c>
      <c r="F573" s="41" t="s">
        <v>2969</v>
      </c>
      <c r="G573" s="41" t="s">
        <v>784</v>
      </c>
      <c r="H573" s="41" t="s">
        <v>2675</v>
      </c>
      <c r="I573" s="41" t="s">
        <v>2970</v>
      </c>
    </row>
    <row r="574" spans="1:9" s="40" customFormat="1" ht="13.35" customHeight="1" x14ac:dyDescent="0.2">
      <c r="A574" s="46" t="s">
        <v>48</v>
      </c>
      <c r="B574" s="42">
        <v>8</v>
      </c>
      <c r="C574" s="43">
        <v>40633.96</v>
      </c>
      <c r="D574" s="43">
        <v>0</v>
      </c>
      <c r="E574" s="43">
        <v>40633.96</v>
      </c>
      <c r="F574" s="41" t="s">
        <v>3324</v>
      </c>
      <c r="G574" s="41" t="s">
        <v>784</v>
      </c>
      <c r="H574" s="41" t="s">
        <v>3030</v>
      </c>
      <c r="I574" s="41" t="s">
        <v>3325</v>
      </c>
    </row>
    <row r="575" spans="1:9" s="40" customFormat="1" ht="13.35" customHeight="1" x14ac:dyDescent="0.2">
      <c r="A575" s="46" t="s">
        <v>48</v>
      </c>
      <c r="B575" s="42">
        <v>9</v>
      </c>
      <c r="C575" s="43">
        <v>40633.96</v>
      </c>
      <c r="D575" s="43">
        <v>0</v>
      </c>
      <c r="E575" s="43">
        <v>40633.96</v>
      </c>
      <c r="F575" s="41" t="s">
        <v>3692</v>
      </c>
      <c r="G575" s="41" t="s">
        <v>784</v>
      </c>
      <c r="H575" s="41" t="s">
        <v>3386</v>
      </c>
      <c r="I575" s="41" t="s">
        <v>3693</v>
      </c>
    </row>
    <row r="576" spans="1:9" s="40" customFormat="1" ht="13.35" customHeight="1" x14ac:dyDescent="0.2">
      <c r="A576" s="46" t="s">
        <v>48</v>
      </c>
      <c r="B576" s="42">
        <v>10</v>
      </c>
      <c r="C576" s="43">
        <v>40874.46</v>
      </c>
      <c r="D576" s="43">
        <v>0</v>
      </c>
      <c r="E576" s="43">
        <v>40874.46</v>
      </c>
      <c r="F576" s="41" t="s">
        <v>4047</v>
      </c>
      <c r="G576" s="41" t="s">
        <v>784</v>
      </c>
      <c r="H576" s="41" t="s">
        <v>3749</v>
      </c>
      <c r="I576" s="41" t="s">
        <v>4048</v>
      </c>
    </row>
    <row r="577" spans="1:9" s="40" customFormat="1" ht="13.35" customHeight="1" x14ac:dyDescent="0.2">
      <c r="A577" s="46" t="s">
        <v>48</v>
      </c>
      <c r="B577" s="42">
        <v>11</v>
      </c>
      <c r="C577" s="43">
        <v>40857.53</v>
      </c>
      <c r="D577" s="43">
        <v>0</v>
      </c>
      <c r="E577" s="43">
        <v>40857.53</v>
      </c>
      <c r="F577" s="41" t="s">
        <v>4404</v>
      </c>
      <c r="G577" s="41" t="s">
        <v>784</v>
      </c>
      <c r="H577" s="41" t="s">
        <v>4104</v>
      </c>
      <c r="I577" s="41" t="s">
        <v>4405</v>
      </c>
    </row>
    <row r="578" spans="1:9" s="40" customFormat="1" ht="13.35" customHeight="1" x14ac:dyDescent="0.2">
      <c r="A578" s="46" t="s">
        <v>48</v>
      </c>
      <c r="B578" s="42">
        <v>12</v>
      </c>
      <c r="C578" s="43">
        <v>40873.71</v>
      </c>
      <c r="D578" s="43">
        <v>0</v>
      </c>
      <c r="E578" s="43">
        <v>40873.71</v>
      </c>
      <c r="F578" s="41" t="s">
        <v>4663</v>
      </c>
      <c r="G578" s="41" t="s">
        <v>784</v>
      </c>
      <c r="H578" s="41" t="s">
        <v>4521</v>
      </c>
      <c r="I578" s="41" t="s">
        <v>4664</v>
      </c>
    </row>
    <row r="579" spans="1:9" s="40" customFormat="1" ht="13.35" customHeight="1" x14ac:dyDescent="0.2">
      <c r="A579" s="46" t="s">
        <v>49</v>
      </c>
      <c r="B579" s="42">
        <v>1</v>
      </c>
      <c r="C579" s="43">
        <v>246942.07999999999</v>
      </c>
      <c r="D579" s="43">
        <v>0</v>
      </c>
      <c r="E579" s="43">
        <v>246942.07999999999</v>
      </c>
      <c r="F579" s="41" t="s">
        <v>354</v>
      </c>
      <c r="G579" s="41" t="s">
        <v>355</v>
      </c>
      <c r="H579" s="41" t="s">
        <v>327</v>
      </c>
      <c r="I579" s="41" t="s">
        <v>356</v>
      </c>
    </row>
    <row r="580" spans="1:9" s="40" customFormat="1" ht="13.35" customHeight="1" x14ac:dyDescent="0.2">
      <c r="A580" s="46" t="s">
        <v>49</v>
      </c>
      <c r="B580" s="42">
        <v>2</v>
      </c>
      <c r="C580" s="43">
        <v>242371.78</v>
      </c>
      <c r="D580" s="43">
        <v>0</v>
      </c>
      <c r="E580" s="43">
        <v>242371.78</v>
      </c>
      <c r="F580" s="41" t="s">
        <v>883</v>
      </c>
      <c r="G580" s="41" t="s">
        <v>355</v>
      </c>
      <c r="H580" s="41" t="s">
        <v>884</v>
      </c>
      <c r="I580" s="41" t="s">
        <v>885</v>
      </c>
    </row>
    <row r="581" spans="1:9" s="40" customFormat="1" ht="13.35" customHeight="1" x14ac:dyDescent="0.2">
      <c r="A581" s="46" t="s">
        <v>49</v>
      </c>
      <c r="B581" s="42">
        <v>3</v>
      </c>
      <c r="C581" s="43">
        <v>244656.93</v>
      </c>
      <c r="D581" s="43">
        <v>0</v>
      </c>
      <c r="E581" s="43">
        <v>244656.93</v>
      </c>
      <c r="F581" s="41" t="s">
        <v>1242</v>
      </c>
      <c r="G581" s="41" t="s">
        <v>355</v>
      </c>
      <c r="H581" s="41" t="s">
        <v>1243</v>
      </c>
      <c r="I581" s="41" t="s">
        <v>1244</v>
      </c>
    </row>
    <row r="582" spans="1:9" s="40" customFormat="1" ht="13.35" customHeight="1" x14ac:dyDescent="0.2">
      <c r="A582" s="46" t="s">
        <v>49</v>
      </c>
      <c r="B582" s="42">
        <v>4</v>
      </c>
      <c r="C582" s="43">
        <v>244656.93</v>
      </c>
      <c r="D582" s="43">
        <v>0</v>
      </c>
      <c r="E582" s="43">
        <v>244656.93</v>
      </c>
      <c r="F582" s="41" t="s">
        <v>1601</v>
      </c>
      <c r="G582" s="41" t="s">
        <v>355</v>
      </c>
      <c r="H582" s="41" t="s">
        <v>1602</v>
      </c>
      <c r="I582" s="41" t="s">
        <v>1603</v>
      </c>
    </row>
    <row r="583" spans="1:9" s="40" customFormat="1" ht="13.35" customHeight="1" x14ac:dyDescent="0.2">
      <c r="A583" s="46" t="s">
        <v>49</v>
      </c>
      <c r="B583" s="42">
        <v>5</v>
      </c>
      <c r="C583" s="43">
        <v>244656.93</v>
      </c>
      <c r="D583" s="43">
        <v>0</v>
      </c>
      <c r="E583" s="43">
        <v>244656.93</v>
      </c>
      <c r="F583" s="41" t="s">
        <v>1960</v>
      </c>
      <c r="G583" s="41" t="s">
        <v>355</v>
      </c>
      <c r="H583" s="41" t="s">
        <v>1961</v>
      </c>
      <c r="I583" s="41" t="s">
        <v>1962</v>
      </c>
    </row>
    <row r="584" spans="1:9" s="40" customFormat="1" ht="13.35" customHeight="1" x14ac:dyDescent="0.2">
      <c r="A584" s="46" t="s">
        <v>49</v>
      </c>
      <c r="B584" s="42">
        <v>6</v>
      </c>
      <c r="C584" s="43">
        <v>111692.82</v>
      </c>
      <c r="D584" s="43">
        <v>0</v>
      </c>
      <c r="E584" s="43">
        <v>111692.82</v>
      </c>
      <c r="F584" s="41" t="s">
        <v>2316</v>
      </c>
      <c r="G584" s="41" t="s">
        <v>355</v>
      </c>
      <c r="H584" s="41" t="s">
        <v>2317</v>
      </c>
      <c r="I584" s="41" t="s">
        <v>2318</v>
      </c>
    </row>
    <row r="585" spans="1:9" s="40" customFormat="1" ht="13.35" customHeight="1" x14ac:dyDescent="0.2">
      <c r="A585" s="46" t="s">
        <v>49</v>
      </c>
      <c r="B585" s="42">
        <v>7</v>
      </c>
      <c r="C585" s="43">
        <v>220182.06</v>
      </c>
      <c r="D585" s="43">
        <v>0</v>
      </c>
      <c r="E585" s="43">
        <v>220182.06</v>
      </c>
      <c r="F585" s="41" t="s">
        <v>2674</v>
      </c>
      <c r="G585" s="41" t="s">
        <v>355</v>
      </c>
      <c r="H585" s="41" t="s">
        <v>2675</v>
      </c>
      <c r="I585" s="41" t="s">
        <v>2676</v>
      </c>
    </row>
    <row r="586" spans="1:9" s="40" customFormat="1" ht="13.35" customHeight="1" x14ac:dyDescent="0.2">
      <c r="A586" s="46" t="s">
        <v>49</v>
      </c>
      <c r="B586" s="42">
        <v>8</v>
      </c>
      <c r="C586" s="43">
        <v>222376.65</v>
      </c>
      <c r="D586" s="43">
        <v>0</v>
      </c>
      <c r="E586" s="43">
        <v>222376.65</v>
      </c>
      <c r="F586" s="41" t="s">
        <v>3029</v>
      </c>
      <c r="G586" s="41" t="s">
        <v>355</v>
      </c>
      <c r="H586" s="41" t="s">
        <v>3030</v>
      </c>
      <c r="I586" s="41" t="s">
        <v>3031</v>
      </c>
    </row>
    <row r="587" spans="1:9" s="40" customFormat="1" ht="13.35" customHeight="1" x14ac:dyDescent="0.2">
      <c r="A587" s="46" t="s">
        <v>49</v>
      </c>
      <c r="B587" s="42">
        <v>9</v>
      </c>
      <c r="C587" s="43">
        <v>222376.65</v>
      </c>
      <c r="D587" s="43">
        <v>0</v>
      </c>
      <c r="E587" s="43">
        <v>222376.65</v>
      </c>
      <c r="F587" s="41" t="s">
        <v>3385</v>
      </c>
      <c r="G587" s="41" t="s">
        <v>355</v>
      </c>
      <c r="H587" s="41" t="s">
        <v>3386</v>
      </c>
      <c r="I587" s="41" t="s">
        <v>3387</v>
      </c>
    </row>
    <row r="588" spans="1:9" s="40" customFormat="1" ht="13.35" customHeight="1" x14ac:dyDescent="0.2">
      <c r="A588" s="46" t="s">
        <v>49</v>
      </c>
      <c r="B588" s="42">
        <v>10</v>
      </c>
      <c r="C588" s="43">
        <v>223509.57</v>
      </c>
      <c r="D588" s="43">
        <v>0</v>
      </c>
      <c r="E588" s="43">
        <v>223509.57</v>
      </c>
      <c r="F588" s="41" t="s">
        <v>3748</v>
      </c>
      <c r="G588" s="41" t="s">
        <v>355</v>
      </c>
      <c r="H588" s="41" t="s">
        <v>3749</v>
      </c>
      <c r="I588" s="41" t="s">
        <v>3750</v>
      </c>
    </row>
    <row r="589" spans="1:9" s="40" customFormat="1" ht="13.35" customHeight="1" x14ac:dyDescent="0.2">
      <c r="A589" s="46" t="s">
        <v>49</v>
      </c>
      <c r="B589" s="42">
        <v>11</v>
      </c>
      <c r="C589" s="43">
        <v>223429.83</v>
      </c>
      <c r="D589" s="43">
        <v>0</v>
      </c>
      <c r="E589" s="43">
        <v>223429.83</v>
      </c>
      <c r="F589" s="41" t="s">
        <v>4103</v>
      </c>
      <c r="G589" s="41" t="s">
        <v>355</v>
      </c>
      <c r="H589" s="41" t="s">
        <v>4104</v>
      </c>
      <c r="I589" s="41" t="s">
        <v>4105</v>
      </c>
    </row>
    <row r="590" spans="1:9" s="40" customFormat="1" ht="13.35" customHeight="1" x14ac:dyDescent="0.2">
      <c r="A590" s="46" t="s">
        <v>49</v>
      </c>
      <c r="B590" s="42">
        <v>12</v>
      </c>
      <c r="C590" s="43">
        <v>223506.05</v>
      </c>
      <c r="D590" s="43">
        <v>0</v>
      </c>
      <c r="E590" s="43">
        <v>223506.05</v>
      </c>
      <c r="F590" s="41" t="s">
        <v>4647</v>
      </c>
      <c r="G590" s="41" t="s">
        <v>355</v>
      </c>
      <c r="H590" s="41" t="s">
        <v>4521</v>
      </c>
      <c r="I590" s="41" t="s">
        <v>4648</v>
      </c>
    </row>
    <row r="591" spans="1:9" s="40" customFormat="1" ht="13.35" customHeight="1" x14ac:dyDescent="0.2">
      <c r="A591" s="46" t="s">
        <v>50</v>
      </c>
      <c r="B591" s="42">
        <v>1</v>
      </c>
      <c r="C591" s="43">
        <v>6464599.0800000001</v>
      </c>
      <c r="D591" s="43">
        <v>0</v>
      </c>
      <c r="E591" s="43">
        <v>6464599.0800000001</v>
      </c>
      <c r="F591" s="41" t="s">
        <v>420</v>
      </c>
      <c r="G591" s="41" t="s">
        <v>421</v>
      </c>
      <c r="H591" s="41" t="s">
        <v>327</v>
      </c>
      <c r="I591" s="41" t="s">
        <v>422</v>
      </c>
    </row>
    <row r="592" spans="1:9" s="40" customFormat="1" ht="13.35" customHeight="1" x14ac:dyDescent="0.2">
      <c r="A592" s="46" t="s">
        <v>50</v>
      </c>
      <c r="B592" s="42">
        <v>2</v>
      </c>
      <c r="C592" s="43">
        <v>6510732.71</v>
      </c>
      <c r="D592" s="43">
        <v>0</v>
      </c>
      <c r="E592" s="43">
        <v>6510732.71</v>
      </c>
      <c r="F592" s="41" t="s">
        <v>932</v>
      </c>
      <c r="G592" s="41" t="s">
        <v>421</v>
      </c>
      <c r="H592" s="41" t="s">
        <v>884</v>
      </c>
      <c r="I592" s="41" t="s">
        <v>933</v>
      </c>
    </row>
    <row r="593" spans="1:9" s="40" customFormat="1" ht="13.35" customHeight="1" x14ac:dyDescent="0.2">
      <c r="A593" s="46" t="s">
        <v>50</v>
      </c>
      <c r="B593" s="42">
        <v>3</v>
      </c>
      <c r="C593" s="43">
        <v>6487915.8799999999</v>
      </c>
      <c r="D593" s="43">
        <v>0</v>
      </c>
      <c r="E593" s="43">
        <v>6487915.8799999999</v>
      </c>
      <c r="F593" s="41" t="s">
        <v>1291</v>
      </c>
      <c r="G593" s="41" t="s">
        <v>421</v>
      </c>
      <c r="H593" s="41" t="s">
        <v>1243</v>
      </c>
      <c r="I593" s="41" t="s">
        <v>1292</v>
      </c>
    </row>
    <row r="594" spans="1:9" s="40" customFormat="1" ht="13.35" customHeight="1" x14ac:dyDescent="0.2">
      <c r="A594" s="46" t="s">
        <v>50</v>
      </c>
      <c r="B594" s="42">
        <v>4</v>
      </c>
      <c r="C594" s="43">
        <v>6487915.8799999999</v>
      </c>
      <c r="D594" s="43">
        <v>0</v>
      </c>
      <c r="E594" s="43">
        <v>6487915.8799999999</v>
      </c>
      <c r="F594" s="41" t="s">
        <v>1652</v>
      </c>
      <c r="G594" s="41" t="s">
        <v>421</v>
      </c>
      <c r="H594" s="41" t="s">
        <v>1602</v>
      </c>
      <c r="I594" s="41" t="s">
        <v>1653</v>
      </c>
    </row>
    <row r="595" spans="1:9" s="40" customFormat="1" ht="13.35" customHeight="1" x14ac:dyDescent="0.2">
      <c r="A595" s="46" t="s">
        <v>50</v>
      </c>
      <c r="B595" s="42">
        <v>5</v>
      </c>
      <c r="C595" s="43">
        <v>6487915.8799999999</v>
      </c>
      <c r="D595" s="43">
        <v>0</v>
      </c>
      <c r="E595" s="43">
        <v>6487915.8799999999</v>
      </c>
      <c r="F595" s="41" t="s">
        <v>2015</v>
      </c>
      <c r="G595" s="41" t="s">
        <v>421</v>
      </c>
      <c r="H595" s="41" t="s">
        <v>1961</v>
      </c>
      <c r="I595" s="41" t="s">
        <v>2016</v>
      </c>
    </row>
    <row r="596" spans="1:9" s="40" customFormat="1" ht="13.35" customHeight="1" x14ac:dyDescent="0.2">
      <c r="A596" s="46" t="s">
        <v>50</v>
      </c>
      <c r="B596" s="42">
        <v>6</v>
      </c>
      <c r="C596" s="43">
        <v>5258264.53</v>
      </c>
      <c r="D596" s="43">
        <v>0</v>
      </c>
      <c r="E596" s="43">
        <v>5258264.53</v>
      </c>
      <c r="F596" s="41" t="s">
        <v>2371</v>
      </c>
      <c r="G596" s="41" t="s">
        <v>421</v>
      </c>
      <c r="H596" s="41" t="s">
        <v>2317</v>
      </c>
      <c r="I596" s="41" t="s">
        <v>2372</v>
      </c>
    </row>
    <row r="597" spans="1:9" s="40" customFormat="1" ht="13.35" customHeight="1" x14ac:dyDescent="0.2">
      <c r="A597" s="46" t="s">
        <v>50</v>
      </c>
      <c r="B597" s="42">
        <v>7</v>
      </c>
      <c r="C597" s="43">
        <v>6248478.7800000003</v>
      </c>
      <c r="D597" s="43">
        <v>0</v>
      </c>
      <c r="E597" s="43">
        <v>6248478.7800000003</v>
      </c>
      <c r="F597" s="41" t="s">
        <v>2729</v>
      </c>
      <c r="G597" s="41" t="s">
        <v>421</v>
      </c>
      <c r="H597" s="41" t="s">
        <v>2675</v>
      </c>
      <c r="I597" s="41" t="s">
        <v>2730</v>
      </c>
    </row>
    <row r="598" spans="1:9" s="40" customFormat="1" ht="13.35" customHeight="1" x14ac:dyDescent="0.2">
      <c r="A598" s="46" t="s">
        <v>50</v>
      </c>
      <c r="B598" s="42">
        <v>8</v>
      </c>
      <c r="C598" s="43">
        <v>6282971.9800000004</v>
      </c>
      <c r="D598" s="43">
        <v>0</v>
      </c>
      <c r="E598" s="43">
        <v>6282971.9800000004</v>
      </c>
      <c r="F598" s="41" t="s">
        <v>3084</v>
      </c>
      <c r="G598" s="41" t="s">
        <v>421</v>
      </c>
      <c r="H598" s="41" t="s">
        <v>3030</v>
      </c>
      <c r="I598" s="41" t="s">
        <v>3085</v>
      </c>
    </row>
    <row r="599" spans="1:9" s="40" customFormat="1" ht="13.35" customHeight="1" x14ac:dyDescent="0.2">
      <c r="A599" s="46" t="s">
        <v>50</v>
      </c>
      <c r="B599" s="42">
        <v>9</v>
      </c>
      <c r="C599" s="43">
        <v>6282971.9800000004</v>
      </c>
      <c r="D599" s="43">
        <v>0</v>
      </c>
      <c r="E599" s="43">
        <v>6282971.9800000004</v>
      </c>
      <c r="F599" s="41" t="s">
        <v>3457</v>
      </c>
      <c r="G599" s="41" t="s">
        <v>421</v>
      </c>
      <c r="H599" s="41" t="s">
        <v>3386</v>
      </c>
      <c r="I599" s="41" t="s">
        <v>3458</v>
      </c>
    </row>
    <row r="600" spans="1:9" s="40" customFormat="1" ht="13.35" customHeight="1" x14ac:dyDescent="0.2">
      <c r="A600" s="46" t="s">
        <v>50</v>
      </c>
      <c r="B600" s="42">
        <v>10</v>
      </c>
      <c r="C600" s="43">
        <v>6309354.4199999999</v>
      </c>
      <c r="D600" s="43">
        <v>0</v>
      </c>
      <c r="E600" s="43">
        <v>6309354.4199999999</v>
      </c>
      <c r="F600" s="41" t="s">
        <v>3817</v>
      </c>
      <c r="G600" s="41" t="s">
        <v>421</v>
      </c>
      <c r="H600" s="41" t="s">
        <v>3749</v>
      </c>
      <c r="I600" s="41" t="s">
        <v>3818</v>
      </c>
    </row>
    <row r="601" spans="1:9" s="40" customFormat="1" ht="13.35" customHeight="1" x14ac:dyDescent="0.2">
      <c r="A601" s="46" t="s">
        <v>50</v>
      </c>
      <c r="B601" s="42">
        <v>11</v>
      </c>
      <c r="C601" s="43">
        <v>6307492.8300000001</v>
      </c>
      <c r="D601" s="43">
        <v>0</v>
      </c>
      <c r="E601" s="43">
        <v>6307492.8300000001</v>
      </c>
      <c r="F601" s="41" t="s">
        <v>4172</v>
      </c>
      <c r="G601" s="41" t="s">
        <v>421</v>
      </c>
      <c r="H601" s="41" t="s">
        <v>4104</v>
      </c>
      <c r="I601" s="41" t="s">
        <v>4173</v>
      </c>
    </row>
    <row r="602" spans="1:9" s="40" customFormat="1" ht="13.35" customHeight="1" x14ac:dyDescent="0.2">
      <c r="A602" s="46" t="s">
        <v>50</v>
      </c>
      <c r="B602" s="42">
        <v>12</v>
      </c>
      <c r="C602" s="43">
        <v>6309271.3700000001</v>
      </c>
      <c r="D602" s="43">
        <v>0</v>
      </c>
      <c r="E602" s="43">
        <v>6309271.3700000001</v>
      </c>
      <c r="F602" s="41" t="s">
        <v>4635</v>
      </c>
      <c r="G602" s="41" t="s">
        <v>421</v>
      </c>
      <c r="H602" s="41" t="s">
        <v>4521</v>
      </c>
      <c r="I602" s="41" t="s">
        <v>4636</v>
      </c>
    </row>
    <row r="603" spans="1:9" s="40" customFormat="1" ht="13.35" customHeight="1" x14ac:dyDescent="0.2">
      <c r="A603" s="46" t="s">
        <v>51</v>
      </c>
      <c r="B603" s="42">
        <v>1</v>
      </c>
      <c r="C603" s="43">
        <v>4790817.83</v>
      </c>
      <c r="D603" s="43">
        <v>0</v>
      </c>
      <c r="E603" s="43">
        <v>4790817.83</v>
      </c>
      <c r="F603" s="41" t="s">
        <v>423</v>
      </c>
      <c r="G603" s="41" t="s">
        <v>424</v>
      </c>
      <c r="H603" s="41" t="s">
        <v>327</v>
      </c>
      <c r="I603" s="41" t="s">
        <v>425</v>
      </c>
    </row>
    <row r="604" spans="1:9" s="40" customFormat="1" ht="13.35" customHeight="1" x14ac:dyDescent="0.2">
      <c r="A604" s="46" t="s">
        <v>51</v>
      </c>
      <c r="B604" s="42">
        <v>2</v>
      </c>
      <c r="C604" s="43">
        <v>4886223.37</v>
      </c>
      <c r="D604" s="43">
        <v>0</v>
      </c>
      <c r="E604" s="43">
        <v>4886223.37</v>
      </c>
      <c r="F604" s="41" t="s">
        <v>934</v>
      </c>
      <c r="G604" s="41" t="s">
        <v>424</v>
      </c>
      <c r="H604" s="41" t="s">
        <v>884</v>
      </c>
      <c r="I604" s="41" t="s">
        <v>935</v>
      </c>
    </row>
    <row r="605" spans="1:9" s="40" customFormat="1" ht="13.35" customHeight="1" x14ac:dyDescent="0.2">
      <c r="A605" s="46" t="s">
        <v>51</v>
      </c>
      <c r="B605" s="42">
        <v>3</v>
      </c>
      <c r="C605" s="43">
        <v>4838645.62</v>
      </c>
      <c r="D605" s="43">
        <v>0</v>
      </c>
      <c r="E605" s="43">
        <v>4838645.62</v>
      </c>
      <c r="F605" s="41" t="s">
        <v>1293</v>
      </c>
      <c r="G605" s="41" t="s">
        <v>424</v>
      </c>
      <c r="H605" s="41" t="s">
        <v>1243</v>
      </c>
      <c r="I605" s="41" t="s">
        <v>1294</v>
      </c>
    </row>
    <row r="606" spans="1:9" s="40" customFormat="1" ht="13.35" customHeight="1" x14ac:dyDescent="0.2">
      <c r="A606" s="46" t="s">
        <v>51</v>
      </c>
      <c r="B606" s="42">
        <v>4</v>
      </c>
      <c r="C606" s="43">
        <v>4838645.62</v>
      </c>
      <c r="D606" s="43">
        <v>0</v>
      </c>
      <c r="E606" s="43">
        <v>4838645.62</v>
      </c>
      <c r="F606" s="41" t="s">
        <v>1654</v>
      </c>
      <c r="G606" s="41" t="s">
        <v>424</v>
      </c>
      <c r="H606" s="41" t="s">
        <v>1602</v>
      </c>
      <c r="I606" s="41" t="s">
        <v>1655</v>
      </c>
    </row>
    <row r="607" spans="1:9" s="40" customFormat="1" ht="13.35" customHeight="1" x14ac:dyDescent="0.2">
      <c r="A607" s="46" t="s">
        <v>51</v>
      </c>
      <c r="B607" s="42">
        <v>5</v>
      </c>
      <c r="C607" s="43">
        <v>4838645.62</v>
      </c>
      <c r="D607" s="43">
        <v>0</v>
      </c>
      <c r="E607" s="43">
        <v>4838645.62</v>
      </c>
      <c r="F607" s="41" t="s">
        <v>2017</v>
      </c>
      <c r="G607" s="41" t="s">
        <v>424</v>
      </c>
      <c r="H607" s="41" t="s">
        <v>1961</v>
      </c>
      <c r="I607" s="41" t="s">
        <v>2018</v>
      </c>
    </row>
    <row r="608" spans="1:9" s="40" customFormat="1" ht="13.35" customHeight="1" x14ac:dyDescent="0.2">
      <c r="A608" s="46" t="s">
        <v>51</v>
      </c>
      <c r="B608" s="42">
        <v>6</v>
      </c>
      <c r="C608" s="43">
        <v>4196267.79</v>
      </c>
      <c r="D608" s="43">
        <v>0</v>
      </c>
      <c r="E608" s="43">
        <v>4196267.79</v>
      </c>
      <c r="F608" s="41" t="s">
        <v>2373</v>
      </c>
      <c r="G608" s="41" t="s">
        <v>424</v>
      </c>
      <c r="H608" s="41" t="s">
        <v>2317</v>
      </c>
      <c r="I608" s="41" t="s">
        <v>2374</v>
      </c>
    </row>
    <row r="609" spans="1:9" s="40" customFormat="1" ht="13.35" customHeight="1" x14ac:dyDescent="0.2">
      <c r="A609" s="46" t="s">
        <v>51</v>
      </c>
      <c r="B609" s="42">
        <v>7</v>
      </c>
      <c r="C609" s="43">
        <v>4706152.82</v>
      </c>
      <c r="D609" s="43">
        <v>0</v>
      </c>
      <c r="E609" s="43">
        <v>4706152.82</v>
      </c>
      <c r="F609" s="41" t="s">
        <v>2731</v>
      </c>
      <c r="G609" s="41" t="s">
        <v>424</v>
      </c>
      <c r="H609" s="41" t="s">
        <v>2675</v>
      </c>
      <c r="I609" s="41" t="s">
        <v>2732</v>
      </c>
    </row>
    <row r="610" spans="1:9" s="40" customFormat="1" ht="13.35" customHeight="1" x14ac:dyDescent="0.2">
      <c r="A610" s="46" t="s">
        <v>51</v>
      </c>
      <c r="B610" s="42">
        <v>8</v>
      </c>
      <c r="C610" s="43">
        <v>4731581.17</v>
      </c>
      <c r="D610" s="43">
        <v>0</v>
      </c>
      <c r="E610" s="43">
        <v>4731581.17</v>
      </c>
      <c r="F610" s="41" t="s">
        <v>3086</v>
      </c>
      <c r="G610" s="41" t="s">
        <v>424</v>
      </c>
      <c r="H610" s="41" t="s">
        <v>3030</v>
      </c>
      <c r="I610" s="41" t="s">
        <v>3087</v>
      </c>
    </row>
    <row r="611" spans="1:9" s="40" customFormat="1" ht="13.35" customHeight="1" x14ac:dyDescent="0.2">
      <c r="A611" s="46" t="s">
        <v>51</v>
      </c>
      <c r="B611" s="42">
        <v>9</v>
      </c>
      <c r="C611" s="43">
        <v>4731581.18</v>
      </c>
      <c r="D611" s="43">
        <v>0</v>
      </c>
      <c r="E611" s="43">
        <v>4731581.18</v>
      </c>
      <c r="F611" s="41" t="s">
        <v>3459</v>
      </c>
      <c r="G611" s="41" t="s">
        <v>424</v>
      </c>
      <c r="H611" s="41" t="s">
        <v>3386</v>
      </c>
      <c r="I611" s="41" t="s">
        <v>3460</v>
      </c>
    </row>
    <row r="612" spans="1:9" s="40" customFormat="1" ht="13.35" customHeight="1" x14ac:dyDescent="0.2">
      <c r="A612" s="46" t="s">
        <v>51</v>
      </c>
      <c r="B612" s="42">
        <v>10</v>
      </c>
      <c r="C612" s="43">
        <v>4751077.88</v>
      </c>
      <c r="D612" s="43">
        <v>0</v>
      </c>
      <c r="E612" s="43">
        <v>4751077.88</v>
      </c>
      <c r="F612" s="41" t="s">
        <v>3819</v>
      </c>
      <c r="G612" s="41" t="s">
        <v>424</v>
      </c>
      <c r="H612" s="41" t="s">
        <v>3749</v>
      </c>
      <c r="I612" s="41" t="s">
        <v>3820</v>
      </c>
    </row>
    <row r="613" spans="1:9" s="40" customFormat="1" ht="13.35" customHeight="1" x14ac:dyDescent="0.2">
      <c r="A613" s="46" t="s">
        <v>51</v>
      </c>
      <c r="B613" s="42">
        <v>11</v>
      </c>
      <c r="C613" s="43">
        <v>4749507.6100000003</v>
      </c>
      <c r="D613" s="43">
        <v>0</v>
      </c>
      <c r="E613" s="43">
        <v>4749507.6100000003</v>
      </c>
      <c r="F613" s="41" t="s">
        <v>4174</v>
      </c>
      <c r="G613" s="41" t="s">
        <v>424</v>
      </c>
      <c r="H613" s="41" t="s">
        <v>4104</v>
      </c>
      <c r="I613" s="41" t="s">
        <v>4175</v>
      </c>
    </row>
    <row r="614" spans="1:9" s="40" customFormat="1" ht="13.35" customHeight="1" x14ac:dyDescent="0.2">
      <c r="A614" s="46" t="s">
        <v>51</v>
      </c>
      <c r="B614" s="42">
        <v>12</v>
      </c>
      <c r="C614" s="43">
        <v>4750818.74</v>
      </c>
      <c r="D614" s="43">
        <v>0</v>
      </c>
      <c r="E614" s="43">
        <v>4750818.74</v>
      </c>
      <c r="F614" s="41" t="s">
        <v>4649</v>
      </c>
      <c r="G614" s="41" t="s">
        <v>424</v>
      </c>
      <c r="H614" s="41" t="s">
        <v>4521</v>
      </c>
      <c r="I614" s="41" t="s">
        <v>4650</v>
      </c>
    </row>
    <row r="615" spans="1:9" s="40" customFormat="1" ht="13.35" customHeight="1" x14ac:dyDescent="0.2">
      <c r="A615" s="46" t="s">
        <v>52</v>
      </c>
      <c r="B615" s="42">
        <v>1</v>
      </c>
      <c r="C615" s="43">
        <v>4460920.13</v>
      </c>
      <c r="D615" s="43">
        <v>0</v>
      </c>
      <c r="E615" s="43">
        <v>4460920.13</v>
      </c>
      <c r="F615" s="41" t="s">
        <v>798</v>
      </c>
      <c r="G615" s="41" t="s">
        <v>799</v>
      </c>
      <c r="H615" s="41" t="s">
        <v>327</v>
      </c>
      <c r="I615" s="41" t="s">
        <v>800</v>
      </c>
    </row>
    <row r="616" spans="1:9" s="40" customFormat="1" ht="13.35" customHeight="1" x14ac:dyDescent="0.2">
      <c r="A616" s="46" t="s">
        <v>52</v>
      </c>
      <c r="B616" s="42">
        <v>2</v>
      </c>
      <c r="C616" s="43">
        <v>4490725.53</v>
      </c>
      <c r="D616" s="43">
        <v>0</v>
      </c>
      <c r="E616" s="43">
        <v>4490725.53</v>
      </c>
      <c r="F616" s="41" t="s">
        <v>1180</v>
      </c>
      <c r="G616" s="41" t="s">
        <v>799</v>
      </c>
      <c r="H616" s="41" t="s">
        <v>884</v>
      </c>
      <c r="I616" s="41" t="s">
        <v>1181</v>
      </c>
    </row>
    <row r="617" spans="1:9" s="40" customFormat="1" ht="13.35" customHeight="1" x14ac:dyDescent="0.2">
      <c r="A617" s="46" t="s">
        <v>52</v>
      </c>
      <c r="B617" s="42">
        <v>3</v>
      </c>
      <c r="C617" s="43">
        <v>4475822.8499999996</v>
      </c>
      <c r="D617" s="43">
        <v>0</v>
      </c>
      <c r="E617" s="43">
        <v>4475822.8499999996</v>
      </c>
      <c r="F617" s="41" t="s">
        <v>1539</v>
      </c>
      <c r="G617" s="41" t="s">
        <v>799</v>
      </c>
      <c r="H617" s="41" t="s">
        <v>1243</v>
      </c>
      <c r="I617" s="41" t="s">
        <v>1540</v>
      </c>
    </row>
    <row r="618" spans="1:9" s="40" customFormat="1" ht="13.35" customHeight="1" x14ac:dyDescent="0.2">
      <c r="A618" s="46" t="s">
        <v>52</v>
      </c>
      <c r="B618" s="42">
        <v>4</v>
      </c>
      <c r="C618" s="43">
        <v>4475822.8499999996</v>
      </c>
      <c r="D618" s="43">
        <v>0</v>
      </c>
      <c r="E618" s="43">
        <v>4475822.8499999996</v>
      </c>
      <c r="F618" s="41" t="s">
        <v>1898</v>
      </c>
      <c r="G618" s="41" t="s">
        <v>799</v>
      </c>
      <c r="H618" s="41" t="s">
        <v>1602</v>
      </c>
      <c r="I618" s="41" t="s">
        <v>1899</v>
      </c>
    </row>
    <row r="619" spans="1:9" s="40" customFormat="1" ht="13.35" customHeight="1" x14ac:dyDescent="0.2">
      <c r="A619" s="46" t="s">
        <v>52</v>
      </c>
      <c r="B619" s="42">
        <v>5</v>
      </c>
      <c r="C619" s="43">
        <v>4475822.8499999996</v>
      </c>
      <c r="D619" s="43">
        <v>0</v>
      </c>
      <c r="E619" s="43">
        <v>4475822.8499999996</v>
      </c>
      <c r="F619" s="41" t="s">
        <v>2257</v>
      </c>
      <c r="G619" s="41" t="s">
        <v>799</v>
      </c>
      <c r="H619" s="41" t="s">
        <v>1961</v>
      </c>
      <c r="I619" s="41" t="s">
        <v>2258</v>
      </c>
    </row>
    <row r="620" spans="1:9" s="40" customFormat="1" ht="13.35" customHeight="1" x14ac:dyDescent="0.2">
      <c r="A620" s="46" t="s">
        <v>52</v>
      </c>
      <c r="B620" s="42">
        <v>6</v>
      </c>
      <c r="C620" s="43">
        <v>4408903.5599999996</v>
      </c>
      <c r="D620" s="43">
        <v>0</v>
      </c>
      <c r="E620" s="43">
        <v>4408903.5599999996</v>
      </c>
      <c r="F620" s="41" t="s">
        <v>2609</v>
      </c>
      <c r="G620" s="41" t="s">
        <v>799</v>
      </c>
      <c r="H620" s="41" t="s">
        <v>2317</v>
      </c>
      <c r="I620" s="41" t="s">
        <v>2610</v>
      </c>
    </row>
    <row r="621" spans="1:9" s="40" customFormat="1" ht="13.35" customHeight="1" x14ac:dyDescent="0.2">
      <c r="A621" s="46" t="s">
        <v>52</v>
      </c>
      <c r="B621" s="42">
        <v>7</v>
      </c>
      <c r="C621" s="43">
        <v>4442673.38</v>
      </c>
      <c r="D621" s="43">
        <v>0</v>
      </c>
      <c r="E621" s="43">
        <v>4442673.38</v>
      </c>
      <c r="F621" s="41" t="s">
        <v>2979</v>
      </c>
      <c r="G621" s="41" t="s">
        <v>799</v>
      </c>
      <c r="H621" s="41" t="s">
        <v>2675</v>
      </c>
      <c r="I621" s="41" t="s">
        <v>2980</v>
      </c>
    </row>
    <row r="622" spans="1:9" s="40" customFormat="1" ht="13.35" customHeight="1" x14ac:dyDescent="0.2">
      <c r="A622" s="46" t="s">
        <v>52</v>
      </c>
      <c r="B622" s="42">
        <v>8</v>
      </c>
      <c r="C622" s="43">
        <v>4464668.3600000003</v>
      </c>
      <c r="D622" s="43">
        <v>0</v>
      </c>
      <c r="E622" s="43">
        <v>4464668.3600000003</v>
      </c>
      <c r="F622" s="41" t="s">
        <v>3334</v>
      </c>
      <c r="G622" s="41" t="s">
        <v>799</v>
      </c>
      <c r="H622" s="41" t="s">
        <v>3030</v>
      </c>
      <c r="I622" s="41" t="s">
        <v>3335</v>
      </c>
    </row>
    <row r="623" spans="1:9" s="40" customFormat="1" ht="13.35" customHeight="1" x14ac:dyDescent="0.2">
      <c r="A623" s="46" t="s">
        <v>52</v>
      </c>
      <c r="B623" s="42">
        <v>9</v>
      </c>
      <c r="C623" s="43">
        <v>4464668.3600000003</v>
      </c>
      <c r="D623" s="43">
        <v>0</v>
      </c>
      <c r="E623" s="43">
        <v>4464668.3600000003</v>
      </c>
      <c r="F623" s="41" t="s">
        <v>3539</v>
      </c>
      <c r="G623" s="41" t="s">
        <v>799</v>
      </c>
      <c r="H623" s="41" t="s">
        <v>3386</v>
      </c>
      <c r="I623" s="41" t="s">
        <v>3540</v>
      </c>
    </row>
    <row r="624" spans="1:9" s="40" customFormat="1" ht="13.35" customHeight="1" x14ac:dyDescent="0.2">
      <c r="A624" s="46" t="s">
        <v>52</v>
      </c>
      <c r="B624" s="42">
        <v>10</v>
      </c>
      <c r="C624" s="43">
        <v>4481532.5999999996</v>
      </c>
      <c r="D624" s="43">
        <v>0</v>
      </c>
      <c r="E624" s="43">
        <v>4481532.5999999996</v>
      </c>
      <c r="F624" s="41" t="s">
        <v>3897</v>
      </c>
      <c r="G624" s="41" t="s">
        <v>799</v>
      </c>
      <c r="H624" s="41" t="s">
        <v>3749</v>
      </c>
      <c r="I624" s="41" t="s">
        <v>3898</v>
      </c>
    </row>
    <row r="625" spans="1:9" s="40" customFormat="1" ht="13.35" customHeight="1" x14ac:dyDescent="0.2">
      <c r="A625" s="46" t="s">
        <v>52</v>
      </c>
      <c r="B625" s="42">
        <v>11</v>
      </c>
      <c r="C625" s="43">
        <v>4480345.53</v>
      </c>
      <c r="D625" s="43">
        <v>0</v>
      </c>
      <c r="E625" s="43">
        <v>4480345.53</v>
      </c>
      <c r="F625" s="41" t="s">
        <v>4252</v>
      </c>
      <c r="G625" s="41" t="s">
        <v>799</v>
      </c>
      <c r="H625" s="41" t="s">
        <v>4104</v>
      </c>
      <c r="I625" s="41" t="s">
        <v>4253</v>
      </c>
    </row>
    <row r="626" spans="1:9" s="40" customFormat="1" ht="13.35" customHeight="1" x14ac:dyDescent="0.2">
      <c r="A626" s="46" t="s">
        <v>52</v>
      </c>
      <c r="B626" s="42">
        <v>12</v>
      </c>
      <c r="C626" s="43">
        <v>4481479.6399999997</v>
      </c>
      <c r="D626" s="43">
        <v>0</v>
      </c>
      <c r="E626" s="43">
        <v>4481479.6399999997</v>
      </c>
      <c r="F626" s="41" t="s">
        <v>4655</v>
      </c>
      <c r="G626" s="41" t="s">
        <v>799</v>
      </c>
      <c r="H626" s="41" t="s">
        <v>4521</v>
      </c>
      <c r="I626" s="41" t="s">
        <v>4656</v>
      </c>
    </row>
    <row r="627" spans="1:9" s="40" customFormat="1" ht="13.35" customHeight="1" x14ac:dyDescent="0.2">
      <c r="A627" s="46" t="s">
        <v>53</v>
      </c>
      <c r="B627" s="42">
        <v>1</v>
      </c>
      <c r="C627" s="43">
        <v>11026878.68</v>
      </c>
      <c r="D627" s="43">
        <v>0</v>
      </c>
      <c r="E627" s="43">
        <v>11026878.68</v>
      </c>
      <c r="F627" s="41" t="s">
        <v>696</v>
      </c>
      <c r="G627" s="41" t="s">
        <v>697</v>
      </c>
      <c r="H627" s="41" t="s">
        <v>327</v>
      </c>
      <c r="I627" s="41" t="s">
        <v>698</v>
      </c>
    </row>
    <row r="628" spans="1:9" s="40" customFormat="1" ht="13.35" customHeight="1" x14ac:dyDescent="0.2">
      <c r="A628" s="46" t="s">
        <v>53</v>
      </c>
      <c r="B628" s="42">
        <v>2</v>
      </c>
      <c r="C628" s="43">
        <v>12157760.970000001</v>
      </c>
      <c r="D628" s="43">
        <v>0</v>
      </c>
      <c r="E628" s="43">
        <v>12157760.970000001</v>
      </c>
      <c r="F628" s="41" t="s">
        <v>1114</v>
      </c>
      <c r="G628" s="41" t="s">
        <v>697</v>
      </c>
      <c r="H628" s="41" t="s">
        <v>884</v>
      </c>
      <c r="I628" s="41" t="s">
        <v>1115</v>
      </c>
    </row>
    <row r="629" spans="1:9" s="40" customFormat="1" ht="13.35" customHeight="1" x14ac:dyDescent="0.2">
      <c r="A629" s="46" t="s">
        <v>53</v>
      </c>
      <c r="B629" s="42">
        <v>3</v>
      </c>
      <c r="C629" s="43">
        <v>11592318.57</v>
      </c>
      <c r="D629" s="43">
        <v>0</v>
      </c>
      <c r="E629" s="43">
        <v>11592318.57</v>
      </c>
      <c r="F629" s="41" t="s">
        <v>1473</v>
      </c>
      <c r="G629" s="41" t="s">
        <v>697</v>
      </c>
      <c r="H629" s="41" t="s">
        <v>1243</v>
      </c>
      <c r="I629" s="41" t="s">
        <v>1474</v>
      </c>
    </row>
    <row r="630" spans="1:9" s="40" customFormat="1" ht="13.35" customHeight="1" x14ac:dyDescent="0.2">
      <c r="A630" s="46" t="s">
        <v>53</v>
      </c>
      <c r="B630" s="42">
        <v>4</v>
      </c>
      <c r="C630" s="43">
        <v>11592318.74</v>
      </c>
      <c r="D630" s="43">
        <v>0</v>
      </c>
      <c r="E630" s="43">
        <v>11592318.74</v>
      </c>
      <c r="F630" s="41" t="s">
        <v>1832</v>
      </c>
      <c r="G630" s="41" t="s">
        <v>697</v>
      </c>
      <c r="H630" s="41" t="s">
        <v>1602</v>
      </c>
      <c r="I630" s="41" t="s">
        <v>1833</v>
      </c>
    </row>
    <row r="631" spans="1:9" s="40" customFormat="1" ht="13.35" customHeight="1" x14ac:dyDescent="0.2">
      <c r="A631" s="46" t="s">
        <v>53</v>
      </c>
      <c r="B631" s="42">
        <v>5</v>
      </c>
      <c r="C631" s="43">
        <v>11592318.74</v>
      </c>
      <c r="D631" s="43">
        <v>0</v>
      </c>
      <c r="E631" s="43">
        <v>11592318.74</v>
      </c>
      <c r="F631" s="41" t="s">
        <v>2191</v>
      </c>
      <c r="G631" s="41" t="s">
        <v>697</v>
      </c>
      <c r="H631" s="41" t="s">
        <v>1961</v>
      </c>
      <c r="I631" s="41" t="s">
        <v>2192</v>
      </c>
    </row>
    <row r="632" spans="1:9" s="40" customFormat="1" ht="13.35" customHeight="1" x14ac:dyDescent="0.2">
      <c r="A632" s="46" t="s">
        <v>53</v>
      </c>
      <c r="B632" s="42">
        <v>6</v>
      </c>
      <c r="C632" s="43">
        <v>9053501.6199999992</v>
      </c>
      <c r="D632" s="43">
        <v>0</v>
      </c>
      <c r="E632" s="43">
        <v>9053501.6199999992</v>
      </c>
      <c r="F632" s="41" t="s">
        <v>2543</v>
      </c>
      <c r="G632" s="41" t="s">
        <v>697</v>
      </c>
      <c r="H632" s="41" t="s">
        <v>2317</v>
      </c>
      <c r="I632" s="41" t="s">
        <v>2544</v>
      </c>
    </row>
    <row r="633" spans="1:9" s="40" customFormat="1" ht="13.35" customHeight="1" x14ac:dyDescent="0.2">
      <c r="A633" s="46" t="s">
        <v>53</v>
      </c>
      <c r="B633" s="42">
        <v>7</v>
      </c>
      <c r="C633" s="43">
        <v>11634836.300000001</v>
      </c>
      <c r="D633" s="43">
        <v>0</v>
      </c>
      <c r="E633" s="43">
        <v>11634836.300000001</v>
      </c>
      <c r="F633" s="41" t="s">
        <v>2915</v>
      </c>
      <c r="G633" s="41" t="s">
        <v>697</v>
      </c>
      <c r="H633" s="41" t="s">
        <v>2675</v>
      </c>
      <c r="I633" s="41" t="s">
        <v>2916</v>
      </c>
    </row>
    <row r="634" spans="1:9" s="40" customFormat="1" ht="13.35" customHeight="1" x14ac:dyDescent="0.2">
      <c r="A634" s="46" t="s">
        <v>53</v>
      </c>
      <c r="B634" s="42">
        <v>8</v>
      </c>
      <c r="C634" s="43">
        <v>11246807.300000001</v>
      </c>
      <c r="D634" s="43">
        <v>0</v>
      </c>
      <c r="E634" s="43">
        <v>11246807.300000001</v>
      </c>
      <c r="F634" s="41" t="s">
        <v>3270</v>
      </c>
      <c r="G634" s="41" t="s">
        <v>697</v>
      </c>
      <c r="H634" s="41" t="s">
        <v>3030</v>
      </c>
      <c r="I634" s="41" t="s">
        <v>3271</v>
      </c>
    </row>
    <row r="635" spans="1:9" s="40" customFormat="1" ht="13.35" customHeight="1" x14ac:dyDescent="0.2">
      <c r="A635" s="46" t="s">
        <v>53</v>
      </c>
      <c r="B635" s="42">
        <v>9</v>
      </c>
      <c r="C635" s="43">
        <v>11246807.300000001</v>
      </c>
      <c r="D635" s="43">
        <v>0</v>
      </c>
      <c r="E635" s="43">
        <v>11246807.300000001</v>
      </c>
      <c r="F635" s="41" t="s">
        <v>3461</v>
      </c>
      <c r="G635" s="41" t="s">
        <v>697</v>
      </c>
      <c r="H635" s="41" t="s">
        <v>3386</v>
      </c>
      <c r="I635" s="41" t="s">
        <v>3462</v>
      </c>
    </row>
    <row r="636" spans="1:9" s="40" customFormat="1" ht="13.35" customHeight="1" x14ac:dyDescent="0.2">
      <c r="A636" s="46" t="s">
        <v>53</v>
      </c>
      <c r="B636" s="42">
        <v>10</v>
      </c>
      <c r="C636" s="43">
        <v>11177768.289999999</v>
      </c>
      <c r="D636" s="43">
        <v>0</v>
      </c>
      <c r="E636" s="43">
        <v>11177768.289999999</v>
      </c>
      <c r="F636" s="41" t="s">
        <v>3821</v>
      </c>
      <c r="G636" s="41" t="s">
        <v>697</v>
      </c>
      <c r="H636" s="41" t="s">
        <v>3749</v>
      </c>
      <c r="I636" s="41" t="s">
        <v>3822</v>
      </c>
    </row>
    <row r="637" spans="1:9" s="40" customFormat="1" ht="13.35" customHeight="1" x14ac:dyDescent="0.2">
      <c r="A637" s="46" t="s">
        <v>53</v>
      </c>
      <c r="B637" s="42">
        <v>11</v>
      </c>
      <c r="C637" s="43">
        <v>11289359.68</v>
      </c>
      <c r="D637" s="43">
        <v>0</v>
      </c>
      <c r="E637" s="43">
        <v>11289359.68</v>
      </c>
      <c r="F637" s="41" t="s">
        <v>4176</v>
      </c>
      <c r="G637" s="41" t="s">
        <v>697</v>
      </c>
      <c r="H637" s="41" t="s">
        <v>4104</v>
      </c>
      <c r="I637" s="41" t="s">
        <v>4177</v>
      </c>
    </row>
    <row r="638" spans="1:9" s="40" customFormat="1" ht="13.35" customHeight="1" x14ac:dyDescent="0.2">
      <c r="A638" s="46" t="s">
        <v>53</v>
      </c>
      <c r="B638" s="42">
        <v>12</v>
      </c>
      <c r="C638" s="43">
        <v>11405578.689999999</v>
      </c>
      <c r="D638" s="43">
        <v>0</v>
      </c>
      <c r="E638" s="43">
        <v>11405578.689999999</v>
      </c>
      <c r="F638" s="41" t="s">
        <v>4588</v>
      </c>
      <c r="G638" s="41" t="s">
        <v>697</v>
      </c>
      <c r="H638" s="41" t="s">
        <v>4521</v>
      </c>
      <c r="I638" s="41" t="s">
        <v>4589</v>
      </c>
    </row>
    <row r="639" spans="1:9" s="40" customFormat="1" ht="13.35" customHeight="1" x14ac:dyDescent="0.2">
      <c r="A639" s="46" t="s">
        <v>54</v>
      </c>
      <c r="B639" s="42">
        <v>1</v>
      </c>
      <c r="C639" s="43">
        <v>1977094.49</v>
      </c>
      <c r="D639" s="43">
        <v>0</v>
      </c>
      <c r="E639" s="43">
        <v>1977094.49</v>
      </c>
      <c r="F639" s="41" t="s">
        <v>426</v>
      </c>
      <c r="G639" s="41" t="s">
        <v>427</v>
      </c>
      <c r="H639" s="41" t="s">
        <v>327</v>
      </c>
      <c r="I639" s="41" t="s">
        <v>428</v>
      </c>
    </row>
    <row r="640" spans="1:9" s="40" customFormat="1" ht="13.35" customHeight="1" x14ac:dyDescent="0.2">
      <c r="A640" s="46" t="s">
        <v>54</v>
      </c>
      <c r="B640" s="42">
        <v>2</v>
      </c>
      <c r="C640" s="43">
        <v>2093825.93</v>
      </c>
      <c r="D640" s="43">
        <v>0</v>
      </c>
      <c r="E640" s="43">
        <v>2093825.93</v>
      </c>
      <c r="F640" s="41" t="s">
        <v>936</v>
      </c>
      <c r="G640" s="41" t="s">
        <v>427</v>
      </c>
      <c r="H640" s="41" t="s">
        <v>884</v>
      </c>
      <c r="I640" s="41" t="s">
        <v>937</v>
      </c>
    </row>
    <row r="641" spans="1:9" s="40" customFormat="1" ht="13.35" customHeight="1" x14ac:dyDescent="0.2">
      <c r="A641" s="46" t="s">
        <v>54</v>
      </c>
      <c r="B641" s="42">
        <v>3</v>
      </c>
      <c r="C641" s="43">
        <v>2035585.19</v>
      </c>
      <c r="D641" s="43">
        <v>0</v>
      </c>
      <c r="E641" s="43">
        <v>2035585.19</v>
      </c>
      <c r="F641" s="41" t="s">
        <v>1295</v>
      </c>
      <c r="G641" s="41" t="s">
        <v>427</v>
      </c>
      <c r="H641" s="41" t="s">
        <v>1243</v>
      </c>
      <c r="I641" s="41" t="s">
        <v>1296</v>
      </c>
    </row>
    <row r="642" spans="1:9" s="40" customFormat="1" ht="13.35" customHeight="1" x14ac:dyDescent="0.2">
      <c r="A642" s="46" t="s">
        <v>54</v>
      </c>
      <c r="B642" s="42">
        <v>4</v>
      </c>
      <c r="C642" s="43">
        <v>2035585.19</v>
      </c>
      <c r="D642" s="43">
        <v>0</v>
      </c>
      <c r="E642" s="43">
        <v>2035585.19</v>
      </c>
      <c r="F642" s="41" t="s">
        <v>1656</v>
      </c>
      <c r="G642" s="41" t="s">
        <v>427</v>
      </c>
      <c r="H642" s="41" t="s">
        <v>1602</v>
      </c>
      <c r="I642" s="41" t="s">
        <v>1657</v>
      </c>
    </row>
    <row r="643" spans="1:9" s="40" customFormat="1" ht="13.35" customHeight="1" x14ac:dyDescent="0.2">
      <c r="A643" s="46" t="s">
        <v>54</v>
      </c>
      <c r="B643" s="42">
        <v>5</v>
      </c>
      <c r="C643" s="43">
        <v>2035585.19</v>
      </c>
      <c r="D643" s="43">
        <v>0</v>
      </c>
      <c r="E643" s="43">
        <v>2035585.19</v>
      </c>
      <c r="F643" s="41" t="s">
        <v>2019</v>
      </c>
      <c r="G643" s="41" t="s">
        <v>427</v>
      </c>
      <c r="H643" s="41" t="s">
        <v>1961</v>
      </c>
      <c r="I643" s="41" t="s">
        <v>2020</v>
      </c>
    </row>
    <row r="644" spans="1:9" s="40" customFormat="1" ht="13.35" customHeight="1" x14ac:dyDescent="0.2">
      <c r="A644" s="46" t="s">
        <v>54</v>
      </c>
      <c r="B644" s="42">
        <v>6</v>
      </c>
      <c r="C644" s="43">
        <v>1228242.47</v>
      </c>
      <c r="D644" s="43">
        <v>0</v>
      </c>
      <c r="E644" s="43">
        <v>1228242.47</v>
      </c>
      <c r="F644" s="41" t="s">
        <v>2375</v>
      </c>
      <c r="G644" s="41" t="s">
        <v>427</v>
      </c>
      <c r="H644" s="41" t="s">
        <v>2317</v>
      </c>
      <c r="I644" s="41" t="s">
        <v>2376</v>
      </c>
    </row>
    <row r="645" spans="1:9" s="40" customFormat="1" ht="13.35" customHeight="1" x14ac:dyDescent="0.2">
      <c r="A645" s="46" t="s">
        <v>54</v>
      </c>
      <c r="B645" s="42">
        <v>7</v>
      </c>
      <c r="C645" s="43">
        <v>1887127.7</v>
      </c>
      <c r="D645" s="43">
        <v>0</v>
      </c>
      <c r="E645" s="43">
        <v>1887127.7</v>
      </c>
      <c r="F645" s="41" t="s">
        <v>2733</v>
      </c>
      <c r="G645" s="41" t="s">
        <v>427</v>
      </c>
      <c r="H645" s="41" t="s">
        <v>2675</v>
      </c>
      <c r="I645" s="41" t="s">
        <v>2734</v>
      </c>
    </row>
    <row r="646" spans="1:9" s="40" customFormat="1" ht="13.35" customHeight="1" x14ac:dyDescent="0.2">
      <c r="A646" s="46" t="s">
        <v>54</v>
      </c>
      <c r="B646" s="42">
        <v>8</v>
      </c>
      <c r="C646" s="43">
        <v>1901027.27</v>
      </c>
      <c r="D646" s="43">
        <v>0</v>
      </c>
      <c r="E646" s="43">
        <v>1901027.27</v>
      </c>
      <c r="F646" s="41" t="s">
        <v>3088</v>
      </c>
      <c r="G646" s="41" t="s">
        <v>427</v>
      </c>
      <c r="H646" s="41" t="s">
        <v>3030</v>
      </c>
      <c r="I646" s="41" t="s">
        <v>3089</v>
      </c>
    </row>
    <row r="647" spans="1:9" s="40" customFormat="1" ht="13.35" customHeight="1" x14ac:dyDescent="0.2">
      <c r="A647" s="46" t="s">
        <v>54</v>
      </c>
      <c r="B647" s="42">
        <v>9</v>
      </c>
      <c r="C647" s="43">
        <v>1901027.26</v>
      </c>
      <c r="D647" s="43">
        <v>0</v>
      </c>
      <c r="E647" s="43">
        <v>1901027.26</v>
      </c>
      <c r="F647" s="41" t="s">
        <v>3463</v>
      </c>
      <c r="G647" s="41" t="s">
        <v>427</v>
      </c>
      <c r="H647" s="41" t="s">
        <v>3386</v>
      </c>
      <c r="I647" s="41" t="s">
        <v>3464</v>
      </c>
    </row>
    <row r="648" spans="1:9" s="40" customFormat="1" ht="13.35" customHeight="1" x14ac:dyDescent="0.2">
      <c r="A648" s="46" t="s">
        <v>54</v>
      </c>
      <c r="B648" s="42">
        <v>10</v>
      </c>
      <c r="C648" s="43">
        <v>1911684.5</v>
      </c>
      <c r="D648" s="43">
        <v>0</v>
      </c>
      <c r="E648" s="43">
        <v>1911684.5</v>
      </c>
      <c r="F648" s="41" t="s">
        <v>3823</v>
      </c>
      <c r="G648" s="41" t="s">
        <v>427</v>
      </c>
      <c r="H648" s="41" t="s">
        <v>3749</v>
      </c>
      <c r="I648" s="41" t="s">
        <v>3824</v>
      </c>
    </row>
    <row r="649" spans="1:9" s="40" customFormat="1" ht="13.35" customHeight="1" x14ac:dyDescent="0.2">
      <c r="A649" s="46" t="s">
        <v>54</v>
      </c>
      <c r="B649" s="42">
        <v>11</v>
      </c>
      <c r="C649" s="43">
        <v>1910971.04</v>
      </c>
      <c r="D649" s="43">
        <v>0</v>
      </c>
      <c r="E649" s="43">
        <v>1910971.04</v>
      </c>
      <c r="F649" s="41" t="s">
        <v>4178</v>
      </c>
      <c r="G649" s="41" t="s">
        <v>427</v>
      </c>
      <c r="H649" s="41" t="s">
        <v>4104</v>
      </c>
      <c r="I649" s="41" t="s">
        <v>4179</v>
      </c>
    </row>
    <row r="650" spans="1:9" s="40" customFormat="1" ht="13.35" customHeight="1" x14ac:dyDescent="0.2">
      <c r="A650" s="46" t="s">
        <v>54</v>
      </c>
      <c r="B650" s="42">
        <v>12</v>
      </c>
      <c r="C650" s="43">
        <v>1911537.69</v>
      </c>
      <c r="D650" s="43">
        <v>0</v>
      </c>
      <c r="E650" s="43">
        <v>1911537.69</v>
      </c>
      <c r="F650" s="41" t="s">
        <v>4584</v>
      </c>
      <c r="G650" s="41" t="s">
        <v>427</v>
      </c>
      <c r="H650" s="41" t="s">
        <v>4521</v>
      </c>
      <c r="I650" s="41" t="s">
        <v>4585</v>
      </c>
    </row>
    <row r="651" spans="1:9" s="40" customFormat="1" ht="13.35" customHeight="1" x14ac:dyDescent="0.2">
      <c r="A651" s="46" t="s">
        <v>55</v>
      </c>
      <c r="B651" s="42">
        <v>1</v>
      </c>
      <c r="C651" s="43">
        <v>674980.43</v>
      </c>
      <c r="D651" s="43">
        <v>0</v>
      </c>
      <c r="E651" s="43">
        <v>674980.43</v>
      </c>
      <c r="F651" s="41" t="s">
        <v>429</v>
      </c>
      <c r="G651" s="41" t="s">
        <v>430</v>
      </c>
      <c r="H651" s="41" t="s">
        <v>327</v>
      </c>
      <c r="I651" s="41" t="s">
        <v>431</v>
      </c>
    </row>
    <row r="652" spans="1:9" s="40" customFormat="1" ht="13.35" customHeight="1" x14ac:dyDescent="0.2">
      <c r="A652" s="46" t="s">
        <v>55</v>
      </c>
      <c r="B652" s="42">
        <v>2</v>
      </c>
      <c r="C652" s="43">
        <v>705071.73</v>
      </c>
      <c r="D652" s="43">
        <v>0</v>
      </c>
      <c r="E652" s="43">
        <v>705071.73</v>
      </c>
      <c r="F652" s="41" t="s">
        <v>938</v>
      </c>
      <c r="G652" s="41" t="s">
        <v>430</v>
      </c>
      <c r="H652" s="41" t="s">
        <v>884</v>
      </c>
      <c r="I652" s="41" t="s">
        <v>939</v>
      </c>
    </row>
    <row r="653" spans="1:9" s="40" customFormat="1" ht="13.35" customHeight="1" x14ac:dyDescent="0.2">
      <c r="A653" s="46" t="s">
        <v>55</v>
      </c>
      <c r="B653" s="42">
        <v>3</v>
      </c>
      <c r="C653" s="43">
        <v>690026.08</v>
      </c>
      <c r="D653" s="43">
        <v>0</v>
      </c>
      <c r="E653" s="43">
        <v>690026.08</v>
      </c>
      <c r="F653" s="41" t="s">
        <v>1297</v>
      </c>
      <c r="G653" s="41" t="s">
        <v>430</v>
      </c>
      <c r="H653" s="41" t="s">
        <v>1243</v>
      </c>
      <c r="I653" s="41" t="s">
        <v>1298</v>
      </c>
    </row>
    <row r="654" spans="1:9" s="40" customFormat="1" ht="13.35" customHeight="1" x14ac:dyDescent="0.2">
      <c r="A654" s="46" t="s">
        <v>55</v>
      </c>
      <c r="B654" s="42">
        <v>4</v>
      </c>
      <c r="C654" s="43">
        <v>690026.08</v>
      </c>
      <c r="D654" s="43">
        <v>0</v>
      </c>
      <c r="E654" s="43">
        <v>690026.08</v>
      </c>
      <c r="F654" s="41" t="s">
        <v>1658</v>
      </c>
      <c r="G654" s="41" t="s">
        <v>430</v>
      </c>
      <c r="H654" s="41" t="s">
        <v>1602</v>
      </c>
      <c r="I654" s="41" t="s">
        <v>1659</v>
      </c>
    </row>
    <row r="655" spans="1:9" s="40" customFormat="1" ht="13.35" customHeight="1" x14ac:dyDescent="0.2">
      <c r="A655" s="46" t="s">
        <v>55</v>
      </c>
      <c r="B655" s="42">
        <v>5</v>
      </c>
      <c r="C655" s="43">
        <v>690026.08</v>
      </c>
      <c r="D655" s="43">
        <v>0</v>
      </c>
      <c r="E655" s="43">
        <v>690026.08</v>
      </c>
      <c r="F655" s="41" t="s">
        <v>2021</v>
      </c>
      <c r="G655" s="41" t="s">
        <v>430</v>
      </c>
      <c r="H655" s="41" t="s">
        <v>1961</v>
      </c>
      <c r="I655" s="41" t="s">
        <v>2022</v>
      </c>
    </row>
    <row r="656" spans="1:9" s="40" customFormat="1" ht="13.35" customHeight="1" x14ac:dyDescent="0.2">
      <c r="A656" s="46" t="s">
        <v>55</v>
      </c>
      <c r="B656" s="42">
        <v>6</v>
      </c>
      <c r="C656" s="43">
        <v>462312.85</v>
      </c>
      <c r="D656" s="43">
        <v>0</v>
      </c>
      <c r="E656" s="43">
        <v>462312.85</v>
      </c>
      <c r="F656" s="41" t="s">
        <v>2377</v>
      </c>
      <c r="G656" s="41" t="s">
        <v>430</v>
      </c>
      <c r="H656" s="41" t="s">
        <v>2317</v>
      </c>
      <c r="I656" s="41" t="s">
        <v>2378</v>
      </c>
    </row>
    <row r="657" spans="1:9" s="40" customFormat="1" ht="13.35" customHeight="1" x14ac:dyDescent="0.2">
      <c r="A657" s="46" t="s">
        <v>55</v>
      </c>
      <c r="B657" s="42">
        <v>7</v>
      </c>
      <c r="C657" s="43">
        <v>647860.28</v>
      </c>
      <c r="D657" s="43">
        <v>0</v>
      </c>
      <c r="E657" s="43">
        <v>647860.28</v>
      </c>
      <c r="F657" s="41" t="s">
        <v>2735</v>
      </c>
      <c r="G657" s="41" t="s">
        <v>430</v>
      </c>
      <c r="H657" s="41" t="s">
        <v>2675</v>
      </c>
      <c r="I657" s="41" t="s">
        <v>2736</v>
      </c>
    </row>
    <row r="658" spans="1:9" s="40" customFormat="1" ht="13.35" customHeight="1" x14ac:dyDescent="0.2">
      <c r="A658" s="46" t="s">
        <v>55</v>
      </c>
      <c r="B658" s="42">
        <v>8</v>
      </c>
      <c r="C658" s="43">
        <v>652073.63</v>
      </c>
      <c r="D658" s="43">
        <v>0</v>
      </c>
      <c r="E658" s="43">
        <v>652073.63</v>
      </c>
      <c r="F658" s="41" t="s">
        <v>3090</v>
      </c>
      <c r="G658" s="41" t="s">
        <v>430</v>
      </c>
      <c r="H658" s="41" t="s">
        <v>3030</v>
      </c>
      <c r="I658" s="41" t="s">
        <v>3091</v>
      </c>
    </row>
    <row r="659" spans="1:9" s="40" customFormat="1" ht="13.35" customHeight="1" x14ac:dyDescent="0.2">
      <c r="A659" s="46" t="s">
        <v>55</v>
      </c>
      <c r="B659" s="42">
        <v>9</v>
      </c>
      <c r="C659" s="43">
        <v>652073.63</v>
      </c>
      <c r="D659" s="43">
        <v>0</v>
      </c>
      <c r="E659" s="43">
        <v>652073.63</v>
      </c>
      <c r="F659" s="41" t="s">
        <v>3465</v>
      </c>
      <c r="G659" s="41" t="s">
        <v>430</v>
      </c>
      <c r="H659" s="41" t="s">
        <v>3386</v>
      </c>
      <c r="I659" s="41" t="s">
        <v>3466</v>
      </c>
    </row>
    <row r="660" spans="1:9" s="40" customFormat="1" ht="13.35" customHeight="1" x14ac:dyDescent="0.2">
      <c r="A660" s="46" t="s">
        <v>55</v>
      </c>
      <c r="B660" s="42">
        <v>10</v>
      </c>
      <c r="C660" s="43">
        <v>655304.14</v>
      </c>
      <c r="D660" s="43">
        <v>0</v>
      </c>
      <c r="E660" s="43">
        <v>655304.14</v>
      </c>
      <c r="F660" s="41" t="s">
        <v>3825</v>
      </c>
      <c r="G660" s="41" t="s">
        <v>430</v>
      </c>
      <c r="H660" s="41" t="s">
        <v>3749</v>
      </c>
      <c r="I660" s="41" t="s">
        <v>3826</v>
      </c>
    </row>
    <row r="661" spans="1:9" s="40" customFormat="1" ht="13.35" customHeight="1" x14ac:dyDescent="0.2">
      <c r="A661" s="46" t="s">
        <v>55</v>
      </c>
      <c r="B661" s="42">
        <v>11</v>
      </c>
      <c r="C661" s="43">
        <v>655076.75</v>
      </c>
      <c r="D661" s="43">
        <v>0</v>
      </c>
      <c r="E661" s="43">
        <v>655076.75</v>
      </c>
      <c r="F661" s="41" t="s">
        <v>4180</v>
      </c>
      <c r="G661" s="41" t="s">
        <v>430</v>
      </c>
      <c r="H661" s="41" t="s">
        <v>4104</v>
      </c>
      <c r="I661" s="41" t="s">
        <v>4181</v>
      </c>
    </row>
    <row r="662" spans="1:9" s="40" customFormat="1" ht="13.35" customHeight="1" x14ac:dyDescent="0.2">
      <c r="A662" s="46" t="s">
        <v>55</v>
      </c>
      <c r="B662" s="42">
        <v>12</v>
      </c>
      <c r="C662" s="43">
        <v>651520.80000000005</v>
      </c>
      <c r="D662" s="43">
        <v>0</v>
      </c>
      <c r="E662" s="43">
        <v>651520.80000000005</v>
      </c>
      <c r="F662" s="41" t="s">
        <v>4641</v>
      </c>
      <c r="G662" s="41" t="s">
        <v>430</v>
      </c>
      <c r="H662" s="41" t="s">
        <v>4521</v>
      </c>
      <c r="I662" s="41" t="s">
        <v>4642</v>
      </c>
    </row>
    <row r="663" spans="1:9" s="40" customFormat="1" ht="13.35" customHeight="1" x14ac:dyDescent="0.2">
      <c r="A663" s="46" t="s">
        <v>56</v>
      </c>
      <c r="B663" s="42">
        <v>1</v>
      </c>
      <c r="C663" s="43">
        <v>10818816.039999999</v>
      </c>
      <c r="D663" s="43">
        <v>0</v>
      </c>
      <c r="E663" s="43">
        <v>10818816.039999999</v>
      </c>
      <c r="F663" s="41" t="s">
        <v>699</v>
      </c>
      <c r="G663" s="41" t="s">
        <v>700</v>
      </c>
      <c r="H663" s="41" t="s">
        <v>327</v>
      </c>
      <c r="I663" s="41" t="s">
        <v>701</v>
      </c>
    </row>
    <row r="664" spans="1:9" s="40" customFormat="1" ht="13.35" customHeight="1" x14ac:dyDescent="0.2">
      <c r="A664" s="46" t="s">
        <v>56</v>
      </c>
      <c r="B664" s="42">
        <v>2</v>
      </c>
      <c r="C664" s="43">
        <v>11197191.66</v>
      </c>
      <c r="D664" s="43">
        <v>0</v>
      </c>
      <c r="E664" s="43">
        <v>11197191.66</v>
      </c>
      <c r="F664" s="41" t="s">
        <v>1116</v>
      </c>
      <c r="G664" s="41" t="s">
        <v>700</v>
      </c>
      <c r="H664" s="41" t="s">
        <v>884</v>
      </c>
      <c r="I664" s="41" t="s">
        <v>1117</v>
      </c>
    </row>
    <row r="665" spans="1:9" s="40" customFormat="1" ht="13.35" customHeight="1" x14ac:dyDescent="0.2">
      <c r="A665" s="46" t="s">
        <v>56</v>
      </c>
      <c r="B665" s="42">
        <v>3</v>
      </c>
      <c r="C665" s="43">
        <v>11008253.85</v>
      </c>
      <c r="D665" s="43">
        <v>0</v>
      </c>
      <c r="E665" s="43">
        <v>11008253.85</v>
      </c>
      <c r="F665" s="41" t="s">
        <v>1475</v>
      </c>
      <c r="G665" s="41" t="s">
        <v>700</v>
      </c>
      <c r="H665" s="41" t="s">
        <v>1243</v>
      </c>
      <c r="I665" s="41" t="s">
        <v>1476</v>
      </c>
    </row>
    <row r="666" spans="1:9" s="40" customFormat="1" ht="13.35" customHeight="1" x14ac:dyDescent="0.2">
      <c r="A666" s="46" t="s">
        <v>56</v>
      </c>
      <c r="B666" s="42">
        <v>4</v>
      </c>
      <c r="C666" s="43">
        <v>11008253.85</v>
      </c>
      <c r="D666" s="43">
        <v>0</v>
      </c>
      <c r="E666" s="43">
        <v>11008253.85</v>
      </c>
      <c r="F666" s="41" t="s">
        <v>1834</v>
      </c>
      <c r="G666" s="41" t="s">
        <v>700</v>
      </c>
      <c r="H666" s="41" t="s">
        <v>1602</v>
      </c>
      <c r="I666" s="41" t="s">
        <v>1835</v>
      </c>
    </row>
    <row r="667" spans="1:9" s="40" customFormat="1" ht="13.35" customHeight="1" x14ac:dyDescent="0.2">
      <c r="A667" s="46" t="s">
        <v>56</v>
      </c>
      <c r="B667" s="42">
        <v>5</v>
      </c>
      <c r="C667" s="43">
        <v>11008253.84</v>
      </c>
      <c r="D667" s="43">
        <v>0</v>
      </c>
      <c r="E667" s="43">
        <v>11008253.84</v>
      </c>
      <c r="F667" s="41" t="s">
        <v>2193</v>
      </c>
      <c r="G667" s="41" t="s">
        <v>700</v>
      </c>
      <c r="H667" s="41" t="s">
        <v>1961</v>
      </c>
      <c r="I667" s="41" t="s">
        <v>2194</v>
      </c>
    </row>
    <row r="668" spans="1:9" s="40" customFormat="1" ht="13.35" customHeight="1" x14ac:dyDescent="0.2">
      <c r="A668" s="46" t="s">
        <v>56</v>
      </c>
      <c r="B668" s="42">
        <v>6</v>
      </c>
      <c r="C668" s="43">
        <v>8173567.8399999999</v>
      </c>
      <c r="D668" s="43">
        <v>0</v>
      </c>
      <c r="E668" s="43">
        <v>8173567.8399999999</v>
      </c>
      <c r="F668" s="41" t="s">
        <v>2545</v>
      </c>
      <c r="G668" s="41" t="s">
        <v>700</v>
      </c>
      <c r="H668" s="41" t="s">
        <v>2317</v>
      </c>
      <c r="I668" s="41" t="s">
        <v>2546</v>
      </c>
    </row>
    <row r="669" spans="1:9" s="40" customFormat="1" ht="13.35" customHeight="1" x14ac:dyDescent="0.2">
      <c r="A669" s="46" t="s">
        <v>56</v>
      </c>
      <c r="B669" s="42">
        <v>7</v>
      </c>
      <c r="C669" s="43">
        <v>10471086.49</v>
      </c>
      <c r="D669" s="43">
        <v>0</v>
      </c>
      <c r="E669" s="43">
        <v>10471086.49</v>
      </c>
      <c r="F669" s="41" t="s">
        <v>2917</v>
      </c>
      <c r="G669" s="41" t="s">
        <v>700</v>
      </c>
      <c r="H669" s="41" t="s">
        <v>2675</v>
      </c>
      <c r="I669" s="41" t="s">
        <v>2918</v>
      </c>
    </row>
    <row r="670" spans="1:9" s="40" customFormat="1" ht="13.35" customHeight="1" x14ac:dyDescent="0.2">
      <c r="A670" s="46" t="s">
        <v>56</v>
      </c>
      <c r="B670" s="42">
        <v>8</v>
      </c>
      <c r="C670" s="43">
        <v>10539423.76</v>
      </c>
      <c r="D670" s="43">
        <v>0</v>
      </c>
      <c r="E670" s="43">
        <v>10539423.76</v>
      </c>
      <c r="F670" s="41" t="s">
        <v>3272</v>
      </c>
      <c r="G670" s="41" t="s">
        <v>700</v>
      </c>
      <c r="H670" s="41" t="s">
        <v>3030</v>
      </c>
      <c r="I670" s="41" t="s">
        <v>3273</v>
      </c>
    </row>
    <row r="671" spans="1:9" s="40" customFormat="1" ht="13.35" customHeight="1" x14ac:dyDescent="0.2">
      <c r="A671" s="46" t="s">
        <v>56</v>
      </c>
      <c r="B671" s="42">
        <v>9</v>
      </c>
      <c r="C671" s="43">
        <v>10539423.77</v>
      </c>
      <c r="D671" s="43">
        <v>0</v>
      </c>
      <c r="E671" s="43">
        <v>10539423.77</v>
      </c>
      <c r="F671" s="41" t="s">
        <v>3467</v>
      </c>
      <c r="G671" s="41" t="s">
        <v>3468</v>
      </c>
      <c r="H671" s="41" t="s">
        <v>3386</v>
      </c>
      <c r="I671" s="41" t="s">
        <v>3469</v>
      </c>
    </row>
    <row r="672" spans="1:9" s="40" customFormat="1" ht="13.35" customHeight="1" x14ac:dyDescent="0.2">
      <c r="A672" s="46" t="s">
        <v>56</v>
      </c>
      <c r="B672" s="42">
        <v>10</v>
      </c>
      <c r="C672" s="43">
        <v>10591796.77</v>
      </c>
      <c r="D672" s="43">
        <v>0</v>
      </c>
      <c r="E672" s="43">
        <v>10591796.77</v>
      </c>
      <c r="F672" s="41" t="s">
        <v>3827</v>
      </c>
      <c r="G672" s="41" t="s">
        <v>3468</v>
      </c>
      <c r="H672" s="41" t="s">
        <v>3749</v>
      </c>
      <c r="I672" s="41" t="s">
        <v>3828</v>
      </c>
    </row>
    <row r="673" spans="1:9" s="40" customFormat="1" ht="13.35" customHeight="1" x14ac:dyDescent="0.2">
      <c r="A673" s="46" t="s">
        <v>56</v>
      </c>
      <c r="B673" s="42">
        <v>11</v>
      </c>
      <c r="C673" s="43">
        <v>10588110.26</v>
      </c>
      <c r="D673" s="43">
        <v>0</v>
      </c>
      <c r="E673" s="43">
        <v>10588110.26</v>
      </c>
      <c r="F673" s="41" t="s">
        <v>4182</v>
      </c>
      <c r="G673" s="41" t="s">
        <v>3468</v>
      </c>
      <c r="H673" s="41" t="s">
        <v>4104</v>
      </c>
      <c r="I673" s="41" t="s">
        <v>4183</v>
      </c>
    </row>
    <row r="674" spans="1:9" s="40" customFormat="1" ht="13.35" customHeight="1" x14ac:dyDescent="0.2">
      <c r="A674" s="46" t="s">
        <v>56</v>
      </c>
      <c r="B674" s="42">
        <v>12</v>
      </c>
      <c r="C674" s="43">
        <v>10591632.300000001</v>
      </c>
      <c r="D674" s="43">
        <v>0</v>
      </c>
      <c r="E674" s="43">
        <v>10591632.300000001</v>
      </c>
      <c r="F674" s="41" t="s">
        <v>4596</v>
      </c>
      <c r="G674" s="41" t="s">
        <v>3468</v>
      </c>
      <c r="H674" s="41" t="s">
        <v>4521</v>
      </c>
      <c r="I674" s="41" t="s">
        <v>4597</v>
      </c>
    </row>
    <row r="675" spans="1:9" s="40" customFormat="1" ht="13.35" customHeight="1" x14ac:dyDescent="0.2">
      <c r="A675" s="46" t="s">
        <v>57</v>
      </c>
      <c r="B675" s="42">
        <v>1</v>
      </c>
      <c r="C675" s="43">
        <v>587358.61</v>
      </c>
      <c r="D675" s="43">
        <v>0</v>
      </c>
      <c r="E675" s="43">
        <v>587358.61</v>
      </c>
      <c r="F675" s="41" t="s">
        <v>624</v>
      </c>
      <c r="G675" s="41" t="s">
        <v>625</v>
      </c>
      <c r="H675" s="41" t="s">
        <v>327</v>
      </c>
      <c r="I675" s="41" t="s">
        <v>626</v>
      </c>
    </row>
    <row r="676" spans="1:9" s="40" customFormat="1" ht="13.35" customHeight="1" x14ac:dyDescent="0.2">
      <c r="A676" s="46" t="s">
        <v>57</v>
      </c>
      <c r="B676" s="42">
        <v>2</v>
      </c>
      <c r="C676" s="43">
        <v>594467.37</v>
      </c>
      <c r="D676" s="43">
        <v>0</v>
      </c>
      <c r="E676" s="43">
        <v>594467.37</v>
      </c>
      <c r="F676" s="41" t="s">
        <v>1068</v>
      </c>
      <c r="G676" s="41" t="s">
        <v>625</v>
      </c>
      <c r="H676" s="41" t="s">
        <v>884</v>
      </c>
      <c r="I676" s="41" t="s">
        <v>1069</v>
      </c>
    </row>
    <row r="677" spans="1:9" s="40" customFormat="1" ht="13.35" customHeight="1" x14ac:dyDescent="0.2">
      <c r="A677" s="46" t="s">
        <v>57</v>
      </c>
      <c r="B677" s="42">
        <v>3</v>
      </c>
      <c r="C677" s="43">
        <v>590912.99</v>
      </c>
      <c r="D677" s="43">
        <v>0</v>
      </c>
      <c r="E677" s="43">
        <v>590912.99</v>
      </c>
      <c r="F677" s="41" t="s">
        <v>1427</v>
      </c>
      <c r="G677" s="41" t="s">
        <v>625</v>
      </c>
      <c r="H677" s="41" t="s">
        <v>1243</v>
      </c>
      <c r="I677" s="41" t="s">
        <v>1428</v>
      </c>
    </row>
    <row r="678" spans="1:9" s="40" customFormat="1" ht="13.35" customHeight="1" x14ac:dyDescent="0.2">
      <c r="A678" s="46" t="s">
        <v>57</v>
      </c>
      <c r="B678" s="42">
        <v>4</v>
      </c>
      <c r="C678" s="43">
        <v>590912.99</v>
      </c>
      <c r="D678" s="43">
        <v>0</v>
      </c>
      <c r="E678" s="43">
        <v>590912.99</v>
      </c>
      <c r="F678" s="41" t="s">
        <v>1788</v>
      </c>
      <c r="G678" s="41" t="s">
        <v>625</v>
      </c>
      <c r="H678" s="41" t="s">
        <v>1602</v>
      </c>
      <c r="I678" s="41" t="s">
        <v>1789</v>
      </c>
    </row>
    <row r="679" spans="1:9" s="40" customFormat="1" ht="13.35" customHeight="1" x14ac:dyDescent="0.2">
      <c r="A679" s="46" t="s">
        <v>57</v>
      </c>
      <c r="B679" s="42">
        <v>5</v>
      </c>
      <c r="C679" s="43">
        <v>590912.99</v>
      </c>
      <c r="D679" s="43">
        <v>0</v>
      </c>
      <c r="E679" s="43">
        <v>590912.99</v>
      </c>
      <c r="F679" s="41" t="s">
        <v>2149</v>
      </c>
      <c r="G679" s="41" t="s">
        <v>625</v>
      </c>
      <c r="H679" s="41" t="s">
        <v>1961</v>
      </c>
      <c r="I679" s="41" t="s">
        <v>2150</v>
      </c>
    </row>
    <row r="680" spans="1:9" s="40" customFormat="1" ht="13.35" customHeight="1" x14ac:dyDescent="0.2">
      <c r="A680" s="46" t="s">
        <v>57</v>
      </c>
      <c r="B680" s="42">
        <v>6</v>
      </c>
      <c r="C680" s="43">
        <v>508675.09</v>
      </c>
      <c r="D680" s="43">
        <v>0</v>
      </c>
      <c r="E680" s="43">
        <v>508675.09</v>
      </c>
      <c r="F680" s="41" t="s">
        <v>2503</v>
      </c>
      <c r="G680" s="41" t="s">
        <v>625</v>
      </c>
      <c r="H680" s="41" t="s">
        <v>2317</v>
      </c>
      <c r="I680" s="41" t="s">
        <v>2504</v>
      </c>
    </row>
    <row r="681" spans="1:9" s="40" customFormat="1" ht="13.35" customHeight="1" x14ac:dyDescent="0.2">
      <c r="A681" s="46" t="s">
        <v>57</v>
      </c>
      <c r="B681" s="42">
        <v>7</v>
      </c>
      <c r="C681" s="43">
        <v>574135.56999999995</v>
      </c>
      <c r="D681" s="43">
        <v>0</v>
      </c>
      <c r="E681" s="43">
        <v>574135.56999999995</v>
      </c>
      <c r="F681" s="41" t="s">
        <v>2875</v>
      </c>
      <c r="G681" s="41" t="s">
        <v>625</v>
      </c>
      <c r="H681" s="41" t="s">
        <v>2675</v>
      </c>
      <c r="I681" s="41" t="s">
        <v>2876</v>
      </c>
    </row>
    <row r="682" spans="1:9" s="40" customFormat="1" ht="13.35" customHeight="1" x14ac:dyDescent="0.2">
      <c r="A682" s="46" t="s">
        <v>57</v>
      </c>
      <c r="B682" s="42">
        <v>8</v>
      </c>
      <c r="C682" s="43">
        <v>577206.5</v>
      </c>
      <c r="D682" s="43">
        <v>0</v>
      </c>
      <c r="E682" s="43">
        <v>577206.5</v>
      </c>
      <c r="F682" s="41" t="s">
        <v>3230</v>
      </c>
      <c r="G682" s="41" t="s">
        <v>625</v>
      </c>
      <c r="H682" s="41" t="s">
        <v>3030</v>
      </c>
      <c r="I682" s="41" t="s">
        <v>3231</v>
      </c>
    </row>
    <row r="683" spans="1:9" s="40" customFormat="1" ht="13.35" customHeight="1" x14ac:dyDescent="0.2">
      <c r="A683" s="46" t="s">
        <v>57</v>
      </c>
      <c r="B683" s="42">
        <v>9</v>
      </c>
      <c r="C683" s="43">
        <v>577206.49</v>
      </c>
      <c r="D683" s="43">
        <v>0</v>
      </c>
      <c r="E683" s="43">
        <v>577206.49</v>
      </c>
      <c r="F683" s="41" t="s">
        <v>3470</v>
      </c>
      <c r="G683" s="41" t="s">
        <v>625</v>
      </c>
      <c r="H683" s="41" t="s">
        <v>3386</v>
      </c>
      <c r="I683" s="41" t="s">
        <v>3471</v>
      </c>
    </row>
    <row r="684" spans="1:9" s="40" customFormat="1" ht="13.35" customHeight="1" x14ac:dyDescent="0.2">
      <c r="A684" s="46" t="s">
        <v>57</v>
      </c>
      <c r="B684" s="42">
        <v>10</v>
      </c>
      <c r="C684" s="43">
        <v>579561.06999999995</v>
      </c>
      <c r="D684" s="43">
        <v>0</v>
      </c>
      <c r="E684" s="43">
        <v>579561.06999999995</v>
      </c>
      <c r="F684" s="41" t="s">
        <v>3829</v>
      </c>
      <c r="G684" s="41" t="s">
        <v>625</v>
      </c>
      <c r="H684" s="41" t="s">
        <v>3749</v>
      </c>
      <c r="I684" s="41" t="s">
        <v>3830</v>
      </c>
    </row>
    <row r="685" spans="1:9" s="40" customFormat="1" ht="13.35" customHeight="1" x14ac:dyDescent="0.2">
      <c r="A685" s="46" t="s">
        <v>57</v>
      </c>
      <c r="B685" s="42">
        <v>11</v>
      </c>
      <c r="C685" s="43">
        <v>579395.32999999996</v>
      </c>
      <c r="D685" s="43">
        <v>0</v>
      </c>
      <c r="E685" s="43">
        <v>579395.32999999996</v>
      </c>
      <c r="F685" s="41" t="s">
        <v>4184</v>
      </c>
      <c r="G685" s="41" t="s">
        <v>625</v>
      </c>
      <c r="H685" s="41" t="s">
        <v>4104</v>
      </c>
      <c r="I685" s="41" t="s">
        <v>4185</v>
      </c>
    </row>
    <row r="686" spans="1:9" s="40" customFormat="1" ht="13.35" customHeight="1" x14ac:dyDescent="0.2">
      <c r="A686" s="46" t="s">
        <v>57</v>
      </c>
      <c r="B686" s="42">
        <v>12</v>
      </c>
      <c r="C686" s="43">
        <v>579553.68000000005</v>
      </c>
      <c r="D686" s="43">
        <v>0</v>
      </c>
      <c r="E686" s="43">
        <v>579553.68000000005</v>
      </c>
      <c r="F686" s="41" t="s">
        <v>4643</v>
      </c>
      <c r="G686" s="41" t="s">
        <v>625</v>
      </c>
      <c r="H686" s="41" t="s">
        <v>4521</v>
      </c>
      <c r="I686" s="41" t="s">
        <v>4644</v>
      </c>
    </row>
    <row r="687" spans="1:9" s="40" customFormat="1" ht="13.35" customHeight="1" x14ac:dyDescent="0.2">
      <c r="A687" s="46" t="s">
        <v>58</v>
      </c>
      <c r="B687" s="42">
        <v>1</v>
      </c>
      <c r="C687" s="43">
        <v>364571.89</v>
      </c>
      <c r="D687" s="43">
        <v>0</v>
      </c>
      <c r="E687" s="43">
        <v>364571.89</v>
      </c>
      <c r="F687" s="41" t="s">
        <v>702</v>
      </c>
      <c r="G687" s="41" t="s">
        <v>703</v>
      </c>
      <c r="H687" s="41" t="s">
        <v>327</v>
      </c>
      <c r="I687" s="41" t="s">
        <v>704</v>
      </c>
    </row>
    <row r="688" spans="1:9" s="40" customFormat="1" ht="13.35" customHeight="1" x14ac:dyDescent="0.2">
      <c r="A688" s="46" t="s">
        <v>58</v>
      </c>
      <c r="B688" s="42">
        <v>2</v>
      </c>
      <c r="C688" s="43">
        <v>375702.93</v>
      </c>
      <c r="D688" s="43">
        <v>0</v>
      </c>
      <c r="E688" s="43">
        <v>375702.93</v>
      </c>
      <c r="F688" s="41" t="s">
        <v>1118</v>
      </c>
      <c r="G688" s="41" t="s">
        <v>703</v>
      </c>
      <c r="H688" s="41" t="s">
        <v>884</v>
      </c>
      <c r="I688" s="41" t="s">
        <v>1119</v>
      </c>
    </row>
    <row r="689" spans="1:9" s="40" customFormat="1" ht="13.35" customHeight="1" x14ac:dyDescent="0.2">
      <c r="A689" s="46" t="s">
        <v>58</v>
      </c>
      <c r="B689" s="42">
        <v>3</v>
      </c>
      <c r="C689" s="43">
        <v>370137.41</v>
      </c>
      <c r="D689" s="43">
        <v>0</v>
      </c>
      <c r="E689" s="43">
        <v>370137.41</v>
      </c>
      <c r="F689" s="41" t="s">
        <v>1477</v>
      </c>
      <c r="G689" s="41" t="s">
        <v>703</v>
      </c>
      <c r="H689" s="41" t="s">
        <v>1243</v>
      </c>
      <c r="I689" s="41" t="s">
        <v>1478</v>
      </c>
    </row>
    <row r="690" spans="1:9" s="40" customFormat="1" ht="13.35" customHeight="1" x14ac:dyDescent="0.2">
      <c r="A690" s="46" t="s">
        <v>58</v>
      </c>
      <c r="B690" s="42">
        <v>4</v>
      </c>
      <c r="C690" s="43">
        <v>370137.41</v>
      </c>
      <c r="D690" s="43">
        <v>0</v>
      </c>
      <c r="E690" s="43">
        <v>370137.41</v>
      </c>
      <c r="F690" s="41" t="s">
        <v>1836</v>
      </c>
      <c r="G690" s="41" t="s">
        <v>703</v>
      </c>
      <c r="H690" s="41" t="s">
        <v>1602</v>
      </c>
      <c r="I690" s="41" t="s">
        <v>1837</v>
      </c>
    </row>
    <row r="691" spans="1:9" s="40" customFormat="1" ht="13.35" customHeight="1" x14ac:dyDescent="0.2">
      <c r="A691" s="46" t="s">
        <v>58</v>
      </c>
      <c r="B691" s="42">
        <v>5</v>
      </c>
      <c r="C691" s="43">
        <v>370137.41</v>
      </c>
      <c r="D691" s="43">
        <v>0</v>
      </c>
      <c r="E691" s="43">
        <v>370137.41</v>
      </c>
      <c r="F691" s="41" t="s">
        <v>2195</v>
      </c>
      <c r="G691" s="41" t="s">
        <v>703</v>
      </c>
      <c r="H691" s="41" t="s">
        <v>1961</v>
      </c>
      <c r="I691" s="41" t="s">
        <v>2196</v>
      </c>
    </row>
    <row r="692" spans="1:9" s="40" customFormat="1" ht="13.35" customHeight="1" x14ac:dyDescent="0.2">
      <c r="A692" s="46" t="s">
        <v>58</v>
      </c>
      <c r="B692" s="42">
        <v>6</v>
      </c>
      <c r="C692" s="43">
        <v>290121.64</v>
      </c>
      <c r="D692" s="43">
        <v>0</v>
      </c>
      <c r="E692" s="43">
        <v>290121.64</v>
      </c>
      <c r="F692" s="41" t="s">
        <v>2547</v>
      </c>
      <c r="G692" s="41" t="s">
        <v>703</v>
      </c>
      <c r="H692" s="41" t="s">
        <v>2317</v>
      </c>
      <c r="I692" s="41" t="s">
        <v>2548</v>
      </c>
    </row>
    <row r="693" spans="1:9" s="40" customFormat="1" ht="13.35" customHeight="1" x14ac:dyDescent="0.2">
      <c r="A693" s="46" t="s">
        <v>58</v>
      </c>
      <c r="B693" s="42">
        <v>7</v>
      </c>
      <c r="C693" s="43">
        <v>354754.64</v>
      </c>
      <c r="D693" s="43">
        <v>0</v>
      </c>
      <c r="E693" s="43">
        <v>354754.64</v>
      </c>
      <c r="F693" s="41" t="s">
        <v>2919</v>
      </c>
      <c r="G693" s="41" t="s">
        <v>703</v>
      </c>
      <c r="H693" s="41" t="s">
        <v>2675</v>
      </c>
      <c r="I693" s="41" t="s">
        <v>2920</v>
      </c>
    </row>
    <row r="694" spans="1:9" s="40" customFormat="1" ht="13.35" customHeight="1" x14ac:dyDescent="0.2">
      <c r="A694" s="46" t="s">
        <v>58</v>
      </c>
      <c r="B694" s="42">
        <v>8</v>
      </c>
      <c r="C694" s="43">
        <v>356801.33</v>
      </c>
      <c r="D694" s="43">
        <v>0</v>
      </c>
      <c r="E694" s="43">
        <v>356801.33</v>
      </c>
      <c r="F694" s="41" t="s">
        <v>3274</v>
      </c>
      <c r="G694" s="41" t="s">
        <v>703</v>
      </c>
      <c r="H694" s="41" t="s">
        <v>3030</v>
      </c>
      <c r="I694" s="41" t="s">
        <v>3275</v>
      </c>
    </row>
    <row r="695" spans="1:9" s="40" customFormat="1" ht="13.35" customHeight="1" x14ac:dyDescent="0.2">
      <c r="A695" s="46" t="s">
        <v>58</v>
      </c>
      <c r="B695" s="42">
        <v>9</v>
      </c>
      <c r="C695" s="43">
        <v>356801.33</v>
      </c>
      <c r="D695" s="43">
        <v>0</v>
      </c>
      <c r="E695" s="43">
        <v>356801.33</v>
      </c>
      <c r="F695" s="41" t="s">
        <v>3472</v>
      </c>
      <c r="G695" s="41" t="s">
        <v>703</v>
      </c>
      <c r="H695" s="41" t="s">
        <v>3386</v>
      </c>
      <c r="I695" s="41" t="s">
        <v>3473</v>
      </c>
    </row>
    <row r="696" spans="1:9" s="40" customFormat="1" ht="13.35" customHeight="1" x14ac:dyDescent="0.2">
      <c r="A696" s="46" t="s">
        <v>58</v>
      </c>
      <c r="B696" s="42">
        <v>10</v>
      </c>
      <c r="C696" s="43">
        <v>358370.59</v>
      </c>
      <c r="D696" s="43">
        <v>0</v>
      </c>
      <c r="E696" s="43">
        <v>358370.59</v>
      </c>
      <c r="F696" s="41" t="s">
        <v>3831</v>
      </c>
      <c r="G696" s="41" t="s">
        <v>703</v>
      </c>
      <c r="H696" s="41" t="s">
        <v>3749</v>
      </c>
      <c r="I696" s="41" t="s">
        <v>3832</v>
      </c>
    </row>
    <row r="697" spans="1:9" s="40" customFormat="1" ht="13.35" customHeight="1" x14ac:dyDescent="0.2">
      <c r="A697" s="46" t="s">
        <v>58</v>
      </c>
      <c r="B697" s="42">
        <v>11</v>
      </c>
      <c r="C697" s="43">
        <v>358260.13</v>
      </c>
      <c r="D697" s="43">
        <v>0</v>
      </c>
      <c r="E697" s="43">
        <v>358260.13</v>
      </c>
      <c r="F697" s="41" t="s">
        <v>4186</v>
      </c>
      <c r="G697" s="41" t="s">
        <v>703</v>
      </c>
      <c r="H697" s="41" t="s">
        <v>4104</v>
      </c>
      <c r="I697" s="41" t="s">
        <v>4187</v>
      </c>
    </row>
    <row r="698" spans="1:9" s="40" customFormat="1" ht="13.35" customHeight="1" x14ac:dyDescent="0.2">
      <c r="A698" s="46" t="s">
        <v>58</v>
      </c>
      <c r="B698" s="42">
        <v>12</v>
      </c>
      <c r="C698" s="43">
        <v>358365.67</v>
      </c>
      <c r="D698" s="43">
        <v>0</v>
      </c>
      <c r="E698" s="43">
        <v>358365.67</v>
      </c>
      <c r="F698" s="41" t="s">
        <v>4637</v>
      </c>
      <c r="G698" s="41" t="s">
        <v>703</v>
      </c>
      <c r="H698" s="41" t="s">
        <v>4521</v>
      </c>
      <c r="I698" s="41" t="s">
        <v>4638</v>
      </c>
    </row>
    <row r="699" spans="1:9" s="40" customFormat="1" ht="13.35" customHeight="1" x14ac:dyDescent="0.2">
      <c r="A699" s="46" t="s">
        <v>59</v>
      </c>
      <c r="B699" s="42">
        <v>1</v>
      </c>
      <c r="C699" s="43">
        <v>216478.07</v>
      </c>
      <c r="D699" s="43">
        <v>0</v>
      </c>
      <c r="E699" s="43">
        <v>216478.07</v>
      </c>
      <c r="F699" s="41" t="s">
        <v>432</v>
      </c>
      <c r="G699" s="41" t="s">
        <v>433</v>
      </c>
      <c r="H699" s="41" t="s">
        <v>327</v>
      </c>
      <c r="I699" s="41" t="s">
        <v>434</v>
      </c>
    </row>
    <row r="700" spans="1:9" s="40" customFormat="1" ht="13.35" customHeight="1" x14ac:dyDescent="0.2">
      <c r="A700" s="46" t="s">
        <v>59</v>
      </c>
      <c r="B700" s="42">
        <v>2</v>
      </c>
      <c r="C700" s="43">
        <v>216849.85</v>
      </c>
      <c r="D700" s="43">
        <v>0</v>
      </c>
      <c r="E700" s="43">
        <v>216849.85</v>
      </c>
      <c r="F700" s="41" t="s">
        <v>940</v>
      </c>
      <c r="G700" s="41" t="s">
        <v>433</v>
      </c>
      <c r="H700" s="41" t="s">
        <v>884</v>
      </c>
      <c r="I700" s="41" t="s">
        <v>941</v>
      </c>
    </row>
    <row r="701" spans="1:9" s="40" customFormat="1" ht="13.35" customHeight="1" x14ac:dyDescent="0.2">
      <c r="A701" s="46" t="s">
        <v>59</v>
      </c>
      <c r="B701" s="42">
        <v>3</v>
      </c>
      <c r="C701" s="43">
        <v>216663.96</v>
      </c>
      <c r="D701" s="43">
        <v>0</v>
      </c>
      <c r="E701" s="43">
        <v>216663.96</v>
      </c>
      <c r="F701" s="41" t="s">
        <v>1299</v>
      </c>
      <c r="G701" s="41" t="s">
        <v>433</v>
      </c>
      <c r="H701" s="41" t="s">
        <v>1243</v>
      </c>
      <c r="I701" s="41" t="s">
        <v>1300</v>
      </c>
    </row>
    <row r="702" spans="1:9" s="40" customFormat="1" ht="13.35" customHeight="1" x14ac:dyDescent="0.2">
      <c r="A702" s="46" t="s">
        <v>59</v>
      </c>
      <c r="B702" s="42">
        <v>4</v>
      </c>
      <c r="C702" s="43">
        <v>216663.96</v>
      </c>
      <c r="D702" s="43">
        <v>0</v>
      </c>
      <c r="E702" s="43">
        <v>216663.96</v>
      </c>
      <c r="F702" s="41" t="s">
        <v>1660</v>
      </c>
      <c r="G702" s="41" t="s">
        <v>433</v>
      </c>
      <c r="H702" s="41" t="s">
        <v>1602</v>
      </c>
      <c r="I702" s="41" t="s">
        <v>1661</v>
      </c>
    </row>
    <row r="703" spans="1:9" s="40" customFormat="1" ht="13.35" customHeight="1" x14ac:dyDescent="0.2">
      <c r="A703" s="46" t="s">
        <v>59</v>
      </c>
      <c r="B703" s="42">
        <v>5</v>
      </c>
      <c r="C703" s="43">
        <v>216663.96</v>
      </c>
      <c r="D703" s="43">
        <v>0</v>
      </c>
      <c r="E703" s="43">
        <v>216663.96</v>
      </c>
      <c r="F703" s="41" t="s">
        <v>2023</v>
      </c>
      <c r="G703" s="41" t="s">
        <v>433</v>
      </c>
      <c r="H703" s="41" t="s">
        <v>1961</v>
      </c>
      <c r="I703" s="41" t="s">
        <v>2024</v>
      </c>
    </row>
    <row r="704" spans="1:9" s="40" customFormat="1" ht="13.35" customHeight="1" x14ac:dyDescent="0.2">
      <c r="A704" s="46" t="s">
        <v>59</v>
      </c>
      <c r="B704" s="42">
        <v>6</v>
      </c>
      <c r="C704" s="43">
        <v>218560.17</v>
      </c>
      <c r="D704" s="43">
        <v>0</v>
      </c>
      <c r="E704" s="43">
        <v>218560.17</v>
      </c>
      <c r="F704" s="41" t="s">
        <v>2379</v>
      </c>
      <c r="G704" s="41" t="s">
        <v>433</v>
      </c>
      <c r="H704" s="41" t="s">
        <v>2317</v>
      </c>
      <c r="I704" s="41" t="s">
        <v>2380</v>
      </c>
    </row>
    <row r="705" spans="1:9" s="40" customFormat="1" ht="13.35" customHeight="1" x14ac:dyDescent="0.2">
      <c r="A705" s="46" t="s">
        <v>59</v>
      </c>
      <c r="B705" s="42">
        <v>7</v>
      </c>
      <c r="C705" s="43">
        <v>215842.51</v>
      </c>
      <c r="D705" s="43">
        <v>0</v>
      </c>
      <c r="E705" s="43">
        <v>215842.51</v>
      </c>
      <c r="F705" s="41" t="s">
        <v>2737</v>
      </c>
      <c r="G705" s="41" t="s">
        <v>433</v>
      </c>
      <c r="H705" s="41" t="s">
        <v>2675</v>
      </c>
      <c r="I705" s="41" t="s">
        <v>2738</v>
      </c>
    </row>
    <row r="706" spans="1:9" s="40" customFormat="1" ht="13.35" customHeight="1" x14ac:dyDescent="0.2">
      <c r="A706" s="46" t="s">
        <v>59</v>
      </c>
      <c r="B706" s="42">
        <v>8</v>
      </c>
      <c r="C706" s="43">
        <v>216979.93</v>
      </c>
      <c r="D706" s="43">
        <v>0</v>
      </c>
      <c r="E706" s="43">
        <v>216979.93</v>
      </c>
      <c r="F706" s="41" t="s">
        <v>3092</v>
      </c>
      <c r="G706" s="41" t="s">
        <v>433</v>
      </c>
      <c r="H706" s="41" t="s">
        <v>3030</v>
      </c>
      <c r="I706" s="41" t="s">
        <v>3093</v>
      </c>
    </row>
    <row r="707" spans="1:9" s="40" customFormat="1" ht="13.35" customHeight="1" x14ac:dyDescent="0.2">
      <c r="A707" s="46" t="s">
        <v>59</v>
      </c>
      <c r="B707" s="42">
        <v>9</v>
      </c>
      <c r="C707" s="43">
        <v>216979.93</v>
      </c>
      <c r="D707" s="43">
        <v>0</v>
      </c>
      <c r="E707" s="43">
        <v>216979.93</v>
      </c>
      <c r="F707" s="41" t="s">
        <v>3474</v>
      </c>
      <c r="G707" s="41" t="s">
        <v>433</v>
      </c>
      <c r="H707" s="41" t="s">
        <v>3386</v>
      </c>
      <c r="I707" s="41" t="s">
        <v>3475</v>
      </c>
    </row>
    <row r="708" spans="1:9" s="40" customFormat="1" ht="13.35" customHeight="1" x14ac:dyDescent="0.2">
      <c r="A708" s="46" t="s">
        <v>59</v>
      </c>
      <c r="B708" s="42">
        <v>10</v>
      </c>
      <c r="C708" s="43">
        <v>217852.02</v>
      </c>
      <c r="D708" s="43">
        <v>0</v>
      </c>
      <c r="E708" s="43">
        <v>217852.02</v>
      </c>
      <c r="F708" s="41" t="s">
        <v>3833</v>
      </c>
      <c r="G708" s="41" t="s">
        <v>433</v>
      </c>
      <c r="H708" s="41" t="s">
        <v>3749</v>
      </c>
      <c r="I708" s="41" t="s">
        <v>3834</v>
      </c>
    </row>
    <row r="709" spans="1:9" s="40" customFormat="1" ht="13.35" customHeight="1" x14ac:dyDescent="0.2">
      <c r="A709" s="46" t="s">
        <v>59</v>
      </c>
      <c r="B709" s="42">
        <v>11</v>
      </c>
      <c r="C709" s="43">
        <v>217790.63</v>
      </c>
      <c r="D709" s="43">
        <v>0</v>
      </c>
      <c r="E709" s="43">
        <v>217790.63</v>
      </c>
      <c r="F709" s="41" t="s">
        <v>4188</v>
      </c>
      <c r="G709" s="41" t="s">
        <v>433</v>
      </c>
      <c r="H709" s="41" t="s">
        <v>4104</v>
      </c>
      <c r="I709" s="41" t="s">
        <v>4189</v>
      </c>
    </row>
    <row r="710" spans="1:9" s="40" customFormat="1" ht="13.35" customHeight="1" x14ac:dyDescent="0.2">
      <c r="A710" s="46" t="s">
        <v>59</v>
      </c>
      <c r="B710" s="42">
        <v>12</v>
      </c>
      <c r="C710" s="43">
        <v>217849.29</v>
      </c>
      <c r="D710" s="43">
        <v>0</v>
      </c>
      <c r="E710" s="43">
        <v>217849.29</v>
      </c>
      <c r="F710" s="41" t="s">
        <v>4645</v>
      </c>
      <c r="G710" s="41" t="s">
        <v>433</v>
      </c>
      <c r="H710" s="41" t="s">
        <v>4521</v>
      </c>
      <c r="I710" s="41" t="s">
        <v>4646</v>
      </c>
    </row>
    <row r="711" spans="1:9" s="40" customFormat="1" ht="13.35" customHeight="1" x14ac:dyDescent="0.2">
      <c r="A711" s="46" t="s">
        <v>60</v>
      </c>
      <c r="B711" s="42">
        <v>1</v>
      </c>
      <c r="C711" s="43">
        <v>2739860.65</v>
      </c>
      <c r="D711" s="43">
        <v>0</v>
      </c>
      <c r="E711" s="43">
        <v>2739860.65</v>
      </c>
      <c r="F711" s="41" t="s">
        <v>435</v>
      </c>
      <c r="G711" s="41" t="s">
        <v>436</v>
      </c>
      <c r="H711" s="41" t="s">
        <v>327</v>
      </c>
      <c r="I711" s="41" t="s">
        <v>437</v>
      </c>
    </row>
    <row r="712" spans="1:9" s="40" customFormat="1" ht="13.35" customHeight="1" x14ac:dyDescent="0.2">
      <c r="A712" s="46" t="s">
        <v>60</v>
      </c>
      <c r="B712" s="42">
        <v>2</v>
      </c>
      <c r="C712" s="43">
        <v>2903981.56</v>
      </c>
      <c r="D712" s="43">
        <v>0</v>
      </c>
      <c r="E712" s="43">
        <v>2903981.56</v>
      </c>
      <c r="F712" s="41" t="s">
        <v>942</v>
      </c>
      <c r="G712" s="41" t="s">
        <v>436</v>
      </c>
      <c r="H712" s="41" t="s">
        <v>884</v>
      </c>
      <c r="I712" s="41" t="s">
        <v>943</v>
      </c>
    </row>
    <row r="713" spans="1:9" s="40" customFormat="1" ht="13.35" customHeight="1" x14ac:dyDescent="0.2">
      <c r="A713" s="46" t="s">
        <v>60</v>
      </c>
      <c r="B713" s="42">
        <v>3</v>
      </c>
      <c r="C713" s="43">
        <v>2822046.17</v>
      </c>
      <c r="D713" s="43">
        <v>0</v>
      </c>
      <c r="E713" s="43">
        <v>2822046.17</v>
      </c>
      <c r="F713" s="41" t="s">
        <v>1301</v>
      </c>
      <c r="G713" s="41" t="s">
        <v>436</v>
      </c>
      <c r="H713" s="41" t="s">
        <v>1243</v>
      </c>
      <c r="I713" s="41" t="s">
        <v>1302</v>
      </c>
    </row>
    <row r="714" spans="1:9" s="40" customFormat="1" ht="13.35" customHeight="1" x14ac:dyDescent="0.2">
      <c r="A714" s="46" t="s">
        <v>60</v>
      </c>
      <c r="B714" s="42">
        <v>4</v>
      </c>
      <c r="C714" s="43">
        <v>2822162.77</v>
      </c>
      <c r="D714" s="43">
        <v>0</v>
      </c>
      <c r="E714" s="43">
        <v>2822162.77</v>
      </c>
      <c r="F714" s="41" t="s">
        <v>1662</v>
      </c>
      <c r="G714" s="41" t="s">
        <v>436</v>
      </c>
      <c r="H714" s="41" t="s">
        <v>1602</v>
      </c>
      <c r="I714" s="41" t="s">
        <v>1663</v>
      </c>
    </row>
    <row r="715" spans="1:9" s="40" customFormat="1" ht="13.35" customHeight="1" x14ac:dyDescent="0.2">
      <c r="A715" s="46" t="s">
        <v>60</v>
      </c>
      <c r="B715" s="42">
        <v>5</v>
      </c>
      <c r="C715" s="43">
        <v>2822162.77</v>
      </c>
      <c r="D715" s="43">
        <v>0</v>
      </c>
      <c r="E715" s="43">
        <v>2822162.77</v>
      </c>
      <c r="F715" s="41" t="s">
        <v>2025</v>
      </c>
      <c r="G715" s="41" t="s">
        <v>436</v>
      </c>
      <c r="H715" s="41" t="s">
        <v>1961</v>
      </c>
      <c r="I715" s="41" t="s">
        <v>2026</v>
      </c>
    </row>
    <row r="716" spans="1:9" s="40" customFormat="1" ht="13.35" customHeight="1" x14ac:dyDescent="0.2">
      <c r="A716" s="46" t="s">
        <v>60</v>
      </c>
      <c r="B716" s="42">
        <v>6</v>
      </c>
      <c r="C716" s="43">
        <v>1895209.53</v>
      </c>
      <c r="D716" s="43">
        <v>0</v>
      </c>
      <c r="E716" s="43">
        <v>1895209.53</v>
      </c>
      <c r="F716" s="41" t="s">
        <v>2381</v>
      </c>
      <c r="G716" s="41" t="s">
        <v>436</v>
      </c>
      <c r="H716" s="41" t="s">
        <v>2317</v>
      </c>
      <c r="I716" s="41" t="s">
        <v>2382</v>
      </c>
    </row>
    <row r="717" spans="1:9" s="40" customFormat="1" ht="13.35" customHeight="1" x14ac:dyDescent="0.2">
      <c r="A717" s="46" t="s">
        <v>60</v>
      </c>
      <c r="B717" s="42">
        <v>7</v>
      </c>
      <c r="C717" s="43">
        <v>2649993.09</v>
      </c>
      <c r="D717" s="43">
        <v>0</v>
      </c>
      <c r="E717" s="43">
        <v>2649993.09</v>
      </c>
      <c r="F717" s="41" t="s">
        <v>2739</v>
      </c>
      <c r="G717" s="41" t="s">
        <v>436</v>
      </c>
      <c r="H717" s="41" t="s">
        <v>2675</v>
      </c>
      <c r="I717" s="41" t="s">
        <v>2740</v>
      </c>
    </row>
    <row r="718" spans="1:9" s="40" customFormat="1" ht="13.35" customHeight="1" x14ac:dyDescent="0.2">
      <c r="A718" s="46" t="s">
        <v>60</v>
      </c>
      <c r="B718" s="42">
        <v>8</v>
      </c>
      <c r="C718" s="43">
        <v>2667701.21</v>
      </c>
      <c r="D718" s="43">
        <v>0</v>
      </c>
      <c r="E718" s="43">
        <v>2667701.21</v>
      </c>
      <c r="F718" s="41" t="s">
        <v>3094</v>
      </c>
      <c r="G718" s="41" t="s">
        <v>436</v>
      </c>
      <c r="H718" s="41" t="s">
        <v>3030</v>
      </c>
      <c r="I718" s="41" t="s">
        <v>3095</v>
      </c>
    </row>
    <row r="719" spans="1:9" s="40" customFormat="1" ht="13.35" customHeight="1" x14ac:dyDescent="0.2">
      <c r="A719" s="46" t="s">
        <v>60</v>
      </c>
      <c r="B719" s="42">
        <v>9</v>
      </c>
      <c r="C719" s="43">
        <v>2667701.2400000002</v>
      </c>
      <c r="D719" s="43">
        <v>0</v>
      </c>
      <c r="E719" s="43">
        <v>2667701.2400000002</v>
      </c>
      <c r="F719" s="41" t="s">
        <v>3476</v>
      </c>
      <c r="G719" s="41" t="s">
        <v>436</v>
      </c>
      <c r="H719" s="41" t="s">
        <v>3386</v>
      </c>
      <c r="I719" s="41" t="s">
        <v>3477</v>
      </c>
    </row>
    <row r="720" spans="1:9" s="40" customFormat="1" ht="13.35" customHeight="1" x14ac:dyDescent="0.2">
      <c r="A720" s="46" t="s">
        <v>60</v>
      </c>
      <c r="B720" s="42">
        <v>10</v>
      </c>
      <c r="C720" s="43">
        <v>2681278.5699999998</v>
      </c>
      <c r="D720" s="43">
        <v>0</v>
      </c>
      <c r="E720" s="43">
        <v>2681278.5699999998</v>
      </c>
      <c r="F720" s="41" t="s">
        <v>3835</v>
      </c>
      <c r="G720" s="41" t="s">
        <v>436</v>
      </c>
      <c r="H720" s="41" t="s">
        <v>3749</v>
      </c>
      <c r="I720" s="41" t="s">
        <v>3836</v>
      </c>
    </row>
    <row r="721" spans="1:9" s="40" customFormat="1" ht="13.35" customHeight="1" x14ac:dyDescent="0.2">
      <c r="A721" s="46" t="s">
        <v>60</v>
      </c>
      <c r="B721" s="42">
        <v>11</v>
      </c>
      <c r="C721" s="43">
        <v>2680322.87</v>
      </c>
      <c r="D721" s="43">
        <v>0</v>
      </c>
      <c r="E721" s="43">
        <v>2680322.87</v>
      </c>
      <c r="F721" s="41" t="s">
        <v>4190</v>
      </c>
      <c r="G721" s="41" t="s">
        <v>436</v>
      </c>
      <c r="H721" s="41" t="s">
        <v>4104</v>
      </c>
      <c r="I721" s="41" t="s">
        <v>4191</v>
      </c>
    </row>
    <row r="722" spans="1:9" s="40" customFormat="1" ht="13.35" customHeight="1" x14ac:dyDescent="0.2">
      <c r="A722" s="46" t="s">
        <v>60</v>
      </c>
      <c r="B722" s="42">
        <v>12</v>
      </c>
      <c r="C722" s="43">
        <v>2681235.9500000002</v>
      </c>
      <c r="D722" s="43">
        <v>0</v>
      </c>
      <c r="E722" s="43">
        <v>2681235.9500000002</v>
      </c>
      <c r="F722" s="41" t="s">
        <v>4639</v>
      </c>
      <c r="G722" s="41" t="s">
        <v>436</v>
      </c>
      <c r="H722" s="41" t="s">
        <v>4521</v>
      </c>
      <c r="I722" s="41" t="s">
        <v>4640</v>
      </c>
    </row>
    <row r="723" spans="1:9" s="40" customFormat="1" ht="13.35" customHeight="1" x14ac:dyDescent="0.2">
      <c r="A723" s="46" t="s">
        <v>61</v>
      </c>
      <c r="B723" s="42">
        <v>1</v>
      </c>
      <c r="C723" s="43">
        <v>11321577.140000001</v>
      </c>
      <c r="D723" s="43">
        <v>0</v>
      </c>
      <c r="E723" s="43">
        <v>11321577.140000001</v>
      </c>
      <c r="F723" s="41" t="s">
        <v>438</v>
      </c>
      <c r="G723" s="41" t="s">
        <v>439</v>
      </c>
      <c r="H723" s="41" t="s">
        <v>327</v>
      </c>
      <c r="I723" s="41" t="s">
        <v>440</v>
      </c>
    </row>
    <row r="724" spans="1:9" s="40" customFormat="1" ht="13.35" customHeight="1" x14ac:dyDescent="0.2">
      <c r="A724" s="46" t="s">
        <v>61</v>
      </c>
      <c r="B724" s="42">
        <v>2</v>
      </c>
      <c r="C724" s="43">
        <v>11562603.720000001</v>
      </c>
      <c r="D724" s="43">
        <v>0</v>
      </c>
      <c r="E724" s="43">
        <v>11562603.720000001</v>
      </c>
      <c r="F724" s="41" t="s">
        <v>944</v>
      </c>
      <c r="G724" s="41" t="s">
        <v>439</v>
      </c>
      <c r="H724" s="41" t="s">
        <v>884</v>
      </c>
      <c r="I724" s="41" t="s">
        <v>945</v>
      </c>
    </row>
    <row r="725" spans="1:9" s="40" customFormat="1" ht="13.35" customHeight="1" x14ac:dyDescent="0.2">
      <c r="A725" s="46" t="s">
        <v>61</v>
      </c>
      <c r="B725" s="42">
        <v>3</v>
      </c>
      <c r="C725" s="43">
        <v>11442952.41</v>
      </c>
      <c r="D725" s="43">
        <v>0</v>
      </c>
      <c r="E725" s="43">
        <v>11442952.41</v>
      </c>
      <c r="F725" s="41" t="s">
        <v>1303</v>
      </c>
      <c r="G725" s="41" t="s">
        <v>439</v>
      </c>
      <c r="H725" s="41" t="s">
        <v>1243</v>
      </c>
      <c r="I725" s="41" t="s">
        <v>1304</v>
      </c>
    </row>
    <row r="726" spans="1:9" s="40" customFormat="1" ht="13.35" customHeight="1" x14ac:dyDescent="0.2">
      <c r="A726" s="46" t="s">
        <v>61</v>
      </c>
      <c r="B726" s="42">
        <v>4</v>
      </c>
      <c r="C726" s="43">
        <v>11641991.470000001</v>
      </c>
      <c r="D726" s="43">
        <v>0</v>
      </c>
      <c r="E726" s="43">
        <v>11641991.470000001</v>
      </c>
      <c r="F726" s="41" t="s">
        <v>1664</v>
      </c>
      <c r="G726" s="41" t="s">
        <v>439</v>
      </c>
      <c r="H726" s="41" t="s">
        <v>1602</v>
      </c>
      <c r="I726" s="41" t="s">
        <v>1665</v>
      </c>
    </row>
    <row r="727" spans="1:9" s="40" customFormat="1" ht="13.35" customHeight="1" x14ac:dyDescent="0.2">
      <c r="A727" s="46" t="s">
        <v>61</v>
      </c>
      <c r="B727" s="42">
        <v>5</v>
      </c>
      <c r="C727" s="43">
        <v>11641991.470000001</v>
      </c>
      <c r="D727" s="43">
        <v>0</v>
      </c>
      <c r="E727" s="43">
        <v>11641991.470000001</v>
      </c>
      <c r="F727" s="41" t="s">
        <v>2027</v>
      </c>
      <c r="G727" s="41" t="s">
        <v>439</v>
      </c>
      <c r="H727" s="41" t="s">
        <v>1961</v>
      </c>
      <c r="I727" s="41" t="s">
        <v>2028</v>
      </c>
    </row>
    <row r="728" spans="1:9" s="40" customFormat="1" ht="13.35" customHeight="1" x14ac:dyDescent="0.2">
      <c r="A728" s="46" t="s">
        <v>61</v>
      </c>
      <c r="B728" s="42">
        <v>6</v>
      </c>
      <c r="C728" s="43">
        <v>11432284.130000001</v>
      </c>
      <c r="D728" s="43">
        <v>0</v>
      </c>
      <c r="E728" s="43">
        <v>11432284.130000001</v>
      </c>
      <c r="F728" s="41" t="s">
        <v>2383</v>
      </c>
      <c r="G728" s="41" t="s">
        <v>439</v>
      </c>
      <c r="H728" s="41" t="s">
        <v>2317</v>
      </c>
      <c r="I728" s="41" t="s">
        <v>2384</v>
      </c>
    </row>
    <row r="729" spans="1:9" s="40" customFormat="1" ht="13.35" customHeight="1" x14ac:dyDescent="0.2">
      <c r="A729" s="46" t="s">
        <v>61</v>
      </c>
      <c r="B729" s="42">
        <v>7</v>
      </c>
      <c r="C729" s="43">
        <v>11485235.49</v>
      </c>
      <c r="D729" s="43">
        <v>0</v>
      </c>
      <c r="E729" s="43">
        <v>11485235.49</v>
      </c>
      <c r="F729" s="41" t="s">
        <v>2741</v>
      </c>
      <c r="G729" s="41" t="s">
        <v>439</v>
      </c>
      <c r="H729" s="41" t="s">
        <v>2675</v>
      </c>
      <c r="I729" s="41" t="s">
        <v>2742</v>
      </c>
    </row>
    <row r="730" spans="1:9" s="40" customFormat="1" ht="13.35" customHeight="1" x14ac:dyDescent="0.2">
      <c r="A730" s="46" t="s">
        <v>61</v>
      </c>
      <c r="B730" s="42">
        <v>8</v>
      </c>
      <c r="C730" s="43">
        <v>11548598.85</v>
      </c>
      <c r="D730" s="43">
        <v>0</v>
      </c>
      <c r="E730" s="43">
        <v>11548598.85</v>
      </c>
      <c r="F730" s="41" t="s">
        <v>3096</v>
      </c>
      <c r="G730" s="41" t="s">
        <v>439</v>
      </c>
      <c r="H730" s="41" t="s">
        <v>3030</v>
      </c>
      <c r="I730" s="41" t="s">
        <v>3097</v>
      </c>
    </row>
    <row r="731" spans="1:9" s="40" customFormat="1" ht="13.35" customHeight="1" x14ac:dyDescent="0.2">
      <c r="A731" s="46" t="s">
        <v>61</v>
      </c>
      <c r="B731" s="42">
        <v>9</v>
      </c>
      <c r="C731" s="43">
        <v>11548598.85</v>
      </c>
      <c r="D731" s="43">
        <v>0</v>
      </c>
      <c r="E731" s="43">
        <v>11548598.85</v>
      </c>
      <c r="F731" s="41" t="s">
        <v>3478</v>
      </c>
      <c r="G731" s="41" t="s">
        <v>439</v>
      </c>
      <c r="H731" s="41" t="s">
        <v>3386</v>
      </c>
      <c r="I731" s="41" t="s">
        <v>3479</v>
      </c>
    </row>
    <row r="732" spans="1:9" s="40" customFormat="1" ht="13.35" customHeight="1" x14ac:dyDescent="0.2">
      <c r="A732" s="46" t="s">
        <v>61</v>
      </c>
      <c r="B732" s="42">
        <v>10</v>
      </c>
      <c r="C732" s="43">
        <v>11597181.51</v>
      </c>
      <c r="D732" s="43">
        <v>0</v>
      </c>
      <c r="E732" s="43">
        <v>11597181.51</v>
      </c>
      <c r="F732" s="41" t="s">
        <v>3837</v>
      </c>
      <c r="G732" s="41" t="s">
        <v>439</v>
      </c>
      <c r="H732" s="41" t="s">
        <v>3749</v>
      </c>
      <c r="I732" s="41" t="s">
        <v>3838</v>
      </c>
    </row>
    <row r="733" spans="1:9" s="40" customFormat="1" ht="13.35" customHeight="1" x14ac:dyDescent="0.2">
      <c r="A733" s="46" t="s">
        <v>61</v>
      </c>
      <c r="B733" s="42">
        <v>11</v>
      </c>
      <c r="C733" s="43">
        <v>11593761.800000001</v>
      </c>
      <c r="D733" s="43">
        <v>0</v>
      </c>
      <c r="E733" s="43">
        <v>11593761.800000001</v>
      </c>
      <c r="F733" s="41" t="s">
        <v>4192</v>
      </c>
      <c r="G733" s="41" t="s">
        <v>439</v>
      </c>
      <c r="H733" s="41" t="s">
        <v>4104</v>
      </c>
      <c r="I733" s="41" t="s">
        <v>4193</v>
      </c>
    </row>
    <row r="734" spans="1:9" s="40" customFormat="1" ht="13.35" customHeight="1" x14ac:dyDescent="0.2">
      <c r="A734" s="46" t="s">
        <v>61</v>
      </c>
      <c r="B734" s="42">
        <v>12</v>
      </c>
      <c r="C734" s="43">
        <v>11597028.970000001</v>
      </c>
      <c r="D734" s="43">
        <v>0</v>
      </c>
      <c r="E734" s="43">
        <v>11597028.970000001</v>
      </c>
      <c r="F734" s="41" t="s">
        <v>4665</v>
      </c>
      <c r="G734" s="41" t="s">
        <v>439</v>
      </c>
      <c r="H734" s="41" t="s">
        <v>4521</v>
      </c>
      <c r="I734" s="41" t="s">
        <v>4666</v>
      </c>
    </row>
    <row r="735" spans="1:9" s="40" customFormat="1" ht="13.35" customHeight="1" x14ac:dyDescent="0.2">
      <c r="A735" s="46" t="s">
        <v>62</v>
      </c>
      <c r="B735" s="42">
        <v>1</v>
      </c>
      <c r="C735" s="43">
        <v>193647.7</v>
      </c>
      <c r="D735" s="43">
        <v>0</v>
      </c>
      <c r="E735" s="43">
        <v>193647.7</v>
      </c>
      <c r="F735" s="41" t="s">
        <v>705</v>
      </c>
      <c r="G735" s="41" t="s">
        <v>706</v>
      </c>
      <c r="H735" s="41" t="s">
        <v>327</v>
      </c>
      <c r="I735" s="41" t="s">
        <v>707</v>
      </c>
    </row>
    <row r="736" spans="1:9" s="40" customFormat="1" ht="13.35" customHeight="1" x14ac:dyDescent="0.2">
      <c r="A736" s="46" t="s">
        <v>62</v>
      </c>
      <c r="B736" s="42">
        <v>2</v>
      </c>
      <c r="C736" s="43">
        <v>193881.84</v>
      </c>
      <c r="D736" s="43">
        <v>0</v>
      </c>
      <c r="E736" s="43">
        <v>193881.84</v>
      </c>
      <c r="F736" s="41" t="s">
        <v>1120</v>
      </c>
      <c r="G736" s="41" t="s">
        <v>706</v>
      </c>
      <c r="H736" s="41" t="s">
        <v>884</v>
      </c>
      <c r="I736" s="41" t="s">
        <v>1121</v>
      </c>
    </row>
    <row r="737" spans="1:9" s="40" customFormat="1" ht="13.35" customHeight="1" x14ac:dyDescent="0.2">
      <c r="A737" s="46" t="s">
        <v>62</v>
      </c>
      <c r="B737" s="42">
        <v>3</v>
      </c>
      <c r="C737" s="43">
        <v>193764.77</v>
      </c>
      <c r="D737" s="43">
        <v>0</v>
      </c>
      <c r="E737" s="43">
        <v>193764.77</v>
      </c>
      <c r="F737" s="41" t="s">
        <v>1479</v>
      </c>
      <c r="G737" s="41" t="s">
        <v>706</v>
      </c>
      <c r="H737" s="41" t="s">
        <v>1243</v>
      </c>
      <c r="I737" s="41" t="s">
        <v>1480</v>
      </c>
    </row>
    <row r="738" spans="1:9" s="40" customFormat="1" ht="13.35" customHeight="1" x14ac:dyDescent="0.2">
      <c r="A738" s="46" t="s">
        <v>62</v>
      </c>
      <c r="B738" s="42">
        <v>4</v>
      </c>
      <c r="C738" s="43">
        <v>193764.77</v>
      </c>
      <c r="D738" s="43">
        <v>0</v>
      </c>
      <c r="E738" s="43">
        <v>193764.77</v>
      </c>
      <c r="F738" s="41" t="s">
        <v>1838</v>
      </c>
      <c r="G738" s="41" t="s">
        <v>706</v>
      </c>
      <c r="H738" s="41" t="s">
        <v>1602</v>
      </c>
      <c r="I738" s="41" t="s">
        <v>1839</v>
      </c>
    </row>
    <row r="739" spans="1:9" s="40" customFormat="1" ht="13.35" customHeight="1" x14ac:dyDescent="0.2">
      <c r="A739" s="46" t="s">
        <v>62</v>
      </c>
      <c r="B739" s="42">
        <v>5</v>
      </c>
      <c r="C739" s="43">
        <v>193764.77</v>
      </c>
      <c r="D739" s="43">
        <v>0</v>
      </c>
      <c r="E739" s="43">
        <v>193764.77</v>
      </c>
      <c r="F739" s="41" t="s">
        <v>2197</v>
      </c>
      <c r="G739" s="41" t="s">
        <v>706</v>
      </c>
      <c r="H739" s="41" t="s">
        <v>1961</v>
      </c>
      <c r="I739" s="41" t="s">
        <v>2198</v>
      </c>
    </row>
    <row r="740" spans="1:9" s="40" customFormat="1" ht="13.35" customHeight="1" x14ac:dyDescent="0.2">
      <c r="A740" s="46" t="s">
        <v>62</v>
      </c>
      <c r="B740" s="42">
        <v>6</v>
      </c>
      <c r="C740" s="43">
        <v>196396.07</v>
      </c>
      <c r="D740" s="43">
        <v>0</v>
      </c>
      <c r="E740" s="43">
        <v>196396.07</v>
      </c>
      <c r="F740" s="41" t="s">
        <v>2549</v>
      </c>
      <c r="G740" s="41" t="s">
        <v>706</v>
      </c>
      <c r="H740" s="41" t="s">
        <v>2317</v>
      </c>
      <c r="I740" s="41" t="s">
        <v>2550</v>
      </c>
    </row>
    <row r="741" spans="1:9" s="40" customFormat="1" ht="13.35" customHeight="1" x14ac:dyDescent="0.2">
      <c r="A741" s="46" t="s">
        <v>62</v>
      </c>
      <c r="B741" s="42">
        <v>7</v>
      </c>
      <c r="C741" s="43">
        <v>193245.41</v>
      </c>
      <c r="D741" s="43">
        <v>0</v>
      </c>
      <c r="E741" s="43">
        <v>193245.41</v>
      </c>
      <c r="F741" s="41" t="s">
        <v>2921</v>
      </c>
      <c r="G741" s="41" t="s">
        <v>706</v>
      </c>
      <c r="H741" s="41" t="s">
        <v>2675</v>
      </c>
      <c r="I741" s="41" t="s">
        <v>2922</v>
      </c>
    </row>
    <row r="742" spans="1:9" s="40" customFormat="1" ht="13.35" customHeight="1" x14ac:dyDescent="0.2">
      <c r="A742" s="46" t="s">
        <v>62</v>
      </c>
      <c r="B742" s="42">
        <v>8</v>
      </c>
      <c r="C742" s="43">
        <v>194203.26</v>
      </c>
      <c r="D742" s="43">
        <v>0</v>
      </c>
      <c r="E742" s="43">
        <v>194203.26</v>
      </c>
      <c r="F742" s="41" t="s">
        <v>3276</v>
      </c>
      <c r="G742" s="41" t="s">
        <v>706</v>
      </c>
      <c r="H742" s="41" t="s">
        <v>3030</v>
      </c>
      <c r="I742" s="41" t="s">
        <v>3277</v>
      </c>
    </row>
    <row r="743" spans="1:9" s="40" customFormat="1" ht="13.35" customHeight="1" x14ac:dyDescent="0.2">
      <c r="A743" s="46" t="s">
        <v>62</v>
      </c>
      <c r="B743" s="42">
        <v>9</v>
      </c>
      <c r="C743" s="43">
        <v>194203.27</v>
      </c>
      <c r="D743" s="43">
        <v>0</v>
      </c>
      <c r="E743" s="43">
        <v>194203.27</v>
      </c>
      <c r="F743" s="41" t="s">
        <v>3654</v>
      </c>
      <c r="G743" s="41" t="s">
        <v>706</v>
      </c>
      <c r="H743" s="41" t="s">
        <v>3386</v>
      </c>
      <c r="I743" s="41" t="s">
        <v>3655</v>
      </c>
    </row>
    <row r="744" spans="1:9" s="40" customFormat="1" ht="13.35" customHeight="1" x14ac:dyDescent="0.2">
      <c r="A744" s="46" t="s">
        <v>62</v>
      </c>
      <c r="B744" s="42">
        <v>10</v>
      </c>
      <c r="C744" s="43">
        <v>194937.68</v>
      </c>
      <c r="D744" s="43">
        <v>0</v>
      </c>
      <c r="E744" s="43">
        <v>194937.68</v>
      </c>
      <c r="F744" s="41" t="s">
        <v>4009</v>
      </c>
      <c r="G744" s="41" t="s">
        <v>706</v>
      </c>
      <c r="H744" s="41" t="s">
        <v>3749</v>
      </c>
      <c r="I744" s="41" t="s">
        <v>4010</v>
      </c>
    </row>
    <row r="745" spans="1:9" s="40" customFormat="1" ht="13.35" customHeight="1" x14ac:dyDescent="0.2">
      <c r="A745" s="46" t="s">
        <v>62</v>
      </c>
      <c r="B745" s="42">
        <v>11</v>
      </c>
      <c r="C745" s="43">
        <v>194885.98</v>
      </c>
      <c r="D745" s="43">
        <v>0</v>
      </c>
      <c r="E745" s="43">
        <v>194885.98</v>
      </c>
      <c r="F745" s="41" t="s">
        <v>4366</v>
      </c>
      <c r="G745" s="41" t="s">
        <v>706</v>
      </c>
      <c r="H745" s="41" t="s">
        <v>4104</v>
      </c>
      <c r="I745" s="41" t="s">
        <v>4367</v>
      </c>
    </row>
    <row r="746" spans="1:9" s="40" customFormat="1" ht="13.35" customHeight="1" x14ac:dyDescent="0.2">
      <c r="A746" s="46" t="s">
        <v>62</v>
      </c>
      <c r="B746" s="42">
        <v>12</v>
      </c>
      <c r="C746" s="43">
        <v>194935.36</v>
      </c>
      <c r="D746" s="43">
        <v>0</v>
      </c>
      <c r="E746" s="43">
        <v>194935.36</v>
      </c>
      <c r="F746" s="41" t="s">
        <v>4651</v>
      </c>
      <c r="G746" s="41" t="s">
        <v>706</v>
      </c>
      <c r="H746" s="41" t="s">
        <v>4521</v>
      </c>
      <c r="I746" s="41" t="s">
        <v>4652</v>
      </c>
    </row>
    <row r="747" spans="1:9" s="40" customFormat="1" ht="13.35" customHeight="1" x14ac:dyDescent="0.2">
      <c r="A747" s="46" t="s">
        <v>63</v>
      </c>
      <c r="B747" s="42">
        <v>1</v>
      </c>
      <c r="C747" s="43">
        <v>204057</v>
      </c>
      <c r="D747" s="43">
        <v>0</v>
      </c>
      <c r="E747" s="43">
        <v>204057</v>
      </c>
      <c r="F747" s="41" t="s">
        <v>780</v>
      </c>
      <c r="G747" s="41" t="s">
        <v>781</v>
      </c>
      <c r="H747" s="41" t="s">
        <v>327</v>
      </c>
      <c r="I747" s="41" t="s">
        <v>782</v>
      </c>
    </row>
    <row r="748" spans="1:9" s="40" customFormat="1" ht="13.35" customHeight="1" x14ac:dyDescent="0.2">
      <c r="A748" s="46" t="s">
        <v>63</v>
      </c>
      <c r="B748" s="42">
        <v>2</v>
      </c>
      <c r="C748" s="43">
        <v>206411.12</v>
      </c>
      <c r="D748" s="43">
        <v>0</v>
      </c>
      <c r="E748" s="43">
        <v>206411.12</v>
      </c>
      <c r="F748" s="41" t="s">
        <v>1168</v>
      </c>
      <c r="G748" s="41" t="s">
        <v>781</v>
      </c>
      <c r="H748" s="41" t="s">
        <v>884</v>
      </c>
      <c r="I748" s="41" t="s">
        <v>1169</v>
      </c>
    </row>
    <row r="749" spans="1:9" s="40" customFormat="1" ht="13.35" customHeight="1" x14ac:dyDescent="0.2">
      <c r="A749" s="46" t="s">
        <v>63</v>
      </c>
      <c r="B749" s="42">
        <v>3</v>
      </c>
      <c r="C749" s="43">
        <v>205234.06</v>
      </c>
      <c r="D749" s="43">
        <v>0</v>
      </c>
      <c r="E749" s="43">
        <v>205234.06</v>
      </c>
      <c r="F749" s="41" t="s">
        <v>1527</v>
      </c>
      <c r="G749" s="41" t="s">
        <v>781</v>
      </c>
      <c r="H749" s="41" t="s">
        <v>1243</v>
      </c>
      <c r="I749" s="41" t="s">
        <v>1528</v>
      </c>
    </row>
    <row r="750" spans="1:9" s="40" customFormat="1" ht="13.35" customHeight="1" x14ac:dyDescent="0.2">
      <c r="A750" s="46" t="s">
        <v>63</v>
      </c>
      <c r="B750" s="42">
        <v>4</v>
      </c>
      <c r="C750" s="43">
        <v>205234.06</v>
      </c>
      <c r="D750" s="43">
        <v>0</v>
      </c>
      <c r="E750" s="43">
        <v>205234.06</v>
      </c>
      <c r="F750" s="41" t="s">
        <v>1886</v>
      </c>
      <c r="G750" s="41" t="s">
        <v>781</v>
      </c>
      <c r="H750" s="41" t="s">
        <v>1602</v>
      </c>
      <c r="I750" s="41" t="s">
        <v>1887</v>
      </c>
    </row>
    <row r="751" spans="1:9" s="40" customFormat="1" ht="13.35" customHeight="1" x14ac:dyDescent="0.2">
      <c r="A751" s="46" t="s">
        <v>63</v>
      </c>
      <c r="B751" s="42">
        <v>5</v>
      </c>
      <c r="C751" s="43">
        <v>205234.06</v>
      </c>
      <c r="D751" s="43">
        <v>0</v>
      </c>
      <c r="E751" s="43">
        <v>205234.06</v>
      </c>
      <c r="F751" s="41" t="s">
        <v>2245</v>
      </c>
      <c r="G751" s="41" t="s">
        <v>781</v>
      </c>
      <c r="H751" s="41" t="s">
        <v>1961</v>
      </c>
      <c r="I751" s="41" t="s">
        <v>2246</v>
      </c>
    </row>
    <row r="752" spans="1:9" s="40" customFormat="1" ht="13.35" customHeight="1" x14ac:dyDescent="0.2">
      <c r="A752" s="46" t="s">
        <v>63</v>
      </c>
      <c r="B752" s="42">
        <v>6</v>
      </c>
      <c r="C752" s="43">
        <v>196867.15</v>
      </c>
      <c r="D752" s="43">
        <v>0</v>
      </c>
      <c r="E752" s="43">
        <v>196867.15</v>
      </c>
      <c r="F752" s="41" t="s">
        <v>2597</v>
      </c>
      <c r="G752" s="41" t="s">
        <v>781</v>
      </c>
      <c r="H752" s="41" t="s">
        <v>2317</v>
      </c>
      <c r="I752" s="41" t="s">
        <v>2598</v>
      </c>
    </row>
    <row r="753" spans="1:9" s="40" customFormat="1" ht="13.35" customHeight="1" x14ac:dyDescent="0.2">
      <c r="A753" s="46" t="s">
        <v>63</v>
      </c>
      <c r="B753" s="42">
        <v>7</v>
      </c>
      <c r="C753" s="43">
        <v>202679.82</v>
      </c>
      <c r="D753" s="43">
        <v>0</v>
      </c>
      <c r="E753" s="43">
        <v>202679.82</v>
      </c>
      <c r="F753" s="41" t="s">
        <v>2967</v>
      </c>
      <c r="G753" s="41" t="s">
        <v>781</v>
      </c>
      <c r="H753" s="41" t="s">
        <v>2675</v>
      </c>
      <c r="I753" s="41" t="s">
        <v>2968</v>
      </c>
    </row>
    <row r="754" spans="1:9" s="40" customFormat="1" ht="13.35" customHeight="1" x14ac:dyDescent="0.2">
      <c r="A754" s="46" t="s">
        <v>63</v>
      </c>
      <c r="B754" s="42">
        <v>8</v>
      </c>
      <c r="C754" s="43">
        <v>203839.51</v>
      </c>
      <c r="D754" s="43">
        <v>0</v>
      </c>
      <c r="E754" s="43">
        <v>203839.51</v>
      </c>
      <c r="F754" s="41" t="s">
        <v>3322</v>
      </c>
      <c r="G754" s="41" t="s">
        <v>781</v>
      </c>
      <c r="H754" s="41" t="s">
        <v>3030</v>
      </c>
      <c r="I754" s="41" t="s">
        <v>3323</v>
      </c>
    </row>
    <row r="755" spans="1:9" s="40" customFormat="1" ht="13.35" customHeight="1" x14ac:dyDescent="0.2">
      <c r="A755" s="46" t="s">
        <v>63</v>
      </c>
      <c r="B755" s="42">
        <v>9</v>
      </c>
      <c r="C755" s="43">
        <v>203839.51</v>
      </c>
      <c r="D755" s="43">
        <v>0</v>
      </c>
      <c r="E755" s="43">
        <v>203839.51</v>
      </c>
      <c r="F755" s="41" t="s">
        <v>3690</v>
      </c>
      <c r="G755" s="41" t="s">
        <v>781</v>
      </c>
      <c r="H755" s="41" t="s">
        <v>3386</v>
      </c>
      <c r="I755" s="41" t="s">
        <v>3691</v>
      </c>
    </row>
    <row r="756" spans="1:9" s="40" customFormat="1" ht="13.35" customHeight="1" x14ac:dyDescent="0.2">
      <c r="A756" s="46" t="s">
        <v>63</v>
      </c>
      <c r="B756" s="42">
        <v>10</v>
      </c>
      <c r="C756" s="43">
        <v>204728.67</v>
      </c>
      <c r="D756" s="43">
        <v>0</v>
      </c>
      <c r="E756" s="43">
        <v>204728.67</v>
      </c>
      <c r="F756" s="41" t="s">
        <v>4045</v>
      </c>
      <c r="G756" s="41" t="s">
        <v>781</v>
      </c>
      <c r="H756" s="41" t="s">
        <v>3749</v>
      </c>
      <c r="I756" s="41" t="s">
        <v>4046</v>
      </c>
    </row>
    <row r="757" spans="1:9" s="40" customFormat="1" ht="13.35" customHeight="1" x14ac:dyDescent="0.2">
      <c r="A757" s="46" t="s">
        <v>63</v>
      </c>
      <c r="B757" s="42">
        <v>11</v>
      </c>
      <c r="C757" s="43">
        <v>204666.08</v>
      </c>
      <c r="D757" s="43">
        <v>0</v>
      </c>
      <c r="E757" s="43">
        <v>204666.08</v>
      </c>
      <c r="F757" s="41" t="s">
        <v>4402</v>
      </c>
      <c r="G757" s="41" t="s">
        <v>781</v>
      </c>
      <c r="H757" s="41" t="s">
        <v>4104</v>
      </c>
      <c r="I757" s="41" t="s">
        <v>4403</v>
      </c>
    </row>
    <row r="758" spans="1:9" s="40" customFormat="1" ht="13.35" customHeight="1" x14ac:dyDescent="0.2">
      <c r="A758" s="46" t="s">
        <v>63</v>
      </c>
      <c r="B758" s="42">
        <v>12</v>
      </c>
      <c r="C758" s="43">
        <v>204725.89</v>
      </c>
      <c r="D758" s="43">
        <v>0</v>
      </c>
      <c r="E758" s="43">
        <v>204725.89</v>
      </c>
      <c r="F758" s="41" t="s">
        <v>4653</v>
      </c>
      <c r="G758" s="41" t="s">
        <v>781</v>
      </c>
      <c r="H758" s="41" t="s">
        <v>4521</v>
      </c>
      <c r="I758" s="41" t="s">
        <v>4654</v>
      </c>
    </row>
    <row r="759" spans="1:9" s="40" customFormat="1" ht="13.35" customHeight="1" x14ac:dyDescent="0.2">
      <c r="A759" s="46" t="s">
        <v>64</v>
      </c>
      <c r="B759" s="42">
        <v>1</v>
      </c>
      <c r="C759" s="43">
        <v>1618171.65</v>
      </c>
      <c r="D759" s="43">
        <v>0</v>
      </c>
      <c r="E759" s="43">
        <v>1618171.65</v>
      </c>
      <c r="F759" s="41" t="s">
        <v>594</v>
      </c>
      <c r="G759" s="41" t="s">
        <v>595</v>
      </c>
      <c r="H759" s="41" t="s">
        <v>327</v>
      </c>
      <c r="I759" s="41" t="s">
        <v>596</v>
      </c>
    </row>
    <row r="760" spans="1:9" s="40" customFormat="1" ht="13.35" customHeight="1" x14ac:dyDescent="0.2">
      <c r="A760" s="46" t="s">
        <v>64</v>
      </c>
      <c r="B760" s="42">
        <v>2</v>
      </c>
      <c r="C760" s="43">
        <v>1688558.51</v>
      </c>
      <c r="D760" s="43">
        <v>0</v>
      </c>
      <c r="E760" s="43">
        <v>1688558.51</v>
      </c>
      <c r="F760" s="41" t="s">
        <v>1048</v>
      </c>
      <c r="G760" s="41" t="s">
        <v>595</v>
      </c>
      <c r="H760" s="41" t="s">
        <v>884</v>
      </c>
      <c r="I760" s="41" t="s">
        <v>1049</v>
      </c>
    </row>
    <row r="761" spans="1:9" s="40" customFormat="1" ht="13.35" customHeight="1" x14ac:dyDescent="0.2">
      <c r="A761" s="46" t="s">
        <v>64</v>
      </c>
      <c r="B761" s="42">
        <v>3</v>
      </c>
      <c r="C761" s="43">
        <v>1653365.08</v>
      </c>
      <c r="D761" s="43">
        <v>0</v>
      </c>
      <c r="E761" s="43">
        <v>1653365.08</v>
      </c>
      <c r="F761" s="41" t="s">
        <v>1407</v>
      </c>
      <c r="G761" s="41" t="s">
        <v>595</v>
      </c>
      <c r="H761" s="41" t="s">
        <v>1243</v>
      </c>
      <c r="I761" s="41" t="s">
        <v>1408</v>
      </c>
    </row>
    <row r="762" spans="1:9" s="40" customFormat="1" ht="13.35" customHeight="1" x14ac:dyDescent="0.2">
      <c r="A762" s="46" t="s">
        <v>64</v>
      </c>
      <c r="B762" s="42">
        <v>4</v>
      </c>
      <c r="C762" s="43">
        <v>1653365.08</v>
      </c>
      <c r="D762" s="43">
        <v>0</v>
      </c>
      <c r="E762" s="43">
        <v>1653365.08</v>
      </c>
      <c r="F762" s="41" t="s">
        <v>1768</v>
      </c>
      <c r="G762" s="41" t="s">
        <v>595</v>
      </c>
      <c r="H762" s="41" t="s">
        <v>1602</v>
      </c>
      <c r="I762" s="41" t="s">
        <v>1769</v>
      </c>
    </row>
    <row r="763" spans="1:9" s="40" customFormat="1" ht="13.35" customHeight="1" x14ac:dyDescent="0.2">
      <c r="A763" s="46" t="s">
        <v>64</v>
      </c>
      <c r="B763" s="42">
        <v>5</v>
      </c>
      <c r="C763" s="43">
        <v>1653365.08</v>
      </c>
      <c r="D763" s="43">
        <v>0</v>
      </c>
      <c r="E763" s="43">
        <v>1653365.08</v>
      </c>
      <c r="F763" s="41" t="s">
        <v>2131</v>
      </c>
      <c r="G763" s="41" t="s">
        <v>595</v>
      </c>
      <c r="H763" s="41" t="s">
        <v>1961</v>
      </c>
      <c r="I763" s="41" t="s">
        <v>2132</v>
      </c>
    </row>
    <row r="764" spans="1:9" s="40" customFormat="1" ht="13.35" customHeight="1" x14ac:dyDescent="0.2">
      <c r="A764" s="46" t="s">
        <v>64</v>
      </c>
      <c r="B764" s="42">
        <v>6</v>
      </c>
      <c r="C764" s="43">
        <v>1402465.74</v>
      </c>
      <c r="D764" s="43">
        <v>0</v>
      </c>
      <c r="E764" s="43">
        <v>1402465.74</v>
      </c>
      <c r="F764" s="41" t="s">
        <v>2485</v>
      </c>
      <c r="G764" s="41" t="s">
        <v>595</v>
      </c>
      <c r="H764" s="41" t="s">
        <v>2317</v>
      </c>
      <c r="I764" s="41" t="s">
        <v>2486</v>
      </c>
    </row>
    <row r="765" spans="1:9" s="40" customFormat="1" ht="13.35" customHeight="1" x14ac:dyDescent="0.2">
      <c r="A765" s="46" t="s">
        <v>64</v>
      </c>
      <c r="B765" s="42">
        <v>7</v>
      </c>
      <c r="C765" s="43">
        <v>1601233.49</v>
      </c>
      <c r="D765" s="43">
        <v>0</v>
      </c>
      <c r="E765" s="43">
        <v>1601233.49</v>
      </c>
      <c r="F765" s="41" t="s">
        <v>2855</v>
      </c>
      <c r="G765" s="41" t="s">
        <v>595</v>
      </c>
      <c r="H765" s="41" t="s">
        <v>2675</v>
      </c>
      <c r="I765" s="41" t="s">
        <v>2856</v>
      </c>
    </row>
    <row r="766" spans="1:9" s="40" customFormat="1" ht="13.35" customHeight="1" x14ac:dyDescent="0.2">
      <c r="A766" s="46" t="s">
        <v>64</v>
      </c>
      <c r="B766" s="42">
        <v>8</v>
      </c>
      <c r="C766" s="43">
        <v>1611547.93</v>
      </c>
      <c r="D766" s="43">
        <v>0</v>
      </c>
      <c r="E766" s="43">
        <v>1611547.93</v>
      </c>
      <c r="F766" s="41" t="s">
        <v>3210</v>
      </c>
      <c r="G766" s="41" t="s">
        <v>595</v>
      </c>
      <c r="H766" s="41" t="s">
        <v>3030</v>
      </c>
      <c r="I766" s="41" t="s">
        <v>3211</v>
      </c>
    </row>
    <row r="767" spans="1:9" s="40" customFormat="1" ht="13.35" customHeight="1" x14ac:dyDescent="0.2">
      <c r="A767" s="46" t="s">
        <v>64</v>
      </c>
      <c r="B767" s="42">
        <v>9</v>
      </c>
      <c r="C767" s="43">
        <v>1611547.92</v>
      </c>
      <c r="D767" s="43">
        <v>0</v>
      </c>
      <c r="E767" s="43">
        <v>1611547.92</v>
      </c>
      <c r="F767" s="41" t="s">
        <v>3613</v>
      </c>
      <c r="G767" s="41" t="s">
        <v>595</v>
      </c>
      <c r="H767" s="41" t="s">
        <v>3386</v>
      </c>
      <c r="I767" s="41" t="s">
        <v>3614</v>
      </c>
    </row>
    <row r="768" spans="1:9" s="40" customFormat="1" ht="13.35" customHeight="1" x14ac:dyDescent="0.2">
      <c r="A768" s="46" t="s">
        <v>64</v>
      </c>
      <c r="B768" s="42">
        <v>10</v>
      </c>
      <c r="C768" s="43">
        <v>1619456.33</v>
      </c>
      <c r="D768" s="43">
        <v>0</v>
      </c>
      <c r="E768" s="43">
        <v>1619456.33</v>
      </c>
      <c r="F768" s="41" t="s">
        <v>3969</v>
      </c>
      <c r="G768" s="41" t="s">
        <v>595</v>
      </c>
      <c r="H768" s="41" t="s">
        <v>3749</v>
      </c>
      <c r="I768" s="41" t="s">
        <v>3970</v>
      </c>
    </row>
    <row r="769" spans="1:9" s="40" customFormat="1" ht="13.35" customHeight="1" x14ac:dyDescent="0.2">
      <c r="A769" s="46" t="s">
        <v>64</v>
      </c>
      <c r="B769" s="42">
        <v>11</v>
      </c>
      <c r="C769" s="43">
        <v>1618899.66</v>
      </c>
      <c r="D769" s="43">
        <v>0</v>
      </c>
      <c r="E769" s="43">
        <v>1618899.66</v>
      </c>
      <c r="F769" s="41" t="s">
        <v>4324</v>
      </c>
      <c r="G769" s="41" t="s">
        <v>595</v>
      </c>
      <c r="H769" s="41" t="s">
        <v>4104</v>
      </c>
      <c r="I769" s="41" t="s">
        <v>4325</v>
      </c>
    </row>
    <row r="770" spans="1:9" s="40" customFormat="1" ht="13.35" customHeight="1" x14ac:dyDescent="0.2">
      <c r="A770" s="46" t="s">
        <v>64</v>
      </c>
      <c r="B770" s="42">
        <v>12</v>
      </c>
      <c r="C770" s="43">
        <v>1619431.49</v>
      </c>
      <c r="D770" s="43">
        <v>0</v>
      </c>
      <c r="E770" s="43">
        <v>1619431.49</v>
      </c>
      <c r="F770" s="41" t="s">
        <v>4667</v>
      </c>
      <c r="G770" s="41" t="s">
        <v>595</v>
      </c>
      <c r="H770" s="41" t="s">
        <v>4521</v>
      </c>
      <c r="I770" s="41" t="s">
        <v>4668</v>
      </c>
    </row>
    <row r="771" spans="1:9" s="40" customFormat="1" ht="13.35" customHeight="1" x14ac:dyDescent="0.2">
      <c r="A771" s="46" t="s">
        <v>65</v>
      </c>
      <c r="B771" s="42">
        <v>1</v>
      </c>
      <c r="C771" s="43">
        <v>636531.93000000005</v>
      </c>
      <c r="D771" s="43">
        <v>0</v>
      </c>
      <c r="E771" s="43">
        <v>636531.93000000005</v>
      </c>
      <c r="F771" s="41" t="s">
        <v>543</v>
      </c>
      <c r="G771" s="41" t="s">
        <v>544</v>
      </c>
      <c r="H771" s="41" t="s">
        <v>327</v>
      </c>
      <c r="I771" s="41" t="s">
        <v>545</v>
      </c>
    </row>
    <row r="772" spans="1:9" s="40" customFormat="1" ht="13.35" customHeight="1" x14ac:dyDescent="0.2">
      <c r="A772" s="46" t="s">
        <v>65</v>
      </c>
      <c r="B772" s="42">
        <v>2</v>
      </c>
      <c r="C772" s="43">
        <v>651760.71</v>
      </c>
      <c r="D772" s="43">
        <v>0</v>
      </c>
      <c r="E772" s="43">
        <v>651760.71</v>
      </c>
      <c r="F772" s="41" t="s">
        <v>1014</v>
      </c>
      <c r="G772" s="41" t="s">
        <v>544</v>
      </c>
      <c r="H772" s="41" t="s">
        <v>884</v>
      </c>
      <c r="I772" s="41" t="s">
        <v>1015</v>
      </c>
    </row>
    <row r="773" spans="1:9" s="40" customFormat="1" ht="13.35" customHeight="1" x14ac:dyDescent="0.2">
      <c r="A773" s="46" t="s">
        <v>65</v>
      </c>
      <c r="B773" s="42">
        <v>3</v>
      </c>
      <c r="C773" s="43">
        <v>644146.31999999995</v>
      </c>
      <c r="D773" s="43">
        <v>0</v>
      </c>
      <c r="E773" s="43">
        <v>644146.31999999995</v>
      </c>
      <c r="F773" s="41" t="s">
        <v>1373</v>
      </c>
      <c r="G773" s="41" t="s">
        <v>544</v>
      </c>
      <c r="H773" s="41" t="s">
        <v>1243</v>
      </c>
      <c r="I773" s="41" t="s">
        <v>1374</v>
      </c>
    </row>
    <row r="774" spans="1:9" s="40" customFormat="1" ht="13.35" customHeight="1" x14ac:dyDescent="0.2">
      <c r="A774" s="46" t="s">
        <v>65</v>
      </c>
      <c r="B774" s="42">
        <v>4</v>
      </c>
      <c r="C774" s="43">
        <v>644146.31999999995</v>
      </c>
      <c r="D774" s="43">
        <v>0</v>
      </c>
      <c r="E774" s="43">
        <v>644146.31999999995</v>
      </c>
      <c r="F774" s="41" t="s">
        <v>1734</v>
      </c>
      <c r="G774" s="41" t="s">
        <v>544</v>
      </c>
      <c r="H774" s="41" t="s">
        <v>1602</v>
      </c>
      <c r="I774" s="41" t="s">
        <v>1735</v>
      </c>
    </row>
    <row r="775" spans="1:9" s="40" customFormat="1" ht="13.35" customHeight="1" x14ac:dyDescent="0.2">
      <c r="A775" s="46" t="s">
        <v>65</v>
      </c>
      <c r="B775" s="42">
        <v>5</v>
      </c>
      <c r="C775" s="43">
        <v>644146.31999999995</v>
      </c>
      <c r="D775" s="43">
        <v>0</v>
      </c>
      <c r="E775" s="43">
        <v>644146.31999999995</v>
      </c>
      <c r="F775" s="41" t="s">
        <v>2097</v>
      </c>
      <c r="G775" s="41" t="s">
        <v>544</v>
      </c>
      <c r="H775" s="41" t="s">
        <v>1961</v>
      </c>
      <c r="I775" s="41" t="s">
        <v>2098</v>
      </c>
    </row>
    <row r="776" spans="1:9" s="40" customFormat="1" ht="13.35" customHeight="1" x14ac:dyDescent="0.2">
      <c r="A776" s="46" t="s">
        <v>65</v>
      </c>
      <c r="B776" s="42">
        <v>6</v>
      </c>
      <c r="C776" s="43">
        <v>683355</v>
      </c>
      <c r="D776" s="43">
        <v>0</v>
      </c>
      <c r="E776" s="43">
        <v>683355</v>
      </c>
      <c r="F776" s="41" t="s">
        <v>2453</v>
      </c>
      <c r="G776" s="41" t="s">
        <v>544</v>
      </c>
      <c r="H776" s="41" t="s">
        <v>2317</v>
      </c>
      <c r="I776" s="41" t="s">
        <v>2454</v>
      </c>
    </row>
    <row r="777" spans="1:9" s="40" customFormat="1" ht="13.35" customHeight="1" x14ac:dyDescent="0.2">
      <c r="A777" s="46" t="s">
        <v>65</v>
      </c>
      <c r="B777" s="42">
        <v>7</v>
      </c>
      <c r="C777" s="43">
        <v>646696.55000000005</v>
      </c>
      <c r="D777" s="43">
        <v>0</v>
      </c>
      <c r="E777" s="43">
        <v>646696.55000000005</v>
      </c>
      <c r="F777" s="41" t="s">
        <v>2817</v>
      </c>
      <c r="G777" s="41" t="s">
        <v>544</v>
      </c>
      <c r="H777" s="41" t="s">
        <v>2675</v>
      </c>
      <c r="I777" s="41" t="s">
        <v>2818</v>
      </c>
    </row>
    <row r="778" spans="1:9" s="40" customFormat="1" ht="13.35" customHeight="1" x14ac:dyDescent="0.2">
      <c r="A778" s="46" t="s">
        <v>65</v>
      </c>
      <c r="B778" s="42">
        <v>8</v>
      </c>
      <c r="C778" s="43">
        <v>650680.87</v>
      </c>
      <c r="D778" s="43">
        <v>0</v>
      </c>
      <c r="E778" s="43">
        <v>650680.87</v>
      </c>
      <c r="F778" s="41" t="s">
        <v>3172</v>
      </c>
      <c r="G778" s="41" t="s">
        <v>544</v>
      </c>
      <c r="H778" s="41" t="s">
        <v>3030</v>
      </c>
      <c r="I778" s="41" t="s">
        <v>3173</v>
      </c>
    </row>
    <row r="779" spans="1:9" s="40" customFormat="1" ht="13.35" customHeight="1" x14ac:dyDescent="0.2">
      <c r="A779" s="46" t="s">
        <v>65</v>
      </c>
      <c r="B779" s="42">
        <v>9</v>
      </c>
      <c r="C779" s="43">
        <v>650680.87</v>
      </c>
      <c r="D779" s="43">
        <v>0</v>
      </c>
      <c r="E779" s="43">
        <v>650680.87</v>
      </c>
      <c r="F779" s="41" t="s">
        <v>3572</v>
      </c>
      <c r="G779" s="41" t="s">
        <v>544</v>
      </c>
      <c r="H779" s="41" t="s">
        <v>3386</v>
      </c>
      <c r="I779" s="41" t="s">
        <v>3573</v>
      </c>
    </row>
    <row r="780" spans="1:9" s="40" customFormat="1" ht="13.35" customHeight="1" x14ac:dyDescent="0.2">
      <c r="A780" s="46" t="s">
        <v>65</v>
      </c>
      <c r="B780" s="42">
        <v>10</v>
      </c>
      <c r="C780" s="43">
        <v>653735.77</v>
      </c>
      <c r="D780" s="43">
        <v>0</v>
      </c>
      <c r="E780" s="43">
        <v>653735.77</v>
      </c>
      <c r="F780" s="41" t="s">
        <v>3929</v>
      </c>
      <c r="G780" s="41" t="s">
        <v>544</v>
      </c>
      <c r="H780" s="41" t="s">
        <v>3749</v>
      </c>
      <c r="I780" s="41" t="s">
        <v>3930</v>
      </c>
    </row>
    <row r="781" spans="1:9" s="40" customFormat="1" ht="13.35" customHeight="1" x14ac:dyDescent="0.2">
      <c r="A781" s="46" t="s">
        <v>65</v>
      </c>
      <c r="B781" s="42">
        <v>11</v>
      </c>
      <c r="C781" s="43">
        <v>653520.74</v>
      </c>
      <c r="D781" s="43">
        <v>0</v>
      </c>
      <c r="E781" s="43">
        <v>653520.74</v>
      </c>
      <c r="F781" s="41" t="s">
        <v>4284</v>
      </c>
      <c r="G781" s="41" t="s">
        <v>544</v>
      </c>
      <c r="H781" s="41" t="s">
        <v>4104</v>
      </c>
      <c r="I781" s="41" t="s">
        <v>4285</v>
      </c>
    </row>
    <row r="782" spans="1:9" s="40" customFormat="1" ht="13.35" customHeight="1" x14ac:dyDescent="0.2">
      <c r="A782" s="46" t="s">
        <v>65</v>
      </c>
      <c r="B782" s="42">
        <v>12</v>
      </c>
      <c r="C782" s="43">
        <v>653726.17000000004</v>
      </c>
      <c r="D782" s="43">
        <v>0</v>
      </c>
      <c r="E782" s="43">
        <v>653726.17000000004</v>
      </c>
      <c r="F782" s="41" t="s">
        <v>4598</v>
      </c>
      <c r="G782" s="41" t="s">
        <v>544</v>
      </c>
      <c r="H782" s="41" t="s">
        <v>4521</v>
      </c>
      <c r="I782" s="41" t="s">
        <v>4599</v>
      </c>
    </row>
    <row r="783" spans="1:9" s="40" customFormat="1" ht="13.35" customHeight="1" x14ac:dyDescent="0.2">
      <c r="A783" s="46" t="s">
        <v>66</v>
      </c>
      <c r="B783" s="42">
        <v>1</v>
      </c>
      <c r="C783" s="43">
        <v>76979.42</v>
      </c>
      <c r="D783" s="43">
        <v>0</v>
      </c>
      <c r="E783" s="43">
        <v>76979.42</v>
      </c>
      <c r="F783" s="41" t="s">
        <v>708</v>
      </c>
      <c r="G783" s="41" t="s">
        <v>709</v>
      </c>
      <c r="H783" s="41" t="s">
        <v>327</v>
      </c>
      <c r="I783" s="41" t="s">
        <v>710</v>
      </c>
    </row>
    <row r="784" spans="1:9" s="40" customFormat="1" ht="13.35" customHeight="1" x14ac:dyDescent="0.2">
      <c r="A784" s="46" t="s">
        <v>66</v>
      </c>
      <c r="B784" s="42">
        <v>2</v>
      </c>
      <c r="C784" s="43">
        <v>91772.34</v>
      </c>
      <c r="D784" s="43">
        <v>0</v>
      </c>
      <c r="E784" s="43">
        <v>91772.34</v>
      </c>
      <c r="F784" s="41" t="s">
        <v>1122</v>
      </c>
      <c r="G784" s="41" t="s">
        <v>709</v>
      </c>
      <c r="H784" s="41" t="s">
        <v>884</v>
      </c>
      <c r="I784" s="41" t="s">
        <v>1123</v>
      </c>
    </row>
    <row r="785" spans="1:9" s="40" customFormat="1" ht="13.35" customHeight="1" x14ac:dyDescent="0.2">
      <c r="A785" s="46" t="s">
        <v>66</v>
      </c>
      <c r="B785" s="42">
        <v>3</v>
      </c>
      <c r="C785" s="43">
        <v>84375.88</v>
      </c>
      <c r="D785" s="43">
        <v>0</v>
      </c>
      <c r="E785" s="43">
        <v>84375.88</v>
      </c>
      <c r="F785" s="41" t="s">
        <v>1481</v>
      </c>
      <c r="G785" s="41" t="s">
        <v>709</v>
      </c>
      <c r="H785" s="41" t="s">
        <v>1243</v>
      </c>
      <c r="I785" s="41" t="s">
        <v>1482</v>
      </c>
    </row>
    <row r="786" spans="1:9" s="40" customFormat="1" ht="13.35" customHeight="1" x14ac:dyDescent="0.2">
      <c r="A786" s="46" t="s">
        <v>66</v>
      </c>
      <c r="B786" s="42">
        <v>4</v>
      </c>
      <c r="C786" s="43">
        <v>84375.88</v>
      </c>
      <c r="D786" s="43">
        <v>0</v>
      </c>
      <c r="E786" s="43">
        <v>84375.88</v>
      </c>
      <c r="F786" s="41" t="s">
        <v>1840</v>
      </c>
      <c r="G786" s="41" t="s">
        <v>709</v>
      </c>
      <c r="H786" s="41" t="s">
        <v>1602</v>
      </c>
      <c r="I786" s="41" t="s">
        <v>1841</v>
      </c>
    </row>
    <row r="787" spans="1:9" s="40" customFormat="1" ht="13.35" customHeight="1" x14ac:dyDescent="0.2">
      <c r="A787" s="46" t="s">
        <v>66</v>
      </c>
      <c r="B787" s="42">
        <v>5</v>
      </c>
      <c r="C787" s="43">
        <v>84375.88</v>
      </c>
      <c r="D787" s="43">
        <v>0</v>
      </c>
      <c r="E787" s="43">
        <v>84375.88</v>
      </c>
      <c r="F787" s="41" t="s">
        <v>2199</v>
      </c>
      <c r="G787" s="41" t="s">
        <v>709</v>
      </c>
      <c r="H787" s="41" t="s">
        <v>1961</v>
      </c>
      <c r="I787" s="41" t="s">
        <v>2200</v>
      </c>
    </row>
    <row r="788" spans="1:9" s="40" customFormat="1" ht="13.35" customHeight="1" x14ac:dyDescent="0.2">
      <c r="A788" s="46" t="s">
        <v>66</v>
      </c>
      <c r="B788" s="42">
        <v>6</v>
      </c>
      <c r="C788" s="43">
        <v>73188.37</v>
      </c>
      <c r="D788" s="43">
        <v>0</v>
      </c>
      <c r="E788" s="43">
        <v>73188.37</v>
      </c>
      <c r="F788" s="41" t="s">
        <v>2551</v>
      </c>
      <c r="G788" s="41" t="s">
        <v>709</v>
      </c>
      <c r="H788" s="41" t="s">
        <v>2317</v>
      </c>
      <c r="I788" s="41" t="s">
        <v>2552</v>
      </c>
    </row>
    <row r="789" spans="1:9" s="40" customFormat="1" ht="13.35" customHeight="1" x14ac:dyDescent="0.2">
      <c r="A789" s="46" t="s">
        <v>66</v>
      </c>
      <c r="B789" s="42">
        <v>7</v>
      </c>
      <c r="C789" s="43">
        <v>81556</v>
      </c>
      <c r="D789" s="43">
        <v>0</v>
      </c>
      <c r="E789" s="43">
        <v>81556</v>
      </c>
      <c r="F789" s="41" t="s">
        <v>2923</v>
      </c>
      <c r="G789" s="41" t="s">
        <v>709</v>
      </c>
      <c r="H789" s="41" t="s">
        <v>2675</v>
      </c>
      <c r="I789" s="41" t="s">
        <v>2924</v>
      </c>
    </row>
    <row r="790" spans="1:9" s="40" customFormat="1" ht="13.35" customHeight="1" x14ac:dyDescent="0.2">
      <c r="A790" s="46" t="s">
        <v>66</v>
      </c>
      <c r="B790" s="42">
        <v>8</v>
      </c>
      <c r="C790" s="43">
        <v>82511.240000000005</v>
      </c>
      <c r="D790" s="43">
        <v>0</v>
      </c>
      <c r="E790" s="43">
        <v>82511.240000000005</v>
      </c>
      <c r="F790" s="41" t="s">
        <v>3278</v>
      </c>
      <c r="G790" s="41" t="s">
        <v>709</v>
      </c>
      <c r="H790" s="41" t="s">
        <v>3030</v>
      </c>
      <c r="I790" s="41" t="s">
        <v>3279</v>
      </c>
    </row>
    <row r="791" spans="1:9" s="40" customFormat="1" ht="13.35" customHeight="1" x14ac:dyDescent="0.2">
      <c r="A791" s="46" t="s">
        <v>66</v>
      </c>
      <c r="B791" s="42">
        <v>9</v>
      </c>
      <c r="C791" s="43">
        <v>82511.240000000005</v>
      </c>
      <c r="D791" s="43">
        <v>0</v>
      </c>
      <c r="E791" s="43">
        <v>82511.240000000005</v>
      </c>
      <c r="F791" s="41" t="s">
        <v>3656</v>
      </c>
      <c r="G791" s="41" t="s">
        <v>709</v>
      </c>
      <c r="H791" s="41" t="s">
        <v>3386</v>
      </c>
      <c r="I791" s="41" t="s">
        <v>3657</v>
      </c>
    </row>
    <row r="792" spans="1:9" s="40" customFormat="1" ht="13.35" customHeight="1" x14ac:dyDescent="0.2">
      <c r="A792" s="46" t="s">
        <v>66</v>
      </c>
      <c r="B792" s="42">
        <v>10</v>
      </c>
      <c r="C792" s="43">
        <v>83243.649999999994</v>
      </c>
      <c r="D792" s="43">
        <v>0</v>
      </c>
      <c r="E792" s="43">
        <v>83243.649999999994</v>
      </c>
      <c r="F792" s="41" t="s">
        <v>4011</v>
      </c>
      <c r="G792" s="41" t="s">
        <v>709</v>
      </c>
      <c r="H792" s="41" t="s">
        <v>3749</v>
      </c>
      <c r="I792" s="41" t="s">
        <v>4012</v>
      </c>
    </row>
    <row r="793" spans="1:9" s="40" customFormat="1" ht="13.35" customHeight="1" x14ac:dyDescent="0.2">
      <c r="A793" s="46" t="s">
        <v>66</v>
      </c>
      <c r="B793" s="42">
        <v>11</v>
      </c>
      <c r="C793" s="43">
        <v>83192.100000000006</v>
      </c>
      <c r="D793" s="43">
        <v>0</v>
      </c>
      <c r="E793" s="43">
        <v>83192.100000000006</v>
      </c>
      <c r="F793" s="41" t="s">
        <v>4368</v>
      </c>
      <c r="G793" s="41" t="s">
        <v>709</v>
      </c>
      <c r="H793" s="41" t="s">
        <v>4104</v>
      </c>
      <c r="I793" s="41" t="s">
        <v>4369</v>
      </c>
    </row>
    <row r="794" spans="1:9" s="40" customFormat="1" ht="13.35" customHeight="1" x14ac:dyDescent="0.2">
      <c r="A794" s="46" t="s">
        <v>66</v>
      </c>
      <c r="B794" s="42">
        <v>12</v>
      </c>
      <c r="C794" s="43">
        <v>83241.350000000006</v>
      </c>
      <c r="D794" s="43">
        <v>0</v>
      </c>
      <c r="E794" s="43">
        <v>83241.350000000006</v>
      </c>
      <c r="F794" s="41" t="s">
        <v>4669</v>
      </c>
      <c r="G794" s="41" t="s">
        <v>709</v>
      </c>
      <c r="H794" s="41" t="s">
        <v>4521</v>
      </c>
      <c r="I794" s="41" t="s">
        <v>4670</v>
      </c>
    </row>
    <row r="795" spans="1:9" s="40" customFormat="1" ht="13.35" customHeight="1" x14ac:dyDescent="0.2">
      <c r="A795" s="46" t="s">
        <v>67</v>
      </c>
      <c r="B795" s="42">
        <v>1</v>
      </c>
      <c r="C795" s="43">
        <v>1569582.89</v>
      </c>
      <c r="D795" s="43">
        <v>0</v>
      </c>
      <c r="E795" s="43">
        <v>1569582.89</v>
      </c>
      <c r="F795" s="41" t="s">
        <v>534</v>
      </c>
      <c r="G795" s="41" t="s">
        <v>535</v>
      </c>
      <c r="H795" s="41" t="s">
        <v>327</v>
      </c>
      <c r="I795" s="41" t="s">
        <v>536</v>
      </c>
    </row>
    <row r="796" spans="1:9" s="40" customFormat="1" ht="13.35" customHeight="1" x14ac:dyDescent="0.2">
      <c r="A796" s="46" t="s">
        <v>67</v>
      </c>
      <c r="B796" s="42">
        <v>2</v>
      </c>
      <c r="C796" s="43">
        <v>1884247.93</v>
      </c>
      <c r="D796" s="43">
        <v>0</v>
      </c>
      <c r="E796" s="43">
        <v>1884247.93</v>
      </c>
      <c r="F796" s="41" t="s">
        <v>1008</v>
      </c>
      <c r="G796" s="41" t="s">
        <v>535</v>
      </c>
      <c r="H796" s="41" t="s">
        <v>884</v>
      </c>
      <c r="I796" s="41" t="s">
        <v>1009</v>
      </c>
    </row>
    <row r="797" spans="1:9" s="40" customFormat="1" ht="13.35" customHeight="1" x14ac:dyDescent="0.2">
      <c r="A797" s="46" t="s">
        <v>67</v>
      </c>
      <c r="B797" s="42">
        <v>3</v>
      </c>
      <c r="C797" s="43">
        <v>1726915.41</v>
      </c>
      <c r="D797" s="43">
        <v>0</v>
      </c>
      <c r="E797" s="43">
        <v>1726915.41</v>
      </c>
      <c r="F797" s="41" t="s">
        <v>1367</v>
      </c>
      <c r="G797" s="41" t="s">
        <v>535</v>
      </c>
      <c r="H797" s="41" t="s">
        <v>1243</v>
      </c>
      <c r="I797" s="41" t="s">
        <v>1368</v>
      </c>
    </row>
    <row r="798" spans="1:9" s="40" customFormat="1" ht="13.35" customHeight="1" x14ac:dyDescent="0.2">
      <c r="A798" s="46" t="s">
        <v>67</v>
      </c>
      <c r="B798" s="42">
        <v>4</v>
      </c>
      <c r="C798" s="43">
        <v>1726915.41</v>
      </c>
      <c r="D798" s="43">
        <v>0</v>
      </c>
      <c r="E798" s="43">
        <v>1726915.41</v>
      </c>
      <c r="F798" s="41" t="s">
        <v>1728</v>
      </c>
      <c r="G798" s="41" t="s">
        <v>535</v>
      </c>
      <c r="H798" s="41" t="s">
        <v>1602</v>
      </c>
      <c r="I798" s="41" t="s">
        <v>1729</v>
      </c>
    </row>
    <row r="799" spans="1:9" s="40" customFormat="1" ht="13.35" customHeight="1" x14ac:dyDescent="0.2">
      <c r="A799" s="46" t="s">
        <v>67</v>
      </c>
      <c r="B799" s="42">
        <v>5</v>
      </c>
      <c r="C799" s="43">
        <v>1726915.41</v>
      </c>
      <c r="D799" s="43">
        <v>0</v>
      </c>
      <c r="E799" s="43">
        <v>1726915.41</v>
      </c>
      <c r="F799" s="41" t="s">
        <v>2091</v>
      </c>
      <c r="G799" s="41" t="s">
        <v>535</v>
      </c>
      <c r="H799" s="41" t="s">
        <v>1961</v>
      </c>
      <c r="I799" s="41" t="s">
        <v>2092</v>
      </c>
    </row>
    <row r="800" spans="1:9" s="40" customFormat="1" ht="13.35" customHeight="1" x14ac:dyDescent="0.2">
      <c r="A800" s="46" t="s">
        <v>67</v>
      </c>
      <c r="B800" s="42">
        <v>6</v>
      </c>
      <c r="C800" s="43">
        <v>817636.8</v>
      </c>
      <c r="D800" s="43">
        <v>0</v>
      </c>
      <c r="E800" s="43">
        <v>817636.8</v>
      </c>
      <c r="F800" s="41" t="s">
        <v>2447</v>
      </c>
      <c r="G800" s="41" t="s">
        <v>535</v>
      </c>
      <c r="H800" s="41" t="s">
        <v>2317</v>
      </c>
      <c r="I800" s="41" t="s">
        <v>2448</v>
      </c>
    </row>
    <row r="801" spans="1:9" s="40" customFormat="1" ht="13.35" customHeight="1" x14ac:dyDescent="0.2">
      <c r="A801" s="46" t="s">
        <v>67</v>
      </c>
      <c r="B801" s="42">
        <v>7</v>
      </c>
      <c r="C801" s="43">
        <v>1619389.98</v>
      </c>
      <c r="D801" s="43">
        <v>0</v>
      </c>
      <c r="E801" s="43">
        <v>1619389.98</v>
      </c>
      <c r="F801" s="41" t="s">
        <v>2809</v>
      </c>
      <c r="G801" s="41" t="s">
        <v>535</v>
      </c>
      <c r="H801" s="41" t="s">
        <v>2675</v>
      </c>
      <c r="I801" s="41" t="s">
        <v>2810</v>
      </c>
    </row>
    <row r="802" spans="1:9" s="40" customFormat="1" ht="13.35" customHeight="1" x14ac:dyDescent="0.2">
      <c r="A802" s="46" t="s">
        <v>67</v>
      </c>
      <c r="B802" s="42">
        <v>8</v>
      </c>
      <c r="C802" s="43">
        <v>1584051.41</v>
      </c>
      <c r="D802" s="43">
        <v>0</v>
      </c>
      <c r="E802" s="43">
        <v>1584051.41</v>
      </c>
      <c r="F802" s="41" t="s">
        <v>3164</v>
      </c>
      <c r="G802" s="41" t="s">
        <v>535</v>
      </c>
      <c r="H802" s="41" t="s">
        <v>3030</v>
      </c>
      <c r="I802" s="41" t="s">
        <v>3165</v>
      </c>
    </row>
    <row r="803" spans="1:9" s="40" customFormat="1" ht="13.35" customHeight="1" x14ac:dyDescent="0.2">
      <c r="A803" s="46" t="s">
        <v>67</v>
      </c>
      <c r="B803" s="42">
        <v>9</v>
      </c>
      <c r="C803" s="43">
        <v>1584051.41</v>
      </c>
      <c r="D803" s="43">
        <v>0</v>
      </c>
      <c r="E803" s="43">
        <v>1584051.41</v>
      </c>
      <c r="F803" s="41" t="s">
        <v>3564</v>
      </c>
      <c r="G803" s="41" t="s">
        <v>535</v>
      </c>
      <c r="H803" s="41" t="s">
        <v>3386</v>
      </c>
      <c r="I803" s="41" t="s">
        <v>3565</v>
      </c>
    </row>
    <row r="804" spans="1:9" s="40" customFormat="1" ht="13.35" customHeight="1" x14ac:dyDescent="0.2">
      <c r="A804" s="46" t="s">
        <v>67</v>
      </c>
      <c r="B804" s="42">
        <v>10</v>
      </c>
      <c r="C804" s="43">
        <v>1596903.43</v>
      </c>
      <c r="D804" s="43">
        <v>0</v>
      </c>
      <c r="E804" s="43">
        <v>1596903.43</v>
      </c>
      <c r="F804" s="41" t="s">
        <v>3921</v>
      </c>
      <c r="G804" s="41" t="s">
        <v>535</v>
      </c>
      <c r="H804" s="41" t="s">
        <v>3749</v>
      </c>
      <c r="I804" s="41" t="s">
        <v>3922</v>
      </c>
    </row>
    <row r="805" spans="1:9" s="40" customFormat="1" ht="13.35" customHeight="1" x14ac:dyDescent="0.2">
      <c r="A805" s="46" t="s">
        <v>67</v>
      </c>
      <c r="B805" s="42">
        <v>11</v>
      </c>
      <c r="C805" s="43">
        <v>1595998.76</v>
      </c>
      <c r="D805" s="43">
        <v>0</v>
      </c>
      <c r="E805" s="43">
        <v>1595998.76</v>
      </c>
      <c r="F805" s="41" t="s">
        <v>4276</v>
      </c>
      <c r="G805" s="41" t="s">
        <v>535</v>
      </c>
      <c r="H805" s="41" t="s">
        <v>4104</v>
      </c>
      <c r="I805" s="41" t="s">
        <v>4277</v>
      </c>
    </row>
    <row r="806" spans="1:9" s="40" customFormat="1" ht="13.35" customHeight="1" x14ac:dyDescent="0.2">
      <c r="A806" s="46" t="s">
        <v>67</v>
      </c>
      <c r="B806" s="42">
        <v>12</v>
      </c>
      <c r="C806" s="43">
        <v>1596864.1</v>
      </c>
      <c r="D806" s="43">
        <v>0</v>
      </c>
      <c r="E806" s="43">
        <v>1596864.1</v>
      </c>
      <c r="F806" s="41" t="s">
        <v>4799</v>
      </c>
      <c r="G806" s="41" t="s">
        <v>535</v>
      </c>
      <c r="H806" s="41" t="s">
        <v>4521</v>
      </c>
      <c r="I806" s="41" t="s">
        <v>4800</v>
      </c>
    </row>
    <row r="807" spans="1:9" s="40" customFormat="1" ht="13.35" customHeight="1" x14ac:dyDescent="0.2">
      <c r="A807" s="46" t="s">
        <v>68</v>
      </c>
      <c r="B807" s="42">
        <v>1</v>
      </c>
      <c r="C807" s="43">
        <v>2678192.48</v>
      </c>
      <c r="D807" s="43">
        <v>0</v>
      </c>
      <c r="E807" s="43">
        <v>2678192.48</v>
      </c>
      <c r="F807" s="41" t="s">
        <v>378</v>
      </c>
      <c r="G807" s="41" t="s">
        <v>379</v>
      </c>
      <c r="H807" s="41" t="s">
        <v>327</v>
      </c>
      <c r="I807" s="41" t="s">
        <v>380</v>
      </c>
    </row>
    <row r="808" spans="1:9" s="40" customFormat="1" ht="13.35" customHeight="1" x14ac:dyDescent="0.2">
      <c r="A808" s="46" t="s">
        <v>68</v>
      </c>
      <c r="B808" s="42">
        <v>2</v>
      </c>
      <c r="C808" s="43">
        <v>2687120.98</v>
      </c>
      <c r="D808" s="43">
        <v>0</v>
      </c>
      <c r="E808" s="43">
        <v>2687120.98</v>
      </c>
      <c r="F808" s="41" t="s">
        <v>900</v>
      </c>
      <c r="G808" s="41" t="s">
        <v>379</v>
      </c>
      <c r="H808" s="41" t="s">
        <v>884</v>
      </c>
      <c r="I808" s="41" t="s">
        <v>901</v>
      </c>
    </row>
    <row r="809" spans="1:9" s="40" customFormat="1" ht="13.35" customHeight="1" x14ac:dyDescent="0.2">
      <c r="A809" s="46" t="s">
        <v>68</v>
      </c>
      <c r="B809" s="42">
        <v>3</v>
      </c>
      <c r="C809" s="43">
        <v>2682656.73</v>
      </c>
      <c r="D809" s="43">
        <v>0</v>
      </c>
      <c r="E809" s="43">
        <v>2682656.73</v>
      </c>
      <c r="F809" s="41" t="s">
        <v>1259</v>
      </c>
      <c r="G809" s="41" t="s">
        <v>379</v>
      </c>
      <c r="H809" s="41" t="s">
        <v>1243</v>
      </c>
      <c r="I809" s="41" t="s">
        <v>1260</v>
      </c>
    </row>
    <row r="810" spans="1:9" s="40" customFormat="1" ht="13.35" customHeight="1" x14ac:dyDescent="0.2">
      <c r="A810" s="46" t="s">
        <v>68</v>
      </c>
      <c r="B810" s="42">
        <v>4</v>
      </c>
      <c r="C810" s="43">
        <v>2682656.73</v>
      </c>
      <c r="D810" s="43">
        <v>0</v>
      </c>
      <c r="E810" s="43">
        <v>2682656.73</v>
      </c>
      <c r="F810" s="41" t="s">
        <v>1618</v>
      </c>
      <c r="G810" s="41" t="s">
        <v>379</v>
      </c>
      <c r="H810" s="41" t="s">
        <v>1602</v>
      </c>
      <c r="I810" s="41" t="s">
        <v>1619</v>
      </c>
    </row>
    <row r="811" spans="1:9" s="40" customFormat="1" ht="13.35" customHeight="1" x14ac:dyDescent="0.2">
      <c r="A811" s="46" t="s">
        <v>68</v>
      </c>
      <c r="B811" s="42">
        <v>5</v>
      </c>
      <c r="C811" s="43">
        <v>2682656.73</v>
      </c>
      <c r="D811" s="43">
        <v>0</v>
      </c>
      <c r="E811" s="43">
        <v>2682656.73</v>
      </c>
      <c r="F811" s="41" t="s">
        <v>1977</v>
      </c>
      <c r="G811" s="41" t="s">
        <v>379</v>
      </c>
      <c r="H811" s="41" t="s">
        <v>1961</v>
      </c>
      <c r="I811" s="41" t="s">
        <v>1978</v>
      </c>
    </row>
    <row r="812" spans="1:9" s="40" customFormat="1" ht="13.35" customHeight="1" x14ac:dyDescent="0.2">
      <c r="A812" s="46" t="s">
        <v>68</v>
      </c>
      <c r="B812" s="42">
        <v>6</v>
      </c>
      <c r="C812" s="43">
        <v>2203425.27</v>
      </c>
      <c r="D812" s="43">
        <v>0</v>
      </c>
      <c r="E812" s="43">
        <v>2203425.27</v>
      </c>
      <c r="F812" s="41" t="s">
        <v>2333</v>
      </c>
      <c r="G812" s="41" t="s">
        <v>379</v>
      </c>
      <c r="H812" s="41" t="s">
        <v>2317</v>
      </c>
      <c r="I812" s="41" t="s">
        <v>2334</v>
      </c>
    </row>
    <row r="813" spans="1:9" s="40" customFormat="1" ht="13.35" customHeight="1" x14ac:dyDescent="0.2">
      <c r="A813" s="46" t="s">
        <v>68</v>
      </c>
      <c r="B813" s="42">
        <v>7</v>
      </c>
      <c r="C813" s="43">
        <v>2589322.94</v>
      </c>
      <c r="D813" s="43">
        <v>0</v>
      </c>
      <c r="E813" s="43">
        <v>2589322.94</v>
      </c>
      <c r="F813" s="41" t="s">
        <v>2691</v>
      </c>
      <c r="G813" s="41" t="s">
        <v>379</v>
      </c>
      <c r="H813" s="41" t="s">
        <v>2675</v>
      </c>
      <c r="I813" s="41" t="s">
        <v>2692</v>
      </c>
    </row>
    <row r="814" spans="1:9" s="40" customFormat="1" ht="13.35" customHeight="1" x14ac:dyDescent="0.2">
      <c r="A814" s="46" t="s">
        <v>68</v>
      </c>
      <c r="B814" s="42">
        <v>8</v>
      </c>
      <c r="C814" s="43">
        <v>2602784.04</v>
      </c>
      <c r="D814" s="43">
        <v>0</v>
      </c>
      <c r="E814" s="43">
        <v>2602784.04</v>
      </c>
      <c r="F814" s="41" t="s">
        <v>3046</v>
      </c>
      <c r="G814" s="41" t="s">
        <v>379</v>
      </c>
      <c r="H814" s="41" t="s">
        <v>3030</v>
      </c>
      <c r="I814" s="41" t="s">
        <v>3047</v>
      </c>
    </row>
    <row r="815" spans="1:9" s="40" customFormat="1" ht="13.35" customHeight="1" x14ac:dyDescent="0.2">
      <c r="A815" s="46" t="s">
        <v>68</v>
      </c>
      <c r="B815" s="42">
        <v>9</v>
      </c>
      <c r="C815" s="43">
        <v>2602784.04</v>
      </c>
      <c r="D815" s="43">
        <v>0</v>
      </c>
      <c r="E815" s="43">
        <v>2602784.04</v>
      </c>
      <c r="F815" s="41" t="s">
        <v>3411</v>
      </c>
      <c r="G815" s="41" t="s">
        <v>379</v>
      </c>
      <c r="H815" s="41" t="s">
        <v>3386</v>
      </c>
      <c r="I815" s="41" t="s">
        <v>3412</v>
      </c>
    </row>
    <row r="816" spans="1:9" s="40" customFormat="1" ht="13.35" customHeight="1" x14ac:dyDescent="0.2">
      <c r="A816" s="46" t="s">
        <v>68</v>
      </c>
      <c r="B816" s="42">
        <v>10</v>
      </c>
      <c r="C816" s="43">
        <v>2613105.08</v>
      </c>
      <c r="D816" s="43">
        <v>0</v>
      </c>
      <c r="E816" s="43">
        <v>2613105.08</v>
      </c>
      <c r="F816" s="41" t="s">
        <v>3771</v>
      </c>
      <c r="G816" s="41" t="s">
        <v>379</v>
      </c>
      <c r="H816" s="41" t="s">
        <v>3749</v>
      </c>
      <c r="I816" s="41" t="s">
        <v>3772</v>
      </c>
    </row>
    <row r="817" spans="1:9" s="40" customFormat="1" ht="13.35" customHeight="1" x14ac:dyDescent="0.2">
      <c r="A817" s="46" t="s">
        <v>68</v>
      </c>
      <c r="B817" s="42">
        <v>11</v>
      </c>
      <c r="C817" s="43">
        <v>2612378.59</v>
      </c>
      <c r="D817" s="43">
        <v>0</v>
      </c>
      <c r="E817" s="43">
        <v>2612378.59</v>
      </c>
      <c r="F817" s="41" t="s">
        <v>4126</v>
      </c>
      <c r="G817" s="41" t="s">
        <v>379</v>
      </c>
      <c r="H817" s="41" t="s">
        <v>4104</v>
      </c>
      <c r="I817" s="41" t="s">
        <v>4127</v>
      </c>
    </row>
    <row r="818" spans="1:9" s="40" customFormat="1" ht="13.35" customHeight="1" x14ac:dyDescent="0.2">
      <c r="A818" s="46" t="s">
        <v>68</v>
      </c>
      <c r="B818" s="42">
        <v>12</v>
      </c>
      <c r="C818" s="43">
        <v>2613072.69</v>
      </c>
      <c r="D818" s="43">
        <v>0</v>
      </c>
      <c r="E818" s="43">
        <v>2613072.69</v>
      </c>
      <c r="F818" s="41" t="s">
        <v>4673</v>
      </c>
      <c r="G818" s="41" t="s">
        <v>379</v>
      </c>
      <c r="H818" s="41" t="s">
        <v>4521</v>
      </c>
      <c r="I818" s="41" t="s">
        <v>4674</v>
      </c>
    </row>
    <row r="819" spans="1:9" s="40" customFormat="1" ht="13.35" customHeight="1" x14ac:dyDescent="0.2">
      <c r="A819" s="46" t="s">
        <v>69</v>
      </c>
      <c r="B819" s="42">
        <v>1</v>
      </c>
      <c r="C819" s="43">
        <v>628767.63</v>
      </c>
      <c r="D819" s="43">
        <v>0</v>
      </c>
      <c r="E819" s="43">
        <v>628767.63</v>
      </c>
      <c r="F819" s="41" t="s">
        <v>627</v>
      </c>
      <c r="G819" s="41" t="s">
        <v>628</v>
      </c>
      <c r="H819" s="41" t="s">
        <v>327</v>
      </c>
      <c r="I819" s="41" t="s">
        <v>629</v>
      </c>
    </row>
    <row r="820" spans="1:9" s="40" customFormat="1" ht="13.35" customHeight="1" x14ac:dyDescent="0.2">
      <c r="A820" s="46" t="s">
        <v>69</v>
      </c>
      <c r="B820" s="42">
        <v>2</v>
      </c>
      <c r="C820" s="43">
        <v>629064.57999999996</v>
      </c>
      <c r="D820" s="43">
        <v>0</v>
      </c>
      <c r="E820" s="43">
        <v>629064.57999999996</v>
      </c>
      <c r="F820" s="41" t="s">
        <v>1070</v>
      </c>
      <c r="G820" s="41" t="s">
        <v>628</v>
      </c>
      <c r="H820" s="41" t="s">
        <v>884</v>
      </c>
      <c r="I820" s="41" t="s">
        <v>1071</v>
      </c>
    </row>
    <row r="821" spans="1:9" s="40" customFormat="1" ht="13.35" customHeight="1" x14ac:dyDescent="0.2">
      <c r="A821" s="46" t="s">
        <v>69</v>
      </c>
      <c r="B821" s="42">
        <v>3</v>
      </c>
      <c r="C821" s="43">
        <v>628916.1</v>
      </c>
      <c r="D821" s="43">
        <v>0</v>
      </c>
      <c r="E821" s="43">
        <v>628916.1</v>
      </c>
      <c r="F821" s="41" t="s">
        <v>1429</v>
      </c>
      <c r="G821" s="41" t="s">
        <v>628</v>
      </c>
      <c r="H821" s="41" t="s">
        <v>1243</v>
      </c>
      <c r="I821" s="41" t="s">
        <v>1430</v>
      </c>
    </row>
    <row r="822" spans="1:9" s="40" customFormat="1" ht="13.35" customHeight="1" x14ac:dyDescent="0.2">
      <c r="A822" s="46" t="s">
        <v>69</v>
      </c>
      <c r="B822" s="42">
        <v>4</v>
      </c>
      <c r="C822" s="43">
        <v>628916.1</v>
      </c>
      <c r="D822" s="43">
        <v>0</v>
      </c>
      <c r="E822" s="43">
        <v>628916.1</v>
      </c>
      <c r="F822" s="41" t="s">
        <v>1790</v>
      </c>
      <c r="G822" s="41" t="s">
        <v>628</v>
      </c>
      <c r="H822" s="41" t="s">
        <v>1602</v>
      </c>
      <c r="I822" s="41" t="s">
        <v>1791</v>
      </c>
    </row>
    <row r="823" spans="1:9" s="40" customFormat="1" ht="13.35" customHeight="1" x14ac:dyDescent="0.2">
      <c r="A823" s="46" t="s">
        <v>69</v>
      </c>
      <c r="B823" s="42">
        <v>5</v>
      </c>
      <c r="C823" s="43">
        <v>628916.1</v>
      </c>
      <c r="D823" s="43">
        <v>0</v>
      </c>
      <c r="E823" s="43">
        <v>628916.1</v>
      </c>
      <c r="F823" s="41" t="s">
        <v>2151</v>
      </c>
      <c r="G823" s="41" t="s">
        <v>628</v>
      </c>
      <c r="H823" s="41" t="s">
        <v>1961</v>
      </c>
      <c r="I823" s="41" t="s">
        <v>2152</v>
      </c>
    </row>
    <row r="824" spans="1:9" s="40" customFormat="1" ht="13.35" customHeight="1" x14ac:dyDescent="0.2">
      <c r="A824" s="46" t="s">
        <v>69</v>
      </c>
      <c r="B824" s="42">
        <v>6</v>
      </c>
      <c r="C824" s="43">
        <v>637135.54</v>
      </c>
      <c r="D824" s="43">
        <v>0</v>
      </c>
      <c r="E824" s="43">
        <v>637135.54</v>
      </c>
      <c r="F824" s="41" t="s">
        <v>2505</v>
      </c>
      <c r="G824" s="41" t="s">
        <v>628</v>
      </c>
      <c r="H824" s="41" t="s">
        <v>2317</v>
      </c>
      <c r="I824" s="41" t="s">
        <v>2506</v>
      </c>
    </row>
    <row r="825" spans="1:9" s="40" customFormat="1" ht="13.35" customHeight="1" x14ac:dyDescent="0.2">
      <c r="A825" s="46" t="s">
        <v>69</v>
      </c>
      <c r="B825" s="42">
        <v>7</v>
      </c>
      <c r="C825" s="43">
        <v>626802.97</v>
      </c>
      <c r="D825" s="43">
        <v>0</v>
      </c>
      <c r="E825" s="43">
        <v>626802.97</v>
      </c>
      <c r="F825" s="41" t="s">
        <v>2877</v>
      </c>
      <c r="G825" s="41" t="s">
        <v>628</v>
      </c>
      <c r="H825" s="41" t="s">
        <v>2675</v>
      </c>
      <c r="I825" s="41" t="s">
        <v>2878</v>
      </c>
    </row>
    <row r="826" spans="1:9" s="40" customFormat="1" ht="13.35" customHeight="1" x14ac:dyDescent="0.2">
      <c r="A826" s="46" t="s">
        <v>69</v>
      </c>
      <c r="B826" s="42">
        <v>8</v>
      </c>
      <c r="C826" s="43">
        <v>630285.81000000006</v>
      </c>
      <c r="D826" s="43">
        <v>0</v>
      </c>
      <c r="E826" s="43">
        <v>630285.81000000006</v>
      </c>
      <c r="F826" s="41" t="s">
        <v>3232</v>
      </c>
      <c r="G826" s="41" t="s">
        <v>628</v>
      </c>
      <c r="H826" s="41" t="s">
        <v>3030</v>
      </c>
      <c r="I826" s="41" t="s">
        <v>3233</v>
      </c>
    </row>
    <row r="827" spans="1:9" s="40" customFormat="1" ht="13.35" customHeight="1" x14ac:dyDescent="0.2">
      <c r="A827" s="46" t="s">
        <v>69</v>
      </c>
      <c r="B827" s="42">
        <v>9</v>
      </c>
      <c r="C827" s="43">
        <v>630285.80000000005</v>
      </c>
      <c r="D827" s="43">
        <v>0</v>
      </c>
      <c r="E827" s="43">
        <v>630285.80000000005</v>
      </c>
      <c r="F827" s="41" t="s">
        <v>3388</v>
      </c>
      <c r="G827" s="41" t="s">
        <v>3389</v>
      </c>
      <c r="H827" s="41" t="s">
        <v>3386</v>
      </c>
      <c r="I827" s="41" t="s">
        <v>3390</v>
      </c>
    </row>
    <row r="828" spans="1:9" s="40" customFormat="1" ht="13.35" customHeight="1" x14ac:dyDescent="0.2">
      <c r="A828" s="46" t="s">
        <v>69</v>
      </c>
      <c r="B828" s="42">
        <v>10</v>
      </c>
      <c r="C828" s="43">
        <v>632956.19999999995</v>
      </c>
      <c r="D828" s="43">
        <v>0</v>
      </c>
      <c r="E828" s="43">
        <v>632956.19999999995</v>
      </c>
      <c r="F828" s="41" t="s">
        <v>3751</v>
      </c>
      <c r="G828" s="41" t="s">
        <v>3389</v>
      </c>
      <c r="H828" s="41" t="s">
        <v>3749</v>
      </c>
      <c r="I828" s="41" t="s">
        <v>3752</v>
      </c>
    </row>
    <row r="829" spans="1:9" s="40" customFormat="1" ht="13.35" customHeight="1" x14ac:dyDescent="0.2">
      <c r="A829" s="46" t="s">
        <v>69</v>
      </c>
      <c r="B829" s="42">
        <v>11</v>
      </c>
      <c r="C829" s="43">
        <v>632768.24</v>
      </c>
      <c r="D829" s="43">
        <v>0</v>
      </c>
      <c r="E829" s="43">
        <v>632768.24</v>
      </c>
      <c r="F829" s="41" t="s">
        <v>4106</v>
      </c>
      <c r="G829" s="41" t="s">
        <v>3389</v>
      </c>
      <c r="H829" s="41" t="s">
        <v>4104</v>
      </c>
      <c r="I829" s="41" t="s">
        <v>4107</v>
      </c>
    </row>
    <row r="830" spans="1:9" s="40" customFormat="1" ht="13.35" customHeight="1" x14ac:dyDescent="0.2">
      <c r="A830" s="46" t="s">
        <v>69</v>
      </c>
      <c r="B830" s="42">
        <v>12</v>
      </c>
      <c r="C830" s="43">
        <v>632947.82999999996</v>
      </c>
      <c r="D830" s="43">
        <v>0</v>
      </c>
      <c r="E830" s="43">
        <v>632947.82999999996</v>
      </c>
      <c r="F830" s="41" t="s">
        <v>4671</v>
      </c>
      <c r="G830" s="41" t="s">
        <v>3389</v>
      </c>
      <c r="H830" s="41" t="s">
        <v>4521</v>
      </c>
      <c r="I830" s="41" t="s">
        <v>4672</v>
      </c>
    </row>
    <row r="831" spans="1:9" s="40" customFormat="1" ht="13.35" customHeight="1" x14ac:dyDescent="0.2">
      <c r="A831" s="46" t="s">
        <v>70</v>
      </c>
      <c r="B831" s="42">
        <v>1</v>
      </c>
      <c r="C831" s="43">
        <v>203071.27</v>
      </c>
      <c r="D831" s="43">
        <v>0</v>
      </c>
      <c r="E831" s="43">
        <v>203071.27</v>
      </c>
      <c r="F831" s="41" t="s">
        <v>816</v>
      </c>
      <c r="G831" s="41" t="s">
        <v>817</v>
      </c>
      <c r="H831" s="41" t="s">
        <v>327</v>
      </c>
      <c r="I831" s="41" t="s">
        <v>818</v>
      </c>
    </row>
    <row r="832" spans="1:9" s="40" customFormat="1" ht="13.35" customHeight="1" x14ac:dyDescent="0.2">
      <c r="A832" s="46" t="s">
        <v>70</v>
      </c>
      <c r="B832" s="42">
        <v>2</v>
      </c>
      <c r="C832" s="43">
        <v>205756.49</v>
      </c>
      <c r="D832" s="43">
        <v>0</v>
      </c>
      <c r="E832" s="43">
        <v>205756.49</v>
      </c>
      <c r="F832" s="41" t="s">
        <v>1192</v>
      </c>
      <c r="G832" s="41" t="s">
        <v>817</v>
      </c>
      <c r="H832" s="41" t="s">
        <v>884</v>
      </c>
      <c r="I832" s="41" t="s">
        <v>1193</v>
      </c>
    </row>
    <row r="833" spans="1:9" s="40" customFormat="1" ht="13.35" customHeight="1" x14ac:dyDescent="0.2">
      <c r="A833" s="46" t="s">
        <v>70</v>
      </c>
      <c r="B833" s="42">
        <v>3</v>
      </c>
      <c r="C833" s="43">
        <v>204413.88</v>
      </c>
      <c r="D833" s="43">
        <v>0</v>
      </c>
      <c r="E833" s="43">
        <v>204413.88</v>
      </c>
      <c r="F833" s="41" t="s">
        <v>1551</v>
      </c>
      <c r="G833" s="41" t="s">
        <v>817</v>
      </c>
      <c r="H833" s="41" t="s">
        <v>1243</v>
      </c>
      <c r="I833" s="41" t="s">
        <v>1552</v>
      </c>
    </row>
    <row r="834" spans="1:9" s="40" customFormat="1" ht="13.35" customHeight="1" x14ac:dyDescent="0.2">
      <c r="A834" s="46" t="s">
        <v>70</v>
      </c>
      <c r="B834" s="42">
        <v>4</v>
      </c>
      <c r="C834" s="43">
        <v>204413.88</v>
      </c>
      <c r="D834" s="43">
        <v>0</v>
      </c>
      <c r="E834" s="43">
        <v>204413.88</v>
      </c>
      <c r="F834" s="41" t="s">
        <v>1910</v>
      </c>
      <c r="G834" s="41" t="s">
        <v>817</v>
      </c>
      <c r="H834" s="41" t="s">
        <v>1602</v>
      </c>
      <c r="I834" s="41" t="s">
        <v>1911</v>
      </c>
    </row>
    <row r="835" spans="1:9" s="40" customFormat="1" ht="13.35" customHeight="1" x14ac:dyDescent="0.2">
      <c r="A835" s="46" t="s">
        <v>70</v>
      </c>
      <c r="B835" s="42">
        <v>5</v>
      </c>
      <c r="C835" s="43">
        <v>204413.88</v>
      </c>
      <c r="D835" s="43">
        <v>0</v>
      </c>
      <c r="E835" s="43">
        <v>204413.88</v>
      </c>
      <c r="F835" s="41" t="s">
        <v>2269</v>
      </c>
      <c r="G835" s="41" t="s">
        <v>817</v>
      </c>
      <c r="H835" s="41" t="s">
        <v>1961</v>
      </c>
      <c r="I835" s="41" t="s">
        <v>2270</v>
      </c>
    </row>
    <row r="836" spans="1:9" s="40" customFormat="1" ht="13.35" customHeight="1" x14ac:dyDescent="0.2">
      <c r="A836" s="46" t="s">
        <v>70</v>
      </c>
      <c r="B836" s="42">
        <v>6</v>
      </c>
      <c r="C836" s="43">
        <v>293608.67</v>
      </c>
      <c r="D836" s="43">
        <v>0</v>
      </c>
      <c r="E836" s="43">
        <v>293608.67</v>
      </c>
      <c r="F836" s="41" t="s">
        <v>2621</v>
      </c>
      <c r="G836" s="41" t="s">
        <v>817</v>
      </c>
      <c r="H836" s="41" t="s">
        <v>2317</v>
      </c>
      <c r="I836" s="41" t="s">
        <v>2622</v>
      </c>
    </row>
    <row r="837" spans="1:9" s="40" customFormat="1" ht="13.35" customHeight="1" x14ac:dyDescent="0.2">
      <c r="A837" s="46" t="s">
        <v>70</v>
      </c>
      <c r="B837" s="42">
        <v>7</v>
      </c>
      <c r="C837" s="43">
        <v>217728.55</v>
      </c>
      <c r="D837" s="43">
        <v>0</v>
      </c>
      <c r="E837" s="43">
        <v>217728.55</v>
      </c>
      <c r="F837" s="41" t="s">
        <v>2985</v>
      </c>
      <c r="G837" s="41" t="s">
        <v>817</v>
      </c>
      <c r="H837" s="41" t="s">
        <v>2675</v>
      </c>
      <c r="I837" s="41" t="s">
        <v>2986</v>
      </c>
    </row>
    <row r="838" spans="1:9" s="40" customFormat="1" ht="13.35" customHeight="1" x14ac:dyDescent="0.2">
      <c r="A838" s="46" t="s">
        <v>70</v>
      </c>
      <c r="B838" s="42">
        <v>8</v>
      </c>
      <c r="C838" s="43">
        <v>219279.59</v>
      </c>
      <c r="D838" s="43">
        <v>0</v>
      </c>
      <c r="E838" s="43">
        <v>219279.59</v>
      </c>
      <c r="F838" s="41" t="s">
        <v>3340</v>
      </c>
      <c r="G838" s="41" t="s">
        <v>817</v>
      </c>
      <c r="H838" s="41" t="s">
        <v>3030</v>
      </c>
      <c r="I838" s="41" t="s">
        <v>3341</v>
      </c>
    </row>
    <row r="839" spans="1:9" s="40" customFormat="1" ht="13.35" customHeight="1" x14ac:dyDescent="0.2">
      <c r="A839" s="46" t="s">
        <v>70</v>
      </c>
      <c r="B839" s="42">
        <v>9</v>
      </c>
      <c r="C839" s="43">
        <v>219279.59</v>
      </c>
      <c r="D839" s="43">
        <v>0</v>
      </c>
      <c r="E839" s="43">
        <v>219279.59</v>
      </c>
      <c r="F839" s="41" t="s">
        <v>3706</v>
      </c>
      <c r="G839" s="41" t="s">
        <v>817</v>
      </c>
      <c r="H839" s="41" t="s">
        <v>3386</v>
      </c>
      <c r="I839" s="41" t="s">
        <v>3707</v>
      </c>
    </row>
    <row r="840" spans="1:9" s="40" customFormat="1" ht="13.35" customHeight="1" x14ac:dyDescent="0.2">
      <c r="A840" s="46" t="s">
        <v>70</v>
      </c>
      <c r="B840" s="42">
        <v>10</v>
      </c>
      <c r="C840" s="43">
        <v>220468.82</v>
      </c>
      <c r="D840" s="43">
        <v>0</v>
      </c>
      <c r="E840" s="43">
        <v>220468.82</v>
      </c>
      <c r="F840" s="41" t="s">
        <v>4061</v>
      </c>
      <c r="G840" s="41" t="s">
        <v>817</v>
      </c>
      <c r="H840" s="41" t="s">
        <v>3749</v>
      </c>
      <c r="I840" s="41" t="s">
        <v>4062</v>
      </c>
    </row>
    <row r="841" spans="1:9" s="40" customFormat="1" ht="13.35" customHeight="1" x14ac:dyDescent="0.2">
      <c r="A841" s="46" t="s">
        <v>70</v>
      </c>
      <c r="B841" s="42">
        <v>11</v>
      </c>
      <c r="C841" s="43">
        <v>220385.11</v>
      </c>
      <c r="D841" s="43">
        <v>0</v>
      </c>
      <c r="E841" s="43">
        <v>220385.11</v>
      </c>
      <c r="F841" s="41" t="s">
        <v>4418</v>
      </c>
      <c r="G841" s="41" t="s">
        <v>817</v>
      </c>
      <c r="H841" s="41" t="s">
        <v>4104</v>
      </c>
      <c r="I841" s="41" t="s">
        <v>4419</v>
      </c>
    </row>
    <row r="842" spans="1:9" s="40" customFormat="1" ht="13.35" customHeight="1" x14ac:dyDescent="0.2">
      <c r="A842" s="46" t="s">
        <v>70</v>
      </c>
      <c r="B842" s="42">
        <v>12</v>
      </c>
      <c r="C842" s="43">
        <v>220465.1</v>
      </c>
      <c r="D842" s="43">
        <v>0</v>
      </c>
      <c r="E842" s="43">
        <v>220465.1</v>
      </c>
      <c r="F842" s="41" t="s">
        <v>4677</v>
      </c>
      <c r="G842" s="41" t="s">
        <v>817</v>
      </c>
      <c r="H842" s="41" t="s">
        <v>4521</v>
      </c>
      <c r="I842" s="41" t="s">
        <v>4678</v>
      </c>
    </row>
    <row r="843" spans="1:9" s="40" customFormat="1" ht="13.35" customHeight="1" x14ac:dyDescent="0.2">
      <c r="A843" s="46" t="s">
        <v>71</v>
      </c>
      <c r="B843" s="42">
        <v>1</v>
      </c>
      <c r="C843" s="43">
        <v>163976.10999999999</v>
      </c>
      <c r="D843" s="43">
        <v>0</v>
      </c>
      <c r="E843" s="43">
        <v>163976.10999999999</v>
      </c>
      <c r="F843" s="41" t="s">
        <v>441</v>
      </c>
      <c r="G843" s="41" t="s">
        <v>442</v>
      </c>
      <c r="H843" s="41" t="s">
        <v>327</v>
      </c>
      <c r="I843" s="41" t="s">
        <v>443</v>
      </c>
    </row>
    <row r="844" spans="1:9" s="40" customFormat="1" ht="13.35" customHeight="1" x14ac:dyDescent="0.2">
      <c r="A844" s="46" t="s">
        <v>71</v>
      </c>
      <c r="B844" s="42">
        <v>2</v>
      </c>
      <c r="C844" s="43">
        <v>170843.41</v>
      </c>
      <c r="D844" s="43">
        <v>0</v>
      </c>
      <c r="E844" s="43">
        <v>170843.41</v>
      </c>
      <c r="F844" s="41" t="s">
        <v>946</v>
      </c>
      <c r="G844" s="41" t="s">
        <v>442</v>
      </c>
      <c r="H844" s="41" t="s">
        <v>884</v>
      </c>
      <c r="I844" s="41" t="s">
        <v>947</v>
      </c>
    </row>
    <row r="845" spans="1:9" s="40" customFormat="1" ht="13.35" customHeight="1" x14ac:dyDescent="0.2">
      <c r="A845" s="46" t="s">
        <v>71</v>
      </c>
      <c r="B845" s="42">
        <v>3</v>
      </c>
      <c r="C845" s="43">
        <v>167409.76</v>
      </c>
      <c r="D845" s="43">
        <v>0</v>
      </c>
      <c r="E845" s="43">
        <v>167409.76</v>
      </c>
      <c r="F845" s="41" t="s">
        <v>1305</v>
      </c>
      <c r="G845" s="41" t="s">
        <v>442</v>
      </c>
      <c r="H845" s="41" t="s">
        <v>1243</v>
      </c>
      <c r="I845" s="41" t="s">
        <v>1306</v>
      </c>
    </row>
    <row r="846" spans="1:9" s="40" customFormat="1" ht="13.35" customHeight="1" x14ac:dyDescent="0.2">
      <c r="A846" s="46" t="s">
        <v>71</v>
      </c>
      <c r="B846" s="42">
        <v>4</v>
      </c>
      <c r="C846" s="43">
        <v>167409.76</v>
      </c>
      <c r="D846" s="43">
        <v>0</v>
      </c>
      <c r="E846" s="43">
        <v>167409.76</v>
      </c>
      <c r="F846" s="41" t="s">
        <v>1666</v>
      </c>
      <c r="G846" s="41" t="s">
        <v>442</v>
      </c>
      <c r="H846" s="41" t="s">
        <v>1602</v>
      </c>
      <c r="I846" s="41" t="s">
        <v>1667</v>
      </c>
    </row>
    <row r="847" spans="1:9" s="40" customFormat="1" ht="13.35" customHeight="1" x14ac:dyDescent="0.2">
      <c r="A847" s="46" t="s">
        <v>71</v>
      </c>
      <c r="B847" s="42">
        <v>5</v>
      </c>
      <c r="C847" s="43">
        <v>167409.76</v>
      </c>
      <c r="D847" s="43">
        <v>0</v>
      </c>
      <c r="E847" s="43">
        <v>167409.76</v>
      </c>
      <c r="F847" s="41" t="s">
        <v>2029</v>
      </c>
      <c r="G847" s="41" t="s">
        <v>442</v>
      </c>
      <c r="H847" s="41" t="s">
        <v>1961</v>
      </c>
      <c r="I847" s="41" t="s">
        <v>2030</v>
      </c>
    </row>
    <row r="848" spans="1:9" s="40" customFormat="1" ht="13.35" customHeight="1" x14ac:dyDescent="0.2">
      <c r="A848" s="46" t="s">
        <v>71</v>
      </c>
      <c r="B848" s="42">
        <v>6</v>
      </c>
      <c r="C848" s="43">
        <v>240019.29</v>
      </c>
      <c r="D848" s="43">
        <v>0</v>
      </c>
      <c r="E848" s="43">
        <v>240019.29</v>
      </c>
      <c r="F848" s="41" t="s">
        <v>2385</v>
      </c>
      <c r="G848" s="41" t="s">
        <v>442</v>
      </c>
      <c r="H848" s="41" t="s">
        <v>2317</v>
      </c>
      <c r="I848" s="41" t="s">
        <v>2386</v>
      </c>
    </row>
    <row r="849" spans="1:9" s="40" customFormat="1" ht="13.35" customHeight="1" x14ac:dyDescent="0.2">
      <c r="A849" s="46" t="s">
        <v>71</v>
      </c>
      <c r="B849" s="42">
        <v>7</v>
      </c>
      <c r="C849" s="43">
        <v>177970.62</v>
      </c>
      <c r="D849" s="43">
        <v>0</v>
      </c>
      <c r="E849" s="43">
        <v>177970.62</v>
      </c>
      <c r="F849" s="41" t="s">
        <v>2743</v>
      </c>
      <c r="G849" s="41" t="s">
        <v>442</v>
      </c>
      <c r="H849" s="41" t="s">
        <v>2675</v>
      </c>
      <c r="I849" s="41" t="s">
        <v>2744</v>
      </c>
    </row>
    <row r="850" spans="1:9" s="40" customFormat="1" ht="13.35" customHeight="1" x14ac:dyDescent="0.2">
      <c r="A850" s="46" t="s">
        <v>71</v>
      </c>
      <c r="B850" s="42">
        <v>8</v>
      </c>
      <c r="C850" s="43">
        <v>179511.26</v>
      </c>
      <c r="D850" s="43">
        <v>0</v>
      </c>
      <c r="E850" s="43">
        <v>179511.26</v>
      </c>
      <c r="F850" s="41" t="s">
        <v>3098</v>
      </c>
      <c r="G850" s="41" t="s">
        <v>442</v>
      </c>
      <c r="H850" s="41" t="s">
        <v>3030</v>
      </c>
      <c r="I850" s="41" t="s">
        <v>3099</v>
      </c>
    </row>
    <row r="851" spans="1:9" s="40" customFormat="1" ht="13.35" customHeight="1" x14ac:dyDescent="0.2">
      <c r="A851" s="46" t="s">
        <v>71</v>
      </c>
      <c r="B851" s="42">
        <v>9</v>
      </c>
      <c r="C851" s="43">
        <v>179511.26</v>
      </c>
      <c r="D851" s="43">
        <v>0</v>
      </c>
      <c r="E851" s="43">
        <v>179511.26</v>
      </c>
      <c r="F851" s="41" t="s">
        <v>3482</v>
      </c>
      <c r="G851" s="41" t="s">
        <v>442</v>
      </c>
      <c r="H851" s="41" t="s">
        <v>3386</v>
      </c>
      <c r="I851" s="41" t="s">
        <v>3483</v>
      </c>
    </row>
    <row r="852" spans="1:9" s="40" customFormat="1" ht="13.35" customHeight="1" x14ac:dyDescent="0.2">
      <c r="A852" s="46" t="s">
        <v>71</v>
      </c>
      <c r="B852" s="42">
        <v>10</v>
      </c>
      <c r="C852" s="43">
        <v>180692.52</v>
      </c>
      <c r="D852" s="43">
        <v>0</v>
      </c>
      <c r="E852" s="43">
        <v>180692.52</v>
      </c>
      <c r="F852" s="41" t="s">
        <v>3841</v>
      </c>
      <c r="G852" s="41" t="s">
        <v>442</v>
      </c>
      <c r="H852" s="41" t="s">
        <v>3749</v>
      </c>
      <c r="I852" s="41" t="s">
        <v>3842</v>
      </c>
    </row>
    <row r="853" spans="1:9" s="40" customFormat="1" ht="13.35" customHeight="1" x14ac:dyDescent="0.2">
      <c r="A853" s="46" t="s">
        <v>71</v>
      </c>
      <c r="B853" s="42">
        <v>11</v>
      </c>
      <c r="C853" s="43">
        <v>180609.37</v>
      </c>
      <c r="D853" s="43">
        <v>0</v>
      </c>
      <c r="E853" s="43">
        <v>180609.37</v>
      </c>
      <c r="F853" s="41" t="s">
        <v>4196</v>
      </c>
      <c r="G853" s="41" t="s">
        <v>442</v>
      </c>
      <c r="H853" s="41" t="s">
        <v>4104</v>
      </c>
      <c r="I853" s="41" t="s">
        <v>4197</v>
      </c>
    </row>
    <row r="854" spans="1:9" s="40" customFormat="1" ht="13.35" customHeight="1" x14ac:dyDescent="0.2">
      <c r="A854" s="46" t="s">
        <v>71</v>
      </c>
      <c r="B854" s="42">
        <v>12</v>
      </c>
      <c r="C854" s="43">
        <v>180688.8</v>
      </c>
      <c r="D854" s="43">
        <v>0</v>
      </c>
      <c r="E854" s="43">
        <v>180688.8</v>
      </c>
      <c r="F854" s="41" t="s">
        <v>4863</v>
      </c>
      <c r="G854" s="41" t="s">
        <v>442</v>
      </c>
      <c r="H854" s="41" t="s">
        <v>4521</v>
      </c>
      <c r="I854" s="41" t="s">
        <v>4864</v>
      </c>
    </row>
    <row r="855" spans="1:9" s="40" customFormat="1" ht="13.35" customHeight="1" x14ac:dyDescent="0.2">
      <c r="A855" s="46" t="s">
        <v>72</v>
      </c>
      <c r="B855" s="42">
        <v>1</v>
      </c>
      <c r="C855" s="43">
        <v>196590.83</v>
      </c>
      <c r="D855" s="43">
        <v>0</v>
      </c>
      <c r="E855" s="43">
        <v>196590.83</v>
      </c>
      <c r="F855" s="41" t="s">
        <v>510</v>
      </c>
      <c r="G855" s="41" t="s">
        <v>511</v>
      </c>
      <c r="H855" s="41" t="s">
        <v>327</v>
      </c>
      <c r="I855" s="41" t="s">
        <v>512</v>
      </c>
    </row>
    <row r="856" spans="1:9" s="40" customFormat="1" ht="13.35" customHeight="1" x14ac:dyDescent="0.2">
      <c r="A856" s="46" t="s">
        <v>72</v>
      </c>
      <c r="B856" s="42">
        <v>2</v>
      </c>
      <c r="C856" s="43">
        <v>274295.02</v>
      </c>
      <c r="D856" s="43">
        <v>0</v>
      </c>
      <c r="E856" s="43">
        <v>274295.02</v>
      </c>
      <c r="F856" s="41" t="s">
        <v>992</v>
      </c>
      <c r="G856" s="41" t="s">
        <v>511</v>
      </c>
      <c r="H856" s="41" t="s">
        <v>884</v>
      </c>
      <c r="I856" s="41" t="s">
        <v>993</v>
      </c>
    </row>
    <row r="857" spans="1:9" s="40" customFormat="1" ht="13.35" customHeight="1" x14ac:dyDescent="0.2">
      <c r="A857" s="46" t="s">
        <v>72</v>
      </c>
      <c r="B857" s="42">
        <v>3</v>
      </c>
      <c r="C857" s="43">
        <v>235442.92</v>
      </c>
      <c r="D857" s="43">
        <v>0</v>
      </c>
      <c r="E857" s="43">
        <v>235442.92</v>
      </c>
      <c r="F857" s="41" t="s">
        <v>1351</v>
      </c>
      <c r="G857" s="41" t="s">
        <v>511</v>
      </c>
      <c r="H857" s="41" t="s">
        <v>1243</v>
      </c>
      <c r="I857" s="41" t="s">
        <v>1352</v>
      </c>
    </row>
    <row r="858" spans="1:9" s="40" customFormat="1" ht="13.35" customHeight="1" x14ac:dyDescent="0.2">
      <c r="A858" s="46" t="s">
        <v>72</v>
      </c>
      <c r="B858" s="42">
        <v>4</v>
      </c>
      <c r="C858" s="43">
        <v>235442.92</v>
      </c>
      <c r="D858" s="43">
        <v>0</v>
      </c>
      <c r="E858" s="43">
        <v>235442.92</v>
      </c>
      <c r="F858" s="41" t="s">
        <v>1712</v>
      </c>
      <c r="G858" s="41" t="s">
        <v>511</v>
      </c>
      <c r="H858" s="41" t="s">
        <v>1602</v>
      </c>
      <c r="I858" s="41" t="s">
        <v>1713</v>
      </c>
    </row>
    <row r="859" spans="1:9" s="40" customFormat="1" ht="13.35" customHeight="1" x14ac:dyDescent="0.2">
      <c r="A859" s="46" t="s">
        <v>72</v>
      </c>
      <c r="B859" s="42">
        <v>5</v>
      </c>
      <c r="C859" s="43">
        <v>235442.92</v>
      </c>
      <c r="D859" s="43">
        <v>0</v>
      </c>
      <c r="E859" s="43">
        <v>235442.92</v>
      </c>
      <c r="F859" s="41" t="s">
        <v>2075</v>
      </c>
      <c r="G859" s="41" t="s">
        <v>511</v>
      </c>
      <c r="H859" s="41" t="s">
        <v>1961</v>
      </c>
      <c r="I859" s="41" t="s">
        <v>2076</v>
      </c>
    </row>
    <row r="860" spans="1:9" s="40" customFormat="1" ht="13.35" customHeight="1" x14ac:dyDescent="0.2">
      <c r="A860" s="46" t="s">
        <v>72</v>
      </c>
      <c r="B860" s="42">
        <v>6</v>
      </c>
      <c r="C860" s="43">
        <v>78660.479999999996</v>
      </c>
      <c r="D860" s="43">
        <v>0</v>
      </c>
      <c r="E860" s="43">
        <v>78660.479999999996</v>
      </c>
      <c r="F860" s="41" t="s">
        <v>2431</v>
      </c>
      <c r="G860" s="41" t="s">
        <v>511</v>
      </c>
      <c r="H860" s="41" t="s">
        <v>2317</v>
      </c>
      <c r="I860" s="41" t="s">
        <v>2432</v>
      </c>
    </row>
    <row r="861" spans="1:9" s="40" customFormat="1" ht="13.35" customHeight="1" x14ac:dyDescent="0.2">
      <c r="A861" s="46" t="s">
        <v>72</v>
      </c>
      <c r="B861" s="42">
        <v>7</v>
      </c>
      <c r="C861" s="43">
        <v>204702.11</v>
      </c>
      <c r="D861" s="43">
        <v>0</v>
      </c>
      <c r="E861" s="43">
        <v>204702.11</v>
      </c>
      <c r="F861" s="41" t="s">
        <v>2791</v>
      </c>
      <c r="G861" s="41" t="s">
        <v>511</v>
      </c>
      <c r="H861" s="41" t="s">
        <v>2675</v>
      </c>
      <c r="I861" s="41" t="s">
        <v>2792</v>
      </c>
    </row>
    <row r="862" spans="1:9" s="40" customFormat="1" ht="13.35" customHeight="1" x14ac:dyDescent="0.2">
      <c r="A862" s="46" t="s">
        <v>72</v>
      </c>
      <c r="B862" s="42">
        <v>8</v>
      </c>
      <c r="C862" s="43">
        <v>209173.21</v>
      </c>
      <c r="D862" s="43">
        <v>0</v>
      </c>
      <c r="E862" s="43">
        <v>209173.21</v>
      </c>
      <c r="F862" s="41" t="s">
        <v>3146</v>
      </c>
      <c r="G862" s="41" t="s">
        <v>511</v>
      </c>
      <c r="H862" s="41" t="s">
        <v>3030</v>
      </c>
      <c r="I862" s="41" t="s">
        <v>3147</v>
      </c>
    </row>
    <row r="863" spans="1:9" s="40" customFormat="1" ht="13.35" customHeight="1" x14ac:dyDescent="0.2">
      <c r="A863" s="46" t="s">
        <v>72</v>
      </c>
      <c r="B863" s="42">
        <v>9</v>
      </c>
      <c r="C863" s="43">
        <v>209173.21</v>
      </c>
      <c r="D863" s="43">
        <v>0</v>
      </c>
      <c r="E863" s="43">
        <v>209173.21</v>
      </c>
      <c r="F863" s="41" t="s">
        <v>3546</v>
      </c>
      <c r="G863" s="41" t="s">
        <v>511</v>
      </c>
      <c r="H863" s="41" t="s">
        <v>3386</v>
      </c>
      <c r="I863" s="41" t="s">
        <v>3547</v>
      </c>
    </row>
    <row r="864" spans="1:9" s="40" customFormat="1" ht="13.35" customHeight="1" x14ac:dyDescent="0.2">
      <c r="A864" s="46" t="s">
        <v>72</v>
      </c>
      <c r="B864" s="42">
        <v>10</v>
      </c>
      <c r="C864" s="43">
        <v>211961.51</v>
      </c>
      <c r="D864" s="43">
        <v>0</v>
      </c>
      <c r="E864" s="43">
        <v>211961.51</v>
      </c>
      <c r="F864" s="41" t="s">
        <v>3903</v>
      </c>
      <c r="G864" s="41" t="s">
        <v>511</v>
      </c>
      <c r="H864" s="41" t="s">
        <v>3749</v>
      </c>
      <c r="I864" s="41" t="s">
        <v>3904</v>
      </c>
    </row>
    <row r="865" spans="1:9" s="40" customFormat="1" ht="13.35" customHeight="1" x14ac:dyDescent="0.2">
      <c r="A865" s="46" t="s">
        <v>72</v>
      </c>
      <c r="B865" s="42">
        <v>11</v>
      </c>
      <c r="C865" s="43">
        <v>211765.25</v>
      </c>
      <c r="D865" s="43">
        <v>0</v>
      </c>
      <c r="E865" s="43">
        <v>211765.25</v>
      </c>
      <c r="F865" s="41" t="s">
        <v>4258</v>
      </c>
      <c r="G865" s="41" t="s">
        <v>511</v>
      </c>
      <c r="H865" s="41" t="s">
        <v>4104</v>
      </c>
      <c r="I865" s="41" t="s">
        <v>4259</v>
      </c>
    </row>
    <row r="866" spans="1:9" s="40" customFormat="1" ht="13.35" customHeight="1" x14ac:dyDescent="0.2">
      <c r="A866" s="46" t="s">
        <v>72</v>
      </c>
      <c r="B866" s="42">
        <v>12</v>
      </c>
      <c r="C866" s="43">
        <v>211952.54</v>
      </c>
      <c r="D866" s="43">
        <v>0</v>
      </c>
      <c r="E866" s="43">
        <v>211952.54</v>
      </c>
      <c r="F866" s="41" t="s">
        <v>4600</v>
      </c>
      <c r="G866" s="41" t="s">
        <v>511</v>
      </c>
      <c r="H866" s="41" t="s">
        <v>4521</v>
      </c>
      <c r="I866" s="41" t="s">
        <v>4601</v>
      </c>
    </row>
    <row r="867" spans="1:9" s="40" customFormat="1" ht="13.35" customHeight="1" x14ac:dyDescent="0.2">
      <c r="A867" s="46" t="s">
        <v>73</v>
      </c>
      <c r="B867" s="42">
        <v>1</v>
      </c>
      <c r="C867" s="43">
        <v>530693.65</v>
      </c>
      <c r="D867" s="43">
        <v>0</v>
      </c>
      <c r="E867" s="43">
        <v>530693.65</v>
      </c>
      <c r="F867" s="41" t="s">
        <v>576</v>
      </c>
      <c r="G867" s="41" t="s">
        <v>577</v>
      </c>
      <c r="H867" s="41" t="s">
        <v>327</v>
      </c>
      <c r="I867" s="41" t="s">
        <v>578</v>
      </c>
    </row>
    <row r="868" spans="1:9" s="40" customFormat="1" ht="13.35" customHeight="1" x14ac:dyDescent="0.2">
      <c r="A868" s="46" t="s">
        <v>73</v>
      </c>
      <c r="B868" s="42">
        <v>2</v>
      </c>
      <c r="C868" s="43">
        <v>584844.13</v>
      </c>
      <c r="D868" s="43">
        <v>0</v>
      </c>
      <c r="E868" s="43">
        <v>584844.13</v>
      </c>
      <c r="F868" s="41" t="s">
        <v>1036</v>
      </c>
      <c r="G868" s="41" t="s">
        <v>577</v>
      </c>
      <c r="H868" s="41" t="s">
        <v>884</v>
      </c>
      <c r="I868" s="41" t="s">
        <v>1037</v>
      </c>
    </row>
    <row r="869" spans="1:9" s="40" customFormat="1" ht="13.35" customHeight="1" x14ac:dyDescent="0.2">
      <c r="A869" s="46" t="s">
        <v>73</v>
      </c>
      <c r="B869" s="42">
        <v>3</v>
      </c>
      <c r="C869" s="43">
        <v>557768.89</v>
      </c>
      <c r="D869" s="43">
        <v>0</v>
      </c>
      <c r="E869" s="43">
        <v>557768.89</v>
      </c>
      <c r="F869" s="41" t="s">
        <v>1395</v>
      </c>
      <c r="G869" s="41" t="s">
        <v>577</v>
      </c>
      <c r="H869" s="41" t="s">
        <v>1243</v>
      </c>
      <c r="I869" s="41" t="s">
        <v>1396</v>
      </c>
    </row>
    <row r="870" spans="1:9" s="40" customFormat="1" ht="13.35" customHeight="1" x14ac:dyDescent="0.2">
      <c r="A870" s="46" t="s">
        <v>73</v>
      </c>
      <c r="B870" s="42">
        <v>4</v>
      </c>
      <c r="C870" s="43">
        <v>557768.89</v>
      </c>
      <c r="D870" s="43">
        <v>0</v>
      </c>
      <c r="E870" s="43">
        <v>557768.89</v>
      </c>
      <c r="F870" s="41" t="s">
        <v>1756</v>
      </c>
      <c r="G870" s="41" t="s">
        <v>577</v>
      </c>
      <c r="H870" s="41" t="s">
        <v>1602</v>
      </c>
      <c r="I870" s="41" t="s">
        <v>1757</v>
      </c>
    </row>
    <row r="871" spans="1:9" s="40" customFormat="1" ht="13.35" customHeight="1" x14ac:dyDescent="0.2">
      <c r="A871" s="46" t="s">
        <v>73</v>
      </c>
      <c r="B871" s="42">
        <v>5</v>
      </c>
      <c r="C871" s="43">
        <v>557768.89</v>
      </c>
      <c r="D871" s="43">
        <v>0</v>
      </c>
      <c r="E871" s="43">
        <v>557768.89</v>
      </c>
      <c r="F871" s="41" t="s">
        <v>2119</v>
      </c>
      <c r="G871" s="41" t="s">
        <v>577</v>
      </c>
      <c r="H871" s="41" t="s">
        <v>1961</v>
      </c>
      <c r="I871" s="41" t="s">
        <v>2120</v>
      </c>
    </row>
    <row r="872" spans="1:9" s="40" customFormat="1" ht="13.35" customHeight="1" x14ac:dyDescent="0.2">
      <c r="A872" s="46" t="s">
        <v>73</v>
      </c>
      <c r="B872" s="42">
        <v>6</v>
      </c>
      <c r="C872" s="43">
        <v>198243.85</v>
      </c>
      <c r="D872" s="43">
        <v>0</v>
      </c>
      <c r="E872" s="43">
        <v>198243.85</v>
      </c>
      <c r="F872" s="41" t="s">
        <v>2475</v>
      </c>
      <c r="G872" s="41" t="s">
        <v>577</v>
      </c>
      <c r="H872" s="41" t="s">
        <v>2317</v>
      </c>
      <c r="I872" s="41" t="s">
        <v>2476</v>
      </c>
    </row>
    <row r="873" spans="1:9" s="40" customFormat="1" ht="13.35" customHeight="1" x14ac:dyDescent="0.2">
      <c r="A873" s="46" t="s">
        <v>73</v>
      </c>
      <c r="B873" s="42">
        <v>7</v>
      </c>
      <c r="C873" s="43">
        <v>492110.22</v>
      </c>
      <c r="D873" s="43">
        <v>0</v>
      </c>
      <c r="E873" s="43">
        <v>492110.22</v>
      </c>
      <c r="F873" s="41" t="s">
        <v>2845</v>
      </c>
      <c r="G873" s="41" t="s">
        <v>577</v>
      </c>
      <c r="H873" s="41" t="s">
        <v>2675</v>
      </c>
      <c r="I873" s="41" t="s">
        <v>2846</v>
      </c>
    </row>
    <row r="874" spans="1:9" s="40" customFormat="1" ht="13.35" customHeight="1" x14ac:dyDescent="0.2">
      <c r="A874" s="46" t="s">
        <v>73</v>
      </c>
      <c r="B874" s="42">
        <v>8</v>
      </c>
      <c r="C874" s="43">
        <v>497847.72</v>
      </c>
      <c r="D874" s="43">
        <v>0</v>
      </c>
      <c r="E874" s="43">
        <v>497847.72</v>
      </c>
      <c r="F874" s="41" t="s">
        <v>3200</v>
      </c>
      <c r="G874" s="41" t="s">
        <v>577</v>
      </c>
      <c r="H874" s="41" t="s">
        <v>3030</v>
      </c>
      <c r="I874" s="41" t="s">
        <v>3201</v>
      </c>
    </row>
    <row r="875" spans="1:9" s="40" customFormat="1" ht="13.35" customHeight="1" x14ac:dyDescent="0.2">
      <c r="A875" s="46" t="s">
        <v>73</v>
      </c>
      <c r="B875" s="42">
        <v>9</v>
      </c>
      <c r="C875" s="43">
        <v>497847.72</v>
      </c>
      <c r="D875" s="43">
        <v>0</v>
      </c>
      <c r="E875" s="43">
        <v>497847.72</v>
      </c>
      <c r="F875" s="41" t="s">
        <v>3600</v>
      </c>
      <c r="G875" s="41" t="s">
        <v>577</v>
      </c>
      <c r="H875" s="41" t="s">
        <v>3386</v>
      </c>
      <c r="I875" s="41" t="s">
        <v>3601</v>
      </c>
    </row>
    <row r="876" spans="1:9" s="40" customFormat="1" ht="13.35" customHeight="1" x14ac:dyDescent="0.2">
      <c r="A876" s="46" t="s">
        <v>73</v>
      </c>
      <c r="B876" s="42">
        <v>10</v>
      </c>
      <c r="C876" s="43">
        <v>502246.83</v>
      </c>
      <c r="D876" s="43">
        <v>0</v>
      </c>
      <c r="E876" s="43">
        <v>502246.83</v>
      </c>
      <c r="F876" s="41" t="s">
        <v>3957</v>
      </c>
      <c r="G876" s="41" t="s">
        <v>577</v>
      </c>
      <c r="H876" s="41" t="s">
        <v>3749</v>
      </c>
      <c r="I876" s="41" t="s">
        <v>3958</v>
      </c>
    </row>
    <row r="877" spans="1:9" s="40" customFormat="1" ht="13.35" customHeight="1" x14ac:dyDescent="0.2">
      <c r="A877" s="46" t="s">
        <v>73</v>
      </c>
      <c r="B877" s="42">
        <v>11</v>
      </c>
      <c r="C877" s="43">
        <v>501937.18</v>
      </c>
      <c r="D877" s="43">
        <v>0</v>
      </c>
      <c r="E877" s="43">
        <v>501937.18</v>
      </c>
      <c r="F877" s="41" t="s">
        <v>4312</v>
      </c>
      <c r="G877" s="41" t="s">
        <v>577</v>
      </c>
      <c r="H877" s="41" t="s">
        <v>4104</v>
      </c>
      <c r="I877" s="41" t="s">
        <v>4313</v>
      </c>
    </row>
    <row r="878" spans="1:9" s="40" customFormat="1" ht="13.35" customHeight="1" x14ac:dyDescent="0.2">
      <c r="A878" s="46" t="s">
        <v>73</v>
      </c>
      <c r="B878" s="42">
        <v>12</v>
      </c>
      <c r="C878" s="43">
        <v>502233.03</v>
      </c>
      <c r="D878" s="43">
        <v>0</v>
      </c>
      <c r="E878" s="43">
        <v>502233.03</v>
      </c>
      <c r="F878" s="41" t="s">
        <v>4681</v>
      </c>
      <c r="G878" s="41" t="s">
        <v>577</v>
      </c>
      <c r="H878" s="41" t="s">
        <v>4521</v>
      </c>
      <c r="I878" s="41" t="s">
        <v>4682</v>
      </c>
    </row>
    <row r="879" spans="1:9" s="40" customFormat="1" ht="13.35" customHeight="1" x14ac:dyDescent="0.2">
      <c r="A879" s="46" t="s">
        <v>74</v>
      </c>
      <c r="B879" s="42">
        <v>1</v>
      </c>
      <c r="C879" s="43">
        <v>52939.6</v>
      </c>
      <c r="D879" s="43">
        <v>0</v>
      </c>
      <c r="E879" s="43">
        <v>52939.6</v>
      </c>
      <c r="F879" s="41" t="s">
        <v>444</v>
      </c>
      <c r="G879" s="41" t="s">
        <v>445</v>
      </c>
      <c r="H879" s="41" t="s">
        <v>327</v>
      </c>
      <c r="I879" s="41" t="s">
        <v>446</v>
      </c>
    </row>
    <row r="880" spans="1:9" s="40" customFormat="1" ht="13.35" customHeight="1" x14ac:dyDescent="0.2">
      <c r="A880" s="46" t="s">
        <v>74</v>
      </c>
      <c r="B880" s="42">
        <v>2</v>
      </c>
      <c r="C880" s="43">
        <v>53487.519999999997</v>
      </c>
      <c r="D880" s="43">
        <v>0</v>
      </c>
      <c r="E880" s="43">
        <v>53487.519999999997</v>
      </c>
      <c r="F880" s="41" t="s">
        <v>948</v>
      </c>
      <c r="G880" s="41" t="s">
        <v>445</v>
      </c>
      <c r="H880" s="41" t="s">
        <v>884</v>
      </c>
      <c r="I880" s="41" t="s">
        <v>949</v>
      </c>
    </row>
    <row r="881" spans="1:9" s="40" customFormat="1" ht="13.35" customHeight="1" x14ac:dyDescent="0.2">
      <c r="A881" s="46" t="s">
        <v>74</v>
      </c>
      <c r="B881" s="42">
        <v>3</v>
      </c>
      <c r="C881" s="43">
        <v>53213.56</v>
      </c>
      <c r="D881" s="43">
        <v>0</v>
      </c>
      <c r="E881" s="43">
        <v>53213.56</v>
      </c>
      <c r="F881" s="41" t="s">
        <v>1307</v>
      </c>
      <c r="G881" s="41" t="s">
        <v>445</v>
      </c>
      <c r="H881" s="41" t="s">
        <v>1243</v>
      </c>
      <c r="I881" s="41" t="s">
        <v>1308</v>
      </c>
    </row>
    <row r="882" spans="1:9" s="40" customFormat="1" ht="13.35" customHeight="1" x14ac:dyDescent="0.2">
      <c r="A882" s="46" t="s">
        <v>74</v>
      </c>
      <c r="B882" s="42">
        <v>4</v>
      </c>
      <c r="C882" s="43">
        <v>53213.56</v>
      </c>
      <c r="D882" s="43">
        <v>0</v>
      </c>
      <c r="E882" s="43">
        <v>53213.56</v>
      </c>
      <c r="F882" s="41" t="s">
        <v>1668</v>
      </c>
      <c r="G882" s="41" t="s">
        <v>445</v>
      </c>
      <c r="H882" s="41" t="s">
        <v>1602</v>
      </c>
      <c r="I882" s="41" t="s">
        <v>1669</v>
      </c>
    </row>
    <row r="883" spans="1:9" s="40" customFormat="1" ht="13.35" customHeight="1" x14ac:dyDescent="0.2">
      <c r="A883" s="46" t="s">
        <v>74</v>
      </c>
      <c r="B883" s="42">
        <v>5</v>
      </c>
      <c r="C883" s="43">
        <v>53213.56</v>
      </c>
      <c r="D883" s="43">
        <v>0</v>
      </c>
      <c r="E883" s="43">
        <v>53213.56</v>
      </c>
      <c r="F883" s="41" t="s">
        <v>2031</v>
      </c>
      <c r="G883" s="41" t="s">
        <v>445</v>
      </c>
      <c r="H883" s="41" t="s">
        <v>1961</v>
      </c>
      <c r="I883" s="41" t="s">
        <v>2032</v>
      </c>
    </row>
    <row r="884" spans="1:9" s="40" customFormat="1" ht="13.35" customHeight="1" x14ac:dyDescent="0.2">
      <c r="A884" s="46" t="s">
        <v>74</v>
      </c>
      <c r="B884" s="42">
        <v>6</v>
      </c>
      <c r="C884" s="43">
        <v>18044.189999999999</v>
      </c>
      <c r="D884" s="43">
        <v>0</v>
      </c>
      <c r="E884" s="43">
        <v>18044.189999999999</v>
      </c>
      <c r="F884" s="41" t="s">
        <v>2387</v>
      </c>
      <c r="G884" s="41" t="s">
        <v>445</v>
      </c>
      <c r="H884" s="41" t="s">
        <v>2317</v>
      </c>
      <c r="I884" s="41" t="s">
        <v>2388</v>
      </c>
    </row>
    <row r="885" spans="1:9" s="40" customFormat="1" ht="13.35" customHeight="1" x14ac:dyDescent="0.2">
      <c r="A885" s="46" t="s">
        <v>74</v>
      </c>
      <c r="B885" s="42">
        <v>7</v>
      </c>
      <c r="C885" s="43">
        <v>17487.740000000002</v>
      </c>
      <c r="D885" s="43">
        <v>0</v>
      </c>
      <c r="E885" s="43">
        <v>17487.740000000002</v>
      </c>
      <c r="F885" s="41" t="s">
        <v>2745</v>
      </c>
      <c r="G885" s="41" t="s">
        <v>445</v>
      </c>
      <c r="H885" s="41" t="s">
        <v>2675</v>
      </c>
      <c r="I885" s="41" t="s">
        <v>2746</v>
      </c>
    </row>
    <row r="886" spans="1:9" s="40" customFormat="1" ht="13.35" customHeight="1" x14ac:dyDescent="0.2">
      <c r="A886" s="46" t="s">
        <v>74</v>
      </c>
      <c r="B886" s="42">
        <v>8</v>
      </c>
      <c r="C886" s="43">
        <v>3466.8</v>
      </c>
      <c r="D886" s="43">
        <v>0</v>
      </c>
      <c r="E886" s="43">
        <v>3466.8</v>
      </c>
      <c r="F886" s="41" t="s">
        <v>3100</v>
      </c>
      <c r="G886" s="41" t="s">
        <v>445</v>
      </c>
      <c r="H886" s="41" t="s">
        <v>3030</v>
      </c>
      <c r="I886" s="41" t="s">
        <v>3101</v>
      </c>
    </row>
    <row r="887" spans="1:9" s="40" customFormat="1" ht="13.35" customHeight="1" x14ac:dyDescent="0.2">
      <c r="A887" s="46" t="s">
        <v>74</v>
      </c>
      <c r="B887" s="42">
        <v>9</v>
      </c>
      <c r="C887" s="43">
        <v>31418.5</v>
      </c>
      <c r="D887" s="43">
        <v>0</v>
      </c>
      <c r="E887" s="43">
        <v>31418.5</v>
      </c>
      <c r="F887" s="41" t="s">
        <v>3484</v>
      </c>
      <c r="G887" s="41" t="s">
        <v>445</v>
      </c>
      <c r="H887" s="41" t="s">
        <v>3386</v>
      </c>
      <c r="I887" s="41" t="s">
        <v>3485</v>
      </c>
    </row>
    <row r="888" spans="1:9" s="40" customFormat="1" ht="24.6" customHeight="1" x14ac:dyDescent="0.2">
      <c r="A888" s="46" t="s">
        <v>74</v>
      </c>
      <c r="B888" s="42">
        <v>10</v>
      </c>
      <c r="C888" s="43">
        <v>31845.13</v>
      </c>
      <c r="D888" s="43">
        <v>0</v>
      </c>
      <c r="E888" s="43">
        <v>31845.13</v>
      </c>
      <c r="F888" s="41" t="s">
        <v>3843</v>
      </c>
      <c r="G888" s="41" t="s">
        <v>445</v>
      </c>
      <c r="H888" s="41" t="s">
        <v>3749</v>
      </c>
      <c r="I888" s="41" t="s">
        <v>3844</v>
      </c>
    </row>
    <row r="889" spans="1:9" s="40" customFormat="1" ht="24.6" customHeight="1" x14ac:dyDescent="0.2">
      <c r="A889" s="46" t="s">
        <v>74</v>
      </c>
      <c r="B889" s="42">
        <v>11</v>
      </c>
      <c r="C889" s="43">
        <v>12355.02</v>
      </c>
      <c r="D889" s="43">
        <v>0</v>
      </c>
      <c r="E889" s="43">
        <v>12355.02</v>
      </c>
      <c r="F889" s="41" t="s">
        <v>4198</v>
      </c>
      <c r="G889" s="41" t="s">
        <v>445</v>
      </c>
      <c r="H889" s="41" t="s">
        <v>4104</v>
      </c>
      <c r="I889" s="41" t="s">
        <v>4199</v>
      </c>
    </row>
    <row r="890" spans="1:9" s="40" customFormat="1" ht="13.35" customHeight="1" x14ac:dyDescent="0.2">
      <c r="A890" s="46" t="s">
        <v>74</v>
      </c>
      <c r="B890" s="42">
        <v>12</v>
      </c>
      <c r="C890" s="43">
        <v>12383.84</v>
      </c>
      <c r="D890" s="43">
        <v>0</v>
      </c>
      <c r="E890" s="43">
        <v>12383.84</v>
      </c>
      <c r="F890" s="41" t="s">
        <v>4687</v>
      </c>
      <c r="G890" s="41" t="s">
        <v>445</v>
      </c>
      <c r="H890" s="41" t="s">
        <v>4521</v>
      </c>
      <c r="I890" s="41" t="s">
        <v>4688</v>
      </c>
    </row>
    <row r="891" spans="1:9" s="40" customFormat="1" ht="13.35" customHeight="1" x14ac:dyDescent="0.2">
      <c r="A891" s="46" t="s">
        <v>75</v>
      </c>
      <c r="B891" s="42">
        <v>1</v>
      </c>
      <c r="C891" s="43">
        <v>186059.81</v>
      </c>
      <c r="D891" s="43">
        <v>0</v>
      </c>
      <c r="E891" s="43">
        <v>186059.81</v>
      </c>
      <c r="F891" s="41" t="s">
        <v>804</v>
      </c>
      <c r="G891" s="41" t="s">
        <v>805</v>
      </c>
      <c r="H891" s="41" t="s">
        <v>327</v>
      </c>
      <c r="I891" s="41" t="s">
        <v>806</v>
      </c>
    </row>
    <row r="892" spans="1:9" s="40" customFormat="1" ht="13.35" customHeight="1" x14ac:dyDescent="0.2">
      <c r="A892" s="46" t="s">
        <v>75</v>
      </c>
      <c r="B892" s="42">
        <v>2</v>
      </c>
      <c r="C892" s="43">
        <v>181512.29</v>
      </c>
      <c r="D892" s="43">
        <v>0</v>
      </c>
      <c r="E892" s="43">
        <v>181512.29</v>
      </c>
      <c r="F892" s="41" t="s">
        <v>1184</v>
      </c>
      <c r="G892" s="41" t="s">
        <v>805</v>
      </c>
      <c r="H892" s="41" t="s">
        <v>884</v>
      </c>
      <c r="I892" s="41" t="s">
        <v>1185</v>
      </c>
    </row>
    <row r="893" spans="1:9" s="40" customFormat="1" ht="13.35" customHeight="1" x14ac:dyDescent="0.2">
      <c r="A893" s="46" t="s">
        <v>75</v>
      </c>
      <c r="B893" s="42">
        <v>3</v>
      </c>
      <c r="C893" s="43">
        <v>183786.05</v>
      </c>
      <c r="D893" s="43">
        <v>0</v>
      </c>
      <c r="E893" s="43">
        <v>183786.05</v>
      </c>
      <c r="F893" s="41" t="s">
        <v>1543</v>
      </c>
      <c r="G893" s="41" t="s">
        <v>805</v>
      </c>
      <c r="H893" s="41" t="s">
        <v>1243</v>
      </c>
      <c r="I893" s="41" t="s">
        <v>1544</v>
      </c>
    </row>
    <row r="894" spans="1:9" s="40" customFormat="1" ht="13.35" customHeight="1" x14ac:dyDescent="0.2">
      <c r="A894" s="46" t="s">
        <v>75</v>
      </c>
      <c r="B894" s="42">
        <v>4</v>
      </c>
      <c r="C894" s="43">
        <v>183786.05</v>
      </c>
      <c r="D894" s="43">
        <v>0</v>
      </c>
      <c r="E894" s="43">
        <v>183786.05</v>
      </c>
      <c r="F894" s="41" t="s">
        <v>1902</v>
      </c>
      <c r="G894" s="41" t="s">
        <v>805</v>
      </c>
      <c r="H894" s="41" t="s">
        <v>1602</v>
      </c>
      <c r="I894" s="41" t="s">
        <v>1903</v>
      </c>
    </row>
    <row r="895" spans="1:9" s="40" customFormat="1" ht="13.35" customHeight="1" x14ac:dyDescent="0.2">
      <c r="A895" s="46" t="s">
        <v>75</v>
      </c>
      <c r="B895" s="42">
        <v>5</v>
      </c>
      <c r="C895" s="43">
        <v>183786.05</v>
      </c>
      <c r="D895" s="43">
        <v>0</v>
      </c>
      <c r="E895" s="43">
        <v>183786.05</v>
      </c>
      <c r="F895" s="41" t="s">
        <v>2261</v>
      </c>
      <c r="G895" s="41" t="s">
        <v>805</v>
      </c>
      <c r="H895" s="41" t="s">
        <v>1961</v>
      </c>
      <c r="I895" s="41" t="s">
        <v>2262</v>
      </c>
    </row>
    <row r="896" spans="1:9" s="40" customFormat="1" ht="13.35" customHeight="1" x14ac:dyDescent="0.2">
      <c r="A896" s="46" t="s">
        <v>75</v>
      </c>
      <c r="B896" s="42">
        <v>6</v>
      </c>
      <c r="C896" s="43">
        <v>251798.86</v>
      </c>
      <c r="D896" s="43">
        <v>0</v>
      </c>
      <c r="E896" s="43">
        <v>251798.86</v>
      </c>
      <c r="F896" s="41" t="s">
        <v>2613</v>
      </c>
      <c r="G896" s="41" t="s">
        <v>805</v>
      </c>
      <c r="H896" s="41" t="s">
        <v>2317</v>
      </c>
      <c r="I896" s="41" t="s">
        <v>2614</v>
      </c>
    </row>
    <row r="897" spans="1:9" s="40" customFormat="1" ht="13.35" customHeight="1" x14ac:dyDescent="0.2">
      <c r="A897" s="46" t="s">
        <v>75</v>
      </c>
      <c r="B897" s="42">
        <v>7</v>
      </c>
      <c r="C897" s="43">
        <v>205285.36</v>
      </c>
      <c r="D897" s="43">
        <v>0</v>
      </c>
      <c r="E897" s="43">
        <v>205285.36</v>
      </c>
      <c r="F897" s="41" t="s">
        <v>2801</v>
      </c>
      <c r="G897" s="41" t="s">
        <v>805</v>
      </c>
      <c r="H897" s="41" t="s">
        <v>2675</v>
      </c>
      <c r="I897" s="41" t="s">
        <v>2802</v>
      </c>
    </row>
    <row r="898" spans="1:9" s="40" customFormat="1" ht="13.35" customHeight="1" x14ac:dyDescent="0.2">
      <c r="A898" s="46" t="s">
        <v>75</v>
      </c>
      <c r="B898" s="42">
        <v>8</v>
      </c>
      <c r="C898" s="43">
        <v>207011.92</v>
      </c>
      <c r="D898" s="43">
        <v>0</v>
      </c>
      <c r="E898" s="43">
        <v>207011.92</v>
      </c>
      <c r="F898" s="41" t="s">
        <v>3156</v>
      </c>
      <c r="G898" s="41" t="s">
        <v>805</v>
      </c>
      <c r="H898" s="41" t="s">
        <v>3030</v>
      </c>
      <c r="I898" s="41" t="s">
        <v>3157</v>
      </c>
    </row>
    <row r="899" spans="1:9" s="40" customFormat="1" ht="13.35" customHeight="1" x14ac:dyDescent="0.2">
      <c r="A899" s="46" t="s">
        <v>75</v>
      </c>
      <c r="B899" s="42">
        <v>9</v>
      </c>
      <c r="C899" s="43">
        <v>207011.92</v>
      </c>
      <c r="D899" s="43">
        <v>0</v>
      </c>
      <c r="E899" s="43">
        <v>207011.92</v>
      </c>
      <c r="F899" s="41" t="s">
        <v>3556</v>
      </c>
      <c r="G899" s="41" t="s">
        <v>805</v>
      </c>
      <c r="H899" s="41" t="s">
        <v>3386</v>
      </c>
      <c r="I899" s="41" t="s">
        <v>3557</v>
      </c>
    </row>
    <row r="900" spans="1:9" s="40" customFormat="1" ht="13.35" customHeight="1" x14ac:dyDescent="0.2">
      <c r="A900" s="46" t="s">
        <v>75</v>
      </c>
      <c r="B900" s="42">
        <v>10</v>
      </c>
      <c r="C900" s="43">
        <v>208335.72</v>
      </c>
      <c r="D900" s="43">
        <v>0</v>
      </c>
      <c r="E900" s="43">
        <v>208335.72</v>
      </c>
      <c r="F900" s="41" t="s">
        <v>3913</v>
      </c>
      <c r="G900" s="41" t="s">
        <v>805</v>
      </c>
      <c r="H900" s="41" t="s">
        <v>3749</v>
      </c>
      <c r="I900" s="41" t="s">
        <v>3914</v>
      </c>
    </row>
    <row r="901" spans="1:9" s="40" customFormat="1" ht="13.35" customHeight="1" x14ac:dyDescent="0.2">
      <c r="A901" s="46" t="s">
        <v>75</v>
      </c>
      <c r="B901" s="42">
        <v>11</v>
      </c>
      <c r="C901" s="43">
        <v>208242.54</v>
      </c>
      <c r="D901" s="43">
        <v>0</v>
      </c>
      <c r="E901" s="43">
        <v>208242.54</v>
      </c>
      <c r="F901" s="41" t="s">
        <v>4268</v>
      </c>
      <c r="G901" s="41" t="s">
        <v>805</v>
      </c>
      <c r="H901" s="41" t="s">
        <v>4104</v>
      </c>
      <c r="I901" s="41" t="s">
        <v>4269</v>
      </c>
    </row>
    <row r="902" spans="1:9" s="40" customFormat="1" ht="13.35" customHeight="1" x14ac:dyDescent="0.2">
      <c r="A902" s="46" t="s">
        <v>75</v>
      </c>
      <c r="B902" s="42">
        <v>12</v>
      </c>
      <c r="C902" s="43">
        <v>205782.31</v>
      </c>
      <c r="D902" s="43">
        <v>0</v>
      </c>
      <c r="E902" s="43">
        <v>205782.31</v>
      </c>
      <c r="F902" s="41" t="s">
        <v>4697</v>
      </c>
      <c r="G902" s="41" t="s">
        <v>805</v>
      </c>
      <c r="H902" s="41" t="s">
        <v>4521</v>
      </c>
      <c r="I902" s="41" t="s">
        <v>4698</v>
      </c>
    </row>
    <row r="903" spans="1:9" s="40" customFormat="1" ht="13.35" customHeight="1" x14ac:dyDescent="0.2">
      <c r="A903" s="46" t="s">
        <v>76</v>
      </c>
      <c r="B903" s="42">
        <v>1</v>
      </c>
      <c r="C903" s="43">
        <v>128405.04</v>
      </c>
      <c r="D903" s="43">
        <v>0</v>
      </c>
      <c r="E903" s="43">
        <v>128405.04</v>
      </c>
      <c r="F903" s="41" t="s">
        <v>597</v>
      </c>
      <c r="G903" s="41" t="s">
        <v>598</v>
      </c>
      <c r="H903" s="41" t="s">
        <v>327</v>
      </c>
      <c r="I903" s="41" t="s">
        <v>599</v>
      </c>
    </row>
    <row r="904" spans="1:9" s="40" customFormat="1" ht="13.35" customHeight="1" x14ac:dyDescent="0.2">
      <c r="A904" s="46" t="s">
        <v>76</v>
      </c>
      <c r="B904" s="42">
        <v>2</v>
      </c>
      <c r="C904" s="43">
        <v>128152.82</v>
      </c>
      <c r="D904" s="43">
        <v>0</v>
      </c>
      <c r="E904" s="43">
        <v>128152.82</v>
      </c>
      <c r="F904" s="41" t="s">
        <v>1050</v>
      </c>
      <c r="G904" s="41" t="s">
        <v>598</v>
      </c>
      <c r="H904" s="41" t="s">
        <v>884</v>
      </c>
      <c r="I904" s="41" t="s">
        <v>1051</v>
      </c>
    </row>
    <row r="905" spans="1:9" s="40" customFormat="1" ht="13.35" customHeight="1" x14ac:dyDescent="0.2">
      <c r="A905" s="46" t="s">
        <v>76</v>
      </c>
      <c r="B905" s="42">
        <v>3</v>
      </c>
      <c r="C905" s="43">
        <v>128278.93</v>
      </c>
      <c r="D905" s="43">
        <v>0</v>
      </c>
      <c r="E905" s="43">
        <v>128278.93</v>
      </c>
      <c r="F905" s="41" t="s">
        <v>1409</v>
      </c>
      <c r="G905" s="41" t="s">
        <v>598</v>
      </c>
      <c r="H905" s="41" t="s">
        <v>1243</v>
      </c>
      <c r="I905" s="41" t="s">
        <v>1410</v>
      </c>
    </row>
    <row r="906" spans="1:9" s="40" customFormat="1" ht="13.35" customHeight="1" x14ac:dyDescent="0.2">
      <c r="A906" s="46" t="s">
        <v>76</v>
      </c>
      <c r="B906" s="42">
        <v>4</v>
      </c>
      <c r="C906" s="43">
        <v>128278.93</v>
      </c>
      <c r="D906" s="43">
        <v>0</v>
      </c>
      <c r="E906" s="43">
        <v>128278.93</v>
      </c>
      <c r="F906" s="41" t="s">
        <v>1770</v>
      </c>
      <c r="G906" s="41" t="s">
        <v>598</v>
      </c>
      <c r="H906" s="41" t="s">
        <v>1602</v>
      </c>
      <c r="I906" s="41" t="s">
        <v>1771</v>
      </c>
    </row>
    <row r="907" spans="1:9" s="40" customFormat="1" ht="13.35" customHeight="1" x14ac:dyDescent="0.2">
      <c r="A907" s="46" t="s">
        <v>76</v>
      </c>
      <c r="B907" s="42">
        <v>5</v>
      </c>
      <c r="C907" s="43">
        <v>128278.93</v>
      </c>
      <c r="D907" s="43">
        <v>0</v>
      </c>
      <c r="E907" s="43">
        <v>128278.93</v>
      </c>
      <c r="F907" s="41" t="s">
        <v>2133</v>
      </c>
      <c r="G907" s="41" t="s">
        <v>598</v>
      </c>
      <c r="H907" s="41" t="s">
        <v>1961</v>
      </c>
      <c r="I907" s="41" t="s">
        <v>2134</v>
      </c>
    </row>
    <row r="908" spans="1:9" s="40" customFormat="1" ht="13.35" customHeight="1" x14ac:dyDescent="0.2">
      <c r="A908" s="46" t="s">
        <v>76</v>
      </c>
      <c r="B908" s="42">
        <v>6</v>
      </c>
      <c r="C908" s="43">
        <v>114855.17</v>
      </c>
      <c r="D908" s="43">
        <v>0</v>
      </c>
      <c r="E908" s="43">
        <v>114855.17</v>
      </c>
      <c r="F908" s="41" t="s">
        <v>2487</v>
      </c>
      <c r="G908" s="41" t="s">
        <v>598</v>
      </c>
      <c r="H908" s="41" t="s">
        <v>2317</v>
      </c>
      <c r="I908" s="41" t="s">
        <v>2488</v>
      </c>
    </row>
    <row r="909" spans="1:9" s="40" customFormat="1" ht="13.35" customHeight="1" x14ac:dyDescent="0.2">
      <c r="A909" s="46" t="s">
        <v>76</v>
      </c>
      <c r="B909" s="42">
        <v>7</v>
      </c>
      <c r="C909" s="43">
        <v>125086.16</v>
      </c>
      <c r="D909" s="43">
        <v>0</v>
      </c>
      <c r="E909" s="43">
        <v>125086.16</v>
      </c>
      <c r="F909" s="41" t="s">
        <v>2857</v>
      </c>
      <c r="G909" s="41" t="s">
        <v>598</v>
      </c>
      <c r="H909" s="41" t="s">
        <v>2675</v>
      </c>
      <c r="I909" s="41" t="s">
        <v>2858</v>
      </c>
    </row>
    <row r="910" spans="1:9" s="40" customFormat="1" ht="13.35" customHeight="1" x14ac:dyDescent="0.2">
      <c r="A910" s="46" t="s">
        <v>76</v>
      </c>
      <c r="B910" s="42">
        <v>8</v>
      </c>
      <c r="C910" s="43">
        <v>126041.58</v>
      </c>
      <c r="D910" s="43">
        <v>0</v>
      </c>
      <c r="E910" s="43">
        <v>126041.58</v>
      </c>
      <c r="F910" s="41" t="s">
        <v>3212</v>
      </c>
      <c r="G910" s="41" t="s">
        <v>598</v>
      </c>
      <c r="H910" s="41" t="s">
        <v>3030</v>
      </c>
      <c r="I910" s="41" t="s">
        <v>3213</v>
      </c>
    </row>
    <row r="911" spans="1:9" s="40" customFormat="1" ht="13.35" customHeight="1" x14ac:dyDescent="0.2">
      <c r="A911" s="46" t="s">
        <v>76</v>
      </c>
      <c r="B911" s="42">
        <v>9</v>
      </c>
      <c r="C911" s="43">
        <v>126041.58</v>
      </c>
      <c r="D911" s="43">
        <v>0</v>
      </c>
      <c r="E911" s="43">
        <v>126041.58</v>
      </c>
      <c r="F911" s="41" t="s">
        <v>3615</v>
      </c>
      <c r="G911" s="41" t="s">
        <v>598</v>
      </c>
      <c r="H911" s="41" t="s">
        <v>3386</v>
      </c>
      <c r="I911" s="41" t="s">
        <v>3616</v>
      </c>
    </row>
    <row r="912" spans="1:9" s="40" customFormat="1" ht="13.35" customHeight="1" x14ac:dyDescent="0.2">
      <c r="A912" s="46" t="s">
        <v>76</v>
      </c>
      <c r="B912" s="42">
        <v>10</v>
      </c>
      <c r="C912" s="43">
        <v>126774.14</v>
      </c>
      <c r="D912" s="43">
        <v>0</v>
      </c>
      <c r="E912" s="43">
        <v>126774.14</v>
      </c>
      <c r="F912" s="41" t="s">
        <v>3971</v>
      </c>
      <c r="G912" s="41" t="s">
        <v>598</v>
      </c>
      <c r="H912" s="41" t="s">
        <v>3749</v>
      </c>
      <c r="I912" s="41" t="s">
        <v>3972</v>
      </c>
    </row>
    <row r="913" spans="1:9" s="40" customFormat="1" ht="13.35" customHeight="1" x14ac:dyDescent="0.2">
      <c r="A913" s="46" t="s">
        <v>76</v>
      </c>
      <c r="B913" s="42">
        <v>11</v>
      </c>
      <c r="C913" s="43">
        <v>126722.57</v>
      </c>
      <c r="D913" s="43">
        <v>0</v>
      </c>
      <c r="E913" s="43">
        <v>126722.57</v>
      </c>
      <c r="F913" s="41" t="s">
        <v>4326</v>
      </c>
      <c r="G913" s="41" t="s">
        <v>598</v>
      </c>
      <c r="H913" s="41" t="s">
        <v>4104</v>
      </c>
      <c r="I913" s="41" t="s">
        <v>4327</v>
      </c>
    </row>
    <row r="914" spans="1:9" s="40" customFormat="1" ht="13.35" customHeight="1" x14ac:dyDescent="0.2">
      <c r="A914" s="46" t="s">
        <v>76</v>
      </c>
      <c r="B914" s="42">
        <v>12</v>
      </c>
      <c r="C914" s="43">
        <v>126771.83</v>
      </c>
      <c r="D914" s="43">
        <v>0</v>
      </c>
      <c r="E914" s="43">
        <v>126771.83</v>
      </c>
      <c r="F914" s="41" t="s">
        <v>4695</v>
      </c>
      <c r="G914" s="41" t="s">
        <v>598</v>
      </c>
      <c r="H914" s="41" t="s">
        <v>4521</v>
      </c>
      <c r="I914" s="41" t="s">
        <v>4696</v>
      </c>
    </row>
    <row r="915" spans="1:9" s="40" customFormat="1" ht="13.35" customHeight="1" x14ac:dyDescent="0.2">
      <c r="A915" s="46" t="s">
        <v>77</v>
      </c>
      <c r="B915" s="42">
        <v>1</v>
      </c>
      <c r="C915" s="43">
        <v>80192.160000000003</v>
      </c>
      <c r="D915" s="43">
        <v>0</v>
      </c>
      <c r="E915" s="43">
        <v>80192.160000000003</v>
      </c>
      <c r="F915" s="41" t="s">
        <v>825</v>
      </c>
      <c r="G915" s="41" t="s">
        <v>826</v>
      </c>
      <c r="H915" s="41" t="s">
        <v>327</v>
      </c>
      <c r="I915" s="41" t="s">
        <v>827</v>
      </c>
    </row>
    <row r="916" spans="1:9" s="40" customFormat="1" ht="13.35" customHeight="1" x14ac:dyDescent="0.2">
      <c r="A916" s="46" t="s">
        <v>77</v>
      </c>
      <c r="B916" s="42">
        <v>2</v>
      </c>
      <c r="C916" s="43">
        <v>83243.929999999993</v>
      </c>
      <c r="D916" s="43">
        <v>0</v>
      </c>
      <c r="E916" s="43">
        <v>83243.929999999993</v>
      </c>
      <c r="F916" s="41" t="s">
        <v>1198</v>
      </c>
      <c r="G916" s="41" t="s">
        <v>826</v>
      </c>
      <c r="H916" s="41" t="s">
        <v>884</v>
      </c>
      <c r="I916" s="41" t="s">
        <v>1199</v>
      </c>
    </row>
    <row r="917" spans="1:9" s="40" customFormat="1" ht="13.35" customHeight="1" x14ac:dyDescent="0.2">
      <c r="A917" s="46" t="s">
        <v>77</v>
      </c>
      <c r="B917" s="42">
        <v>3</v>
      </c>
      <c r="C917" s="43">
        <v>81718.039999999994</v>
      </c>
      <c r="D917" s="43">
        <v>0</v>
      </c>
      <c r="E917" s="43">
        <v>81718.039999999994</v>
      </c>
      <c r="F917" s="41" t="s">
        <v>1557</v>
      </c>
      <c r="G917" s="41" t="s">
        <v>826</v>
      </c>
      <c r="H917" s="41" t="s">
        <v>1243</v>
      </c>
      <c r="I917" s="41" t="s">
        <v>1558</v>
      </c>
    </row>
    <row r="918" spans="1:9" s="40" customFormat="1" ht="13.35" customHeight="1" x14ac:dyDescent="0.2">
      <c r="A918" s="46" t="s">
        <v>77</v>
      </c>
      <c r="B918" s="42">
        <v>4</v>
      </c>
      <c r="C918" s="43">
        <v>81718.039999999994</v>
      </c>
      <c r="D918" s="43">
        <v>0</v>
      </c>
      <c r="E918" s="43">
        <v>81718.039999999994</v>
      </c>
      <c r="F918" s="41" t="s">
        <v>1916</v>
      </c>
      <c r="G918" s="41" t="s">
        <v>826</v>
      </c>
      <c r="H918" s="41" t="s">
        <v>1602</v>
      </c>
      <c r="I918" s="41" t="s">
        <v>1917</v>
      </c>
    </row>
    <row r="919" spans="1:9" s="40" customFormat="1" ht="13.35" customHeight="1" x14ac:dyDescent="0.2">
      <c r="A919" s="46" t="s">
        <v>77</v>
      </c>
      <c r="B919" s="42">
        <v>5</v>
      </c>
      <c r="C919" s="43">
        <v>81718.039999999994</v>
      </c>
      <c r="D919" s="43">
        <v>0</v>
      </c>
      <c r="E919" s="43">
        <v>81718.039999999994</v>
      </c>
      <c r="F919" s="41" t="s">
        <v>2275</v>
      </c>
      <c r="G919" s="41" t="s">
        <v>826</v>
      </c>
      <c r="H919" s="41" t="s">
        <v>1961</v>
      </c>
      <c r="I919" s="41" t="s">
        <v>2276</v>
      </c>
    </row>
    <row r="920" spans="1:9" s="40" customFormat="1" ht="13.35" customHeight="1" x14ac:dyDescent="0.2">
      <c r="A920" s="46" t="s">
        <v>77</v>
      </c>
      <c r="B920" s="42">
        <v>6</v>
      </c>
      <c r="C920" s="43">
        <v>48527.03</v>
      </c>
      <c r="D920" s="43">
        <v>0</v>
      </c>
      <c r="E920" s="43">
        <v>48527.03</v>
      </c>
      <c r="F920" s="41" t="s">
        <v>2627</v>
      </c>
      <c r="G920" s="41" t="s">
        <v>826</v>
      </c>
      <c r="H920" s="41" t="s">
        <v>2317</v>
      </c>
      <c r="I920" s="41" t="s">
        <v>2628</v>
      </c>
    </row>
    <row r="921" spans="1:9" s="40" customFormat="1" ht="13.35" customHeight="1" x14ac:dyDescent="0.2">
      <c r="A921" s="46" t="s">
        <v>77</v>
      </c>
      <c r="B921" s="42">
        <v>7</v>
      </c>
      <c r="C921" s="43">
        <v>47638.43</v>
      </c>
      <c r="D921" s="43">
        <v>0</v>
      </c>
      <c r="E921" s="43">
        <v>47638.43</v>
      </c>
      <c r="F921" s="41" t="s">
        <v>2833</v>
      </c>
      <c r="G921" s="41" t="s">
        <v>826</v>
      </c>
      <c r="H921" s="41" t="s">
        <v>2675</v>
      </c>
      <c r="I921" s="41" t="s">
        <v>2834</v>
      </c>
    </row>
    <row r="922" spans="1:9" s="40" customFormat="1" ht="13.35" customHeight="1" x14ac:dyDescent="0.2">
      <c r="A922" s="46" t="s">
        <v>77</v>
      </c>
      <c r="B922" s="42">
        <v>8</v>
      </c>
      <c r="C922" s="43">
        <v>40019.26</v>
      </c>
      <c r="D922" s="43">
        <v>0</v>
      </c>
      <c r="E922" s="43">
        <v>40019.26</v>
      </c>
      <c r="F922" s="41" t="s">
        <v>3188</v>
      </c>
      <c r="G922" s="41" t="s">
        <v>826</v>
      </c>
      <c r="H922" s="41" t="s">
        <v>3030</v>
      </c>
      <c r="I922" s="41" t="s">
        <v>3189</v>
      </c>
    </row>
    <row r="923" spans="1:9" s="40" customFormat="1" ht="13.35" customHeight="1" x14ac:dyDescent="0.2">
      <c r="A923" s="46" t="s">
        <v>77</v>
      </c>
      <c r="B923" s="42">
        <v>9</v>
      </c>
      <c r="C923" s="43">
        <v>53799.46</v>
      </c>
      <c r="D923" s="43">
        <v>0</v>
      </c>
      <c r="E923" s="43">
        <v>53799.46</v>
      </c>
      <c r="F923" s="41" t="s">
        <v>3588</v>
      </c>
      <c r="G923" s="41" t="s">
        <v>826</v>
      </c>
      <c r="H923" s="41" t="s">
        <v>3386</v>
      </c>
      <c r="I923" s="41" t="s">
        <v>3589</v>
      </c>
    </row>
    <row r="924" spans="1:9" s="40" customFormat="1" ht="13.35" customHeight="1" x14ac:dyDescent="0.2">
      <c r="A924" s="46" t="s">
        <v>77</v>
      </c>
      <c r="B924" s="42">
        <v>10</v>
      </c>
      <c r="C924" s="43">
        <v>54480.74</v>
      </c>
      <c r="D924" s="43">
        <v>0</v>
      </c>
      <c r="E924" s="43">
        <v>54480.74</v>
      </c>
      <c r="F924" s="41" t="s">
        <v>3945</v>
      </c>
      <c r="G924" s="41" t="s">
        <v>826</v>
      </c>
      <c r="H924" s="41" t="s">
        <v>3749</v>
      </c>
      <c r="I924" s="41" t="s">
        <v>3946</v>
      </c>
    </row>
    <row r="925" spans="1:9" s="40" customFormat="1" ht="13.35" customHeight="1" x14ac:dyDescent="0.2">
      <c r="A925" s="46" t="s">
        <v>77</v>
      </c>
      <c r="B925" s="42">
        <v>11</v>
      </c>
      <c r="C925" s="43">
        <v>48141.54</v>
      </c>
      <c r="D925" s="43">
        <v>0</v>
      </c>
      <c r="E925" s="43">
        <v>48141.54</v>
      </c>
      <c r="F925" s="41" t="s">
        <v>4300</v>
      </c>
      <c r="G925" s="41" t="s">
        <v>826</v>
      </c>
      <c r="H925" s="41" t="s">
        <v>4104</v>
      </c>
      <c r="I925" s="41" t="s">
        <v>4301</v>
      </c>
    </row>
    <row r="926" spans="1:9" s="40" customFormat="1" ht="13.35" customHeight="1" x14ac:dyDescent="0.2">
      <c r="A926" s="46" t="s">
        <v>77</v>
      </c>
      <c r="B926" s="42">
        <v>12</v>
      </c>
      <c r="C926" s="43">
        <v>48187.63</v>
      </c>
      <c r="D926" s="43">
        <v>0</v>
      </c>
      <c r="E926" s="43">
        <v>48187.63</v>
      </c>
      <c r="F926" s="41" t="s">
        <v>4761</v>
      </c>
      <c r="G926" s="41" t="s">
        <v>826</v>
      </c>
      <c r="H926" s="41" t="s">
        <v>4521</v>
      </c>
      <c r="I926" s="41" t="s">
        <v>4762</v>
      </c>
    </row>
    <row r="927" spans="1:9" s="40" customFormat="1" ht="13.35" customHeight="1" x14ac:dyDescent="0.2">
      <c r="A927" s="46" t="s">
        <v>78</v>
      </c>
      <c r="B927" s="42">
        <v>1</v>
      </c>
      <c r="C927" s="43">
        <v>28805301.140000001</v>
      </c>
      <c r="D927" s="43">
        <v>0</v>
      </c>
      <c r="E927" s="43">
        <v>28805301.140000001</v>
      </c>
      <c r="F927" s="41" t="s">
        <v>771</v>
      </c>
      <c r="G927" s="41" t="s">
        <v>772</v>
      </c>
      <c r="H927" s="41" t="s">
        <v>327</v>
      </c>
      <c r="I927" s="41" t="s">
        <v>773</v>
      </c>
    </row>
    <row r="928" spans="1:9" s="40" customFormat="1" ht="13.35" customHeight="1" x14ac:dyDescent="0.2">
      <c r="A928" s="46" t="s">
        <v>78</v>
      </c>
      <c r="B928" s="42">
        <v>2</v>
      </c>
      <c r="C928" s="43">
        <v>32368659.420000002</v>
      </c>
      <c r="D928" s="43">
        <v>0</v>
      </c>
      <c r="E928" s="43">
        <v>32368659.420000002</v>
      </c>
      <c r="F928" s="41" t="s">
        <v>1162</v>
      </c>
      <c r="G928" s="41" t="s">
        <v>772</v>
      </c>
      <c r="H928" s="41" t="s">
        <v>884</v>
      </c>
      <c r="I928" s="41" t="s">
        <v>1163</v>
      </c>
    </row>
    <row r="929" spans="1:9" s="40" customFormat="1" ht="13.35" customHeight="1" x14ac:dyDescent="0.2">
      <c r="A929" s="46" t="s">
        <v>78</v>
      </c>
      <c r="B929" s="42">
        <v>3</v>
      </c>
      <c r="C929" s="43">
        <v>30588379.23</v>
      </c>
      <c r="D929" s="43">
        <v>0</v>
      </c>
      <c r="E929" s="43">
        <v>30588379.23</v>
      </c>
      <c r="F929" s="41" t="s">
        <v>1521</v>
      </c>
      <c r="G929" s="41" t="s">
        <v>772</v>
      </c>
      <c r="H929" s="41" t="s">
        <v>1243</v>
      </c>
      <c r="I929" s="41" t="s">
        <v>1522</v>
      </c>
    </row>
    <row r="930" spans="1:9" s="40" customFormat="1" ht="13.35" customHeight="1" x14ac:dyDescent="0.2">
      <c r="A930" s="46" t="s">
        <v>78</v>
      </c>
      <c r="B930" s="42">
        <v>4</v>
      </c>
      <c r="C930" s="43">
        <v>30588545.489999998</v>
      </c>
      <c r="D930" s="43">
        <v>0</v>
      </c>
      <c r="E930" s="43">
        <v>30588545.489999998</v>
      </c>
      <c r="F930" s="41" t="s">
        <v>1880</v>
      </c>
      <c r="G930" s="41" t="s">
        <v>772</v>
      </c>
      <c r="H930" s="41" t="s">
        <v>1602</v>
      </c>
      <c r="I930" s="41" t="s">
        <v>1881</v>
      </c>
    </row>
    <row r="931" spans="1:9" s="40" customFormat="1" ht="13.35" customHeight="1" x14ac:dyDescent="0.2">
      <c r="A931" s="46" t="s">
        <v>78</v>
      </c>
      <c r="B931" s="42">
        <v>5</v>
      </c>
      <c r="C931" s="43">
        <v>30588614.27</v>
      </c>
      <c r="D931" s="43">
        <v>0</v>
      </c>
      <c r="E931" s="43">
        <v>30588614.27</v>
      </c>
      <c r="F931" s="41" t="s">
        <v>2239</v>
      </c>
      <c r="G931" s="41" t="s">
        <v>772</v>
      </c>
      <c r="H931" s="41" t="s">
        <v>1961</v>
      </c>
      <c r="I931" s="41" t="s">
        <v>2240</v>
      </c>
    </row>
    <row r="932" spans="1:9" s="40" customFormat="1" ht="13.35" customHeight="1" x14ac:dyDescent="0.2">
      <c r="A932" s="46" t="s">
        <v>78</v>
      </c>
      <c r="B932" s="42">
        <v>6</v>
      </c>
      <c r="C932" s="43">
        <v>13189705.43</v>
      </c>
      <c r="D932" s="43">
        <v>0</v>
      </c>
      <c r="E932" s="43">
        <v>13189705.43</v>
      </c>
      <c r="F932" s="41" t="s">
        <v>2591</v>
      </c>
      <c r="G932" s="41" t="s">
        <v>772</v>
      </c>
      <c r="H932" s="41" t="s">
        <v>2317</v>
      </c>
      <c r="I932" s="41" t="s">
        <v>2592</v>
      </c>
    </row>
    <row r="933" spans="1:9" s="40" customFormat="1" ht="13.35" customHeight="1" x14ac:dyDescent="0.2">
      <c r="A933" s="46" t="s">
        <v>78</v>
      </c>
      <c r="B933" s="42">
        <v>7</v>
      </c>
      <c r="C933" s="43">
        <v>27457287.539999999</v>
      </c>
      <c r="D933" s="43">
        <v>0</v>
      </c>
      <c r="E933" s="43">
        <v>27457287.539999999</v>
      </c>
      <c r="F933" s="41" t="s">
        <v>2961</v>
      </c>
      <c r="G933" s="41" t="s">
        <v>772</v>
      </c>
      <c r="H933" s="41" t="s">
        <v>2675</v>
      </c>
      <c r="I933" s="41" t="s">
        <v>2962</v>
      </c>
    </row>
    <row r="934" spans="1:9" s="40" customFormat="1" ht="13.35" customHeight="1" x14ac:dyDescent="0.2">
      <c r="A934" s="46" t="s">
        <v>78</v>
      </c>
      <c r="B934" s="42">
        <v>8</v>
      </c>
      <c r="C934" s="43">
        <v>27691174.98</v>
      </c>
      <c r="D934" s="43">
        <v>0</v>
      </c>
      <c r="E934" s="43">
        <v>27691174.98</v>
      </c>
      <c r="F934" s="41" t="s">
        <v>3316</v>
      </c>
      <c r="G934" s="41" t="s">
        <v>772</v>
      </c>
      <c r="H934" s="41" t="s">
        <v>3030</v>
      </c>
      <c r="I934" s="41" t="s">
        <v>3317</v>
      </c>
    </row>
    <row r="935" spans="1:9" s="40" customFormat="1" ht="13.35" customHeight="1" x14ac:dyDescent="0.2">
      <c r="A935" s="46" t="s">
        <v>78</v>
      </c>
      <c r="B935" s="42">
        <v>9</v>
      </c>
      <c r="C935" s="43">
        <v>27690910.41</v>
      </c>
      <c r="D935" s="43">
        <v>0</v>
      </c>
      <c r="E935" s="43">
        <v>27690910.41</v>
      </c>
      <c r="F935" s="41" t="s">
        <v>3526</v>
      </c>
      <c r="G935" s="41" t="s">
        <v>3527</v>
      </c>
      <c r="H935" s="41" t="s">
        <v>3386</v>
      </c>
      <c r="I935" s="41" t="s">
        <v>3528</v>
      </c>
    </row>
    <row r="936" spans="1:9" s="40" customFormat="1" ht="13.35" customHeight="1" x14ac:dyDescent="0.2">
      <c r="A936" s="46" t="s">
        <v>78</v>
      </c>
      <c r="B936" s="42">
        <v>10</v>
      </c>
      <c r="C936" s="43">
        <v>27870251.77</v>
      </c>
      <c r="D936" s="43">
        <v>0</v>
      </c>
      <c r="E936" s="43">
        <v>27870251.77</v>
      </c>
      <c r="F936" s="41" t="s">
        <v>3885</v>
      </c>
      <c r="G936" s="41" t="s">
        <v>3527</v>
      </c>
      <c r="H936" s="41" t="s">
        <v>3749</v>
      </c>
      <c r="I936" s="41" t="s">
        <v>3886</v>
      </c>
    </row>
    <row r="937" spans="1:9" s="40" customFormat="1" ht="13.35" customHeight="1" x14ac:dyDescent="0.2">
      <c r="A937" s="46" t="s">
        <v>78</v>
      </c>
      <c r="B937" s="42">
        <v>11</v>
      </c>
      <c r="C937" s="43">
        <v>27857688.440000001</v>
      </c>
      <c r="D937" s="43">
        <v>0</v>
      </c>
      <c r="E937" s="43">
        <v>27857688.440000001</v>
      </c>
      <c r="F937" s="41" t="s">
        <v>4240</v>
      </c>
      <c r="G937" s="41" t="s">
        <v>3527</v>
      </c>
      <c r="H937" s="41" t="s">
        <v>4104</v>
      </c>
      <c r="I937" s="41" t="s">
        <v>4241</v>
      </c>
    </row>
    <row r="938" spans="1:9" s="40" customFormat="1" ht="13.35" customHeight="1" x14ac:dyDescent="0.2">
      <c r="A938" s="46" t="s">
        <v>78</v>
      </c>
      <c r="B938" s="42">
        <v>12</v>
      </c>
      <c r="C938" s="43">
        <v>27842031.609999999</v>
      </c>
      <c r="D938" s="43">
        <v>0</v>
      </c>
      <c r="E938" s="43">
        <v>27842031.609999999</v>
      </c>
      <c r="F938" s="41" t="s">
        <v>4703</v>
      </c>
      <c r="G938" s="41" t="s">
        <v>3527</v>
      </c>
      <c r="H938" s="41" t="s">
        <v>4521</v>
      </c>
      <c r="I938" s="41" t="s">
        <v>4704</v>
      </c>
    </row>
    <row r="939" spans="1:9" s="40" customFormat="1" ht="13.35" customHeight="1" x14ac:dyDescent="0.2">
      <c r="A939" s="46" t="s">
        <v>79</v>
      </c>
      <c r="B939" s="42">
        <v>1</v>
      </c>
      <c r="C939" s="43">
        <v>137142.56</v>
      </c>
      <c r="D939" s="43">
        <v>0</v>
      </c>
      <c r="E939" s="43">
        <v>137142.56</v>
      </c>
      <c r="F939" s="41" t="s">
        <v>843</v>
      </c>
      <c r="G939" s="41" t="s">
        <v>844</v>
      </c>
      <c r="H939" s="41" t="s">
        <v>327</v>
      </c>
      <c r="I939" s="41" t="s">
        <v>845</v>
      </c>
    </row>
    <row r="940" spans="1:9" s="40" customFormat="1" ht="13.35" customHeight="1" x14ac:dyDescent="0.2">
      <c r="A940" s="46" t="s">
        <v>79</v>
      </c>
      <c r="B940" s="42">
        <v>2</v>
      </c>
      <c r="C940" s="43">
        <v>137434.81</v>
      </c>
      <c r="D940" s="43">
        <v>0</v>
      </c>
      <c r="E940" s="43">
        <v>137434.81</v>
      </c>
      <c r="F940" s="41" t="s">
        <v>1210</v>
      </c>
      <c r="G940" s="41" t="s">
        <v>844</v>
      </c>
      <c r="H940" s="41" t="s">
        <v>884</v>
      </c>
      <c r="I940" s="41" t="s">
        <v>1211</v>
      </c>
    </row>
    <row r="941" spans="1:9" s="40" customFormat="1" ht="13.35" customHeight="1" x14ac:dyDescent="0.2">
      <c r="A941" s="46" t="s">
        <v>79</v>
      </c>
      <c r="B941" s="42">
        <v>3</v>
      </c>
      <c r="C941" s="43">
        <v>137288.68</v>
      </c>
      <c r="D941" s="43">
        <v>0</v>
      </c>
      <c r="E941" s="43">
        <v>137288.68</v>
      </c>
      <c r="F941" s="41" t="s">
        <v>1569</v>
      </c>
      <c r="G941" s="41" t="s">
        <v>844</v>
      </c>
      <c r="H941" s="41" t="s">
        <v>1243</v>
      </c>
      <c r="I941" s="41" t="s">
        <v>1570</v>
      </c>
    </row>
    <row r="942" spans="1:9" s="40" customFormat="1" ht="13.35" customHeight="1" x14ac:dyDescent="0.2">
      <c r="A942" s="46" t="s">
        <v>79</v>
      </c>
      <c r="B942" s="42">
        <v>4</v>
      </c>
      <c r="C942" s="43">
        <v>137288.68</v>
      </c>
      <c r="D942" s="43">
        <v>0</v>
      </c>
      <c r="E942" s="43">
        <v>137288.68</v>
      </c>
      <c r="F942" s="41" t="s">
        <v>1928</v>
      </c>
      <c r="G942" s="41" t="s">
        <v>844</v>
      </c>
      <c r="H942" s="41" t="s">
        <v>1602</v>
      </c>
      <c r="I942" s="41" t="s">
        <v>1929</v>
      </c>
    </row>
    <row r="943" spans="1:9" s="40" customFormat="1" ht="13.35" customHeight="1" x14ac:dyDescent="0.2">
      <c r="A943" s="46" t="s">
        <v>79</v>
      </c>
      <c r="B943" s="42">
        <v>5</v>
      </c>
      <c r="C943" s="43">
        <v>137288.68</v>
      </c>
      <c r="D943" s="43">
        <v>0</v>
      </c>
      <c r="E943" s="43">
        <v>137288.68</v>
      </c>
      <c r="F943" s="41" t="s">
        <v>2287</v>
      </c>
      <c r="G943" s="41" t="s">
        <v>844</v>
      </c>
      <c r="H943" s="41" t="s">
        <v>1961</v>
      </c>
      <c r="I943" s="41" t="s">
        <v>2288</v>
      </c>
    </row>
    <row r="944" spans="1:9" s="40" customFormat="1" ht="13.35" customHeight="1" x14ac:dyDescent="0.2">
      <c r="A944" s="46" t="s">
        <v>79</v>
      </c>
      <c r="B944" s="42">
        <v>6</v>
      </c>
      <c r="C944" s="43">
        <v>91131.77</v>
      </c>
      <c r="D944" s="43">
        <v>0</v>
      </c>
      <c r="E944" s="43">
        <v>91131.77</v>
      </c>
      <c r="F944" s="41" t="s">
        <v>2639</v>
      </c>
      <c r="G944" s="41" t="s">
        <v>844</v>
      </c>
      <c r="H944" s="41" t="s">
        <v>2317</v>
      </c>
      <c r="I944" s="41" t="s">
        <v>2640</v>
      </c>
    </row>
    <row r="945" spans="1:9" s="40" customFormat="1" ht="13.35" customHeight="1" x14ac:dyDescent="0.2">
      <c r="A945" s="46" t="s">
        <v>79</v>
      </c>
      <c r="B945" s="42">
        <v>7</v>
      </c>
      <c r="C945" s="43">
        <v>128781.56</v>
      </c>
      <c r="D945" s="43">
        <v>0</v>
      </c>
      <c r="E945" s="43">
        <v>128781.56</v>
      </c>
      <c r="F945" s="41" t="s">
        <v>2999</v>
      </c>
      <c r="G945" s="41" t="s">
        <v>844</v>
      </c>
      <c r="H945" s="41" t="s">
        <v>2675</v>
      </c>
      <c r="I945" s="41" t="s">
        <v>3000</v>
      </c>
    </row>
    <row r="946" spans="1:9" s="40" customFormat="1" ht="13.35" customHeight="1" x14ac:dyDescent="0.2">
      <c r="A946" s="46" t="s">
        <v>79</v>
      </c>
      <c r="B946" s="42">
        <v>8</v>
      </c>
      <c r="C946" s="43">
        <v>129595.81</v>
      </c>
      <c r="D946" s="43">
        <v>0</v>
      </c>
      <c r="E946" s="43">
        <v>129595.81</v>
      </c>
      <c r="F946" s="41" t="s">
        <v>3354</v>
      </c>
      <c r="G946" s="41" t="s">
        <v>844</v>
      </c>
      <c r="H946" s="41" t="s">
        <v>3030</v>
      </c>
      <c r="I946" s="41" t="s">
        <v>3355</v>
      </c>
    </row>
    <row r="947" spans="1:9" s="40" customFormat="1" ht="13.35" customHeight="1" x14ac:dyDescent="0.2">
      <c r="A947" s="46" t="s">
        <v>79</v>
      </c>
      <c r="B947" s="42">
        <v>9</v>
      </c>
      <c r="C947" s="43">
        <v>129595.82</v>
      </c>
      <c r="D947" s="43">
        <v>0</v>
      </c>
      <c r="E947" s="43">
        <v>129595.82</v>
      </c>
      <c r="F947" s="41" t="s">
        <v>3718</v>
      </c>
      <c r="G947" s="41" t="s">
        <v>844</v>
      </c>
      <c r="H947" s="41" t="s">
        <v>3386</v>
      </c>
      <c r="I947" s="41" t="s">
        <v>3719</v>
      </c>
    </row>
    <row r="948" spans="1:9" s="40" customFormat="1" ht="13.35" customHeight="1" x14ac:dyDescent="0.2">
      <c r="A948" s="46" t="s">
        <v>79</v>
      </c>
      <c r="B948" s="42">
        <v>10</v>
      </c>
      <c r="C948" s="43">
        <v>130220.13</v>
      </c>
      <c r="D948" s="43">
        <v>0</v>
      </c>
      <c r="E948" s="43">
        <v>130220.13</v>
      </c>
      <c r="F948" s="41" t="s">
        <v>4073</v>
      </c>
      <c r="G948" s="41" t="s">
        <v>844</v>
      </c>
      <c r="H948" s="41" t="s">
        <v>3749</v>
      </c>
      <c r="I948" s="41" t="s">
        <v>4074</v>
      </c>
    </row>
    <row r="949" spans="1:9" s="40" customFormat="1" ht="13.35" customHeight="1" x14ac:dyDescent="0.2">
      <c r="A949" s="46" t="s">
        <v>79</v>
      </c>
      <c r="B949" s="42">
        <v>11</v>
      </c>
      <c r="C949" s="43">
        <v>130176.18</v>
      </c>
      <c r="D949" s="43">
        <v>0</v>
      </c>
      <c r="E949" s="43">
        <v>130176.18</v>
      </c>
      <c r="F949" s="41" t="s">
        <v>4430</v>
      </c>
      <c r="G949" s="41" t="s">
        <v>844</v>
      </c>
      <c r="H949" s="41" t="s">
        <v>4104</v>
      </c>
      <c r="I949" s="41" t="s">
        <v>4431</v>
      </c>
    </row>
    <row r="950" spans="1:9" s="40" customFormat="1" ht="13.35" customHeight="1" x14ac:dyDescent="0.2">
      <c r="A950" s="46" t="s">
        <v>79</v>
      </c>
      <c r="B950" s="42">
        <v>12</v>
      </c>
      <c r="C950" s="43">
        <v>130218.17</v>
      </c>
      <c r="D950" s="43">
        <v>0</v>
      </c>
      <c r="E950" s="43">
        <v>130218.17</v>
      </c>
      <c r="F950" s="41" t="s">
        <v>4707</v>
      </c>
      <c r="G950" s="41" t="s">
        <v>844</v>
      </c>
      <c r="H950" s="41" t="s">
        <v>4521</v>
      </c>
      <c r="I950" s="41" t="s">
        <v>4708</v>
      </c>
    </row>
    <row r="951" spans="1:9" s="40" customFormat="1" ht="13.35" customHeight="1" x14ac:dyDescent="0.2">
      <c r="A951" s="46" t="s">
        <v>80</v>
      </c>
      <c r="B951" s="42">
        <v>1</v>
      </c>
      <c r="C951" s="43">
        <v>46438.080000000002</v>
      </c>
      <c r="D951" s="43">
        <v>0</v>
      </c>
      <c r="E951" s="43">
        <v>46438.080000000002</v>
      </c>
      <c r="F951" s="41" t="s">
        <v>846</v>
      </c>
      <c r="G951" s="41" t="s">
        <v>847</v>
      </c>
      <c r="H951" s="41" t="s">
        <v>327</v>
      </c>
      <c r="I951" s="41" t="s">
        <v>848</v>
      </c>
    </row>
    <row r="952" spans="1:9" s="40" customFormat="1" ht="13.35" customHeight="1" x14ac:dyDescent="0.2">
      <c r="A952" s="46" t="s">
        <v>80</v>
      </c>
      <c r="B952" s="42">
        <v>2</v>
      </c>
      <c r="C952" s="43">
        <v>46489.64</v>
      </c>
      <c r="D952" s="43">
        <v>0</v>
      </c>
      <c r="E952" s="43">
        <v>46489.64</v>
      </c>
      <c r="F952" s="41" t="s">
        <v>1212</v>
      </c>
      <c r="G952" s="41" t="s">
        <v>847</v>
      </c>
      <c r="H952" s="41" t="s">
        <v>884</v>
      </c>
      <c r="I952" s="41" t="s">
        <v>1213</v>
      </c>
    </row>
    <row r="953" spans="1:9" s="40" customFormat="1" ht="13.35" customHeight="1" x14ac:dyDescent="0.2">
      <c r="A953" s="46" t="s">
        <v>80</v>
      </c>
      <c r="B953" s="42">
        <v>3</v>
      </c>
      <c r="C953" s="43">
        <v>46463.86</v>
      </c>
      <c r="D953" s="43">
        <v>0</v>
      </c>
      <c r="E953" s="43">
        <v>46463.86</v>
      </c>
      <c r="F953" s="41" t="s">
        <v>1571</v>
      </c>
      <c r="G953" s="41" t="s">
        <v>847</v>
      </c>
      <c r="H953" s="41" t="s">
        <v>1243</v>
      </c>
      <c r="I953" s="41" t="s">
        <v>1572</v>
      </c>
    </row>
    <row r="954" spans="1:9" s="40" customFormat="1" ht="13.35" customHeight="1" x14ac:dyDescent="0.2">
      <c r="A954" s="46" t="s">
        <v>80</v>
      </c>
      <c r="B954" s="42">
        <v>4</v>
      </c>
      <c r="C954" s="43">
        <v>46463.86</v>
      </c>
      <c r="D954" s="43">
        <v>0</v>
      </c>
      <c r="E954" s="43">
        <v>46463.86</v>
      </c>
      <c r="F954" s="41" t="s">
        <v>1930</v>
      </c>
      <c r="G954" s="41" t="s">
        <v>847</v>
      </c>
      <c r="H954" s="41" t="s">
        <v>1602</v>
      </c>
      <c r="I954" s="41" t="s">
        <v>1931</v>
      </c>
    </row>
    <row r="955" spans="1:9" s="40" customFormat="1" ht="13.35" customHeight="1" x14ac:dyDescent="0.2">
      <c r="A955" s="46" t="s">
        <v>80</v>
      </c>
      <c r="B955" s="42">
        <v>5</v>
      </c>
      <c r="C955" s="43">
        <v>46463.86</v>
      </c>
      <c r="D955" s="43">
        <v>0</v>
      </c>
      <c r="E955" s="43">
        <v>46463.86</v>
      </c>
      <c r="F955" s="41" t="s">
        <v>2289</v>
      </c>
      <c r="G955" s="41" t="s">
        <v>847</v>
      </c>
      <c r="H955" s="41" t="s">
        <v>1961</v>
      </c>
      <c r="I955" s="41" t="s">
        <v>2290</v>
      </c>
    </row>
    <row r="956" spans="1:9" s="40" customFormat="1" ht="13.35" customHeight="1" x14ac:dyDescent="0.2">
      <c r="A956" s="46" t="s">
        <v>80</v>
      </c>
      <c r="B956" s="42">
        <v>6</v>
      </c>
      <c r="C956" s="43">
        <v>22145.93</v>
      </c>
      <c r="D956" s="43">
        <v>0</v>
      </c>
      <c r="E956" s="43">
        <v>22145.93</v>
      </c>
      <c r="F956" s="41" t="s">
        <v>2641</v>
      </c>
      <c r="G956" s="41" t="s">
        <v>847</v>
      </c>
      <c r="H956" s="41" t="s">
        <v>2317</v>
      </c>
      <c r="I956" s="41" t="s">
        <v>2642</v>
      </c>
    </row>
    <row r="957" spans="1:9" s="40" customFormat="1" ht="13.35" customHeight="1" x14ac:dyDescent="0.2">
      <c r="A957" s="46" t="s">
        <v>80</v>
      </c>
      <c r="B957" s="42">
        <v>7</v>
      </c>
      <c r="C957" s="43">
        <v>42069.93</v>
      </c>
      <c r="D957" s="43">
        <v>0</v>
      </c>
      <c r="E957" s="43">
        <v>42069.93</v>
      </c>
      <c r="F957" s="41" t="s">
        <v>3001</v>
      </c>
      <c r="G957" s="41" t="s">
        <v>847</v>
      </c>
      <c r="H957" s="41" t="s">
        <v>2675</v>
      </c>
      <c r="I957" s="41" t="s">
        <v>3002</v>
      </c>
    </row>
    <row r="958" spans="1:9" s="40" customFormat="1" ht="13.35" customHeight="1" x14ac:dyDescent="0.2">
      <c r="A958" s="46" t="s">
        <v>80</v>
      </c>
      <c r="B958" s="42">
        <v>8</v>
      </c>
      <c r="C958" s="43">
        <v>42410.85</v>
      </c>
      <c r="D958" s="43">
        <v>0</v>
      </c>
      <c r="E958" s="43">
        <v>42410.85</v>
      </c>
      <c r="F958" s="41" t="s">
        <v>3356</v>
      </c>
      <c r="G958" s="41" t="s">
        <v>847</v>
      </c>
      <c r="H958" s="41" t="s">
        <v>3030</v>
      </c>
      <c r="I958" s="41" t="s">
        <v>3357</v>
      </c>
    </row>
    <row r="959" spans="1:9" s="40" customFormat="1" ht="13.35" customHeight="1" x14ac:dyDescent="0.2">
      <c r="A959" s="46" t="s">
        <v>80</v>
      </c>
      <c r="B959" s="42">
        <v>9</v>
      </c>
      <c r="C959" s="43">
        <v>42410.85</v>
      </c>
      <c r="D959" s="43">
        <v>0</v>
      </c>
      <c r="E959" s="43">
        <v>42410.85</v>
      </c>
      <c r="F959" s="41" t="s">
        <v>3720</v>
      </c>
      <c r="G959" s="41" t="s">
        <v>847</v>
      </c>
      <c r="H959" s="41" t="s">
        <v>3386</v>
      </c>
      <c r="I959" s="41" t="s">
        <v>3721</v>
      </c>
    </row>
    <row r="960" spans="1:9" s="40" customFormat="1" ht="13.35" customHeight="1" x14ac:dyDescent="0.2">
      <c r="A960" s="46" t="s">
        <v>80</v>
      </c>
      <c r="B960" s="42">
        <v>10</v>
      </c>
      <c r="C960" s="43">
        <v>42672.25</v>
      </c>
      <c r="D960" s="43">
        <v>0</v>
      </c>
      <c r="E960" s="43">
        <v>42672.25</v>
      </c>
      <c r="F960" s="41" t="s">
        <v>4075</v>
      </c>
      <c r="G960" s="41" t="s">
        <v>847</v>
      </c>
      <c r="H960" s="41" t="s">
        <v>3749</v>
      </c>
      <c r="I960" s="41" t="s">
        <v>4076</v>
      </c>
    </row>
    <row r="961" spans="1:9" s="40" customFormat="1" ht="13.35" customHeight="1" x14ac:dyDescent="0.2">
      <c r="A961" s="46" t="s">
        <v>80</v>
      </c>
      <c r="B961" s="42">
        <v>11</v>
      </c>
      <c r="C961" s="43">
        <v>42653.84</v>
      </c>
      <c r="D961" s="43">
        <v>0</v>
      </c>
      <c r="E961" s="43">
        <v>42653.84</v>
      </c>
      <c r="F961" s="41" t="s">
        <v>4432</v>
      </c>
      <c r="G961" s="41" t="s">
        <v>847</v>
      </c>
      <c r="H961" s="41" t="s">
        <v>4104</v>
      </c>
      <c r="I961" s="41" t="s">
        <v>4433</v>
      </c>
    </row>
    <row r="962" spans="1:9" s="40" customFormat="1" ht="13.35" customHeight="1" x14ac:dyDescent="0.2">
      <c r="A962" s="46" t="s">
        <v>80</v>
      </c>
      <c r="B962" s="42">
        <v>12</v>
      </c>
      <c r="C962" s="43">
        <v>42671.43</v>
      </c>
      <c r="D962" s="43">
        <v>0</v>
      </c>
      <c r="E962" s="43">
        <v>42671.43</v>
      </c>
      <c r="F962" s="41" t="s">
        <v>4709</v>
      </c>
      <c r="G962" s="41" t="s">
        <v>847</v>
      </c>
      <c r="H962" s="41" t="s">
        <v>4521</v>
      </c>
      <c r="I962" s="41" t="s">
        <v>4710</v>
      </c>
    </row>
    <row r="963" spans="1:9" s="40" customFormat="1" ht="13.35" customHeight="1" x14ac:dyDescent="0.2">
      <c r="A963" s="46" t="s">
        <v>81</v>
      </c>
      <c r="B963" s="42">
        <v>1</v>
      </c>
      <c r="C963" s="43">
        <v>112198.79</v>
      </c>
      <c r="D963" s="43">
        <v>0</v>
      </c>
      <c r="E963" s="43">
        <v>112198.79</v>
      </c>
      <c r="F963" s="41" t="s">
        <v>387</v>
      </c>
      <c r="G963" s="41" t="s">
        <v>388</v>
      </c>
      <c r="H963" s="41" t="s">
        <v>327</v>
      </c>
      <c r="I963" s="41" t="s">
        <v>389</v>
      </c>
    </row>
    <row r="964" spans="1:9" s="40" customFormat="1" ht="13.35" customHeight="1" x14ac:dyDescent="0.2">
      <c r="A964" s="46" t="s">
        <v>81</v>
      </c>
      <c r="B964" s="42">
        <v>2</v>
      </c>
      <c r="C964" s="43">
        <v>112673.17</v>
      </c>
      <c r="D964" s="43">
        <v>0</v>
      </c>
      <c r="E964" s="43">
        <v>112673.17</v>
      </c>
      <c r="F964" s="41" t="s">
        <v>910</v>
      </c>
      <c r="G964" s="41" t="s">
        <v>388</v>
      </c>
      <c r="H964" s="41" t="s">
        <v>884</v>
      </c>
      <c r="I964" s="41" t="s">
        <v>911</v>
      </c>
    </row>
    <row r="965" spans="1:9" s="40" customFormat="1" ht="13.35" customHeight="1" x14ac:dyDescent="0.2">
      <c r="A965" s="46" t="s">
        <v>81</v>
      </c>
      <c r="B965" s="42">
        <v>3</v>
      </c>
      <c r="C965" s="43">
        <v>112435.98</v>
      </c>
      <c r="D965" s="43">
        <v>0</v>
      </c>
      <c r="E965" s="43">
        <v>112435.98</v>
      </c>
      <c r="F965" s="41" t="s">
        <v>1269</v>
      </c>
      <c r="G965" s="41" t="s">
        <v>388</v>
      </c>
      <c r="H965" s="41" t="s">
        <v>1243</v>
      </c>
      <c r="I965" s="41" t="s">
        <v>1270</v>
      </c>
    </row>
    <row r="966" spans="1:9" s="40" customFormat="1" ht="13.35" customHeight="1" x14ac:dyDescent="0.2">
      <c r="A966" s="46" t="s">
        <v>81</v>
      </c>
      <c r="B966" s="42">
        <v>4</v>
      </c>
      <c r="C966" s="43">
        <v>112435.98</v>
      </c>
      <c r="D966" s="43">
        <v>0</v>
      </c>
      <c r="E966" s="43">
        <v>112435.98</v>
      </c>
      <c r="F966" s="41" t="s">
        <v>1628</v>
      </c>
      <c r="G966" s="41" t="s">
        <v>388</v>
      </c>
      <c r="H966" s="41" t="s">
        <v>1602</v>
      </c>
      <c r="I966" s="41" t="s">
        <v>1629</v>
      </c>
    </row>
    <row r="967" spans="1:9" s="40" customFormat="1" ht="13.35" customHeight="1" x14ac:dyDescent="0.2">
      <c r="A967" s="46" t="s">
        <v>81</v>
      </c>
      <c r="B967" s="42">
        <v>5</v>
      </c>
      <c r="C967" s="43">
        <v>112435.98</v>
      </c>
      <c r="D967" s="43">
        <v>0</v>
      </c>
      <c r="E967" s="43">
        <v>112435.98</v>
      </c>
      <c r="F967" s="41" t="s">
        <v>1987</v>
      </c>
      <c r="G967" s="41" t="s">
        <v>388</v>
      </c>
      <c r="H967" s="41" t="s">
        <v>1961</v>
      </c>
      <c r="I967" s="41" t="s">
        <v>1988</v>
      </c>
    </row>
    <row r="968" spans="1:9" s="40" customFormat="1" ht="13.35" customHeight="1" x14ac:dyDescent="0.2">
      <c r="A968" s="46" t="s">
        <v>81</v>
      </c>
      <c r="B968" s="42">
        <v>6</v>
      </c>
      <c r="C968" s="43">
        <v>29888.34</v>
      </c>
      <c r="D968" s="43">
        <v>0</v>
      </c>
      <c r="E968" s="43">
        <v>29888.34</v>
      </c>
      <c r="F968" s="41" t="s">
        <v>2343</v>
      </c>
      <c r="G968" s="41" t="s">
        <v>388</v>
      </c>
      <c r="H968" s="41" t="s">
        <v>2317</v>
      </c>
      <c r="I968" s="41" t="s">
        <v>2344</v>
      </c>
    </row>
    <row r="969" spans="1:9" s="40" customFormat="1" ht="13.35" customHeight="1" x14ac:dyDescent="0.2">
      <c r="A969" s="46" t="s">
        <v>81</v>
      </c>
      <c r="B969" s="42">
        <v>7</v>
      </c>
      <c r="C969" s="43">
        <v>97865.86</v>
      </c>
      <c r="D969" s="43">
        <v>0</v>
      </c>
      <c r="E969" s="43">
        <v>97865.86</v>
      </c>
      <c r="F969" s="41" t="s">
        <v>2701</v>
      </c>
      <c r="G969" s="41" t="s">
        <v>388</v>
      </c>
      <c r="H969" s="41" t="s">
        <v>2675</v>
      </c>
      <c r="I969" s="41" t="s">
        <v>2702</v>
      </c>
    </row>
    <row r="970" spans="1:9" s="40" customFormat="1" ht="13.35" customHeight="1" x14ac:dyDescent="0.2">
      <c r="A970" s="46" t="s">
        <v>81</v>
      </c>
      <c r="B970" s="42">
        <v>8</v>
      </c>
      <c r="C970" s="43">
        <v>98677.99</v>
      </c>
      <c r="D970" s="43">
        <v>0</v>
      </c>
      <c r="E970" s="43">
        <v>98677.99</v>
      </c>
      <c r="F970" s="41" t="s">
        <v>3056</v>
      </c>
      <c r="G970" s="41" t="s">
        <v>388</v>
      </c>
      <c r="H970" s="41" t="s">
        <v>3030</v>
      </c>
      <c r="I970" s="41" t="s">
        <v>3057</v>
      </c>
    </row>
    <row r="971" spans="1:9" s="40" customFormat="1" ht="13.35" customHeight="1" x14ac:dyDescent="0.2">
      <c r="A971" s="46" t="s">
        <v>81</v>
      </c>
      <c r="B971" s="42">
        <v>9</v>
      </c>
      <c r="C971" s="43">
        <v>98677.99</v>
      </c>
      <c r="D971" s="43">
        <v>0</v>
      </c>
      <c r="E971" s="43">
        <v>98677.99</v>
      </c>
      <c r="F971" s="41" t="s">
        <v>3423</v>
      </c>
      <c r="G971" s="41" t="s">
        <v>388</v>
      </c>
      <c r="H971" s="41" t="s">
        <v>3386</v>
      </c>
      <c r="I971" s="41" t="s">
        <v>3424</v>
      </c>
    </row>
    <row r="972" spans="1:9" s="40" customFormat="1" ht="13.35" customHeight="1" x14ac:dyDescent="0.2">
      <c r="A972" s="46" t="s">
        <v>81</v>
      </c>
      <c r="B972" s="42">
        <v>10</v>
      </c>
      <c r="C972" s="43">
        <v>99300.69</v>
      </c>
      <c r="D972" s="43">
        <v>0</v>
      </c>
      <c r="E972" s="43">
        <v>99300.69</v>
      </c>
      <c r="F972" s="41" t="s">
        <v>3783</v>
      </c>
      <c r="G972" s="41" t="s">
        <v>388</v>
      </c>
      <c r="H972" s="41" t="s">
        <v>3749</v>
      </c>
      <c r="I972" s="41" t="s">
        <v>3784</v>
      </c>
    </row>
    <row r="973" spans="1:9" s="40" customFormat="1" ht="13.35" customHeight="1" x14ac:dyDescent="0.2">
      <c r="A973" s="46" t="s">
        <v>81</v>
      </c>
      <c r="B973" s="42">
        <v>11</v>
      </c>
      <c r="C973" s="43">
        <v>99256.85</v>
      </c>
      <c r="D973" s="43">
        <v>0</v>
      </c>
      <c r="E973" s="43">
        <v>99256.85</v>
      </c>
      <c r="F973" s="41" t="s">
        <v>4138</v>
      </c>
      <c r="G973" s="41" t="s">
        <v>388</v>
      </c>
      <c r="H973" s="41" t="s">
        <v>4104</v>
      </c>
      <c r="I973" s="41" t="s">
        <v>4139</v>
      </c>
    </row>
    <row r="974" spans="1:9" s="40" customFormat="1" ht="13.35" customHeight="1" x14ac:dyDescent="0.2">
      <c r="A974" s="46" t="s">
        <v>81</v>
      </c>
      <c r="B974" s="42">
        <v>12</v>
      </c>
      <c r="C974" s="43">
        <v>99298.73</v>
      </c>
      <c r="D974" s="43">
        <v>0</v>
      </c>
      <c r="E974" s="43">
        <v>99298.73</v>
      </c>
      <c r="F974" s="41" t="s">
        <v>4552</v>
      </c>
      <c r="G974" s="41" t="s">
        <v>388</v>
      </c>
      <c r="H974" s="41" t="s">
        <v>4521</v>
      </c>
      <c r="I974" s="41" t="s">
        <v>4553</v>
      </c>
    </row>
    <row r="975" spans="1:9" s="40" customFormat="1" ht="13.35" customHeight="1" x14ac:dyDescent="0.2">
      <c r="A975" s="46" t="s">
        <v>82</v>
      </c>
      <c r="B975" s="42">
        <v>1</v>
      </c>
      <c r="C975" s="43">
        <v>69698.039999999994</v>
      </c>
      <c r="D975" s="43">
        <v>0</v>
      </c>
      <c r="E975" s="43">
        <v>69698.039999999994</v>
      </c>
      <c r="F975" s="41" t="s">
        <v>666</v>
      </c>
      <c r="G975" s="41" t="s">
        <v>667</v>
      </c>
      <c r="H975" s="41" t="s">
        <v>327</v>
      </c>
      <c r="I975" s="41" t="s">
        <v>668</v>
      </c>
    </row>
    <row r="976" spans="1:9" s="40" customFormat="1" ht="13.35" customHeight="1" x14ac:dyDescent="0.2">
      <c r="A976" s="46" t="s">
        <v>82</v>
      </c>
      <c r="B976" s="42">
        <v>2</v>
      </c>
      <c r="C976" s="43">
        <v>69830.86</v>
      </c>
      <c r="D976" s="43">
        <v>0</v>
      </c>
      <c r="E976" s="43">
        <v>69830.86</v>
      </c>
      <c r="F976" s="41" t="s">
        <v>1094</v>
      </c>
      <c r="G976" s="41" t="s">
        <v>667</v>
      </c>
      <c r="H976" s="41" t="s">
        <v>884</v>
      </c>
      <c r="I976" s="41" t="s">
        <v>1095</v>
      </c>
    </row>
    <row r="977" spans="1:9" s="40" customFormat="1" ht="13.35" customHeight="1" x14ac:dyDescent="0.2">
      <c r="A977" s="46" t="s">
        <v>82</v>
      </c>
      <c r="B977" s="42">
        <v>3</v>
      </c>
      <c r="C977" s="43">
        <v>69764.45</v>
      </c>
      <c r="D977" s="43">
        <v>0</v>
      </c>
      <c r="E977" s="43">
        <v>69764.45</v>
      </c>
      <c r="F977" s="41" t="s">
        <v>1453</v>
      </c>
      <c r="G977" s="41" t="s">
        <v>667</v>
      </c>
      <c r="H977" s="41" t="s">
        <v>1243</v>
      </c>
      <c r="I977" s="41" t="s">
        <v>1454</v>
      </c>
    </row>
    <row r="978" spans="1:9" s="40" customFormat="1" ht="13.35" customHeight="1" x14ac:dyDescent="0.2">
      <c r="A978" s="46" t="s">
        <v>82</v>
      </c>
      <c r="B978" s="42">
        <v>4</v>
      </c>
      <c r="C978" s="43">
        <v>69764.45</v>
      </c>
      <c r="D978" s="43">
        <v>0</v>
      </c>
      <c r="E978" s="43">
        <v>69764.45</v>
      </c>
      <c r="F978" s="41" t="s">
        <v>1630</v>
      </c>
      <c r="G978" s="41" t="s">
        <v>667</v>
      </c>
      <c r="H978" s="41" t="s">
        <v>1602</v>
      </c>
      <c r="I978" s="41" t="s">
        <v>1631</v>
      </c>
    </row>
    <row r="979" spans="1:9" s="40" customFormat="1" ht="13.35" customHeight="1" x14ac:dyDescent="0.2">
      <c r="A979" s="46" t="s">
        <v>82</v>
      </c>
      <c r="B979" s="42">
        <v>5</v>
      </c>
      <c r="C979" s="43">
        <v>69764.45</v>
      </c>
      <c r="D979" s="43">
        <v>0</v>
      </c>
      <c r="E979" s="43">
        <v>69764.45</v>
      </c>
      <c r="F979" s="41" t="s">
        <v>1989</v>
      </c>
      <c r="G979" s="41" t="s">
        <v>667</v>
      </c>
      <c r="H979" s="41" t="s">
        <v>1961</v>
      </c>
      <c r="I979" s="41" t="s">
        <v>1990</v>
      </c>
    </row>
    <row r="980" spans="1:9" s="40" customFormat="1" ht="13.35" customHeight="1" x14ac:dyDescent="0.2">
      <c r="A980" s="46" t="s">
        <v>82</v>
      </c>
      <c r="B980" s="42">
        <v>6</v>
      </c>
      <c r="C980" s="43">
        <v>42467.23</v>
      </c>
      <c r="D980" s="43">
        <v>0</v>
      </c>
      <c r="E980" s="43">
        <v>42467.23</v>
      </c>
      <c r="F980" s="41" t="s">
        <v>2345</v>
      </c>
      <c r="G980" s="41" t="s">
        <v>667</v>
      </c>
      <c r="H980" s="41" t="s">
        <v>2317</v>
      </c>
      <c r="I980" s="41" t="s">
        <v>2346</v>
      </c>
    </row>
    <row r="981" spans="1:9" s="40" customFormat="1" ht="13.35" customHeight="1" x14ac:dyDescent="0.2">
      <c r="A981" s="46" t="s">
        <v>82</v>
      </c>
      <c r="B981" s="42">
        <v>7</v>
      </c>
      <c r="C981" s="43">
        <v>41932.5</v>
      </c>
      <c r="D981" s="43">
        <v>0</v>
      </c>
      <c r="E981" s="43">
        <v>41932.5</v>
      </c>
      <c r="F981" s="41" t="s">
        <v>2703</v>
      </c>
      <c r="G981" s="41" t="s">
        <v>667</v>
      </c>
      <c r="H981" s="41" t="s">
        <v>2675</v>
      </c>
      <c r="I981" s="41" t="s">
        <v>2704</v>
      </c>
    </row>
    <row r="982" spans="1:9" s="40" customFormat="1" ht="13.35" customHeight="1" x14ac:dyDescent="0.2">
      <c r="A982" s="46" t="s">
        <v>82</v>
      </c>
      <c r="B982" s="42">
        <v>8</v>
      </c>
      <c r="C982" s="43">
        <v>35896.43</v>
      </c>
      <c r="D982" s="43">
        <v>0</v>
      </c>
      <c r="E982" s="43">
        <v>35896.43</v>
      </c>
      <c r="F982" s="41" t="s">
        <v>3058</v>
      </c>
      <c r="G982" s="41" t="s">
        <v>667</v>
      </c>
      <c r="H982" s="41" t="s">
        <v>3030</v>
      </c>
      <c r="I982" s="41" t="s">
        <v>3059</v>
      </c>
    </row>
    <row r="983" spans="1:9" s="40" customFormat="1" ht="13.35" customHeight="1" x14ac:dyDescent="0.2">
      <c r="A983" s="46" t="s">
        <v>82</v>
      </c>
      <c r="B983" s="42">
        <v>9</v>
      </c>
      <c r="C983" s="43">
        <v>46206.75</v>
      </c>
      <c r="D983" s="43">
        <v>0</v>
      </c>
      <c r="E983" s="43">
        <v>46206.75</v>
      </c>
      <c r="F983" s="41" t="s">
        <v>3425</v>
      </c>
      <c r="G983" s="41" t="s">
        <v>667</v>
      </c>
      <c r="H983" s="41" t="s">
        <v>3386</v>
      </c>
      <c r="I983" s="41" t="s">
        <v>3426</v>
      </c>
    </row>
    <row r="984" spans="1:9" s="40" customFormat="1" ht="13.35" customHeight="1" x14ac:dyDescent="0.2">
      <c r="A984" s="46" t="s">
        <v>82</v>
      </c>
      <c r="B984" s="42">
        <v>10</v>
      </c>
      <c r="C984" s="43">
        <v>46616.72</v>
      </c>
      <c r="D984" s="43">
        <v>0</v>
      </c>
      <c r="E984" s="43">
        <v>46616.72</v>
      </c>
      <c r="F984" s="41" t="s">
        <v>3785</v>
      </c>
      <c r="G984" s="41" t="s">
        <v>667</v>
      </c>
      <c r="H984" s="41" t="s">
        <v>3749</v>
      </c>
      <c r="I984" s="41" t="s">
        <v>3786</v>
      </c>
    </row>
    <row r="985" spans="1:9" s="40" customFormat="1" ht="13.35" customHeight="1" x14ac:dyDescent="0.2">
      <c r="A985" s="46" t="s">
        <v>82</v>
      </c>
      <c r="B985" s="42">
        <v>11</v>
      </c>
      <c r="C985" s="43">
        <v>42394.06</v>
      </c>
      <c r="D985" s="43">
        <v>0</v>
      </c>
      <c r="E985" s="43">
        <v>42394.06</v>
      </c>
      <c r="F985" s="41" t="s">
        <v>4140</v>
      </c>
      <c r="G985" s="41" t="s">
        <v>667</v>
      </c>
      <c r="H985" s="41" t="s">
        <v>4104</v>
      </c>
      <c r="I985" s="41" t="s">
        <v>4141</v>
      </c>
    </row>
    <row r="986" spans="1:9" s="40" customFormat="1" ht="13.35" customHeight="1" x14ac:dyDescent="0.2">
      <c r="A986" s="46" t="s">
        <v>82</v>
      </c>
      <c r="B986" s="42">
        <v>12</v>
      </c>
      <c r="C986" s="43">
        <v>42421.79</v>
      </c>
      <c r="D986" s="43">
        <v>0</v>
      </c>
      <c r="E986" s="43">
        <v>42421.79</v>
      </c>
      <c r="F986" s="41" t="s">
        <v>4689</v>
      </c>
      <c r="G986" s="41" t="s">
        <v>667</v>
      </c>
      <c r="H986" s="41" t="s">
        <v>4521</v>
      </c>
      <c r="I986" s="41" t="s">
        <v>4690</v>
      </c>
    </row>
    <row r="987" spans="1:9" s="40" customFormat="1" ht="13.35" customHeight="1" x14ac:dyDescent="0.2">
      <c r="A987" s="46" t="s">
        <v>83</v>
      </c>
      <c r="B987" s="42">
        <v>1</v>
      </c>
      <c r="C987" s="43">
        <v>144043.48000000001</v>
      </c>
      <c r="D987" s="43">
        <v>0</v>
      </c>
      <c r="E987" s="43">
        <v>144043.48000000001</v>
      </c>
      <c r="F987" s="41" t="s">
        <v>717</v>
      </c>
      <c r="G987" s="41" t="s">
        <v>718</v>
      </c>
      <c r="H987" s="41" t="s">
        <v>327</v>
      </c>
      <c r="I987" s="41" t="s">
        <v>719</v>
      </c>
    </row>
    <row r="988" spans="1:9" s="40" customFormat="1" ht="13.35" customHeight="1" x14ac:dyDescent="0.2">
      <c r="A988" s="46" t="s">
        <v>83</v>
      </c>
      <c r="B988" s="42">
        <v>2</v>
      </c>
      <c r="C988" s="43">
        <v>144518.56</v>
      </c>
      <c r="D988" s="43">
        <v>0</v>
      </c>
      <c r="E988" s="43">
        <v>144518.56</v>
      </c>
      <c r="F988" s="41" t="s">
        <v>1128</v>
      </c>
      <c r="G988" s="41" t="s">
        <v>718</v>
      </c>
      <c r="H988" s="41" t="s">
        <v>884</v>
      </c>
      <c r="I988" s="41" t="s">
        <v>1129</v>
      </c>
    </row>
    <row r="989" spans="1:9" s="40" customFormat="1" ht="13.35" customHeight="1" x14ac:dyDescent="0.2">
      <c r="A989" s="46" t="s">
        <v>83</v>
      </c>
      <c r="B989" s="42">
        <v>3</v>
      </c>
      <c r="C989" s="43">
        <v>144281.01999999999</v>
      </c>
      <c r="D989" s="43">
        <v>0</v>
      </c>
      <c r="E989" s="43">
        <v>144281.01999999999</v>
      </c>
      <c r="F989" s="41" t="s">
        <v>1487</v>
      </c>
      <c r="G989" s="41" t="s">
        <v>718</v>
      </c>
      <c r="H989" s="41" t="s">
        <v>1243</v>
      </c>
      <c r="I989" s="41" t="s">
        <v>1488</v>
      </c>
    </row>
    <row r="990" spans="1:9" s="40" customFormat="1" ht="13.35" customHeight="1" x14ac:dyDescent="0.2">
      <c r="A990" s="46" t="s">
        <v>83</v>
      </c>
      <c r="B990" s="42">
        <v>4</v>
      </c>
      <c r="C990" s="43">
        <v>144281.01999999999</v>
      </c>
      <c r="D990" s="43">
        <v>0</v>
      </c>
      <c r="E990" s="43">
        <v>144281.01999999999</v>
      </c>
      <c r="F990" s="41" t="s">
        <v>1846</v>
      </c>
      <c r="G990" s="41" t="s">
        <v>718</v>
      </c>
      <c r="H990" s="41" t="s">
        <v>1602</v>
      </c>
      <c r="I990" s="41" t="s">
        <v>1847</v>
      </c>
    </row>
    <row r="991" spans="1:9" s="40" customFormat="1" ht="13.35" customHeight="1" x14ac:dyDescent="0.2">
      <c r="A991" s="46" t="s">
        <v>83</v>
      </c>
      <c r="B991" s="42">
        <v>5</v>
      </c>
      <c r="C991" s="43">
        <v>144281.01999999999</v>
      </c>
      <c r="D991" s="43">
        <v>0</v>
      </c>
      <c r="E991" s="43">
        <v>144281.01999999999</v>
      </c>
      <c r="F991" s="41" t="s">
        <v>2205</v>
      </c>
      <c r="G991" s="41" t="s">
        <v>718</v>
      </c>
      <c r="H991" s="41" t="s">
        <v>1961</v>
      </c>
      <c r="I991" s="41" t="s">
        <v>2206</v>
      </c>
    </row>
    <row r="992" spans="1:9" s="40" customFormat="1" ht="13.35" customHeight="1" x14ac:dyDescent="0.2">
      <c r="A992" s="46" t="s">
        <v>83</v>
      </c>
      <c r="B992" s="42">
        <v>6</v>
      </c>
      <c r="C992" s="43">
        <v>116796</v>
      </c>
      <c r="D992" s="43">
        <v>0</v>
      </c>
      <c r="E992" s="43">
        <v>116796</v>
      </c>
      <c r="F992" s="41" t="s">
        <v>2557</v>
      </c>
      <c r="G992" s="41" t="s">
        <v>718</v>
      </c>
      <c r="H992" s="41" t="s">
        <v>2317</v>
      </c>
      <c r="I992" s="41" t="s">
        <v>2558</v>
      </c>
    </row>
    <row r="993" spans="1:9" s="40" customFormat="1" ht="13.35" customHeight="1" x14ac:dyDescent="0.2">
      <c r="A993" s="46" t="s">
        <v>83</v>
      </c>
      <c r="B993" s="42">
        <v>7</v>
      </c>
      <c r="C993" s="43">
        <v>138782.25</v>
      </c>
      <c r="D993" s="43">
        <v>0</v>
      </c>
      <c r="E993" s="43">
        <v>138782.25</v>
      </c>
      <c r="F993" s="41" t="s">
        <v>2929</v>
      </c>
      <c r="G993" s="41" t="s">
        <v>718</v>
      </c>
      <c r="H993" s="41" t="s">
        <v>2675</v>
      </c>
      <c r="I993" s="41" t="s">
        <v>2930</v>
      </c>
    </row>
    <row r="994" spans="1:9" s="40" customFormat="1" ht="13.35" customHeight="1" x14ac:dyDescent="0.2">
      <c r="A994" s="46" t="s">
        <v>83</v>
      </c>
      <c r="B994" s="42">
        <v>8</v>
      </c>
      <c r="C994" s="43">
        <v>139700.13</v>
      </c>
      <c r="D994" s="43">
        <v>0</v>
      </c>
      <c r="E994" s="43">
        <v>139700.13</v>
      </c>
      <c r="F994" s="41" t="s">
        <v>3284</v>
      </c>
      <c r="G994" s="41" t="s">
        <v>718</v>
      </c>
      <c r="H994" s="41" t="s">
        <v>3030</v>
      </c>
      <c r="I994" s="41" t="s">
        <v>3285</v>
      </c>
    </row>
    <row r="995" spans="1:9" s="40" customFormat="1" ht="13.35" customHeight="1" x14ac:dyDescent="0.2">
      <c r="A995" s="46" t="s">
        <v>83</v>
      </c>
      <c r="B995" s="42">
        <v>9</v>
      </c>
      <c r="C995" s="43">
        <v>139700.13</v>
      </c>
      <c r="D995" s="43">
        <v>0</v>
      </c>
      <c r="E995" s="43">
        <v>139700.13</v>
      </c>
      <c r="F995" s="41" t="s">
        <v>3660</v>
      </c>
      <c r="G995" s="41" t="s">
        <v>718</v>
      </c>
      <c r="H995" s="41" t="s">
        <v>3386</v>
      </c>
      <c r="I995" s="41" t="s">
        <v>3661</v>
      </c>
    </row>
    <row r="996" spans="1:9" s="40" customFormat="1" ht="13.35" customHeight="1" x14ac:dyDescent="0.2">
      <c r="A996" s="46" t="s">
        <v>83</v>
      </c>
      <c r="B996" s="42">
        <v>10</v>
      </c>
      <c r="C996" s="43">
        <v>140403.9</v>
      </c>
      <c r="D996" s="43">
        <v>0</v>
      </c>
      <c r="E996" s="43">
        <v>140403.9</v>
      </c>
      <c r="F996" s="41" t="s">
        <v>4015</v>
      </c>
      <c r="G996" s="41" t="s">
        <v>718</v>
      </c>
      <c r="H996" s="41" t="s">
        <v>3749</v>
      </c>
      <c r="I996" s="41" t="s">
        <v>4016</v>
      </c>
    </row>
    <row r="997" spans="1:9" s="40" customFormat="1" ht="13.35" customHeight="1" x14ac:dyDescent="0.2">
      <c r="A997" s="46" t="s">
        <v>83</v>
      </c>
      <c r="B997" s="42">
        <v>11</v>
      </c>
      <c r="C997" s="43">
        <v>140354.37</v>
      </c>
      <c r="D997" s="43">
        <v>0</v>
      </c>
      <c r="E997" s="43">
        <v>140354.37</v>
      </c>
      <c r="F997" s="41" t="s">
        <v>4372</v>
      </c>
      <c r="G997" s="41" t="s">
        <v>718</v>
      </c>
      <c r="H997" s="41" t="s">
        <v>4104</v>
      </c>
      <c r="I997" s="41" t="s">
        <v>4373</v>
      </c>
    </row>
    <row r="998" spans="1:9" s="40" customFormat="1" ht="13.35" customHeight="1" x14ac:dyDescent="0.2">
      <c r="A998" s="46" t="s">
        <v>83</v>
      </c>
      <c r="B998" s="42">
        <v>12</v>
      </c>
      <c r="C998" s="43">
        <v>140401.69</v>
      </c>
      <c r="D998" s="43">
        <v>0</v>
      </c>
      <c r="E998" s="43">
        <v>140401.69</v>
      </c>
      <c r="F998" s="41" t="s">
        <v>4711</v>
      </c>
      <c r="G998" s="41" t="s">
        <v>718</v>
      </c>
      <c r="H998" s="41" t="s">
        <v>4521</v>
      </c>
      <c r="I998" s="41" t="s">
        <v>4712</v>
      </c>
    </row>
    <row r="999" spans="1:9" s="40" customFormat="1" ht="13.35" customHeight="1" x14ac:dyDescent="0.2">
      <c r="A999" s="46" t="s">
        <v>84</v>
      </c>
      <c r="B999" s="42">
        <v>1</v>
      </c>
      <c r="C999" s="43">
        <v>98563.11</v>
      </c>
      <c r="D999" s="43">
        <v>0</v>
      </c>
      <c r="E999" s="43">
        <v>98563.11</v>
      </c>
      <c r="F999" s="41" t="s">
        <v>714</v>
      </c>
      <c r="G999" s="41" t="s">
        <v>715</v>
      </c>
      <c r="H999" s="41" t="s">
        <v>327</v>
      </c>
      <c r="I999" s="41" t="s">
        <v>716</v>
      </c>
    </row>
    <row r="1000" spans="1:9" s="40" customFormat="1" ht="13.35" customHeight="1" x14ac:dyDescent="0.2">
      <c r="A1000" s="46" t="s">
        <v>84</v>
      </c>
      <c r="B1000" s="42">
        <v>2</v>
      </c>
      <c r="C1000" s="43">
        <v>98686.21</v>
      </c>
      <c r="D1000" s="43">
        <v>0</v>
      </c>
      <c r="E1000" s="43">
        <v>98686.21</v>
      </c>
      <c r="F1000" s="41" t="s">
        <v>1126</v>
      </c>
      <c r="G1000" s="41" t="s">
        <v>715</v>
      </c>
      <c r="H1000" s="41" t="s">
        <v>884</v>
      </c>
      <c r="I1000" s="41" t="s">
        <v>1127</v>
      </c>
    </row>
    <row r="1001" spans="1:9" s="40" customFormat="1" ht="13.35" customHeight="1" x14ac:dyDescent="0.2">
      <c r="A1001" s="46" t="s">
        <v>84</v>
      </c>
      <c r="B1001" s="42">
        <v>3</v>
      </c>
      <c r="C1001" s="43">
        <v>98624.66</v>
      </c>
      <c r="D1001" s="43">
        <v>0</v>
      </c>
      <c r="E1001" s="43">
        <v>98624.66</v>
      </c>
      <c r="F1001" s="41" t="s">
        <v>1485</v>
      </c>
      <c r="G1001" s="41" t="s">
        <v>715</v>
      </c>
      <c r="H1001" s="41" t="s">
        <v>1243</v>
      </c>
      <c r="I1001" s="41" t="s">
        <v>1486</v>
      </c>
    </row>
    <row r="1002" spans="1:9" s="40" customFormat="1" ht="13.35" customHeight="1" x14ac:dyDescent="0.2">
      <c r="A1002" s="46" t="s">
        <v>84</v>
      </c>
      <c r="B1002" s="42">
        <v>4</v>
      </c>
      <c r="C1002" s="43">
        <v>98624.66</v>
      </c>
      <c r="D1002" s="43">
        <v>0</v>
      </c>
      <c r="E1002" s="43">
        <v>98624.66</v>
      </c>
      <c r="F1002" s="41" t="s">
        <v>1844</v>
      </c>
      <c r="G1002" s="41" t="s">
        <v>715</v>
      </c>
      <c r="H1002" s="41" t="s">
        <v>1602</v>
      </c>
      <c r="I1002" s="41" t="s">
        <v>1845</v>
      </c>
    </row>
    <row r="1003" spans="1:9" s="40" customFormat="1" ht="13.35" customHeight="1" x14ac:dyDescent="0.2">
      <c r="A1003" s="46" t="s">
        <v>84</v>
      </c>
      <c r="B1003" s="42">
        <v>5</v>
      </c>
      <c r="C1003" s="43">
        <v>98624.66</v>
      </c>
      <c r="D1003" s="43">
        <v>0</v>
      </c>
      <c r="E1003" s="43">
        <v>98624.66</v>
      </c>
      <c r="F1003" s="41" t="s">
        <v>2203</v>
      </c>
      <c r="G1003" s="41" t="s">
        <v>715</v>
      </c>
      <c r="H1003" s="41" t="s">
        <v>1961</v>
      </c>
      <c r="I1003" s="41" t="s">
        <v>2204</v>
      </c>
    </row>
    <row r="1004" spans="1:9" s="40" customFormat="1" ht="13.35" customHeight="1" x14ac:dyDescent="0.2">
      <c r="A1004" s="46" t="s">
        <v>84</v>
      </c>
      <c r="B1004" s="42">
        <v>6</v>
      </c>
      <c r="C1004" s="43">
        <v>33495</v>
      </c>
      <c r="D1004" s="43">
        <v>0</v>
      </c>
      <c r="E1004" s="43">
        <v>33495</v>
      </c>
      <c r="F1004" s="41" t="s">
        <v>2649</v>
      </c>
      <c r="G1004" s="41" t="s">
        <v>715</v>
      </c>
      <c r="H1004" s="41" t="s">
        <v>2650</v>
      </c>
      <c r="I1004" s="41" t="s">
        <v>2651</v>
      </c>
    </row>
    <row r="1005" spans="1:9" s="40" customFormat="1" ht="13.35" customHeight="1" x14ac:dyDescent="0.2">
      <c r="A1005" s="46" t="s">
        <v>84</v>
      </c>
      <c r="B1005" s="42">
        <v>6</v>
      </c>
      <c r="C1005" s="43">
        <v>58430.32</v>
      </c>
      <c r="D1005" s="43">
        <v>0</v>
      </c>
      <c r="E1005" s="43">
        <v>58430.32</v>
      </c>
      <c r="F1005" s="41" t="s">
        <v>2555</v>
      </c>
      <c r="G1005" s="41" t="s">
        <v>715</v>
      </c>
      <c r="H1005" s="41" t="s">
        <v>2317</v>
      </c>
      <c r="I1005" s="41" t="s">
        <v>2556</v>
      </c>
    </row>
    <row r="1006" spans="1:9" s="40" customFormat="1" ht="13.35" customHeight="1" x14ac:dyDescent="0.2">
      <c r="A1006" s="46" t="s">
        <v>84</v>
      </c>
      <c r="B1006" s="42">
        <v>7</v>
      </c>
      <c r="C1006" s="43">
        <v>91314.77</v>
      </c>
      <c r="D1006" s="43">
        <v>0</v>
      </c>
      <c r="E1006" s="43">
        <v>91314.77</v>
      </c>
      <c r="F1006" s="41" t="s">
        <v>2927</v>
      </c>
      <c r="G1006" s="41" t="s">
        <v>715</v>
      </c>
      <c r="H1006" s="41" t="s">
        <v>2675</v>
      </c>
      <c r="I1006" s="41" t="s">
        <v>2928</v>
      </c>
    </row>
    <row r="1007" spans="1:9" s="40" customFormat="1" ht="13.35" customHeight="1" x14ac:dyDescent="0.2">
      <c r="A1007" s="46" t="s">
        <v>84</v>
      </c>
      <c r="B1007" s="42">
        <v>8</v>
      </c>
      <c r="C1007" s="43">
        <v>91925.57</v>
      </c>
      <c r="D1007" s="43">
        <v>0</v>
      </c>
      <c r="E1007" s="43">
        <v>91925.57</v>
      </c>
      <c r="F1007" s="41" t="s">
        <v>3282</v>
      </c>
      <c r="G1007" s="41" t="s">
        <v>715</v>
      </c>
      <c r="H1007" s="41" t="s">
        <v>3030</v>
      </c>
      <c r="I1007" s="41" t="s">
        <v>3283</v>
      </c>
    </row>
    <row r="1008" spans="1:9" s="40" customFormat="1" ht="13.35" customHeight="1" x14ac:dyDescent="0.2">
      <c r="A1008" s="46" t="s">
        <v>84</v>
      </c>
      <c r="B1008" s="42">
        <v>9</v>
      </c>
      <c r="C1008" s="43">
        <v>91925.57</v>
      </c>
      <c r="D1008" s="43">
        <v>0</v>
      </c>
      <c r="E1008" s="43">
        <v>91925.57</v>
      </c>
      <c r="F1008" s="41" t="s">
        <v>3658</v>
      </c>
      <c r="G1008" s="41" t="s">
        <v>715</v>
      </c>
      <c r="H1008" s="41" t="s">
        <v>3386</v>
      </c>
      <c r="I1008" s="41" t="s">
        <v>3659</v>
      </c>
    </row>
    <row r="1009" spans="1:9" s="40" customFormat="1" ht="13.35" customHeight="1" x14ac:dyDescent="0.2">
      <c r="A1009" s="46" t="s">
        <v>84</v>
      </c>
      <c r="B1009" s="42">
        <v>10</v>
      </c>
      <c r="C1009" s="43">
        <v>92393.88</v>
      </c>
      <c r="D1009" s="43">
        <v>0</v>
      </c>
      <c r="E1009" s="43">
        <v>92393.88</v>
      </c>
      <c r="F1009" s="41" t="s">
        <v>4013</v>
      </c>
      <c r="G1009" s="41" t="s">
        <v>715</v>
      </c>
      <c r="H1009" s="41" t="s">
        <v>3749</v>
      </c>
      <c r="I1009" s="41" t="s">
        <v>4014</v>
      </c>
    </row>
    <row r="1010" spans="1:9" s="40" customFormat="1" ht="13.35" customHeight="1" x14ac:dyDescent="0.2">
      <c r="A1010" s="46" t="s">
        <v>84</v>
      </c>
      <c r="B1010" s="42">
        <v>11</v>
      </c>
      <c r="C1010" s="43">
        <v>92360.92</v>
      </c>
      <c r="D1010" s="43">
        <v>0</v>
      </c>
      <c r="E1010" s="43">
        <v>92360.92</v>
      </c>
      <c r="F1010" s="41" t="s">
        <v>4370</v>
      </c>
      <c r="G1010" s="41" t="s">
        <v>715</v>
      </c>
      <c r="H1010" s="41" t="s">
        <v>4104</v>
      </c>
      <c r="I1010" s="41" t="s">
        <v>4371</v>
      </c>
    </row>
    <row r="1011" spans="1:9" s="40" customFormat="1" ht="13.35" customHeight="1" x14ac:dyDescent="0.2">
      <c r="A1011" s="46" t="s">
        <v>84</v>
      </c>
      <c r="B1011" s="42">
        <v>12</v>
      </c>
      <c r="C1011" s="43">
        <v>92392.41</v>
      </c>
      <c r="D1011" s="43">
        <v>0</v>
      </c>
      <c r="E1011" s="43">
        <v>92392.41</v>
      </c>
      <c r="F1011" s="41" t="s">
        <v>4564</v>
      </c>
      <c r="G1011" s="41" t="s">
        <v>715</v>
      </c>
      <c r="H1011" s="41" t="s">
        <v>4521</v>
      </c>
      <c r="I1011" s="41" t="s">
        <v>4565</v>
      </c>
    </row>
    <row r="1012" spans="1:9" s="40" customFormat="1" ht="13.35" customHeight="1" x14ac:dyDescent="0.2">
      <c r="A1012" s="46" t="s">
        <v>85</v>
      </c>
      <c r="B1012" s="42">
        <v>1</v>
      </c>
      <c r="C1012" s="43">
        <v>279606.93</v>
      </c>
      <c r="D1012" s="43">
        <v>0</v>
      </c>
      <c r="E1012" s="43">
        <v>279606.93</v>
      </c>
      <c r="F1012" s="41" t="s">
        <v>537</v>
      </c>
      <c r="G1012" s="41" t="s">
        <v>538</v>
      </c>
      <c r="H1012" s="41" t="s">
        <v>327</v>
      </c>
      <c r="I1012" s="41" t="s">
        <v>539</v>
      </c>
    </row>
    <row r="1013" spans="1:9" s="40" customFormat="1" ht="13.35" customHeight="1" x14ac:dyDescent="0.2">
      <c r="A1013" s="46" t="s">
        <v>85</v>
      </c>
      <c r="B1013" s="42">
        <v>2</v>
      </c>
      <c r="C1013" s="43">
        <v>281580.71000000002</v>
      </c>
      <c r="D1013" s="43">
        <v>0</v>
      </c>
      <c r="E1013" s="43">
        <v>281580.71000000002</v>
      </c>
      <c r="F1013" s="41" t="s">
        <v>1010</v>
      </c>
      <c r="G1013" s="41" t="s">
        <v>538</v>
      </c>
      <c r="H1013" s="41" t="s">
        <v>884</v>
      </c>
      <c r="I1013" s="41" t="s">
        <v>1011</v>
      </c>
    </row>
    <row r="1014" spans="1:9" s="40" customFormat="1" ht="13.35" customHeight="1" x14ac:dyDescent="0.2">
      <c r="A1014" s="46" t="s">
        <v>85</v>
      </c>
      <c r="B1014" s="42">
        <v>3</v>
      </c>
      <c r="C1014" s="43">
        <v>280593.82</v>
      </c>
      <c r="D1014" s="43">
        <v>0</v>
      </c>
      <c r="E1014" s="43">
        <v>280593.82</v>
      </c>
      <c r="F1014" s="41" t="s">
        <v>1369</v>
      </c>
      <c r="G1014" s="41" t="s">
        <v>538</v>
      </c>
      <c r="H1014" s="41" t="s">
        <v>1243</v>
      </c>
      <c r="I1014" s="41" t="s">
        <v>1370</v>
      </c>
    </row>
    <row r="1015" spans="1:9" s="40" customFormat="1" ht="13.35" customHeight="1" x14ac:dyDescent="0.2">
      <c r="A1015" s="46" t="s">
        <v>85</v>
      </c>
      <c r="B1015" s="42">
        <v>4</v>
      </c>
      <c r="C1015" s="43">
        <v>280593.82</v>
      </c>
      <c r="D1015" s="43">
        <v>0</v>
      </c>
      <c r="E1015" s="43">
        <v>280593.82</v>
      </c>
      <c r="F1015" s="41" t="s">
        <v>1730</v>
      </c>
      <c r="G1015" s="41" t="s">
        <v>538</v>
      </c>
      <c r="H1015" s="41" t="s">
        <v>1602</v>
      </c>
      <c r="I1015" s="41" t="s">
        <v>1731</v>
      </c>
    </row>
    <row r="1016" spans="1:9" s="40" customFormat="1" ht="13.35" customHeight="1" x14ac:dyDescent="0.2">
      <c r="A1016" s="46" t="s">
        <v>85</v>
      </c>
      <c r="B1016" s="42">
        <v>5</v>
      </c>
      <c r="C1016" s="43">
        <v>280593.82</v>
      </c>
      <c r="D1016" s="43">
        <v>0</v>
      </c>
      <c r="E1016" s="43">
        <v>280593.82</v>
      </c>
      <c r="F1016" s="41" t="s">
        <v>2093</v>
      </c>
      <c r="G1016" s="41" t="s">
        <v>538</v>
      </c>
      <c r="H1016" s="41" t="s">
        <v>1961</v>
      </c>
      <c r="I1016" s="41" t="s">
        <v>2094</v>
      </c>
    </row>
    <row r="1017" spans="1:9" s="40" customFormat="1" ht="13.35" customHeight="1" x14ac:dyDescent="0.2">
      <c r="A1017" s="46" t="s">
        <v>85</v>
      </c>
      <c r="B1017" s="42">
        <v>6</v>
      </c>
      <c r="C1017" s="43">
        <v>55232.84</v>
      </c>
      <c r="D1017" s="43">
        <v>0</v>
      </c>
      <c r="E1017" s="43">
        <v>55232.84</v>
      </c>
      <c r="F1017" s="41" t="s">
        <v>2449</v>
      </c>
      <c r="G1017" s="41" t="s">
        <v>538</v>
      </c>
      <c r="H1017" s="41" t="s">
        <v>2317</v>
      </c>
      <c r="I1017" s="41" t="s">
        <v>2450</v>
      </c>
    </row>
    <row r="1018" spans="1:9" s="40" customFormat="1" ht="13.35" customHeight="1" x14ac:dyDescent="0.2">
      <c r="A1018" s="46" t="s">
        <v>85</v>
      </c>
      <c r="B1018" s="42">
        <v>7</v>
      </c>
      <c r="C1018" s="43">
        <v>240842.08</v>
      </c>
      <c r="D1018" s="43">
        <v>0</v>
      </c>
      <c r="E1018" s="43">
        <v>240842.08</v>
      </c>
      <c r="F1018" s="41" t="s">
        <v>2813</v>
      </c>
      <c r="G1018" s="41" t="s">
        <v>538</v>
      </c>
      <c r="H1018" s="41" t="s">
        <v>2675</v>
      </c>
      <c r="I1018" s="41" t="s">
        <v>2814</v>
      </c>
    </row>
    <row r="1019" spans="1:9" s="40" customFormat="1" ht="13.35" customHeight="1" x14ac:dyDescent="0.2">
      <c r="A1019" s="46" t="s">
        <v>85</v>
      </c>
      <c r="B1019" s="42">
        <v>8</v>
      </c>
      <c r="C1019" s="43">
        <v>243033.53</v>
      </c>
      <c r="D1019" s="43">
        <v>0</v>
      </c>
      <c r="E1019" s="43">
        <v>243033.53</v>
      </c>
      <c r="F1019" s="41" t="s">
        <v>3168</v>
      </c>
      <c r="G1019" s="41" t="s">
        <v>538</v>
      </c>
      <c r="H1019" s="41" t="s">
        <v>3030</v>
      </c>
      <c r="I1019" s="41" t="s">
        <v>3169</v>
      </c>
    </row>
    <row r="1020" spans="1:9" s="40" customFormat="1" ht="13.35" customHeight="1" x14ac:dyDescent="0.2">
      <c r="A1020" s="46" t="s">
        <v>85</v>
      </c>
      <c r="B1020" s="42">
        <v>9</v>
      </c>
      <c r="C1020" s="43">
        <v>243033.53</v>
      </c>
      <c r="D1020" s="43">
        <v>0</v>
      </c>
      <c r="E1020" s="43">
        <v>243033.53</v>
      </c>
      <c r="F1020" s="41" t="s">
        <v>3568</v>
      </c>
      <c r="G1020" s="41" t="s">
        <v>538</v>
      </c>
      <c r="H1020" s="41" t="s">
        <v>3386</v>
      </c>
      <c r="I1020" s="41" t="s">
        <v>3569</v>
      </c>
    </row>
    <row r="1021" spans="1:9" s="40" customFormat="1" ht="13.35" customHeight="1" x14ac:dyDescent="0.2">
      <c r="A1021" s="46" t="s">
        <v>85</v>
      </c>
      <c r="B1021" s="42">
        <v>10</v>
      </c>
      <c r="C1021" s="43">
        <v>244713.78</v>
      </c>
      <c r="D1021" s="43">
        <v>0</v>
      </c>
      <c r="E1021" s="43">
        <v>244713.78</v>
      </c>
      <c r="F1021" s="41" t="s">
        <v>3925</v>
      </c>
      <c r="G1021" s="41" t="s">
        <v>538</v>
      </c>
      <c r="H1021" s="41" t="s">
        <v>3749</v>
      </c>
      <c r="I1021" s="41" t="s">
        <v>3926</v>
      </c>
    </row>
    <row r="1022" spans="1:9" s="40" customFormat="1" ht="13.35" customHeight="1" x14ac:dyDescent="0.2">
      <c r="A1022" s="46" t="s">
        <v>85</v>
      </c>
      <c r="B1022" s="42">
        <v>11</v>
      </c>
      <c r="C1022" s="43">
        <v>244595.51</v>
      </c>
      <c r="D1022" s="43">
        <v>0</v>
      </c>
      <c r="E1022" s="43">
        <v>244595.51</v>
      </c>
      <c r="F1022" s="41" t="s">
        <v>4280</v>
      </c>
      <c r="G1022" s="41" t="s">
        <v>538</v>
      </c>
      <c r="H1022" s="41" t="s">
        <v>4104</v>
      </c>
      <c r="I1022" s="41" t="s">
        <v>4281</v>
      </c>
    </row>
    <row r="1023" spans="1:9" s="40" customFormat="1" ht="13.35" customHeight="1" x14ac:dyDescent="0.2">
      <c r="A1023" s="46" t="s">
        <v>85</v>
      </c>
      <c r="B1023" s="42">
        <v>12</v>
      </c>
      <c r="C1023" s="43">
        <v>244708.52</v>
      </c>
      <c r="D1023" s="43">
        <v>0</v>
      </c>
      <c r="E1023" s="43">
        <v>244708.52</v>
      </c>
      <c r="F1023" s="41" t="s">
        <v>4713</v>
      </c>
      <c r="G1023" s="41" t="s">
        <v>538</v>
      </c>
      <c r="H1023" s="41" t="s">
        <v>4521</v>
      </c>
      <c r="I1023" s="41" t="s">
        <v>4714</v>
      </c>
    </row>
    <row r="1024" spans="1:9" s="40" customFormat="1" ht="13.35" customHeight="1" x14ac:dyDescent="0.2">
      <c r="A1024" s="46" t="s">
        <v>86</v>
      </c>
      <c r="B1024" s="42">
        <v>1</v>
      </c>
      <c r="C1024" s="43">
        <v>231484.57</v>
      </c>
      <c r="D1024" s="43">
        <v>0</v>
      </c>
      <c r="E1024" s="43">
        <v>231484.57</v>
      </c>
      <c r="F1024" s="41" t="s">
        <v>525</v>
      </c>
      <c r="G1024" s="41" t="s">
        <v>526</v>
      </c>
      <c r="H1024" s="41" t="s">
        <v>327</v>
      </c>
      <c r="I1024" s="41" t="s">
        <v>527</v>
      </c>
    </row>
    <row r="1025" spans="1:9" s="40" customFormat="1" ht="13.35" customHeight="1" x14ac:dyDescent="0.2">
      <c r="A1025" s="46" t="s">
        <v>86</v>
      </c>
      <c r="B1025" s="42">
        <v>2</v>
      </c>
      <c r="C1025" s="43">
        <v>257798.19</v>
      </c>
      <c r="D1025" s="43">
        <v>0</v>
      </c>
      <c r="E1025" s="43">
        <v>257798.19</v>
      </c>
      <c r="F1025" s="41" t="s">
        <v>1002</v>
      </c>
      <c r="G1025" s="41" t="s">
        <v>526</v>
      </c>
      <c r="H1025" s="41" t="s">
        <v>884</v>
      </c>
      <c r="I1025" s="41" t="s">
        <v>1003</v>
      </c>
    </row>
    <row r="1026" spans="1:9" s="40" customFormat="1" ht="13.35" customHeight="1" x14ac:dyDescent="0.2">
      <c r="A1026" s="46" t="s">
        <v>86</v>
      </c>
      <c r="B1026" s="42">
        <v>3</v>
      </c>
      <c r="C1026" s="43">
        <v>244641.38</v>
      </c>
      <c r="D1026" s="43">
        <v>0</v>
      </c>
      <c r="E1026" s="43">
        <v>244641.38</v>
      </c>
      <c r="F1026" s="41" t="s">
        <v>1361</v>
      </c>
      <c r="G1026" s="41" t="s">
        <v>526</v>
      </c>
      <c r="H1026" s="41" t="s">
        <v>1243</v>
      </c>
      <c r="I1026" s="41" t="s">
        <v>1362</v>
      </c>
    </row>
    <row r="1027" spans="1:9" s="40" customFormat="1" ht="13.35" customHeight="1" x14ac:dyDescent="0.2">
      <c r="A1027" s="46" t="s">
        <v>86</v>
      </c>
      <c r="B1027" s="42">
        <v>4</v>
      </c>
      <c r="C1027" s="43">
        <v>244641.38</v>
      </c>
      <c r="D1027" s="43">
        <v>0</v>
      </c>
      <c r="E1027" s="43">
        <v>244641.38</v>
      </c>
      <c r="F1027" s="41" t="s">
        <v>1722</v>
      </c>
      <c r="G1027" s="41" t="s">
        <v>526</v>
      </c>
      <c r="H1027" s="41" t="s">
        <v>1602</v>
      </c>
      <c r="I1027" s="41" t="s">
        <v>1723</v>
      </c>
    </row>
    <row r="1028" spans="1:9" s="40" customFormat="1" ht="13.35" customHeight="1" x14ac:dyDescent="0.2">
      <c r="A1028" s="46" t="s">
        <v>86</v>
      </c>
      <c r="B1028" s="42">
        <v>5</v>
      </c>
      <c r="C1028" s="43">
        <v>244641.38</v>
      </c>
      <c r="D1028" s="43">
        <v>0</v>
      </c>
      <c r="E1028" s="43">
        <v>244641.38</v>
      </c>
      <c r="F1028" s="41" t="s">
        <v>2085</v>
      </c>
      <c r="G1028" s="41" t="s">
        <v>526</v>
      </c>
      <c r="H1028" s="41" t="s">
        <v>1961</v>
      </c>
      <c r="I1028" s="41" t="s">
        <v>2086</v>
      </c>
    </row>
    <row r="1029" spans="1:9" s="40" customFormat="1" ht="13.35" customHeight="1" x14ac:dyDescent="0.2">
      <c r="A1029" s="46" t="s">
        <v>86</v>
      </c>
      <c r="B1029" s="42">
        <v>6</v>
      </c>
      <c r="C1029" s="43">
        <v>233130.34</v>
      </c>
      <c r="D1029" s="43">
        <v>0</v>
      </c>
      <c r="E1029" s="43">
        <v>233130.34</v>
      </c>
      <c r="F1029" s="41" t="s">
        <v>2441</v>
      </c>
      <c r="G1029" s="41" t="s">
        <v>526</v>
      </c>
      <c r="H1029" s="41" t="s">
        <v>2317</v>
      </c>
      <c r="I1029" s="41" t="s">
        <v>2442</v>
      </c>
    </row>
    <row r="1030" spans="1:9" s="40" customFormat="1" ht="13.35" customHeight="1" x14ac:dyDescent="0.2">
      <c r="A1030" s="46" t="s">
        <v>86</v>
      </c>
      <c r="B1030" s="42">
        <v>7</v>
      </c>
      <c r="C1030" s="43">
        <v>239715.23</v>
      </c>
      <c r="D1030" s="43">
        <v>0</v>
      </c>
      <c r="E1030" s="43">
        <v>239715.23</v>
      </c>
      <c r="F1030" s="41" t="s">
        <v>2803</v>
      </c>
      <c r="G1030" s="41" t="s">
        <v>526</v>
      </c>
      <c r="H1030" s="41" t="s">
        <v>2675</v>
      </c>
      <c r="I1030" s="41" t="s">
        <v>2804</v>
      </c>
    </row>
    <row r="1031" spans="1:9" s="40" customFormat="1" ht="13.35" customHeight="1" x14ac:dyDescent="0.2">
      <c r="A1031" s="46" t="s">
        <v>86</v>
      </c>
      <c r="B1031" s="42">
        <v>8</v>
      </c>
      <c r="C1031" s="43">
        <v>242722.7</v>
      </c>
      <c r="D1031" s="43">
        <v>0</v>
      </c>
      <c r="E1031" s="43">
        <v>242722.7</v>
      </c>
      <c r="F1031" s="41" t="s">
        <v>3158</v>
      </c>
      <c r="G1031" s="41" t="s">
        <v>526</v>
      </c>
      <c r="H1031" s="41" t="s">
        <v>3030</v>
      </c>
      <c r="I1031" s="41" t="s">
        <v>3159</v>
      </c>
    </row>
    <row r="1032" spans="1:9" s="40" customFormat="1" ht="13.35" customHeight="1" x14ac:dyDescent="0.2">
      <c r="A1032" s="46" t="s">
        <v>86</v>
      </c>
      <c r="B1032" s="42">
        <v>9</v>
      </c>
      <c r="C1032" s="43">
        <v>242722.7</v>
      </c>
      <c r="D1032" s="43">
        <v>0</v>
      </c>
      <c r="E1032" s="43">
        <v>242722.7</v>
      </c>
      <c r="F1032" s="41" t="s">
        <v>3558</v>
      </c>
      <c r="G1032" s="41" t="s">
        <v>526</v>
      </c>
      <c r="H1032" s="41" t="s">
        <v>3386</v>
      </c>
      <c r="I1032" s="41" t="s">
        <v>3559</v>
      </c>
    </row>
    <row r="1033" spans="1:9" s="40" customFormat="1" ht="13.35" customHeight="1" x14ac:dyDescent="0.2">
      <c r="A1033" s="46" t="s">
        <v>86</v>
      </c>
      <c r="B1033" s="42">
        <v>10</v>
      </c>
      <c r="C1033" s="43">
        <v>245028.62</v>
      </c>
      <c r="D1033" s="43">
        <v>0</v>
      </c>
      <c r="E1033" s="43">
        <v>245028.62</v>
      </c>
      <c r="F1033" s="41" t="s">
        <v>3915</v>
      </c>
      <c r="G1033" s="41" t="s">
        <v>526</v>
      </c>
      <c r="H1033" s="41" t="s">
        <v>3749</v>
      </c>
      <c r="I1033" s="41" t="s">
        <v>3916</v>
      </c>
    </row>
    <row r="1034" spans="1:9" s="40" customFormat="1" ht="13.35" customHeight="1" x14ac:dyDescent="0.2">
      <c r="A1034" s="46" t="s">
        <v>86</v>
      </c>
      <c r="B1034" s="42">
        <v>11</v>
      </c>
      <c r="C1034" s="43">
        <v>244866.3</v>
      </c>
      <c r="D1034" s="43">
        <v>0</v>
      </c>
      <c r="E1034" s="43">
        <v>244866.3</v>
      </c>
      <c r="F1034" s="41" t="s">
        <v>4270</v>
      </c>
      <c r="G1034" s="41" t="s">
        <v>526</v>
      </c>
      <c r="H1034" s="41" t="s">
        <v>4104</v>
      </c>
      <c r="I1034" s="41" t="s">
        <v>4271</v>
      </c>
    </row>
    <row r="1035" spans="1:9" s="40" customFormat="1" ht="13.35" customHeight="1" x14ac:dyDescent="0.2">
      <c r="A1035" s="46" t="s">
        <v>86</v>
      </c>
      <c r="B1035" s="42">
        <v>12</v>
      </c>
      <c r="C1035" s="43">
        <v>245021.38</v>
      </c>
      <c r="D1035" s="43">
        <v>0</v>
      </c>
      <c r="E1035" s="43">
        <v>245021.38</v>
      </c>
      <c r="F1035" s="41" t="s">
        <v>4717</v>
      </c>
      <c r="G1035" s="41" t="s">
        <v>526</v>
      </c>
      <c r="H1035" s="41" t="s">
        <v>4521</v>
      </c>
      <c r="I1035" s="41" t="s">
        <v>4718</v>
      </c>
    </row>
    <row r="1036" spans="1:9" s="40" customFormat="1" ht="13.35" customHeight="1" x14ac:dyDescent="0.2">
      <c r="A1036" s="46" t="s">
        <v>87</v>
      </c>
      <c r="B1036" s="42">
        <v>1</v>
      </c>
      <c r="C1036" s="43">
        <v>2261119.06</v>
      </c>
      <c r="D1036" s="43">
        <v>0</v>
      </c>
      <c r="E1036" s="43">
        <v>2261119.06</v>
      </c>
      <c r="F1036" s="41" t="s">
        <v>549</v>
      </c>
      <c r="G1036" s="41" t="s">
        <v>550</v>
      </c>
      <c r="H1036" s="41" t="s">
        <v>327</v>
      </c>
      <c r="I1036" s="41" t="s">
        <v>551</v>
      </c>
    </row>
    <row r="1037" spans="1:9" s="40" customFormat="1" ht="13.35" customHeight="1" x14ac:dyDescent="0.2">
      <c r="A1037" s="46" t="s">
        <v>87</v>
      </c>
      <c r="B1037" s="42">
        <v>2</v>
      </c>
      <c r="C1037" s="43">
        <v>2356038.7000000002</v>
      </c>
      <c r="D1037" s="43">
        <v>0</v>
      </c>
      <c r="E1037" s="43">
        <v>2356038.7000000002</v>
      </c>
      <c r="F1037" s="41" t="s">
        <v>1018</v>
      </c>
      <c r="G1037" s="41" t="s">
        <v>550</v>
      </c>
      <c r="H1037" s="41" t="s">
        <v>884</v>
      </c>
      <c r="I1037" s="41" t="s">
        <v>1019</v>
      </c>
    </row>
    <row r="1038" spans="1:9" s="40" customFormat="1" ht="13.35" customHeight="1" x14ac:dyDescent="0.2">
      <c r="A1038" s="46" t="s">
        <v>87</v>
      </c>
      <c r="B1038" s="42">
        <v>3</v>
      </c>
      <c r="C1038" s="43">
        <v>2308578.88</v>
      </c>
      <c r="D1038" s="43">
        <v>0</v>
      </c>
      <c r="E1038" s="43">
        <v>2308578.88</v>
      </c>
      <c r="F1038" s="41" t="s">
        <v>1377</v>
      </c>
      <c r="G1038" s="41" t="s">
        <v>550</v>
      </c>
      <c r="H1038" s="41" t="s">
        <v>1243</v>
      </c>
      <c r="I1038" s="41" t="s">
        <v>1378</v>
      </c>
    </row>
    <row r="1039" spans="1:9" s="40" customFormat="1" ht="13.35" customHeight="1" x14ac:dyDescent="0.2">
      <c r="A1039" s="46" t="s">
        <v>87</v>
      </c>
      <c r="B1039" s="42">
        <v>4</v>
      </c>
      <c r="C1039" s="43">
        <v>2308578.88</v>
      </c>
      <c r="D1039" s="43">
        <v>0</v>
      </c>
      <c r="E1039" s="43">
        <v>2308578.88</v>
      </c>
      <c r="F1039" s="41" t="s">
        <v>1738</v>
      </c>
      <c r="G1039" s="41" t="s">
        <v>550</v>
      </c>
      <c r="H1039" s="41" t="s">
        <v>1602</v>
      </c>
      <c r="I1039" s="41" t="s">
        <v>1739</v>
      </c>
    </row>
    <row r="1040" spans="1:9" s="40" customFormat="1" ht="13.35" customHeight="1" x14ac:dyDescent="0.2">
      <c r="A1040" s="46" t="s">
        <v>87</v>
      </c>
      <c r="B1040" s="42">
        <v>5</v>
      </c>
      <c r="C1040" s="43">
        <v>2308578.88</v>
      </c>
      <c r="D1040" s="43">
        <v>0</v>
      </c>
      <c r="E1040" s="43">
        <v>2308578.88</v>
      </c>
      <c r="F1040" s="41" t="s">
        <v>2101</v>
      </c>
      <c r="G1040" s="41" t="s">
        <v>550</v>
      </c>
      <c r="H1040" s="41" t="s">
        <v>1961</v>
      </c>
      <c r="I1040" s="41" t="s">
        <v>2102</v>
      </c>
    </row>
    <row r="1041" spans="1:9" s="40" customFormat="1" ht="13.35" customHeight="1" x14ac:dyDescent="0.2">
      <c r="A1041" s="46" t="s">
        <v>87</v>
      </c>
      <c r="B1041" s="42">
        <v>6</v>
      </c>
      <c r="C1041" s="43">
        <v>2378287.71</v>
      </c>
      <c r="D1041" s="43">
        <v>0</v>
      </c>
      <c r="E1041" s="43">
        <v>2378287.71</v>
      </c>
      <c r="F1041" s="41" t="s">
        <v>2457</v>
      </c>
      <c r="G1041" s="41" t="s">
        <v>550</v>
      </c>
      <c r="H1041" s="41" t="s">
        <v>2317</v>
      </c>
      <c r="I1041" s="41" t="s">
        <v>2458</v>
      </c>
    </row>
    <row r="1042" spans="1:9" s="40" customFormat="1" ht="13.35" customHeight="1" x14ac:dyDescent="0.2">
      <c r="A1042" s="46" t="s">
        <v>87</v>
      </c>
      <c r="B1042" s="42">
        <v>7</v>
      </c>
      <c r="C1042" s="43">
        <v>2355707.15</v>
      </c>
      <c r="D1042" s="43">
        <v>0</v>
      </c>
      <c r="E1042" s="43">
        <v>2355707.15</v>
      </c>
      <c r="F1042" s="41" t="s">
        <v>2823</v>
      </c>
      <c r="G1042" s="41" t="s">
        <v>550</v>
      </c>
      <c r="H1042" s="41" t="s">
        <v>2675</v>
      </c>
      <c r="I1042" s="41" t="s">
        <v>2824</v>
      </c>
    </row>
    <row r="1043" spans="1:9" s="40" customFormat="1" ht="13.35" customHeight="1" x14ac:dyDescent="0.2">
      <c r="A1043" s="46" t="s">
        <v>87</v>
      </c>
      <c r="B1043" s="42">
        <v>8</v>
      </c>
      <c r="C1043" s="43">
        <v>2327345.04</v>
      </c>
      <c r="D1043" s="43">
        <v>0</v>
      </c>
      <c r="E1043" s="43">
        <v>2327345.04</v>
      </c>
      <c r="F1043" s="41" t="s">
        <v>3178</v>
      </c>
      <c r="G1043" s="41" t="s">
        <v>550</v>
      </c>
      <c r="H1043" s="41" t="s">
        <v>3030</v>
      </c>
      <c r="I1043" s="41" t="s">
        <v>3179</v>
      </c>
    </row>
    <row r="1044" spans="1:9" s="40" customFormat="1" ht="13.35" customHeight="1" x14ac:dyDescent="0.2">
      <c r="A1044" s="46" t="s">
        <v>87</v>
      </c>
      <c r="B1044" s="42">
        <v>9</v>
      </c>
      <c r="C1044" s="43">
        <v>2327345.04</v>
      </c>
      <c r="D1044" s="43">
        <v>0</v>
      </c>
      <c r="E1044" s="43">
        <v>2327345.04</v>
      </c>
      <c r="F1044" s="41" t="s">
        <v>3578</v>
      </c>
      <c r="G1044" s="41" t="s">
        <v>550</v>
      </c>
      <c r="H1044" s="41" t="s">
        <v>3386</v>
      </c>
      <c r="I1044" s="41" t="s">
        <v>3579</v>
      </c>
    </row>
    <row r="1045" spans="1:9" s="40" customFormat="1" ht="13.35" customHeight="1" x14ac:dyDescent="0.2">
      <c r="A1045" s="46" t="s">
        <v>87</v>
      </c>
      <c r="B1045" s="42">
        <v>10</v>
      </c>
      <c r="C1045" s="43">
        <v>2338488.87</v>
      </c>
      <c r="D1045" s="43">
        <v>0</v>
      </c>
      <c r="E1045" s="43">
        <v>2338488.87</v>
      </c>
      <c r="F1045" s="41" t="s">
        <v>3935</v>
      </c>
      <c r="G1045" s="41" t="s">
        <v>550</v>
      </c>
      <c r="H1045" s="41" t="s">
        <v>3749</v>
      </c>
      <c r="I1045" s="41" t="s">
        <v>3936</v>
      </c>
    </row>
    <row r="1046" spans="1:9" s="40" customFormat="1" ht="13.35" customHeight="1" x14ac:dyDescent="0.2">
      <c r="A1046" s="46" t="s">
        <v>87</v>
      </c>
      <c r="B1046" s="42">
        <v>11</v>
      </c>
      <c r="C1046" s="43">
        <v>2337704.62</v>
      </c>
      <c r="D1046" s="43">
        <v>0</v>
      </c>
      <c r="E1046" s="43">
        <v>2337704.62</v>
      </c>
      <c r="F1046" s="41" t="s">
        <v>4290</v>
      </c>
      <c r="G1046" s="41" t="s">
        <v>550</v>
      </c>
      <c r="H1046" s="41" t="s">
        <v>4104</v>
      </c>
      <c r="I1046" s="41" t="s">
        <v>4291</v>
      </c>
    </row>
    <row r="1047" spans="1:9" s="40" customFormat="1" ht="13.35" customHeight="1" x14ac:dyDescent="0.2">
      <c r="A1047" s="46" t="s">
        <v>87</v>
      </c>
      <c r="B1047" s="42">
        <v>12</v>
      </c>
      <c r="C1047" s="43">
        <v>2338455.37</v>
      </c>
      <c r="D1047" s="43">
        <v>0</v>
      </c>
      <c r="E1047" s="43">
        <v>2338455.37</v>
      </c>
      <c r="F1047" s="41" t="s">
        <v>4627</v>
      </c>
      <c r="G1047" s="41" t="s">
        <v>550</v>
      </c>
      <c r="H1047" s="41" t="s">
        <v>4521</v>
      </c>
      <c r="I1047" s="41" t="s">
        <v>4628</v>
      </c>
    </row>
    <row r="1048" spans="1:9" s="40" customFormat="1" ht="13.35" customHeight="1" x14ac:dyDescent="0.2">
      <c r="A1048" s="46" t="s">
        <v>88</v>
      </c>
      <c r="B1048" s="42">
        <v>1</v>
      </c>
      <c r="C1048" s="43">
        <v>721288.67</v>
      </c>
      <c r="D1048" s="43">
        <v>0</v>
      </c>
      <c r="E1048" s="43">
        <v>721288.67</v>
      </c>
      <c r="F1048" s="41" t="s">
        <v>447</v>
      </c>
      <c r="G1048" s="41" t="s">
        <v>448</v>
      </c>
      <c r="H1048" s="41" t="s">
        <v>327</v>
      </c>
      <c r="I1048" s="41" t="s">
        <v>449</v>
      </c>
    </row>
    <row r="1049" spans="1:9" s="40" customFormat="1" ht="13.35" customHeight="1" x14ac:dyDescent="0.2">
      <c r="A1049" s="46" t="s">
        <v>88</v>
      </c>
      <c r="B1049" s="42">
        <v>2</v>
      </c>
      <c r="C1049" s="43">
        <v>725849.89</v>
      </c>
      <c r="D1049" s="43">
        <v>0</v>
      </c>
      <c r="E1049" s="43">
        <v>725849.89</v>
      </c>
      <c r="F1049" s="41" t="s">
        <v>950</v>
      </c>
      <c r="G1049" s="41" t="s">
        <v>448</v>
      </c>
      <c r="H1049" s="41" t="s">
        <v>884</v>
      </c>
      <c r="I1049" s="41" t="s">
        <v>951</v>
      </c>
    </row>
    <row r="1050" spans="1:9" s="40" customFormat="1" ht="13.35" customHeight="1" x14ac:dyDescent="0.2">
      <c r="A1050" s="46" t="s">
        <v>88</v>
      </c>
      <c r="B1050" s="42">
        <v>3</v>
      </c>
      <c r="C1050" s="43">
        <v>723569.28</v>
      </c>
      <c r="D1050" s="43">
        <v>0</v>
      </c>
      <c r="E1050" s="43">
        <v>723569.28</v>
      </c>
      <c r="F1050" s="41" t="s">
        <v>1309</v>
      </c>
      <c r="G1050" s="41" t="s">
        <v>448</v>
      </c>
      <c r="H1050" s="41" t="s">
        <v>1243</v>
      </c>
      <c r="I1050" s="41" t="s">
        <v>1310</v>
      </c>
    </row>
    <row r="1051" spans="1:9" s="40" customFormat="1" ht="13.35" customHeight="1" x14ac:dyDescent="0.2">
      <c r="A1051" s="46" t="s">
        <v>88</v>
      </c>
      <c r="B1051" s="42">
        <v>4</v>
      </c>
      <c r="C1051" s="43">
        <v>723569.28</v>
      </c>
      <c r="D1051" s="43">
        <v>0</v>
      </c>
      <c r="E1051" s="43">
        <v>723569.28</v>
      </c>
      <c r="F1051" s="41" t="s">
        <v>1670</v>
      </c>
      <c r="G1051" s="41" t="s">
        <v>448</v>
      </c>
      <c r="H1051" s="41" t="s">
        <v>1602</v>
      </c>
      <c r="I1051" s="41" t="s">
        <v>1671</v>
      </c>
    </row>
    <row r="1052" spans="1:9" s="40" customFormat="1" ht="13.35" customHeight="1" x14ac:dyDescent="0.2">
      <c r="A1052" s="46" t="s">
        <v>88</v>
      </c>
      <c r="B1052" s="42">
        <v>5</v>
      </c>
      <c r="C1052" s="43">
        <v>723569.28</v>
      </c>
      <c r="D1052" s="43">
        <v>0</v>
      </c>
      <c r="E1052" s="43">
        <v>723569.28</v>
      </c>
      <c r="F1052" s="41" t="s">
        <v>2033</v>
      </c>
      <c r="G1052" s="41" t="s">
        <v>448</v>
      </c>
      <c r="H1052" s="41" t="s">
        <v>1961</v>
      </c>
      <c r="I1052" s="41" t="s">
        <v>2034</v>
      </c>
    </row>
    <row r="1053" spans="1:9" s="40" customFormat="1" ht="13.35" customHeight="1" x14ac:dyDescent="0.2">
      <c r="A1053" s="46" t="s">
        <v>88</v>
      </c>
      <c r="B1053" s="42">
        <v>6</v>
      </c>
      <c r="C1053" s="43">
        <v>738799.31</v>
      </c>
      <c r="D1053" s="43">
        <v>0</v>
      </c>
      <c r="E1053" s="43">
        <v>738799.31</v>
      </c>
      <c r="F1053" s="41" t="s">
        <v>2389</v>
      </c>
      <c r="G1053" s="41" t="s">
        <v>448</v>
      </c>
      <c r="H1053" s="41" t="s">
        <v>2317</v>
      </c>
      <c r="I1053" s="41" t="s">
        <v>2390</v>
      </c>
    </row>
    <row r="1054" spans="1:9" s="40" customFormat="1" ht="13.35" customHeight="1" x14ac:dyDescent="0.2">
      <c r="A1054" s="46" t="s">
        <v>88</v>
      </c>
      <c r="B1054" s="42">
        <v>7</v>
      </c>
      <c r="C1054" s="43">
        <v>722050.56000000006</v>
      </c>
      <c r="D1054" s="43">
        <v>0</v>
      </c>
      <c r="E1054" s="43">
        <v>722050.56000000006</v>
      </c>
      <c r="F1054" s="41" t="s">
        <v>2747</v>
      </c>
      <c r="G1054" s="41" t="s">
        <v>448</v>
      </c>
      <c r="H1054" s="41" t="s">
        <v>2675</v>
      </c>
      <c r="I1054" s="41" t="s">
        <v>2748</v>
      </c>
    </row>
    <row r="1055" spans="1:9" s="40" customFormat="1" ht="13.35" customHeight="1" x14ac:dyDescent="0.2">
      <c r="A1055" s="46" t="s">
        <v>88</v>
      </c>
      <c r="B1055" s="42">
        <v>8</v>
      </c>
      <c r="C1055" s="43">
        <v>705469.17</v>
      </c>
      <c r="D1055" s="43">
        <v>0</v>
      </c>
      <c r="E1055" s="43">
        <v>705469.17</v>
      </c>
      <c r="F1055" s="41" t="s">
        <v>3102</v>
      </c>
      <c r="G1055" s="41" t="s">
        <v>448</v>
      </c>
      <c r="H1055" s="41" t="s">
        <v>3030</v>
      </c>
      <c r="I1055" s="41" t="s">
        <v>3103</v>
      </c>
    </row>
    <row r="1056" spans="1:9" s="40" customFormat="1" ht="13.35" customHeight="1" x14ac:dyDescent="0.2">
      <c r="A1056" s="46" t="s">
        <v>88</v>
      </c>
      <c r="B1056" s="42">
        <v>9</v>
      </c>
      <c r="C1056" s="43">
        <v>705469.17</v>
      </c>
      <c r="D1056" s="43">
        <v>0</v>
      </c>
      <c r="E1056" s="43">
        <v>705469.17</v>
      </c>
      <c r="F1056" s="41" t="s">
        <v>3486</v>
      </c>
      <c r="G1056" s="41" t="s">
        <v>448</v>
      </c>
      <c r="H1056" s="41" t="s">
        <v>3386</v>
      </c>
      <c r="I1056" s="41" t="s">
        <v>3487</v>
      </c>
    </row>
    <row r="1057" spans="1:9" s="40" customFormat="1" ht="13.35" customHeight="1" x14ac:dyDescent="0.2">
      <c r="A1057" s="46" t="s">
        <v>88</v>
      </c>
      <c r="B1057" s="42">
        <v>10</v>
      </c>
      <c r="C1057" s="43">
        <v>708579.67</v>
      </c>
      <c r="D1057" s="43">
        <v>0</v>
      </c>
      <c r="E1057" s="43">
        <v>708579.67</v>
      </c>
      <c r="F1057" s="41" t="s">
        <v>3845</v>
      </c>
      <c r="G1057" s="41" t="s">
        <v>448</v>
      </c>
      <c r="H1057" s="41" t="s">
        <v>3749</v>
      </c>
      <c r="I1057" s="41" t="s">
        <v>3846</v>
      </c>
    </row>
    <row r="1058" spans="1:9" s="40" customFormat="1" ht="13.35" customHeight="1" x14ac:dyDescent="0.2">
      <c r="A1058" s="46" t="s">
        <v>88</v>
      </c>
      <c r="B1058" s="42">
        <v>11</v>
      </c>
      <c r="C1058" s="43">
        <v>708360.72</v>
      </c>
      <c r="D1058" s="43">
        <v>0</v>
      </c>
      <c r="E1058" s="43">
        <v>708360.72</v>
      </c>
      <c r="F1058" s="41" t="s">
        <v>4200</v>
      </c>
      <c r="G1058" s="41" t="s">
        <v>448</v>
      </c>
      <c r="H1058" s="41" t="s">
        <v>4104</v>
      </c>
      <c r="I1058" s="41" t="s">
        <v>4201</v>
      </c>
    </row>
    <row r="1059" spans="1:9" s="40" customFormat="1" ht="13.35" customHeight="1" x14ac:dyDescent="0.2">
      <c r="A1059" s="46" t="s">
        <v>88</v>
      </c>
      <c r="B1059" s="42">
        <v>12</v>
      </c>
      <c r="C1059" s="43">
        <v>708569.9</v>
      </c>
      <c r="D1059" s="43">
        <v>0</v>
      </c>
      <c r="E1059" s="43">
        <v>708569.9</v>
      </c>
      <c r="F1059" s="41" t="s">
        <v>4715</v>
      </c>
      <c r="G1059" s="41" t="s">
        <v>448</v>
      </c>
      <c r="H1059" s="41" t="s">
        <v>4521</v>
      </c>
      <c r="I1059" s="41" t="s">
        <v>4716</v>
      </c>
    </row>
    <row r="1060" spans="1:9" s="40" customFormat="1" ht="13.35" customHeight="1" x14ac:dyDescent="0.2">
      <c r="A1060" s="46" t="s">
        <v>89</v>
      </c>
      <c r="B1060" s="42">
        <v>1</v>
      </c>
      <c r="C1060" s="43">
        <v>538301.88</v>
      </c>
      <c r="D1060" s="43">
        <v>0</v>
      </c>
      <c r="E1060" s="43">
        <v>538301.88</v>
      </c>
      <c r="F1060" s="41" t="s">
        <v>720</v>
      </c>
      <c r="G1060" s="41" t="s">
        <v>721</v>
      </c>
      <c r="H1060" s="41" t="s">
        <v>327</v>
      </c>
      <c r="I1060" s="41" t="s">
        <v>722</v>
      </c>
    </row>
    <row r="1061" spans="1:9" s="40" customFormat="1" ht="13.35" customHeight="1" x14ac:dyDescent="0.2">
      <c r="A1061" s="46" t="s">
        <v>89</v>
      </c>
      <c r="B1061" s="42">
        <v>2</v>
      </c>
      <c r="C1061" s="43">
        <v>538272.43999999994</v>
      </c>
      <c r="D1061" s="43">
        <v>0</v>
      </c>
      <c r="E1061" s="43">
        <v>538272.43999999994</v>
      </c>
      <c r="F1061" s="41" t="s">
        <v>1130</v>
      </c>
      <c r="G1061" s="41" t="s">
        <v>721</v>
      </c>
      <c r="H1061" s="41" t="s">
        <v>884</v>
      </c>
      <c r="I1061" s="41" t="s">
        <v>1131</v>
      </c>
    </row>
    <row r="1062" spans="1:9" s="40" customFormat="1" ht="13.35" customHeight="1" x14ac:dyDescent="0.2">
      <c r="A1062" s="46" t="s">
        <v>89</v>
      </c>
      <c r="B1062" s="42">
        <v>3</v>
      </c>
      <c r="C1062" s="43">
        <v>538287.16</v>
      </c>
      <c r="D1062" s="43">
        <v>0</v>
      </c>
      <c r="E1062" s="43">
        <v>538287.16</v>
      </c>
      <c r="F1062" s="41" t="s">
        <v>1489</v>
      </c>
      <c r="G1062" s="41" t="s">
        <v>721</v>
      </c>
      <c r="H1062" s="41" t="s">
        <v>1243</v>
      </c>
      <c r="I1062" s="41" t="s">
        <v>1490</v>
      </c>
    </row>
    <row r="1063" spans="1:9" s="40" customFormat="1" ht="13.35" customHeight="1" x14ac:dyDescent="0.2">
      <c r="A1063" s="46" t="s">
        <v>89</v>
      </c>
      <c r="B1063" s="42">
        <v>4</v>
      </c>
      <c r="C1063" s="43">
        <v>538287.16</v>
      </c>
      <c r="D1063" s="43">
        <v>0</v>
      </c>
      <c r="E1063" s="43">
        <v>538287.16</v>
      </c>
      <c r="F1063" s="41" t="s">
        <v>1848</v>
      </c>
      <c r="G1063" s="41" t="s">
        <v>721</v>
      </c>
      <c r="H1063" s="41" t="s">
        <v>1602</v>
      </c>
      <c r="I1063" s="41" t="s">
        <v>1849</v>
      </c>
    </row>
    <row r="1064" spans="1:9" s="40" customFormat="1" ht="13.35" customHeight="1" x14ac:dyDescent="0.2">
      <c r="A1064" s="46" t="s">
        <v>89</v>
      </c>
      <c r="B1064" s="42">
        <v>5</v>
      </c>
      <c r="C1064" s="43">
        <v>538287.16</v>
      </c>
      <c r="D1064" s="43">
        <v>0</v>
      </c>
      <c r="E1064" s="43">
        <v>538287.16</v>
      </c>
      <c r="F1064" s="41" t="s">
        <v>2207</v>
      </c>
      <c r="G1064" s="41" t="s">
        <v>721</v>
      </c>
      <c r="H1064" s="41" t="s">
        <v>1961</v>
      </c>
      <c r="I1064" s="41" t="s">
        <v>2208</v>
      </c>
    </row>
    <row r="1065" spans="1:9" s="40" customFormat="1" ht="13.35" customHeight="1" x14ac:dyDescent="0.2">
      <c r="A1065" s="46" t="s">
        <v>89</v>
      </c>
      <c r="B1065" s="42">
        <v>6</v>
      </c>
      <c r="C1065" s="43">
        <v>563903.74</v>
      </c>
      <c r="D1065" s="43">
        <v>0</v>
      </c>
      <c r="E1065" s="43">
        <v>563903.74</v>
      </c>
      <c r="F1065" s="41" t="s">
        <v>2559</v>
      </c>
      <c r="G1065" s="41" t="s">
        <v>721</v>
      </c>
      <c r="H1065" s="41" t="s">
        <v>2317</v>
      </c>
      <c r="I1065" s="41" t="s">
        <v>2560</v>
      </c>
    </row>
    <row r="1066" spans="1:9" s="40" customFormat="1" ht="13.35" customHeight="1" x14ac:dyDescent="0.2">
      <c r="A1066" s="46" t="s">
        <v>89</v>
      </c>
      <c r="B1066" s="42">
        <v>7</v>
      </c>
      <c r="C1066" s="43">
        <v>539796.64</v>
      </c>
      <c r="D1066" s="43">
        <v>0</v>
      </c>
      <c r="E1066" s="43">
        <v>539796.64</v>
      </c>
      <c r="F1066" s="41" t="s">
        <v>2931</v>
      </c>
      <c r="G1066" s="41" t="s">
        <v>721</v>
      </c>
      <c r="H1066" s="41" t="s">
        <v>2675</v>
      </c>
      <c r="I1066" s="41" t="s">
        <v>2932</v>
      </c>
    </row>
    <row r="1067" spans="1:9" s="40" customFormat="1" ht="13.35" customHeight="1" x14ac:dyDescent="0.2">
      <c r="A1067" s="46" t="s">
        <v>89</v>
      </c>
      <c r="B1067" s="42">
        <v>8</v>
      </c>
      <c r="C1067" s="43">
        <v>542556.43000000005</v>
      </c>
      <c r="D1067" s="43">
        <v>0</v>
      </c>
      <c r="E1067" s="43">
        <v>542556.43000000005</v>
      </c>
      <c r="F1067" s="41" t="s">
        <v>3286</v>
      </c>
      <c r="G1067" s="41" t="s">
        <v>721</v>
      </c>
      <c r="H1067" s="41" t="s">
        <v>3030</v>
      </c>
      <c r="I1067" s="41" t="s">
        <v>3287</v>
      </c>
    </row>
    <row r="1068" spans="1:9" s="40" customFormat="1" ht="13.35" customHeight="1" x14ac:dyDescent="0.2">
      <c r="A1068" s="46" t="s">
        <v>89</v>
      </c>
      <c r="B1068" s="42">
        <v>9</v>
      </c>
      <c r="C1068" s="43">
        <v>542556.43000000005</v>
      </c>
      <c r="D1068" s="43">
        <v>0</v>
      </c>
      <c r="E1068" s="43">
        <v>542556.43000000005</v>
      </c>
      <c r="F1068" s="41" t="s">
        <v>3662</v>
      </c>
      <c r="G1068" s="41" t="s">
        <v>721</v>
      </c>
      <c r="H1068" s="41" t="s">
        <v>3386</v>
      </c>
      <c r="I1068" s="41" t="s">
        <v>3663</v>
      </c>
    </row>
    <row r="1069" spans="1:9" s="40" customFormat="1" ht="13.35" customHeight="1" x14ac:dyDescent="0.2">
      <c r="A1069" s="46" t="s">
        <v>89</v>
      </c>
      <c r="B1069" s="42">
        <v>10</v>
      </c>
      <c r="C1069" s="43">
        <v>544672.44999999995</v>
      </c>
      <c r="D1069" s="43">
        <v>0</v>
      </c>
      <c r="E1069" s="43">
        <v>544672.44999999995</v>
      </c>
      <c r="F1069" s="41" t="s">
        <v>4017</v>
      </c>
      <c r="G1069" s="41" t="s">
        <v>721</v>
      </c>
      <c r="H1069" s="41" t="s">
        <v>3749</v>
      </c>
      <c r="I1069" s="41" t="s">
        <v>4018</v>
      </c>
    </row>
    <row r="1070" spans="1:9" s="40" customFormat="1" ht="13.35" customHeight="1" x14ac:dyDescent="0.2">
      <c r="A1070" s="46" t="s">
        <v>89</v>
      </c>
      <c r="B1070" s="42">
        <v>11</v>
      </c>
      <c r="C1070" s="43">
        <v>544523.5</v>
      </c>
      <c r="D1070" s="43">
        <v>0</v>
      </c>
      <c r="E1070" s="43">
        <v>544523.5</v>
      </c>
      <c r="F1070" s="41" t="s">
        <v>4374</v>
      </c>
      <c r="G1070" s="41" t="s">
        <v>721</v>
      </c>
      <c r="H1070" s="41" t="s">
        <v>4104</v>
      </c>
      <c r="I1070" s="41" t="s">
        <v>4375</v>
      </c>
    </row>
    <row r="1071" spans="1:9" s="40" customFormat="1" ht="13.35" customHeight="1" x14ac:dyDescent="0.2">
      <c r="A1071" s="46" t="s">
        <v>89</v>
      </c>
      <c r="B1071" s="42">
        <v>12</v>
      </c>
      <c r="C1071" s="43">
        <v>544665.80000000005</v>
      </c>
      <c r="D1071" s="43">
        <v>0</v>
      </c>
      <c r="E1071" s="43">
        <v>544665.80000000005</v>
      </c>
      <c r="F1071" s="41" t="s">
        <v>4701</v>
      </c>
      <c r="G1071" s="41" t="s">
        <v>721</v>
      </c>
      <c r="H1071" s="41" t="s">
        <v>4521</v>
      </c>
      <c r="I1071" s="41" t="s">
        <v>4702</v>
      </c>
    </row>
    <row r="1072" spans="1:9" s="40" customFormat="1" ht="13.35" customHeight="1" x14ac:dyDescent="0.2">
      <c r="A1072" s="46" t="s">
        <v>90</v>
      </c>
      <c r="B1072" s="42">
        <v>1</v>
      </c>
      <c r="C1072" s="43">
        <v>9335392.8499999996</v>
      </c>
      <c r="D1072" s="43">
        <v>0</v>
      </c>
      <c r="E1072" s="43">
        <v>9335392.8499999996</v>
      </c>
      <c r="F1072" s="41" t="s">
        <v>582</v>
      </c>
      <c r="G1072" s="41" t="s">
        <v>583</v>
      </c>
      <c r="H1072" s="41" t="s">
        <v>327</v>
      </c>
      <c r="I1072" s="41" t="s">
        <v>584</v>
      </c>
    </row>
    <row r="1073" spans="1:9" s="40" customFormat="1" ht="13.35" customHeight="1" x14ac:dyDescent="0.2">
      <c r="A1073" s="46" t="s">
        <v>90</v>
      </c>
      <c r="B1073" s="42">
        <v>2</v>
      </c>
      <c r="C1073" s="43">
        <v>10507120.189999999</v>
      </c>
      <c r="D1073" s="43">
        <v>0</v>
      </c>
      <c r="E1073" s="43">
        <v>10507120.189999999</v>
      </c>
      <c r="F1073" s="41" t="s">
        <v>1040</v>
      </c>
      <c r="G1073" s="41" t="s">
        <v>583</v>
      </c>
      <c r="H1073" s="41" t="s">
        <v>884</v>
      </c>
      <c r="I1073" s="41" t="s">
        <v>1041</v>
      </c>
    </row>
    <row r="1074" spans="1:9" s="40" customFormat="1" ht="13.35" customHeight="1" x14ac:dyDescent="0.2">
      <c r="A1074" s="46" t="s">
        <v>90</v>
      </c>
      <c r="B1074" s="42">
        <v>3</v>
      </c>
      <c r="C1074" s="43">
        <v>9921635.5700000003</v>
      </c>
      <c r="D1074" s="43">
        <v>0</v>
      </c>
      <c r="E1074" s="43">
        <v>9921635.5700000003</v>
      </c>
      <c r="F1074" s="41" t="s">
        <v>1399</v>
      </c>
      <c r="G1074" s="41" t="s">
        <v>583</v>
      </c>
      <c r="H1074" s="41" t="s">
        <v>1243</v>
      </c>
      <c r="I1074" s="41" t="s">
        <v>1400</v>
      </c>
    </row>
    <row r="1075" spans="1:9" s="40" customFormat="1" ht="13.35" customHeight="1" x14ac:dyDescent="0.2">
      <c r="A1075" s="46" t="s">
        <v>90</v>
      </c>
      <c r="B1075" s="42">
        <v>4</v>
      </c>
      <c r="C1075" s="43">
        <v>9921635.0299999993</v>
      </c>
      <c r="D1075" s="43">
        <v>0</v>
      </c>
      <c r="E1075" s="43">
        <v>9921635.0299999993</v>
      </c>
      <c r="F1075" s="41" t="s">
        <v>1760</v>
      </c>
      <c r="G1075" s="41" t="s">
        <v>583</v>
      </c>
      <c r="H1075" s="41" t="s">
        <v>1602</v>
      </c>
      <c r="I1075" s="41" t="s">
        <v>1761</v>
      </c>
    </row>
    <row r="1076" spans="1:9" s="40" customFormat="1" ht="13.35" customHeight="1" x14ac:dyDescent="0.2">
      <c r="A1076" s="46" t="s">
        <v>90</v>
      </c>
      <c r="B1076" s="42">
        <v>5</v>
      </c>
      <c r="C1076" s="43">
        <v>9921635.0299999993</v>
      </c>
      <c r="D1076" s="43">
        <v>0</v>
      </c>
      <c r="E1076" s="43">
        <v>9921635.0299999993</v>
      </c>
      <c r="F1076" s="41" t="s">
        <v>2123</v>
      </c>
      <c r="G1076" s="41" t="s">
        <v>583</v>
      </c>
      <c r="H1076" s="41" t="s">
        <v>1961</v>
      </c>
      <c r="I1076" s="41" t="s">
        <v>2124</v>
      </c>
    </row>
    <row r="1077" spans="1:9" s="40" customFormat="1" ht="13.35" customHeight="1" x14ac:dyDescent="0.2">
      <c r="A1077" s="46" t="s">
        <v>90</v>
      </c>
      <c r="B1077" s="42">
        <v>6</v>
      </c>
      <c r="C1077" s="43">
        <v>4840226.4400000004</v>
      </c>
      <c r="D1077" s="43">
        <v>0</v>
      </c>
      <c r="E1077" s="43">
        <v>4840226.4400000004</v>
      </c>
      <c r="F1077" s="41" t="s">
        <v>2479</v>
      </c>
      <c r="G1077" s="41" t="s">
        <v>583</v>
      </c>
      <c r="H1077" s="41" t="s">
        <v>2317</v>
      </c>
      <c r="I1077" s="41" t="s">
        <v>2480</v>
      </c>
    </row>
    <row r="1078" spans="1:9" s="40" customFormat="1" ht="13.35" customHeight="1" x14ac:dyDescent="0.2">
      <c r="A1078" s="46" t="s">
        <v>90</v>
      </c>
      <c r="B1078" s="42">
        <v>7</v>
      </c>
      <c r="C1078" s="43">
        <v>8995209.3399999999</v>
      </c>
      <c r="D1078" s="43">
        <v>0</v>
      </c>
      <c r="E1078" s="43">
        <v>8995209.3399999999</v>
      </c>
      <c r="F1078" s="41" t="s">
        <v>2849</v>
      </c>
      <c r="G1078" s="41" t="s">
        <v>583</v>
      </c>
      <c r="H1078" s="41" t="s">
        <v>2675</v>
      </c>
      <c r="I1078" s="41" t="s">
        <v>2850</v>
      </c>
    </row>
    <row r="1079" spans="1:9" s="40" customFormat="1" ht="13.35" customHeight="1" x14ac:dyDescent="0.2">
      <c r="A1079" s="46" t="s">
        <v>90</v>
      </c>
      <c r="B1079" s="42">
        <v>8</v>
      </c>
      <c r="C1079" s="43">
        <v>9074871.5999999996</v>
      </c>
      <c r="D1079" s="43">
        <v>0</v>
      </c>
      <c r="E1079" s="43">
        <v>9074871.5999999996</v>
      </c>
      <c r="F1079" s="41" t="s">
        <v>3204</v>
      </c>
      <c r="G1079" s="41" t="s">
        <v>583</v>
      </c>
      <c r="H1079" s="41" t="s">
        <v>3030</v>
      </c>
      <c r="I1079" s="41" t="s">
        <v>3205</v>
      </c>
    </row>
    <row r="1080" spans="1:9" s="40" customFormat="1" ht="13.35" customHeight="1" x14ac:dyDescent="0.2">
      <c r="A1080" s="46" t="s">
        <v>90</v>
      </c>
      <c r="B1080" s="42">
        <v>9</v>
      </c>
      <c r="C1080" s="43">
        <v>9074896.1799999997</v>
      </c>
      <c r="D1080" s="43">
        <v>0</v>
      </c>
      <c r="E1080" s="43">
        <v>9074896.1799999997</v>
      </c>
      <c r="F1080" s="41" t="s">
        <v>3604</v>
      </c>
      <c r="G1080" s="41" t="s">
        <v>583</v>
      </c>
      <c r="H1080" s="41" t="s">
        <v>3386</v>
      </c>
      <c r="I1080" s="41" t="s">
        <v>3605</v>
      </c>
    </row>
    <row r="1081" spans="1:9" s="40" customFormat="1" ht="13.35" customHeight="1" x14ac:dyDescent="0.2">
      <c r="A1081" s="46" t="s">
        <v>90</v>
      </c>
      <c r="B1081" s="42">
        <v>10</v>
      </c>
      <c r="C1081" s="43">
        <v>9135977.6899999995</v>
      </c>
      <c r="D1081" s="43">
        <v>0</v>
      </c>
      <c r="E1081" s="43">
        <v>9135977.6899999995</v>
      </c>
      <c r="F1081" s="41" t="s">
        <v>3961</v>
      </c>
      <c r="G1081" s="41" t="s">
        <v>583</v>
      </c>
      <c r="H1081" s="41" t="s">
        <v>3749</v>
      </c>
      <c r="I1081" s="41" t="s">
        <v>3962</v>
      </c>
    </row>
    <row r="1082" spans="1:9" s="40" customFormat="1" ht="13.35" customHeight="1" x14ac:dyDescent="0.2">
      <c r="A1082" s="46" t="s">
        <v>90</v>
      </c>
      <c r="B1082" s="42">
        <v>11</v>
      </c>
      <c r="C1082" s="43">
        <v>9131678.3399999999</v>
      </c>
      <c r="D1082" s="43">
        <v>0</v>
      </c>
      <c r="E1082" s="43">
        <v>9131678.3399999999</v>
      </c>
      <c r="F1082" s="41" t="s">
        <v>4316</v>
      </c>
      <c r="G1082" s="41" t="s">
        <v>583</v>
      </c>
      <c r="H1082" s="41" t="s">
        <v>4104</v>
      </c>
      <c r="I1082" s="41" t="s">
        <v>4317</v>
      </c>
    </row>
    <row r="1083" spans="1:9" s="40" customFormat="1" ht="13.35" customHeight="1" x14ac:dyDescent="0.2">
      <c r="A1083" s="46" t="s">
        <v>90</v>
      </c>
      <c r="B1083" s="42">
        <v>12</v>
      </c>
      <c r="C1083" s="43">
        <v>9135790.8900000006</v>
      </c>
      <c r="D1083" s="43">
        <v>0</v>
      </c>
      <c r="E1083" s="43">
        <v>9135790.8900000006</v>
      </c>
      <c r="F1083" s="41" t="s">
        <v>4779</v>
      </c>
      <c r="G1083" s="41" t="s">
        <v>583</v>
      </c>
      <c r="H1083" s="41" t="s">
        <v>4521</v>
      </c>
      <c r="I1083" s="41" t="s">
        <v>4780</v>
      </c>
    </row>
    <row r="1084" spans="1:9" s="40" customFormat="1" ht="13.35" customHeight="1" x14ac:dyDescent="0.2">
      <c r="A1084" s="46" t="s">
        <v>91</v>
      </c>
      <c r="B1084" s="42">
        <v>1</v>
      </c>
      <c r="C1084" s="43">
        <v>5670963.3099999996</v>
      </c>
      <c r="D1084" s="43">
        <v>0</v>
      </c>
      <c r="E1084" s="43">
        <v>5670963.3099999996</v>
      </c>
      <c r="F1084" s="41" t="s">
        <v>570</v>
      </c>
      <c r="G1084" s="41" t="s">
        <v>571</v>
      </c>
      <c r="H1084" s="41" t="s">
        <v>327</v>
      </c>
      <c r="I1084" s="41" t="s">
        <v>572</v>
      </c>
    </row>
    <row r="1085" spans="1:9" s="40" customFormat="1" ht="13.35" customHeight="1" x14ac:dyDescent="0.2">
      <c r="A1085" s="46" t="s">
        <v>91</v>
      </c>
      <c r="B1085" s="42">
        <v>2</v>
      </c>
      <c r="C1085" s="43">
        <v>6160081.5099999998</v>
      </c>
      <c r="D1085" s="43">
        <v>0</v>
      </c>
      <c r="E1085" s="43">
        <v>6160081.5099999998</v>
      </c>
      <c r="F1085" s="41" t="s">
        <v>1032</v>
      </c>
      <c r="G1085" s="41" t="s">
        <v>571</v>
      </c>
      <c r="H1085" s="41" t="s">
        <v>884</v>
      </c>
      <c r="I1085" s="41" t="s">
        <v>1033</v>
      </c>
    </row>
    <row r="1086" spans="1:9" s="40" customFormat="1" ht="13.35" customHeight="1" x14ac:dyDescent="0.2">
      <c r="A1086" s="46" t="s">
        <v>91</v>
      </c>
      <c r="B1086" s="42">
        <v>3</v>
      </c>
      <c r="C1086" s="43">
        <v>5915772.4100000001</v>
      </c>
      <c r="D1086" s="43">
        <v>0</v>
      </c>
      <c r="E1086" s="43">
        <v>5915772.4100000001</v>
      </c>
      <c r="F1086" s="41" t="s">
        <v>1391</v>
      </c>
      <c r="G1086" s="41" t="s">
        <v>571</v>
      </c>
      <c r="H1086" s="41" t="s">
        <v>1243</v>
      </c>
      <c r="I1086" s="41" t="s">
        <v>1392</v>
      </c>
    </row>
    <row r="1087" spans="1:9" s="40" customFormat="1" ht="13.35" customHeight="1" x14ac:dyDescent="0.2">
      <c r="A1087" s="46" t="s">
        <v>91</v>
      </c>
      <c r="B1087" s="42">
        <v>4</v>
      </c>
      <c r="C1087" s="43">
        <v>5915772.4100000001</v>
      </c>
      <c r="D1087" s="43">
        <v>0</v>
      </c>
      <c r="E1087" s="43">
        <v>5915772.4100000001</v>
      </c>
      <c r="F1087" s="41" t="s">
        <v>1752</v>
      </c>
      <c r="G1087" s="41" t="s">
        <v>571</v>
      </c>
      <c r="H1087" s="41" t="s">
        <v>1602</v>
      </c>
      <c r="I1087" s="41" t="s">
        <v>1753</v>
      </c>
    </row>
    <row r="1088" spans="1:9" s="40" customFormat="1" ht="13.35" customHeight="1" x14ac:dyDescent="0.2">
      <c r="A1088" s="46" t="s">
        <v>91</v>
      </c>
      <c r="B1088" s="42">
        <v>5</v>
      </c>
      <c r="C1088" s="43">
        <v>5915772.4100000001</v>
      </c>
      <c r="D1088" s="43">
        <v>0</v>
      </c>
      <c r="E1088" s="43">
        <v>5915772.4100000001</v>
      </c>
      <c r="F1088" s="41" t="s">
        <v>2115</v>
      </c>
      <c r="G1088" s="41" t="s">
        <v>571</v>
      </c>
      <c r="H1088" s="41" t="s">
        <v>1961</v>
      </c>
      <c r="I1088" s="41" t="s">
        <v>2116</v>
      </c>
    </row>
    <row r="1089" spans="1:9" s="40" customFormat="1" ht="13.35" customHeight="1" x14ac:dyDescent="0.2">
      <c r="A1089" s="46" t="s">
        <v>91</v>
      </c>
      <c r="B1089" s="42">
        <v>6</v>
      </c>
      <c r="C1089" s="43">
        <v>3164450.33</v>
      </c>
      <c r="D1089" s="43">
        <v>0</v>
      </c>
      <c r="E1089" s="43">
        <v>3164450.33</v>
      </c>
      <c r="F1089" s="41" t="s">
        <v>2471</v>
      </c>
      <c r="G1089" s="41" t="s">
        <v>571</v>
      </c>
      <c r="H1089" s="41" t="s">
        <v>2317</v>
      </c>
      <c r="I1089" s="41" t="s">
        <v>2472</v>
      </c>
    </row>
    <row r="1090" spans="1:9" s="40" customFormat="1" ht="13.35" customHeight="1" x14ac:dyDescent="0.2">
      <c r="A1090" s="46" t="s">
        <v>91</v>
      </c>
      <c r="B1090" s="42">
        <v>7</v>
      </c>
      <c r="C1090" s="43">
        <v>5415422.6500000004</v>
      </c>
      <c r="D1090" s="43">
        <v>0</v>
      </c>
      <c r="E1090" s="43">
        <v>5415422.6500000004</v>
      </c>
      <c r="F1090" s="41" t="s">
        <v>2839</v>
      </c>
      <c r="G1090" s="41" t="s">
        <v>571</v>
      </c>
      <c r="H1090" s="41" t="s">
        <v>2675</v>
      </c>
      <c r="I1090" s="41" t="s">
        <v>2840</v>
      </c>
    </row>
    <row r="1091" spans="1:9" s="40" customFormat="1" ht="13.35" customHeight="1" x14ac:dyDescent="0.2">
      <c r="A1091" s="46" t="s">
        <v>91</v>
      </c>
      <c r="B1091" s="42">
        <v>8</v>
      </c>
      <c r="C1091" s="43">
        <v>5458221.5099999998</v>
      </c>
      <c r="D1091" s="43">
        <v>0</v>
      </c>
      <c r="E1091" s="43">
        <v>5458221.5099999998</v>
      </c>
      <c r="F1091" s="41" t="s">
        <v>3194</v>
      </c>
      <c r="G1091" s="41" t="s">
        <v>571</v>
      </c>
      <c r="H1091" s="41" t="s">
        <v>3030</v>
      </c>
      <c r="I1091" s="41" t="s">
        <v>3195</v>
      </c>
    </row>
    <row r="1092" spans="1:9" s="40" customFormat="1" ht="13.35" customHeight="1" x14ac:dyDescent="0.2">
      <c r="A1092" s="46" t="s">
        <v>91</v>
      </c>
      <c r="B1092" s="42">
        <v>9</v>
      </c>
      <c r="C1092" s="43">
        <v>5458221.5199999996</v>
      </c>
      <c r="D1092" s="43">
        <v>0</v>
      </c>
      <c r="E1092" s="43">
        <v>5458221.5199999996</v>
      </c>
      <c r="F1092" s="41" t="s">
        <v>3594</v>
      </c>
      <c r="G1092" s="41" t="s">
        <v>571</v>
      </c>
      <c r="H1092" s="41" t="s">
        <v>3386</v>
      </c>
      <c r="I1092" s="41" t="s">
        <v>3595</v>
      </c>
    </row>
    <row r="1093" spans="1:9" s="40" customFormat="1" ht="13.35" customHeight="1" x14ac:dyDescent="0.2">
      <c r="A1093" s="46" t="s">
        <v>91</v>
      </c>
      <c r="B1093" s="42">
        <v>10</v>
      </c>
      <c r="C1093" s="43">
        <v>5491098.1699999999</v>
      </c>
      <c r="D1093" s="43">
        <v>0</v>
      </c>
      <c r="E1093" s="43">
        <v>5491098.1699999999</v>
      </c>
      <c r="F1093" s="41" t="s">
        <v>3951</v>
      </c>
      <c r="G1093" s="41" t="s">
        <v>571</v>
      </c>
      <c r="H1093" s="41" t="s">
        <v>3749</v>
      </c>
      <c r="I1093" s="41" t="s">
        <v>3952</v>
      </c>
    </row>
    <row r="1094" spans="1:9" s="40" customFormat="1" ht="13.35" customHeight="1" x14ac:dyDescent="0.2">
      <c r="A1094" s="46" t="s">
        <v>91</v>
      </c>
      <c r="B1094" s="42">
        <v>11</v>
      </c>
      <c r="C1094" s="43">
        <v>5488788.3200000003</v>
      </c>
      <c r="D1094" s="43">
        <v>0</v>
      </c>
      <c r="E1094" s="43">
        <v>5488788.3200000003</v>
      </c>
      <c r="F1094" s="41" t="s">
        <v>4306</v>
      </c>
      <c r="G1094" s="41" t="s">
        <v>571</v>
      </c>
      <c r="H1094" s="41" t="s">
        <v>4104</v>
      </c>
      <c r="I1094" s="41" t="s">
        <v>4307</v>
      </c>
    </row>
    <row r="1095" spans="1:9" s="40" customFormat="1" ht="13.35" customHeight="1" x14ac:dyDescent="0.2">
      <c r="A1095" s="46" t="s">
        <v>91</v>
      </c>
      <c r="B1095" s="42">
        <v>12</v>
      </c>
      <c r="C1095" s="43">
        <v>5490995.1500000004</v>
      </c>
      <c r="D1095" s="43">
        <v>0</v>
      </c>
      <c r="E1095" s="43">
        <v>5490995.1500000004</v>
      </c>
      <c r="F1095" s="41" t="s">
        <v>4831</v>
      </c>
      <c r="G1095" s="41" t="s">
        <v>571</v>
      </c>
      <c r="H1095" s="41" t="s">
        <v>4521</v>
      </c>
      <c r="I1095" s="41" t="s">
        <v>4832</v>
      </c>
    </row>
    <row r="1096" spans="1:9" s="40" customFormat="1" ht="13.35" customHeight="1" x14ac:dyDescent="0.2">
      <c r="A1096" s="46" t="s">
        <v>92</v>
      </c>
      <c r="B1096" s="42">
        <v>1</v>
      </c>
      <c r="C1096" s="43">
        <v>7457.16</v>
      </c>
      <c r="D1096" s="43">
        <v>0</v>
      </c>
      <c r="E1096" s="43">
        <v>7457.16</v>
      </c>
      <c r="F1096" s="41" t="s">
        <v>642</v>
      </c>
      <c r="G1096" s="41" t="s">
        <v>643</v>
      </c>
      <c r="H1096" s="41" t="s">
        <v>327</v>
      </c>
      <c r="I1096" s="41" t="s">
        <v>644</v>
      </c>
    </row>
    <row r="1097" spans="1:9" s="40" customFormat="1" ht="13.35" customHeight="1" x14ac:dyDescent="0.2">
      <c r="A1097" s="46" t="s">
        <v>92</v>
      </c>
      <c r="B1097" s="42">
        <v>2</v>
      </c>
      <c r="C1097" s="43">
        <v>110580.22</v>
      </c>
      <c r="D1097" s="43">
        <v>0</v>
      </c>
      <c r="E1097" s="43">
        <v>110580.22</v>
      </c>
      <c r="F1097" s="41" t="s">
        <v>1080</v>
      </c>
      <c r="G1097" s="41" t="s">
        <v>643</v>
      </c>
      <c r="H1097" s="41" t="s">
        <v>884</v>
      </c>
      <c r="I1097" s="41" t="s">
        <v>1081</v>
      </c>
    </row>
    <row r="1098" spans="1:9" s="40" customFormat="1" ht="13.35" customHeight="1" x14ac:dyDescent="0.2">
      <c r="A1098" s="46" t="s">
        <v>92</v>
      </c>
      <c r="B1098" s="42">
        <v>3</v>
      </c>
      <c r="C1098" s="43">
        <v>59018.69</v>
      </c>
      <c r="D1098" s="43">
        <v>0</v>
      </c>
      <c r="E1098" s="43">
        <v>59018.69</v>
      </c>
      <c r="F1098" s="41" t="s">
        <v>1439</v>
      </c>
      <c r="G1098" s="41" t="s">
        <v>643</v>
      </c>
      <c r="H1098" s="41" t="s">
        <v>1243</v>
      </c>
      <c r="I1098" s="41" t="s">
        <v>1440</v>
      </c>
    </row>
    <row r="1099" spans="1:9" s="40" customFormat="1" ht="13.35" customHeight="1" x14ac:dyDescent="0.2">
      <c r="A1099" s="46" t="s">
        <v>92</v>
      </c>
      <c r="B1099" s="42">
        <v>4</v>
      </c>
      <c r="C1099" s="43">
        <v>59018.69</v>
      </c>
      <c r="D1099" s="43">
        <v>0</v>
      </c>
      <c r="E1099" s="43">
        <v>59018.69</v>
      </c>
      <c r="F1099" s="41" t="s">
        <v>1800</v>
      </c>
      <c r="G1099" s="41" t="s">
        <v>643</v>
      </c>
      <c r="H1099" s="41" t="s">
        <v>1602</v>
      </c>
      <c r="I1099" s="41" t="s">
        <v>1801</v>
      </c>
    </row>
    <row r="1100" spans="1:9" s="40" customFormat="1" ht="13.35" customHeight="1" x14ac:dyDescent="0.2">
      <c r="A1100" s="46" t="s">
        <v>92</v>
      </c>
      <c r="B1100" s="42">
        <v>5</v>
      </c>
      <c r="C1100" s="43">
        <v>59018.69</v>
      </c>
      <c r="D1100" s="43">
        <v>0</v>
      </c>
      <c r="E1100" s="43">
        <v>59018.69</v>
      </c>
      <c r="F1100" s="41" t="s">
        <v>2161</v>
      </c>
      <c r="G1100" s="41" t="s">
        <v>643</v>
      </c>
      <c r="H1100" s="41" t="s">
        <v>1961</v>
      </c>
      <c r="I1100" s="41" t="s">
        <v>2162</v>
      </c>
    </row>
    <row r="1101" spans="1:9" s="40" customFormat="1" ht="13.35" customHeight="1" x14ac:dyDescent="0.2">
      <c r="A1101" s="46" t="s">
        <v>93</v>
      </c>
      <c r="B1101" s="42">
        <v>1</v>
      </c>
      <c r="C1101" s="43">
        <v>612015.49</v>
      </c>
      <c r="D1101" s="43">
        <v>0</v>
      </c>
      <c r="E1101" s="43">
        <v>612015.49</v>
      </c>
      <c r="F1101" s="41" t="s">
        <v>450</v>
      </c>
      <c r="G1101" s="41" t="s">
        <v>451</v>
      </c>
      <c r="H1101" s="41" t="s">
        <v>327</v>
      </c>
      <c r="I1101" s="41" t="s">
        <v>452</v>
      </c>
    </row>
    <row r="1102" spans="1:9" s="40" customFormat="1" ht="13.35" customHeight="1" x14ac:dyDescent="0.2">
      <c r="A1102" s="46" t="s">
        <v>93</v>
      </c>
      <c r="B1102" s="42">
        <v>2</v>
      </c>
      <c r="C1102" s="43">
        <v>614030.47</v>
      </c>
      <c r="D1102" s="43">
        <v>0</v>
      </c>
      <c r="E1102" s="43">
        <v>614030.47</v>
      </c>
      <c r="F1102" s="41" t="s">
        <v>952</v>
      </c>
      <c r="G1102" s="41" t="s">
        <v>451</v>
      </c>
      <c r="H1102" s="41" t="s">
        <v>884</v>
      </c>
      <c r="I1102" s="41" t="s">
        <v>953</v>
      </c>
    </row>
    <row r="1103" spans="1:9" s="40" customFormat="1" ht="13.35" customHeight="1" x14ac:dyDescent="0.2">
      <c r="A1103" s="46" t="s">
        <v>93</v>
      </c>
      <c r="B1103" s="42">
        <v>3</v>
      </c>
      <c r="C1103" s="43">
        <v>613022.98</v>
      </c>
      <c r="D1103" s="43">
        <v>0</v>
      </c>
      <c r="E1103" s="43">
        <v>613022.98</v>
      </c>
      <c r="F1103" s="41" t="s">
        <v>1311</v>
      </c>
      <c r="G1103" s="41" t="s">
        <v>451</v>
      </c>
      <c r="H1103" s="41" t="s">
        <v>1243</v>
      </c>
      <c r="I1103" s="41" t="s">
        <v>1312</v>
      </c>
    </row>
    <row r="1104" spans="1:9" s="40" customFormat="1" ht="13.35" customHeight="1" x14ac:dyDescent="0.2">
      <c r="A1104" s="46" t="s">
        <v>93</v>
      </c>
      <c r="B1104" s="42">
        <v>4</v>
      </c>
      <c r="C1104" s="43">
        <v>613022.98</v>
      </c>
      <c r="D1104" s="43">
        <v>0</v>
      </c>
      <c r="E1104" s="43">
        <v>613022.98</v>
      </c>
      <c r="F1104" s="41" t="s">
        <v>1672</v>
      </c>
      <c r="G1104" s="41" t="s">
        <v>451</v>
      </c>
      <c r="H1104" s="41" t="s">
        <v>1602</v>
      </c>
      <c r="I1104" s="41" t="s">
        <v>1673</v>
      </c>
    </row>
    <row r="1105" spans="1:9" s="40" customFormat="1" ht="13.35" customHeight="1" x14ac:dyDescent="0.2">
      <c r="A1105" s="46" t="s">
        <v>93</v>
      </c>
      <c r="B1105" s="42">
        <v>5</v>
      </c>
      <c r="C1105" s="43">
        <v>613022.98</v>
      </c>
      <c r="D1105" s="43">
        <v>0</v>
      </c>
      <c r="E1105" s="43">
        <v>613022.98</v>
      </c>
      <c r="F1105" s="41" t="s">
        <v>2035</v>
      </c>
      <c r="G1105" s="41" t="s">
        <v>451</v>
      </c>
      <c r="H1105" s="41" t="s">
        <v>1961</v>
      </c>
      <c r="I1105" s="41" t="s">
        <v>2036</v>
      </c>
    </row>
    <row r="1106" spans="1:9" s="40" customFormat="1" ht="13.35" customHeight="1" x14ac:dyDescent="0.2">
      <c r="A1106" s="46" t="s">
        <v>93</v>
      </c>
      <c r="B1106" s="42">
        <v>6</v>
      </c>
      <c r="C1106" s="43">
        <v>392053.53</v>
      </c>
      <c r="D1106" s="43">
        <v>0</v>
      </c>
      <c r="E1106" s="43">
        <v>392053.53</v>
      </c>
      <c r="F1106" s="41" t="s">
        <v>2391</v>
      </c>
      <c r="G1106" s="41" t="s">
        <v>451</v>
      </c>
      <c r="H1106" s="41" t="s">
        <v>2317</v>
      </c>
      <c r="I1106" s="41" t="s">
        <v>2392</v>
      </c>
    </row>
    <row r="1107" spans="1:9" s="40" customFormat="1" ht="13.35" customHeight="1" x14ac:dyDescent="0.2">
      <c r="A1107" s="46" t="s">
        <v>93</v>
      </c>
      <c r="B1107" s="42">
        <v>7</v>
      </c>
      <c r="C1107" s="43">
        <v>572883.5</v>
      </c>
      <c r="D1107" s="43">
        <v>0</v>
      </c>
      <c r="E1107" s="43">
        <v>572883.5</v>
      </c>
      <c r="F1107" s="41" t="s">
        <v>2749</v>
      </c>
      <c r="G1107" s="41" t="s">
        <v>451</v>
      </c>
      <c r="H1107" s="41" t="s">
        <v>2675</v>
      </c>
      <c r="I1107" s="41" t="s">
        <v>2750</v>
      </c>
    </row>
    <row r="1108" spans="1:9" s="40" customFormat="1" ht="13.35" customHeight="1" x14ac:dyDescent="0.2">
      <c r="A1108" s="46" t="s">
        <v>93</v>
      </c>
      <c r="B1108" s="42">
        <v>8</v>
      </c>
      <c r="C1108" s="43">
        <v>576194.55000000005</v>
      </c>
      <c r="D1108" s="43">
        <v>0</v>
      </c>
      <c r="E1108" s="43">
        <v>576194.55000000005</v>
      </c>
      <c r="F1108" s="41" t="s">
        <v>3104</v>
      </c>
      <c r="G1108" s="41" t="s">
        <v>451</v>
      </c>
      <c r="H1108" s="41" t="s">
        <v>3030</v>
      </c>
      <c r="I1108" s="41" t="s">
        <v>3105</v>
      </c>
    </row>
    <row r="1109" spans="1:9" s="40" customFormat="1" ht="13.35" customHeight="1" x14ac:dyDescent="0.2">
      <c r="A1109" s="46" t="s">
        <v>93</v>
      </c>
      <c r="B1109" s="42">
        <v>9</v>
      </c>
      <c r="C1109" s="43">
        <v>576194.54</v>
      </c>
      <c r="D1109" s="43">
        <v>0</v>
      </c>
      <c r="E1109" s="43">
        <v>576194.54</v>
      </c>
      <c r="F1109" s="41" t="s">
        <v>3488</v>
      </c>
      <c r="G1109" s="41" t="s">
        <v>451</v>
      </c>
      <c r="H1109" s="41" t="s">
        <v>3386</v>
      </c>
      <c r="I1109" s="41" t="s">
        <v>3489</v>
      </c>
    </row>
    <row r="1110" spans="1:9" s="40" customFormat="1" ht="13.35" customHeight="1" x14ac:dyDescent="0.2">
      <c r="A1110" s="46" t="s">
        <v>93</v>
      </c>
      <c r="B1110" s="42">
        <v>10</v>
      </c>
      <c r="C1110" s="43">
        <v>578733.23</v>
      </c>
      <c r="D1110" s="43">
        <v>0</v>
      </c>
      <c r="E1110" s="43">
        <v>578733.23</v>
      </c>
      <c r="F1110" s="41" t="s">
        <v>3847</v>
      </c>
      <c r="G1110" s="41" t="s">
        <v>451</v>
      </c>
      <c r="H1110" s="41" t="s">
        <v>3749</v>
      </c>
      <c r="I1110" s="41" t="s">
        <v>3848</v>
      </c>
    </row>
    <row r="1111" spans="1:9" s="40" customFormat="1" ht="13.35" customHeight="1" x14ac:dyDescent="0.2">
      <c r="A1111" s="46" t="s">
        <v>93</v>
      </c>
      <c r="B1111" s="42">
        <v>11</v>
      </c>
      <c r="C1111" s="43">
        <v>578554.53</v>
      </c>
      <c r="D1111" s="43">
        <v>0</v>
      </c>
      <c r="E1111" s="43">
        <v>578554.53</v>
      </c>
      <c r="F1111" s="41" t="s">
        <v>4202</v>
      </c>
      <c r="G1111" s="41" t="s">
        <v>451</v>
      </c>
      <c r="H1111" s="41" t="s">
        <v>4104</v>
      </c>
      <c r="I1111" s="41" t="s">
        <v>4203</v>
      </c>
    </row>
    <row r="1112" spans="1:9" s="40" customFormat="1" ht="13.35" customHeight="1" x14ac:dyDescent="0.2">
      <c r="A1112" s="46" t="s">
        <v>93</v>
      </c>
      <c r="B1112" s="42">
        <v>12</v>
      </c>
      <c r="C1112" s="43">
        <v>578725.24</v>
      </c>
      <c r="D1112" s="43">
        <v>0</v>
      </c>
      <c r="E1112" s="43">
        <v>578725.24</v>
      </c>
      <c r="F1112" s="41" t="s">
        <v>4721</v>
      </c>
      <c r="G1112" s="41" t="s">
        <v>451</v>
      </c>
      <c r="H1112" s="41" t="s">
        <v>4521</v>
      </c>
      <c r="I1112" s="41" t="s">
        <v>4722</v>
      </c>
    </row>
    <row r="1113" spans="1:9" s="40" customFormat="1" ht="13.35" customHeight="1" x14ac:dyDescent="0.2">
      <c r="A1113" s="46" t="s">
        <v>94</v>
      </c>
      <c r="B1113" s="42">
        <v>1</v>
      </c>
      <c r="C1113" s="43">
        <v>176226.1</v>
      </c>
      <c r="D1113" s="43">
        <v>0</v>
      </c>
      <c r="E1113" s="43">
        <v>176226.1</v>
      </c>
      <c r="F1113" s="41" t="s">
        <v>636</v>
      </c>
      <c r="G1113" s="41" t="s">
        <v>637</v>
      </c>
      <c r="H1113" s="41" t="s">
        <v>327</v>
      </c>
      <c r="I1113" s="41" t="s">
        <v>638</v>
      </c>
    </row>
    <row r="1114" spans="1:9" s="40" customFormat="1" ht="13.35" customHeight="1" x14ac:dyDescent="0.2">
      <c r="A1114" s="46" t="s">
        <v>94</v>
      </c>
      <c r="B1114" s="42">
        <v>2</v>
      </c>
      <c r="C1114" s="43">
        <v>176145.52</v>
      </c>
      <c r="D1114" s="43">
        <v>0</v>
      </c>
      <c r="E1114" s="43">
        <v>176145.52</v>
      </c>
      <c r="F1114" s="41" t="s">
        <v>1076</v>
      </c>
      <c r="G1114" s="41" t="s">
        <v>637</v>
      </c>
      <c r="H1114" s="41" t="s">
        <v>884</v>
      </c>
      <c r="I1114" s="41" t="s">
        <v>1077</v>
      </c>
    </row>
    <row r="1115" spans="1:9" s="40" customFormat="1" ht="13.35" customHeight="1" x14ac:dyDescent="0.2">
      <c r="A1115" s="46" t="s">
        <v>94</v>
      </c>
      <c r="B1115" s="42">
        <v>3</v>
      </c>
      <c r="C1115" s="43">
        <v>176185.81</v>
      </c>
      <c r="D1115" s="43">
        <v>0</v>
      </c>
      <c r="E1115" s="43">
        <v>176185.81</v>
      </c>
      <c r="F1115" s="41" t="s">
        <v>1435</v>
      </c>
      <c r="G1115" s="41" t="s">
        <v>637</v>
      </c>
      <c r="H1115" s="41" t="s">
        <v>1243</v>
      </c>
      <c r="I1115" s="41" t="s">
        <v>1436</v>
      </c>
    </row>
    <row r="1116" spans="1:9" s="40" customFormat="1" ht="13.35" customHeight="1" x14ac:dyDescent="0.2">
      <c r="A1116" s="46" t="s">
        <v>94</v>
      </c>
      <c r="B1116" s="42">
        <v>4</v>
      </c>
      <c r="C1116" s="43">
        <v>176185.81</v>
      </c>
      <c r="D1116" s="43">
        <v>0</v>
      </c>
      <c r="E1116" s="43">
        <v>176185.81</v>
      </c>
      <c r="F1116" s="41" t="s">
        <v>1796</v>
      </c>
      <c r="G1116" s="41" t="s">
        <v>637</v>
      </c>
      <c r="H1116" s="41" t="s">
        <v>1602</v>
      </c>
      <c r="I1116" s="41" t="s">
        <v>1797</v>
      </c>
    </row>
    <row r="1117" spans="1:9" s="40" customFormat="1" ht="13.35" customHeight="1" x14ac:dyDescent="0.2">
      <c r="A1117" s="46" t="s">
        <v>94</v>
      </c>
      <c r="B1117" s="42">
        <v>5</v>
      </c>
      <c r="C1117" s="43">
        <v>176185.81</v>
      </c>
      <c r="D1117" s="43">
        <v>0</v>
      </c>
      <c r="E1117" s="43">
        <v>176185.81</v>
      </c>
      <c r="F1117" s="41" t="s">
        <v>2157</v>
      </c>
      <c r="G1117" s="41" t="s">
        <v>637</v>
      </c>
      <c r="H1117" s="41" t="s">
        <v>1961</v>
      </c>
      <c r="I1117" s="41" t="s">
        <v>2158</v>
      </c>
    </row>
    <row r="1118" spans="1:9" s="40" customFormat="1" ht="13.35" customHeight="1" x14ac:dyDescent="0.2">
      <c r="A1118" s="46" t="s">
        <v>94</v>
      </c>
      <c r="B1118" s="42">
        <v>6</v>
      </c>
      <c r="C1118" s="43">
        <v>159475.96</v>
      </c>
      <c r="D1118" s="43">
        <v>0</v>
      </c>
      <c r="E1118" s="43">
        <v>159475.96</v>
      </c>
      <c r="F1118" s="41" t="s">
        <v>2511</v>
      </c>
      <c r="G1118" s="41" t="s">
        <v>637</v>
      </c>
      <c r="H1118" s="41" t="s">
        <v>2317</v>
      </c>
      <c r="I1118" s="41" t="s">
        <v>2512</v>
      </c>
    </row>
    <row r="1119" spans="1:9" s="40" customFormat="1" ht="13.35" customHeight="1" x14ac:dyDescent="0.2">
      <c r="A1119" s="46" t="s">
        <v>94</v>
      </c>
      <c r="B1119" s="42">
        <v>7</v>
      </c>
      <c r="C1119" s="43">
        <v>172503.66</v>
      </c>
      <c r="D1119" s="43">
        <v>0</v>
      </c>
      <c r="E1119" s="43">
        <v>172503.66</v>
      </c>
      <c r="F1119" s="41" t="s">
        <v>2883</v>
      </c>
      <c r="G1119" s="41" t="s">
        <v>637</v>
      </c>
      <c r="H1119" s="41" t="s">
        <v>2675</v>
      </c>
      <c r="I1119" s="41" t="s">
        <v>2884</v>
      </c>
    </row>
    <row r="1120" spans="1:9" s="40" customFormat="1" ht="13.35" customHeight="1" x14ac:dyDescent="0.2">
      <c r="A1120" s="46" t="s">
        <v>94</v>
      </c>
      <c r="B1120" s="42">
        <v>8</v>
      </c>
      <c r="C1120" s="43">
        <v>173400.78</v>
      </c>
      <c r="D1120" s="43">
        <v>0</v>
      </c>
      <c r="E1120" s="43">
        <v>173400.78</v>
      </c>
      <c r="F1120" s="41" t="s">
        <v>3238</v>
      </c>
      <c r="G1120" s="41" t="s">
        <v>637</v>
      </c>
      <c r="H1120" s="41" t="s">
        <v>3030</v>
      </c>
      <c r="I1120" s="41" t="s">
        <v>3239</v>
      </c>
    </row>
    <row r="1121" spans="1:9" s="40" customFormat="1" ht="13.35" customHeight="1" x14ac:dyDescent="0.2">
      <c r="A1121" s="46" t="s">
        <v>94</v>
      </c>
      <c r="B1121" s="42">
        <v>9</v>
      </c>
      <c r="C1121" s="43">
        <v>173400.78</v>
      </c>
      <c r="D1121" s="43">
        <v>0</v>
      </c>
      <c r="E1121" s="43">
        <v>173400.78</v>
      </c>
      <c r="F1121" s="41" t="s">
        <v>3638</v>
      </c>
      <c r="G1121" s="41" t="s">
        <v>637</v>
      </c>
      <c r="H1121" s="41" t="s">
        <v>3386</v>
      </c>
      <c r="I1121" s="41" t="s">
        <v>3639</v>
      </c>
    </row>
    <row r="1122" spans="1:9" s="40" customFormat="1" ht="13.35" customHeight="1" x14ac:dyDescent="0.2">
      <c r="A1122" s="46" t="s">
        <v>94</v>
      </c>
      <c r="B1122" s="42">
        <v>10</v>
      </c>
      <c r="C1122" s="43">
        <v>174088.64</v>
      </c>
      <c r="D1122" s="43">
        <v>0</v>
      </c>
      <c r="E1122" s="43">
        <v>174088.64</v>
      </c>
      <c r="F1122" s="41" t="s">
        <v>3993</v>
      </c>
      <c r="G1122" s="41" t="s">
        <v>637</v>
      </c>
      <c r="H1122" s="41" t="s">
        <v>3749</v>
      </c>
      <c r="I1122" s="41" t="s">
        <v>3994</v>
      </c>
    </row>
    <row r="1123" spans="1:9" s="40" customFormat="1" ht="13.35" customHeight="1" x14ac:dyDescent="0.2">
      <c r="A1123" s="46" t="s">
        <v>94</v>
      </c>
      <c r="B1123" s="42">
        <v>11</v>
      </c>
      <c r="C1123" s="43">
        <v>174040.22</v>
      </c>
      <c r="D1123" s="43">
        <v>0</v>
      </c>
      <c r="E1123" s="43">
        <v>174040.22</v>
      </c>
      <c r="F1123" s="41" t="s">
        <v>4349</v>
      </c>
      <c r="G1123" s="41" t="s">
        <v>637</v>
      </c>
      <c r="H1123" s="41" t="s">
        <v>4104</v>
      </c>
      <c r="I1123" s="41" t="s">
        <v>4350</v>
      </c>
    </row>
    <row r="1124" spans="1:9" s="40" customFormat="1" ht="13.35" customHeight="1" x14ac:dyDescent="0.2">
      <c r="A1124" s="46" t="s">
        <v>94</v>
      </c>
      <c r="B1124" s="42">
        <v>12</v>
      </c>
      <c r="C1124" s="43">
        <v>174086.46</v>
      </c>
      <c r="D1124" s="43">
        <v>0</v>
      </c>
      <c r="E1124" s="43">
        <v>174086.46</v>
      </c>
      <c r="F1124" s="41" t="s">
        <v>4783</v>
      </c>
      <c r="G1124" s="41" t="s">
        <v>637</v>
      </c>
      <c r="H1124" s="41" t="s">
        <v>4521</v>
      </c>
      <c r="I1124" s="41" t="s">
        <v>4784</v>
      </c>
    </row>
    <row r="1125" spans="1:9" s="40" customFormat="1" ht="13.35" customHeight="1" x14ac:dyDescent="0.2">
      <c r="A1125" s="46" t="s">
        <v>95</v>
      </c>
      <c r="B1125" s="42">
        <v>1</v>
      </c>
      <c r="C1125" s="43">
        <v>178465.17</v>
      </c>
      <c r="D1125" s="43">
        <v>0</v>
      </c>
      <c r="E1125" s="43">
        <v>178465.17</v>
      </c>
      <c r="F1125" s="41" t="s">
        <v>810</v>
      </c>
      <c r="G1125" s="41" t="s">
        <v>811</v>
      </c>
      <c r="H1125" s="41" t="s">
        <v>327</v>
      </c>
      <c r="I1125" s="41" t="s">
        <v>812</v>
      </c>
    </row>
    <row r="1126" spans="1:9" s="40" customFormat="1" ht="13.35" customHeight="1" x14ac:dyDescent="0.2">
      <c r="A1126" s="46" t="s">
        <v>95</v>
      </c>
      <c r="B1126" s="42">
        <v>2</v>
      </c>
      <c r="C1126" s="43">
        <v>178912.79</v>
      </c>
      <c r="D1126" s="43">
        <v>0</v>
      </c>
      <c r="E1126" s="43">
        <v>178912.79</v>
      </c>
      <c r="F1126" s="41" t="s">
        <v>1188</v>
      </c>
      <c r="G1126" s="41" t="s">
        <v>811</v>
      </c>
      <c r="H1126" s="41" t="s">
        <v>884</v>
      </c>
      <c r="I1126" s="41" t="s">
        <v>1189</v>
      </c>
    </row>
    <row r="1127" spans="1:9" s="40" customFormat="1" ht="13.35" customHeight="1" x14ac:dyDescent="0.2">
      <c r="A1127" s="46" t="s">
        <v>95</v>
      </c>
      <c r="B1127" s="42">
        <v>3</v>
      </c>
      <c r="C1127" s="43">
        <v>178688.98</v>
      </c>
      <c r="D1127" s="43">
        <v>0</v>
      </c>
      <c r="E1127" s="43">
        <v>178688.98</v>
      </c>
      <c r="F1127" s="41" t="s">
        <v>1547</v>
      </c>
      <c r="G1127" s="41" t="s">
        <v>811</v>
      </c>
      <c r="H1127" s="41" t="s">
        <v>1243</v>
      </c>
      <c r="I1127" s="41" t="s">
        <v>1548</v>
      </c>
    </row>
    <row r="1128" spans="1:9" s="40" customFormat="1" ht="13.35" customHeight="1" x14ac:dyDescent="0.2">
      <c r="A1128" s="46" t="s">
        <v>95</v>
      </c>
      <c r="B1128" s="42">
        <v>4</v>
      </c>
      <c r="C1128" s="43">
        <v>178688.98</v>
      </c>
      <c r="D1128" s="43">
        <v>0</v>
      </c>
      <c r="E1128" s="43">
        <v>178688.98</v>
      </c>
      <c r="F1128" s="41" t="s">
        <v>1906</v>
      </c>
      <c r="G1128" s="41" t="s">
        <v>811</v>
      </c>
      <c r="H1128" s="41" t="s">
        <v>1602</v>
      </c>
      <c r="I1128" s="41" t="s">
        <v>1907</v>
      </c>
    </row>
    <row r="1129" spans="1:9" s="40" customFormat="1" ht="13.35" customHeight="1" x14ac:dyDescent="0.2">
      <c r="A1129" s="46" t="s">
        <v>95</v>
      </c>
      <c r="B1129" s="42">
        <v>5</v>
      </c>
      <c r="C1129" s="43">
        <v>178688.98</v>
      </c>
      <c r="D1129" s="43">
        <v>0</v>
      </c>
      <c r="E1129" s="43">
        <v>178688.98</v>
      </c>
      <c r="F1129" s="41" t="s">
        <v>2265</v>
      </c>
      <c r="G1129" s="41" t="s">
        <v>811</v>
      </c>
      <c r="H1129" s="41" t="s">
        <v>1961</v>
      </c>
      <c r="I1129" s="41" t="s">
        <v>2266</v>
      </c>
    </row>
    <row r="1130" spans="1:9" s="40" customFormat="1" ht="13.35" customHeight="1" x14ac:dyDescent="0.2">
      <c r="A1130" s="46" t="s">
        <v>95</v>
      </c>
      <c r="B1130" s="42">
        <v>6</v>
      </c>
      <c r="C1130" s="43">
        <v>149430.46</v>
      </c>
      <c r="D1130" s="43">
        <v>0</v>
      </c>
      <c r="E1130" s="43">
        <v>149430.46</v>
      </c>
      <c r="F1130" s="41" t="s">
        <v>2617</v>
      </c>
      <c r="G1130" s="41" t="s">
        <v>811</v>
      </c>
      <c r="H1130" s="41" t="s">
        <v>2317</v>
      </c>
      <c r="I1130" s="41" t="s">
        <v>2618</v>
      </c>
    </row>
    <row r="1131" spans="1:9" s="40" customFormat="1" ht="13.35" customHeight="1" x14ac:dyDescent="0.2">
      <c r="A1131" s="46" t="s">
        <v>95</v>
      </c>
      <c r="B1131" s="42">
        <v>7</v>
      </c>
      <c r="C1131" s="43">
        <v>172534.79</v>
      </c>
      <c r="D1131" s="43">
        <v>0</v>
      </c>
      <c r="E1131" s="43">
        <v>172534.79</v>
      </c>
      <c r="F1131" s="41" t="s">
        <v>2983</v>
      </c>
      <c r="G1131" s="41" t="s">
        <v>811</v>
      </c>
      <c r="H1131" s="41" t="s">
        <v>2675</v>
      </c>
      <c r="I1131" s="41" t="s">
        <v>2984</v>
      </c>
    </row>
    <row r="1132" spans="1:9" s="40" customFormat="1" ht="13.35" customHeight="1" x14ac:dyDescent="0.2">
      <c r="A1132" s="46" t="s">
        <v>95</v>
      </c>
      <c r="B1132" s="42">
        <v>8</v>
      </c>
      <c r="C1132" s="43">
        <v>173812.49</v>
      </c>
      <c r="D1132" s="43">
        <v>0</v>
      </c>
      <c r="E1132" s="43">
        <v>173812.49</v>
      </c>
      <c r="F1132" s="41" t="s">
        <v>3338</v>
      </c>
      <c r="G1132" s="41" t="s">
        <v>811</v>
      </c>
      <c r="H1132" s="41" t="s">
        <v>3030</v>
      </c>
      <c r="I1132" s="41" t="s">
        <v>3339</v>
      </c>
    </row>
    <row r="1133" spans="1:9" s="40" customFormat="1" ht="13.35" customHeight="1" x14ac:dyDescent="0.2">
      <c r="A1133" s="46" t="s">
        <v>95</v>
      </c>
      <c r="B1133" s="42">
        <v>9</v>
      </c>
      <c r="C1133" s="43">
        <v>173812.48000000001</v>
      </c>
      <c r="D1133" s="43">
        <v>0</v>
      </c>
      <c r="E1133" s="43">
        <v>173812.48000000001</v>
      </c>
      <c r="F1133" s="41" t="s">
        <v>3704</v>
      </c>
      <c r="G1133" s="41" t="s">
        <v>811</v>
      </c>
      <c r="H1133" s="41" t="s">
        <v>3386</v>
      </c>
      <c r="I1133" s="41" t="s">
        <v>3705</v>
      </c>
    </row>
    <row r="1134" spans="1:9" s="40" customFormat="1" ht="13.35" customHeight="1" x14ac:dyDescent="0.2">
      <c r="A1134" s="46" t="s">
        <v>95</v>
      </c>
      <c r="B1134" s="42">
        <v>10</v>
      </c>
      <c r="C1134" s="43">
        <v>174792.13</v>
      </c>
      <c r="D1134" s="43">
        <v>0</v>
      </c>
      <c r="E1134" s="43">
        <v>174792.13</v>
      </c>
      <c r="F1134" s="41" t="s">
        <v>4059</v>
      </c>
      <c r="G1134" s="41" t="s">
        <v>811</v>
      </c>
      <c r="H1134" s="41" t="s">
        <v>3749</v>
      </c>
      <c r="I1134" s="41" t="s">
        <v>4060</v>
      </c>
    </row>
    <row r="1135" spans="1:9" s="40" customFormat="1" ht="13.35" customHeight="1" x14ac:dyDescent="0.2">
      <c r="A1135" s="46" t="s">
        <v>95</v>
      </c>
      <c r="B1135" s="42">
        <v>11</v>
      </c>
      <c r="C1135" s="43">
        <v>174723.17</v>
      </c>
      <c r="D1135" s="43">
        <v>0</v>
      </c>
      <c r="E1135" s="43">
        <v>174723.17</v>
      </c>
      <c r="F1135" s="41" t="s">
        <v>4416</v>
      </c>
      <c r="G1135" s="41" t="s">
        <v>811</v>
      </c>
      <c r="H1135" s="41" t="s">
        <v>4104</v>
      </c>
      <c r="I1135" s="41" t="s">
        <v>4417</v>
      </c>
    </row>
    <row r="1136" spans="1:9" s="40" customFormat="1" ht="13.35" customHeight="1" x14ac:dyDescent="0.2">
      <c r="A1136" s="46" t="s">
        <v>95</v>
      </c>
      <c r="B1136" s="42">
        <v>12</v>
      </c>
      <c r="C1136" s="43">
        <v>174789.07</v>
      </c>
      <c r="D1136" s="43">
        <v>0</v>
      </c>
      <c r="E1136" s="43">
        <v>174789.07</v>
      </c>
      <c r="F1136" s="41" t="s">
        <v>4691</v>
      </c>
      <c r="G1136" s="41" t="s">
        <v>811</v>
      </c>
      <c r="H1136" s="41" t="s">
        <v>4521</v>
      </c>
      <c r="I1136" s="41" t="s">
        <v>4692</v>
      </c>
    </row>
    <row r="1137" spans="1:9" s="40" customFormat="1" ht="13.35" customHeight="1" x14ac:dyDescent="0.2">
      <c r="A1137" s="46" t="s">
        <v>96</v>
      </c>
      <c r="B1137" s="42">
        <v>1</v>
      </c>
      <c r="C1137" s="43">
        <v>116158.33</v>
      </c>
      <c r="D1137" s="43">
        <v>0</v>
      </c>
      <c r="E1137" s="43">
        <v>116158.33</v>
      </c>
      <c r="F1137" s="41" t="s">
        <v>453</v>
      </c>
      <c r="G1137" s="41" t="s">
        <v>454</v>
      </c>
      <c r="H1137" s="41" t="s">
        <v>327</v>
      </c>
      <c r="I1137" s="41" t="s">
        <v>455</v>
      </c>
    </row>
    <row r="1138" spans="1:9" s="40" customFormat="1" ht="13.35" customHeight="1" x14ac:dyDescent="0.2">
      <c r="A1138" s="46" t="s">
        <v>96</v>
      </c>
      <c r="B1138" s="42">
        <v>2</v>
      </c>
      <c r="C1138" s="43">
        <v>116303.91</v>
      </c>
      <c r="D1138" s="43">
        <v>0</v>
      </c>
      <c r="E1138" s="43">
        <v>116303.91</v>
      </c>
      <c r="F1138" s="41" t="s">
        <v>954</v>
      </c>
      <c r="G1138" s="41" t="s">
        <v>454</v>
      </c>
      <c r="H1138" s="41" t="s">
        <v>884</v>
      </c>
      <c r="I1138" s="41" t="s">
        <v>955</v>
      </c>
    </row>
    <row r="1139" spans="1:9" s="40" customFormat="1" ht="13.35" customHeight="1" x14ac:dyDescent="0.2">
      <c r="A1139" s="46" t="s">
        <v>96</v>
      </c>
      <c r="B1139" s="42">
        <v>3</v>
      </c>
      <c r="C1139" s="43">
        <v>116231.12</v>
      </c>
      <c r="D1139" s="43">
        <v>0</v>
      </c>
      <c r="E1139" s="43">
        <v>116231.12</v>
      </c>
      <c r="F1139" s="41" t="s">
        <v>1313</v>
      </c>
      <c r="G1139" s="41" t="s">
        <v>454</v>
      </c>
      <c r="H1139" s="41" t="s">
        <v>1243</v>
      </c>
      <c r="I1139" s="41" t="s">
        <v>1314</v>
      </c>
    </row>
    <row r="1140" spans="1:9" s="40" customFormat="1" ht="13.35" customHeight="1" x14ac:dyDescent="0.2">
      <c r="A1140" s="46" t="s">
        <v>96</v>
      </c>
      <c r="B1140" s="42">
        <v>4</v>
      </c>
      <c r="C1140" s="43">
        <v>116231.12</v>
      </c>
      <c r="D1140" s="43">
        <v>0</v>
      </c>
      <c r="E1140" s="43">
        <v>116231.12</v>
      </c>
      <c r="F1140" s="41" t="s">
        <v>1674</v>
      </c>
      <c r="G1140" s="41" t="s">
        <v>454</v>
      </c>
      <c r="H1140" s="41" t="s">
        <v>1602</v>
      </c>
      <c r="I1140" s="41" t="s">
        <v>1675</v>
      </c>
    </row>
    <row r="1141" spans="1:9" s="40" customFormat="1" ht="13.35" customHeight="1" x14ac:dyDescent="0.2">
      <c r="A1141" s="46" t="s">
        <v>96</v>
      </c>
      <c r="B1141" s="42">
        <v>5</v>
      </c>
      <c r="C1141" s="43">
        <v>116231.12</v>
      </c>
      <c r="D1141" s="43">
        <v>0</v>
      </c>
      <c r="E1141" s="43">
        <v>116231.12</v>
      </c>
      <c r="F1141" s="41" t="s">
        <v>2037</v>
      </c>
      <c r="G1141" s="41" t="s">
        <v>454</v>
      </c>
      <c r="H1141" s="41" t="s">
        <v>1961</v>
      </c>
      <c r="I1141" s="41" t="s">
        <v>2038</v>
      </c>
    </row>
    <row r="1142" spans="1:9" s="40" customFormat="1" ht="13.35" customHeight="1" x14ac:dyDescent="0.2">
      <c r="A1142" s="46" t="s">
        <v>96</v>
      </c>
      <c r="B1142" s="42">
        <v>6</v>
      </c>
      <c r="C1142" s="43">
        <v>53565.66</v>
      </c>
      <c r="D1142" s="43">
        <v>0</v>
      </c>
      <c r="E1142" s="43">
        <v>53565.66</v>
      </c>
      <c r="F1142" s="41" t="s">
        <v>2393</v>
      </c>
      <c r="G1142" s="41" t="s">
        <v>454</v>
      </c>
      <c r="H1142" s="41" t="s">
        <v>2317</v>
      </c>
      <c r="I1142" s="41" t="s">
        <v>2394</v>
      </c>
    </row>
    <row r="1143" spans="1:9" s="40" customFormat="1" ht="13.35" customHeight="1" x14ac:dyDescent="0.2">
      <c r="A1143" s="46" t="s">
        <v>96</v>
      </c>
      <c r="B1143" s="42">
        <v>7</v>
      </c>
      <c r="C1143" s="43">
        <v>105169.93</v>
      </c>
      <c r="D1143" s="43">
        <v>0</v>
      </c>
      <c r="E1143" s="43">
        <v>105169.93</v>
      </c>
      <c r="F1143" s="41" t="s">
        <v>2751</v>
      </c>
      <c r="G1143" s="41" t="s">
        <v>454</v>
      </c>
      <c r="H1143" s="41" t="s">
        <v>2675</v>
      </c>
      <c r="I1143" s="41" t="s">
        <v>2752</v>
      </c>
    </row>
    <row r="1144" spans="1:9" s="40" customFormat="1" ht="13.35" customHeight="1" x14ac:dyDescent="0.2">
      <c r="A1144" s="46" t="s">
        <v>96</v>
      </c>
      <c r="B1144" s="42">
        <v>8</v>
      </c>
      <c r="C1144" s="43">
        <v>105786.84</v>
      </c>
      <c r="D1144" s="43">
        <v>0</v>
      </c>
      <c r="E1144" s="43">
        <v>105786.84</v>
      </c>
      <c r="F1144" s="41" t="s">
        <v>3106</v>
      </c>
      <c r="G1144" s="41" t="s">
        <v>454</v>
      </c>
      <c r="H1144" s="41" t="s">
        <v>3030</v>
      </c>
      <c r="I1144" s="41" t="s">
        <v>3107</v>
      </c>
    </row>
    <row r="1145" spans="1:9" s="40" customFormat="1" ht="13.35" customHeight="1" x14ac:dyDescent="0.2">
      <c r="A1145" s="46" t="s">
        <v>96</v>
      </c>
      <c r="B1145" s="42">
        <v>9</v>
      </c>
      <c r="C1145" s="43">
        <v>105786.84</v>
      </c>
      <c r="D1145" s="43">
        <v>0</v>
      </c>
      <c r="E1145" s="43">
        <v>105786.84</v>
      </c>
      <c r="F1145" s="41" t="s">
        <v>3490</v>
      </c>
      <c r="G1145" s="41" t="s">
        <v>454</v>
      </c>
      <c r="H1145" s="41" t="s">
        <v>3386</v>
      </c>
      <c r="I1145" s="41" t="s">
        <v>3491</v>
      </c>
    </row>
    <row r="1146" spans="1:9" s="40" customFormat="1" ht="13.35" customHeight="1" x14ac:dyDescent="0.2">
      <c r="A1146" s="46" t="s">
        <v>96</v>
      </c>
      <c r="B1146" s="42">
        <v>10</v>
      </c>
      <c r="C1146" s="43">
        <v>106259.85</v>
      </c>
      <c r="D1146" s="43">
        <v>0</v>
      </c>
      <c r="E1146" s="43">
        <v>106259.85</v>
      </c>
      <c r="F1146" s="41" t="s">
        <v>3849</v>
      </c>
      <c r="G1146" s="41" t="s">
        <v>454</v>
      </c>
      <c r="H1146" s="41" t="s">
        <v>3749</v>
      </c>
      <c r="I1146" s="41" t="s">
        <v>3850</v>
      </c>
    </row>
    <row r="1147" spans="1:9" s="40" customFormat="1" ht="13.35" customHeight="1" x14ac:dyDescent="0.2">
      <c r="A1147" s="46" t="s">
        <v>96</v>
      </c>
      <c r="B1147" s="42">
        <v>11</v>
      </c>
      <c r="C1147" s="43">
        <v>106226.56</v>
      </c>
      <c r="D1147" s="43">
        <v>0</v>
      </c>
      <c r="E1147" s="43">
        <v>106226.56</v>
      </c>
      <c r="F1147" s="41" t="s">
        <v>4204</v>
      </c>
      <c r="G1147" s="41" t="s">
        <v>454</v>
      </c>
      <c r="H1147" s="41" t="s">
        <v>4104</v>
      </c>
      <c r="I1147" s="41" t="s">
        <v>4205</v>
      </c>
    </row>
    <row r="1148" spans="1:9" s="40" customFormat="1" ht="13.35" customHeight="1" x14ac:dyDescent="0.2">
      <c r="A1148" s="46" t="s">
        <v>96</v>
      </c>
      <c r="B1148" s="42">
        <v>12</v>
      </c>
      <c r="C1148" s="43">
        <v>106258.36</v>
      </c>
      <c r="D1148" s="43">
        <v>0</v>
      </c>
      <c r="E1148" s="43">
        <v>106258.36</v>
      </c>
      <c r="F1148" s="41" t="s">
        <v>4533</v>
      </c>
      <c r="G1148" s="41" t="s">
        <v>454</v>
      </c>
      <c r="H1148" s="41" t="s">
        <v>4521</v>
      </c>
      <c r="I1148" s="41" t="s">
        <v>4534</v>
      </c>
    </row>
    <row r="1149" spans="1:9" s="40" customFormat="1" ht="13.35" customHeight="1" x14ac:dyDescent="0.2">
      <c r="A1149" s="46" t="s">
        <v>97</v>
      </c>
      <c r="B1149" s="42">
        <v>1</v>
      </c>
      <c r="C1149" s="43">
        <v>250199.34</v>
      </c>
      <c r="D1149" s="43">
        <v>0</v>
      </c>
      <c r="E1149" s="43">
        <v>250199.34</v>
      </c>
      <c r="F1149" s="41" t="s">
        <v>768</v>
      </c>
      <c r="G1149" s="41" t="s">
        <v>769</v>
      </c>
      <c r="H1149" s="41" t="s">
        <v>327</v>
      </c>
      <c r="I1149" s="41" t="s">
        <v>770</v>
      </c>
    </row>
    <row r="1150" spans="1:9" s="40" customFormat="1" ht="13.35" customHeight="1" x14ac:dyDescent="0.2">
      <c r="A1150" s="46" t="s">
        <v>97</v>
      </c>
      <c r="B1150" s="42">
        <v>2</v>
      </c>
      <c r="C1150" s="43">
        <v>250035.72</v>
      </c>
      <c r="D1150" s="43">
        <v>0</v>
      </c>
      <c r="E1150" s="43">
        <v>250035.72</v>
      </c>
      <c r="F1150" s="41" t="s">
        <v>1160</v>
      </c>
      <c r="G1150" s="41" t="s">
        <v>769</v>
      </c>
      <c r="H1150" s="41" t="s">
        <v>884</v>
      </c>
      <c r="I1150" s="41" t="s">
        <v>1161</v>
      </c>
    </row>
    <row r="1151" spans="1:9" s="40" customFormat="1" ht="13.35" customHeight="1" x14ac:dyDescent="0.2">
      <c r="A1151" s="46" t="s">
        <v>97</v>
      </c>
      <c r="B1151" s="42">
        <v>3</v>
      </c>
      <c r="C1151" s="43">
        <v>250117.53</v>
      </c>
      <c r="D1151" s="43">
        <v>0</v>
      </c>
      <c r="E1151" s="43">
        <v>250117.53</v>
      </c>
      <c r="F1151" s="41" t="s">
        <v>1519</v>
      </c>
      <c r="G1151" s="41" t="s">
        <v>769</v>
      </c>
      <c r="H1151" s="41" t="s">
        <v>1243</v>
      </c>
      <c r="I1151" s="41" t="s">
        <v>1520</v>
      </c>
    </row>
    <row r="1152" spans="1:9" s="40" customFormat="1" ht="13.35" customHeight="1" x14ac:dyDescent="0.2">
      <c r="A1152" s="46" t="s">
        <v>97</v>
      </c>
      <c r="B1152" s="42">
        <v>4</v>
      </c>
      <c r="C1152" s="43">
        <v>250117.53</v>
      </c>
      <c r="D1152" s="43">
        <v>0</v>
      </c>
      <c r="E1152" s="43">
        <v>250117.53</v>
      </c>
      <c r="F1152" s="41" t="s">
        <v>1878</v>
      </c>
      <c r="G1152" s="41" t="s">
        <v>769</v>
      </c>
      <c r="H1152" s="41" t="s">
        <v>1602</v>
      </c>
      <c r="I1152" s="41" t="s">
        <v>1879</v>
      </c>
    </row>
    <row r="1153" spans="1:9" s="40" customFormat="1" ht="13.35" customHeight="1" x14ac:dyDescent="0.2">
      <c r="A1153" s="46" t="s">
        <v>97</v>
      </c>
      <c r="B1153" s="42">
        <v>5</v>
      </c>
      <c r="C1153" s="43">
        <v>250117.53</v>
      </c>
      <c r="D1153" s="43">
        <v>0</v>
      </c>
      <c r="E1153" s="43">
        <v>250117.53</v>
      </c>
      <c r="F1153" s="41" t="s">
        <v>2237</v>
      </c>
      <c r="G1153" s="41" t="s">
        <v>769</v>
      </c>
      <c r="H1153" s="41" t="s">
        <v>1961</v>
      </c>
      <c r="I1153" s="41" t="s">
        <v>2238</v>
      </c>
    </row>
    <row r="1154" spans="1:9" s="40" customFormat="1" ht="13.35" customHeight="1" x14ac:dyDescent="0.2">
      <c r="A1154" s="46" t="s">
        <v>97</v>
      </c>
      <c r="B1154" s="42">
        <v>6</v>
      </c>
      <c r="C1154" s="43">
        <v>206925.95</v>
      </c>
      <c r="D1154" s="43">
        <v>0</v>
      </c>
      <c r="E1154" s="43">
        <v>206925.95</v>
      </c>
      <c r="F1154" s="41" t="s">
        <v>2589</v>
      </c>
      <c r="G1154" s="41" t="s">
        <v>769</v>
      </c>
      <c r="H1154" s="41" t="s">
        <v>2317</v>
      </c>
      <c r="I1154" s="41" t="s">
        <v>2590</v>
      </c>
    </row>
    <row r="1155" spans="1:9" s="40" customFormat="1" ht="13.35" customHeight="1" x14ac:dyDescent="0.2">
      <c r="A1155" s="46" t="s">
        <v>97</v>
      </c>
      <c r="B1155" s="42">
        <v>7</v>
      </c>
      <c r="C1155" s="43">
        <v>241665.97</v>
      </c>
      <c r="D1155" s="43">
        <v>0</v>
      </c>
      <c r="E1155" s="43">
        <v>241665.97</v>
      </c>
      <c r="F1155" s="41" t="s">
        <v>2959</v>
      </c>
      <c r="G1155" s="41" t="s">
        <v>769</v>
      </c>
      <c r="H1155" s="41" t="s">
        <v>2675</v>
      </c>
      <c r="I1155" s="41" t="s">
        <v>2960</v>
      </c>
    </row>
    <row r="1156" spans="1:9" s="40" customFormat="1" ht="13.35" customHeight="1" x14ac:dyDescent="0.2">
      <c r="A1156" s="46" t="s">
        <v>97</v>
      </c>
      <c r="B1156" s="42">
        <v>8</v>
      </c>
      <c r="C1156" s="43">
        <v>242918.86</v>
      </c>
      <c r="D1156" s="43">
        <v>0</v>
      </c>
      <c r="E1156" s="43">
        <v>242918.86</v>
      </c>
      <c r="F1156" s="41" t="s">
        <v>3314</v>
      </c>
      <c r="G1156" s="41" t="s">
        <v>769</v>
      </c>
      <c r="H1156" s="41" t="s">
        <v>3030</v>
      </c>
      <c r="I1156" s="41" t="s">
        <v>3315</v>
      </c>
    </row>
    <row r="1157" spans="1:9" s="40" customFormat="1" ht="13.35" customHeight="1" x14ac:dyDescent="0.2">
      <c r="A1157" s="46" t="s">
        <v>97</v>
      </c>
      <c r="B1157" s="42">
        <v>9</v>
      </c>
      <c r="C1157" s="43">
        <v>242918.86</v>
      </c>
      <c r="D1157" s="43">
        <v>0</v>
      </c>
      <c r="E1157" s="43">
        <v>242918.86</v>
      </c>
      <c r="F1157" s="41" t="s">
        <v>3684</v>
      </c>
      <c r="G1157" s="41" t="s">
        <v>769</v>
      </c>
      <c r="H1157" s="41" t="s">
        <v>3386</v>
      </c>
      <c r="I1157" s="41" t="s">
        <v>3685</v>
      </c>
    </row>
    <row r="1158" spans="1:9" s="40" customFormat="1" ht="13.35" customHeight="1" x14ac:dyDescent="0.2">
      <c r="A1158" s="46" t="s">
        <v>97</v>
      </c>
      <c r="B1158" s="42">
        <v>10</v>
      </c>
      <c r="C1158" s="43">
        <v>243879.49</v>
      </c>
      <c r="D1158" s="43">
        <v>0</v>
      </c>
      <c r="E1158" s="43">
        <v>243879.49</v>
      </c>
      <c r="F1158" s="41" t="s">
        <v>4039</v>
      </c>
      <c r="G1158" s="41" t="s">
        <v>769</v>
      </c>
      <c r="H1158" s="41" t="s">
        <v>3749</v>
      </c>
      <c r="I1158" s="41" t="s">
        <v>4040</v>
      </c>
    </row>
    <row r="1159" spans="1:9" s="40" customFormat="1" ht="13.35" customHeight="1" x14ac:dyDescent="0.2">
      <c r="A1159" s="46" t="s">
        <v>97</v>
      </c>
      <c r="B1159" s="42">
        <v>11</v>
      </c>
      <c r="C1159" s="43">
        <v>243811.87</v>
      </c>
      <c r="D1159" s="43">
        <v>0</v>
      </c>
      <c r="E1159" s="43">
        <v>243811.87</v>
      </c>
      <c r="F1159" s="41" t="s">
        <v>4396</v>
      </c>
      <c r="G1159" s="41" t="s">
        <v>769</v>
      </c>
      <c r="H1159" s="41" t="s">
        <v>4104</v>
      </c>
      <c r="I1159" s="41" t="s">
        <v>4397</v>
      </c>
    </row>
    <row r="1160" spans="1:9" s="40" customFormat="1" ht="13.35" customHeight="1" x14ac:dyDescent="0.2">
      <c r="A1160" s="46" t="s">
        <v>97</v>
      </c>
      <c r="B1160" s="42">
        <v>12</v>
      </c>
      <c r="C1160" s="43">
        <v>243876.47</v>
      </c>
      <c r="D1160" s="43">
        <v>0</v>
      </c>
      <c r="E1160" s="43">
        <v>243876.47</v>
      </c>
      <c r="F1160" s="41" t="s">
        <v>4723</v>
      </c>
      <c r="G1160" s="41" t="s">
        <v>769</v>
      </c>
      <c r="H1160" s="41" t="s">
        <v>4521</v>
      </c>
      <c r="I1160" s="41" t="s">
        <v>4724</v>
      </c>
    </row>
    <row r="1161" spans="1:9" s="40" customFormat="1" ht="13.35" customHeight="1" x14ac:dyDescent="0.2">
      <c r="A1161" s="46" t="s">
        <v>98</v>
      </c>
      <c r="B1161" s="42">
        <v>1</v>
      </c>
      <c r="C1161" s="43">
        <v>43230.58</v>
      </c>
      <c r="D1161" s="43">
        <v>0</v>
      </c>
      <c r="E1161" s="43">
        <v>43230.58</v>
      </c>
      <c r="F1161" s="41" t="s">
        <v>723</v>
      </c>
      <c r="G1161" s="41" t="s">
        <v>724</v>
      </c>
      <c r="H1161" s="41" t="s">
        <v>327</v>
      </c>
      <c r="I1161" s="41" t="s">
        <v>725</v>
      </c>
    </row>
    <row r="1162" spans="1:9" s="40" customFormat="1" ht="13.35" customHeight="1" x14ac:dyDescent="0.2">
      <c r="A1162" s="46" t="s">
        <v>98</v>
      </c>
      <c r="B1162" s="42">
        <v>2</v>
      </c>
      <c r="C1162" s="43">
        <v>43237.55</v>
      </c>
      <c r="D1162" s="43">
        <v>0</v>
      </c>
      <c r="E1162" s="43">
        <v>43237.55</v>
      </c>
      <c r="F1162" s="41" t="s">
        <v>1132</v>
      </c>
      <c r="G1162" s="41" t="s">
        <v>724</v>
      </c>
      <c r="H1162" s="41" t="s">
        <v>884</v>
      </c>
      <c r="I1162" s="41" t="s">
        <v>1133</v>
      </c>
    </row>
    <row r="1163" spans="1:9" s="40" customFormat="1" ht="13.35" customHeight="1" x14ac:dyDescent="0.2">
      <c r="A1163" s="46" t="s">
        <v>98</v>
      </c>
      <c r="B1163" s="42">
        <v>3</v>
      </c>
      <c r="C1163" s="43">
        <v>43234.07</v>
      </c>
      <c r="D1163" s="43">
        <v>0</v>
      </c>
      <c r="E1163" s="43">
        <v>43234.07</v>
      </c>
      <c r="F1163" s="41" t="s">
        <v>1491</v>
      </c>
      <c r="G1163" s="41" t="s">
        <v>724</v>
      </c>
      <c r="H1163" s="41" t="s">
        <v>1243</v>
      </c>
      <c r="I1163" s="41" t="s">
        <v>1492</v>
      </c>
    </row>
    <row r="1164" spans="1:9" s="40" customFormat="1" ht="13.35" customHeight="1" x14ac:dyDescent="0.2">
      <c r="A1164" s="46" t="s">
        <v>98</v>
      </c>
      <c r="B1164" s="42">
        <v>4</v>
      </c>
      <c r="C1164" s="43">
        <v>43234.07</v>
      </c>
      <c r="D1164" s="43">
        <v>0</v>
      </c>
      <c r="E1164" s="43">
        <v>43234.07</v>
      </c>
      <c r="F1164" s="41" t="s">
        <v>1850</v>
      </c>
      <c r="G1164" s="41" t="s">
        <v>724</v>
      </c>
      <c r="H1164" s="41" t="s">
        <v>1602</v>
      </c>
      <c r="I1164" s="41" t="s">
        <v>1851</v>
      </c>
    </row>
    <row r="1165" spans="1:9" s="40" customFormat="1" ht="13.35" customHeight="1" x14ac:dyDescent="0.2">
      <c r="A1165" s="46" t="s">
        <v>98</v>
      </c>
      <c r="B1165" s="42">
        <v>5</v>
      </c>
      <c r="C1165" s="43">
        <v>43234.07</v>
      </c>
      <c r="D1165" s="43">
        <v>0</v>
      </c>
      <c r="E1165" s="43">
        <v>43234.07</v>
      </c>
      <c r="F1165" s="41" t="s">
        <v>2209</v>
      </c>
      <c r="G1165" s="41" t="s">
        <v>724</v>
      </c>
      <c r="H1165" s="41" t="s">
        <v>1961</v>
      </c>
      <c r="I1165" s="41" t="s">
        <v>2210</v>
      </c>
    </row>
    <row r="1166" spans="1:9" s="40" customFormat="1" ht="13.35" customHeight="1" x14ac:dyDescent="0.2">
      <c r="A1166" s="46" t="s">
        <v>98</v>
      </c>
      <c r="B1166" s="42">
        <v>6</v>
      </c>
      <c r="C1166" s="43">
        <v>54363.49</v>
      </c>
      <c r="D1166" s="43">
        <v>0</v>
      </c>
      <c r="E1166" s="43">
        <v>54363.49</v>
      </c>
      <c r="F1166" s="41" t="s">
        <v>2561</v>
      </c>
      <c r="G1166" s="41" t="s">
        <v>724</v>
      </c>
      <c r="H1166" s="41" t="s">
        <v>2317</v>
      </c>
      <c r="I1166" s="41" t="s">
        <v>2562</v>
      </c>
    </row>
    <row r="1167" spans="1:9" s="40" customFormat="1" ht="13.35" customHeight="1" x14ac:dyDescent="0.2">
      <c r="A1167" s="46" t="s">
        <v>98</v>
      </c>
      <c r="B1167" s="42">
        <v>7</v>
      </c>
      <c r="C1167" s="43">
        <v>44799.08</v>
      </c>
      <c r="D1167" s="43">
        <v>0</v>
      </c>
      <c r="E1167" s="43">
        <v>44799.08</v>
      </c>
      <c r="F1167" s="41" t="s">
        <v>2933</v>
      </c>
      <c r="G1167" s="41" t="s">
        <v>724</v>
      </c>
      <c r="H1167" s="41" t="s">
        <v>2675</v>
      </c>
      <c r="I1167" s="41" t="s">
        <v>2934</v>
      </c>
    </row>
    <row r="1168" spans="1:9" s="40" customFormat="1" ht="13.35" customHeight="1" x14ac:dyDescent="0.2">
      <c r="A1168" s="46" t="s">
        <v>98</v>
      </c>
      <c r="B1168" s="42">
        <v>8</v>
      </c>
      <c r="C1168" s="43">
        <v>45088.95</v>
      </c>
      <c r="D1168" s="43">
        <v>0</v>
      </c>
      <c r="E1168" s="43">
        <v>45088.95</v>
      </c>
      <c r="F1168" s="41" t="s">
        <v>3288</v>
      </c>
      <c r="G1168" s="41" t="s">
        <v>724</v>
      </c>
      <c r="H1168" s="41" t="s">
        <v>3030</v>
      </c>
      <c r="I1168" s="41" t="s">
        <v>3289</v>
      </c>
    </row>
    <row r="1169" spans="1:9" s="40" customFormat="1" ht="13.35" customHeight="1" x14ac:dyDescent="0.2">
      <c r="A1169" s="46" t="s">
        <v>98</v>
      </c>
      <c r="B1169" s="42">
        <v>9</v>
      </c>
      <c r="C1169" s="43">
        <v>45088.959999999999</v>
      </c>
      <c r="D1169" s="43">
        <v>0</v>
      </c>
      <c r="E1169" s="43">
        <v>45088.959999999999</v>
      </c>
      <c r="F1169" s="41" t="s">
        <v>3664</v>
      </c>
      <c r="G1169" s="41" t="s">
        <v>724</v>
      </c>
      <c r="H1169" s="41" t="s">
        <v>3386</v>
      </c>
      <c r="I1169" s="41" t="s">
        <v>3665</v>
      </c>
    </row>
    <row r="1170" spans="1:9" s="40" customFormat="1" ht="13.35" customHeight="1" x14ac:dyDescent="0.2">
      <c r="A1170" s="46" t="s">
        <v>98</v>
      </c>
      <c r="B1170" s="42">
        <v>10</v>
      </c>
      <c r="C1170" s="43">
        <v>45311.21</v>
      </c>
      <c r="D1170" s="43">
        <v>0</v>
      </c>
      <c r="E1170" s="43">
        <v>45311.21</v>
      </c>
      <c r="F1170" s="41" t="s">
        <v>4019</v>
      </c>
      <c r="G1170" s="41" t="s">
        <v>724</v>
      </c>
      <c r="H1170" s="41" t="s">
        <v>3749</v>
      </c>
      <c r="I1170" s="41" t="s">
        <v>4020</v>
      </c>
    </row>
    <row r="1171" spans="1:9" s="40" customFormat="1" ht="13.35" customHeight="1" x14ac:dyDescent="0.2">
      <c r="A1171" s="46" t="s">
        <v>98</v>
      </c>
      <c r="B1171" s="42">
        <v>11</v>
      </c>
      <c r="C1171" s="43">
        <v>45295.58</v>
      </c>
      <c r="D1171" s="43">
        <v>0</v>
      </c>
      <c r="E1171" s="43">
        <v>45295.58</v>
      </c>
      <c r="F1171" s="41" t="s">
        <v>4376</v>
      </c>
      <c r="G1171" s="41" t="s">
        <v>724</v>
      </c>
      <c r="H1171" s="41" t="s">
        <v>4104</v>
      </c>
      <c r="I1171" s="41" t="s">
        <v>4377</v>
      </c>
    </row>
    <row r="1172" spans="1:9" s="40" customFormat="1" ht="13.35" customHeight="1" x14ac:dyDescent="0.2">
      <c r="A1172" s="46" t="s">
        <v>98</v>
      </c>
      <c r="B1172" s="42">
        <v>12</v>
      </c>
      <c r="C1172" s="43">
        <v>45310.51</v>
      </c>
      <c r="D1172" s="43">
        <v>0</v>
      </c>
      <c r="E1172" s="43">
        <v>45310.51</v>
      </c>
      <c r="F1172" s="41" t="s">
        <v>4705</v>
      </c>
      <c r="G1172" s="41" t="s">
        <v>724</v>
      </c>
      <c r="H1172" s="41" t="s">
        <v>4521</v>
      </c>
      <c r="I1172" s="41" t="s">
        <v>4706</v>
      </c>
    </row>
    <row r="1173" spans="1:9" s="40" customFormat="1" ht="13.35" customHeight="1" x14ac:dyDescent="0.2">
      <c r="A1173" s="46" t="s">
        <v>99</v>
      </c>
      <c r="B1173" s="42">
        <v>1</v>
      </c>
      <c r="C1173" s="43">
        <v>80391.31</v>
      </c>
      <c r="D1173" s="43">
        <v>0</v>
      </c>
      <c r="E1173" s="43">
        <v>80391.31</v>
      </c>
      <c r="F1173" s="41" t="s">
        <v>786</v>
      </c>
      <c r="G1173" s="41" t="s">
        <v>787</v>
      </c>
      <c r="H1173" s="41" t="s">
        <v>327</v>
      </c>
      <c r="I1173" s="41" t="s">
        <v>788</v>
      </c>
    </row>
    <row r="1174" spans="1:9" s="40" customFormat="1" ht="13.35" customHeight="1" x14ac:dyDescent="0.2">
      <c r="A1174" s="46" t="s">
        <v>99</v>
      </c>
      <c r="B1174" s="42">
        <v>2</v>
      </c>
      <c r="C1174" s="43">
        <v>80805.600000000006</v>
      </c>
      <c r="D1174" s="43">
        <v>0</v>
      </c>
      <c r="E1174" s="43">
        <v>80805.600000000006</v>
      </c>
      <c r="F1174" s="41" t="s">
        <v>1172</v>
      </c>
      <c r="G1174" s="41" t="s">
        <v>787</v>
      </c>
      <c r="H1174" s="41" t="s">
        <v>884</v>
      </c>
      <c r="I1174" s="41" t="s">
        <v>1173</v>
      </c>
    </row>
    <row r="1175" spans="1:9" s="40" customFormat="1" ht="13.35" customHeight="1" x14ac:dyDescent="0.2">
      <c r="A1175" s="46" t="s">
        <v>99</v>
      </c>
      <c r="B1175" s="42">
        <v>3</v>
      </c>
      <c r="C1175" s="43">
        <v>80598.45</v>
      </c>
      <c r="D1175" s="43">
        <v>0</v>
      </c>
      <c r="E1175" s="43">
        <v>80598.45</v>
      </c>
      <c r="F1175" s="41" t="s">
        <v>1531</v>
      </c>
      <c r="G1175" s="41" t="s">
        <v>787</v>
      </c>
      <c r="H1175" s="41" t="s">
        <v>1243</v>
      </c>
      <c r="I1175" s="41" t="s">
        <v>1532</v>
      </c>
    </row>
    <row r="1176" spans="1:9" s="40" customFormat="1" ht="13.35" customHeight="1" x14ac:dyDescent="0.2">
      <c r="A1176" s="46" t="s">
        <v>99</v>
      </c>
      <c r="B1176" s="42">
        <v>4</v>
      </c>
      <c r="C1176" s="43">
        <v>80598.45</v>
      </c>
      <c r="D1176" s="43">
        <v>0</v>
      </c>
      <c r="E1176" s="43">
        <v>80598.45</v>
      </c>
      <c r="F1176" s="41" t="s">
        <v>1890</v>
      </c>
      <c r="G1176" s="41" t="s">
        <v>787</v>
      </c>
      <c r="H1176" s="41" t="s">
        <v>1602</v>
      </c>
      <c r="I1176" s="41" t="s">
        <v>1891</v>
      </c>
    </row>
    <row r="1177" spans="1:9" s="40" customFormat="1" ht="13.35" customHeight="1" x14ac:dyDescent="0.2">
      <c r="A1177" s="46" t="s">
        <v>99</v>
      </c>
      <c r="B1177" s="42">
        <v>5</v>
      </c>
      <c r="C1177" s="43">
        <v>80598.45</v>
      </c>
      <c r="D1177" s="43">
        <v>0</v>
      </c>
      <c r="E1177" s="43">
        <v>80598.45</v>
      </c>
      <c r="F1177" s="41" t="s">
        <v>2249</v>
      </c>
      <c r="G1177" s="41" t="s">
        <v>787</v>
      </c>
      <c r="H1177" s="41" t="s">
        <v>1961</v>
      </c>
      <c r="I1177" s="41" t="s">
        <v>2250</v>
      </c>
    </row>
    <row r="1178" spans="1:9" s="40" customFormat="1" ht="13.35" customHeight="1" x14ac:dyDescent="0.2">
      <c r="A1178" s="46" t="s">
        <v>99</v>
      </c>
      <c r="B1178" s="42">
        <v>6</v>
      </c>
      <c r="C1178" s="43">
        <v>27850.720000000001</v>
      </c>
      <c r="D1178" s="43">
        <v>0</v>
      </c>
      <c r="E1178" s="43">
        <v>27850.720000000001</v>
      </c>
      <c r="F1178" s="41" t="s">
        <v>2601</v>
      </c>
      <c r="G1178" s="41" t="s">
        <v>787</v>
      </c>
      <c r="H1178" s="41" t="s">
        <v>2317</v>
      </c>
      <c r="I1178" s="41" t="s">
        <v>2602</v>
      </c>
    </row>
    <row r="1179" spans="1:9" s="40" customFormat="1" ht="13.35" customHeight="1" x14ac:dyDescent="0.2">
      <c r="A1179" s="46" t="s">
        <v>99</v>
      </c>
      <c r="B1179" s="42">
        <v>7</v>
      </c>
      <c r="C1179" s="43">
        <v>70982.52</v>
      </c>
      <c r="D1179" s="43">
        <v>0</v>
      </c>
      <c r="E1179" s="43">
        <v>70982.52</v>
      </c>
      <c r="F1179" s="41" t="s">
        <v>2971</v>
      </c>
      <c r="G1179" s="41" t="s">
        <v>787</v>
      </c>
      <c r="H1179" s="41" t="s">
        <v>2675</v>
      </c>
      <c r="I1179" s="41" t="s">
        <v>2972</v>
      </c>
    </row>
    <row r="1180" spans="1:9" s="40" customFormat="1" ht="13.35" customHeight="1" x14ac:dyDescent="0.2">
      <c r="A1180" s="46" t="s">
        <v>99</v>
      </c>
      <c r="B1180" s="42">
        <v>8</v>
      </c>
      <c r="C1180" s="43">
        <v>71807.12</v>
      </c>
      <c r="D1180" s="43">
        <v>0</v>
      </c>
      <c r="E1180" s="43">
        <v>71807.12</v>
      </c>
      <c r="F1180" s="41" t="s">
        <v>3326</v>
      </c>
      <c r="G1180" s="41" t="s">
        <v>787</v>
      </c>
      <c r="H1180" s="41" t="s">
        <v>3030</v>
      </c>
      <c r="I1180" s="41" t="s">
        <v>3327</v>
      </c>
    </row>
    <row r="1181" spans="1:9" s="40" customFormat="1" ht="13.35" customHeight="1" x14ac:dyDescent="0.2">
      <c r="A1181" s="46" t="s">
        <v>99</v>
      </c>
      <c r="B1181" s="42">
        <v>9</v>
      </c>
      <c r="C1181" s="43">
        <v>71807.11</v>
      </c>
      <c r="D1181" s="43">
        <v>0</v>
      </c>
      <c r="E1181" s="43">
        <v>71807.11</v>
      </c>
      <c r="F1181" s="41" t="s">
        <v>3694</v>
      </c>
      <c r="G1181" s="41" t="s">
        <v>787</v>
      </c>
      <c r="H1181" s="41" t="s">
        <v>3386</v>
      </c>
      <c r="I1181" s="41" t="s">
        <v>3695</v>
      </c>
    </row>
    <row r="1182" spans="1:9" s="40" customFormat="1" ht="13.35" customHeight="1" x14ac:dyDescent="0.2">
      <c r="A1182" s="46" t="s">
        <v>99</v>
      </c>
      <c r="B1182" s="42">
        <v>10</v>
      </c>
      <c r="C1182" s="43">
        <v>72439.360000000001</v>
      </c>
      <c r="D1182" s="43">
        <v>0</v>
      </c>
      <c r="E1182" s="43">
        <v>72439.360000000001</v>
      </c>
      <c r="F1182" s="41" t="s">
        <v>4049</v>
      </c>
      <c r="G1182" s="41" t="s">
        <v>787</v>
      </c>
      <c r="H1182" s="41" t="s">
        <v>3749</v>
      </c>
      <c r="I1182" s="41" t="s">
        <v>4050</v>
      </c>
    </row>
    <row r="1183" spans="1:9" s="40" customFormat="1" ht="13.35" customHeight="1" x14ac:dyDescent="0.2">
      <c r="A1183" s="46" t="s">
        <v>99</v>
      </c>
      <c r="B1183" s="42">
        <v>11</v>
      </c>
      <c r="C1183" s="43">
        <v>72394.86</v>
      </c>
      <c r="D1183" s="43">
        <v>0</v>
      </c>
      <c r="E1183" s="43">
        <v>72394.86</v>
      </c>
      <c r="F1183" s="41" t="s">
        <v>4406</v>
      </c>
      <c r="G1183" s="41" t="s">
        <v>787</v>
      </c>
      <c r="H1183" s="41" t="s">
        <v>4104</v>
      </c>
      <c r="I1183" s="41" t="s">
        <v>4407</v>
      </c>
    </row>
    <row r="1184" spans="1:9" s="40" customFormat="1" ht="13.35" customHeight="1" x14ac:dyDescent="0.2">
      <c r="A1184" s="46" t="s">
        <v>99</v>
      </c>
      <c r="B1184" s="42">
        <v>12</v>
      </c>
      <c r="C1184" s="43">
        <v>72437.38</v>
      </c>
      <c r="D1184" s="43">
        <v>0</v>
      </c>
      <c r="E1184" s="43">
        <v>72437.38</v>
      </c>
      <c r="F1184" s="41" t="s">
        <v>4675</v>
      </c>
      <c r="G1184" s="41" t="s">
        <v>787</v>
      </c>
      <c r="H1184" s="41" t="s">
        <v>4521</v>
      </c>
      <c r="I1184" s="41" t="s">
        <v>4676</v>
      </c>
    </row>
    <row r="1185" spans="1:9" s="40" customFormat="1" ht="13.35" customHeight="1" x14ac:dyDescent="0.2">
      <c r="A1185" s="46" t="s">
        <v>100</v>
      </c>
      <c r="B1185" s="42">
        <v>1</v>
      </c>
      <c r="C1185" s="43">
        <v>192500.66</v>
      </c>
      <c r="D1185" s="43">
        <v>0</v>
      </c>
      <c r="E1185" s="43">
        <v>192500.66</v>
      </c>
      <c r="F1185" s="41" t="s">
        <v>795</v>
      </c>
      <c r="G1185" s="41" t="s">
        <v>796</v>
      </c>
      <c r="H1185" s="41" t="s">
        <v>327</v>
      </c>
      <c r="I1185" s="41" t="s">
        <v>797</v>
      </c>
    </row>
    <row r="1186" spans="1:9" s="40" customFormat="1" ht="13.35" customHeight="1" x14ac:dyDescent="0.2">
      <c r="A1186" s="46" t="s">
        <v>100</v>
      </c>
      <c r="B1186" s="42">
        <v>2</v>
      </c>
      <c r="C1186" s="43">
        <v>194870.39999999999</v>
      </c>
      <c r="D1186" s="43">
        <v>0</v>
      </c>
      <c r="E1186" s="43">
        <v>194870.39999999999</v>
      </c>
      <c r="F1186" s="41" t="s">
        <v>1178</v>
      </c>
      <c r="G1186" s="41" t="s">
        <v>796</v>
      </c>
      <c r="H1186" s="41" t="s">
        <v>884</v>
      </c>
      <c r="I1186" s="41" t="s">
        <v>1179</v>
      </c>
    </row>
    <row r="1187" spans="1:9" s="40" customFormat="1" ht="13.35" customHeight="1" x14ac:dyDescent="0.2">
      <c r="A1187" s="46" t="s">
        <v>100</v>
      </c>
      <c r="B1187" s="42">
        <v>3</v>
      </c>
      <c r="C1187" s="43">
        <v>193685.53</v>
      </c>
      <c r="D1187" s="43">
        <v>0</v>
      </c>
      <c r="E1187" s="43">
        <v>193685.53</v>
      </c>
      <c r="F1187" s="41" t="s">
        <v>1537</v>
      </c>
      <c r="G1187" s="41" t="s">
        <v>796</v>
      </c>
      <c r="H1187" s="41" t="s">
        <v>1243</v>
      </c>
      <c r="I1187" s="41" t="s">
        <v>1538</v>
      </c>
    </row>
    <row r="1188" spans="1:9" s="40" customFormat="1" ht="13.35" customHeight="1" x14ac:dyDescent="0.2">
      <c r="A1188" s="46" t="s">
        <v>100</v>
      </c>
      <c r="B1188" s="42">
        <v>4</v>
      </c>
      <c r="C1188" s="43">
        <v>193685.53</v>
      </c>
      <c r="D1188" s="43">
        <v>0</v>
      </c>
      <c r="E1188" s="43">
        <v>193685.53</v>
      </c>
      <c r="F1188" s="41" t="s">
        <v>1896</v>
      </c>
      <c r="G1188" s="41" t="s">
        <v>796</v>
      </c>
      <c r="H1188" s="41" t="s">
        <v>1602</v>
      </c>
      <c r="I1188" s="41" t="s">
        <v>1897</v>
      </c>
    </row>
    <row r="1189" spans="1:9" s="40" customFormat="1" ht="13.35" customHeight="1" x14ac:dyDescent="0.2">
      <c r="A1189" s="46" t="s">
        <v>100</v>
      </c>
      <c r="B1189" s="42">
        <v>5</v>
      </c>
      <c r="C1189" s="43">
        <v>193685.53</v>
      </c>
      <c r="D1189" s="43">
        <v>0</v>
      </c>
      <c r="E1189" s="43">
        <v>193685.53</v>
      </c>
      <c r="F1189" s="41" t="s">
        <v>2255</v>
      </c>
      <c r="G1189" s="41" t="s">
        <v>796</v>
      </c>
      <c r="H1189" s="41" t="s">
        <v>1961</v>
      </c>
      <c r="I1189" s="41" t="s">
        <v>2256</v>
      </c>
    </row>
    <row r="1190" spans="1:9" s="40" customFormat="1" ht="13.35" customHeight="1" x14ac:dyDescent="0.2">
      <c r="A1190" s="46" t="s">
        <v>100</v>
      </c>
      <c r="B1190" s="42">
        <v>6</v>
      </c>
      <c r="C1190" s="43">
        <v>179367.04000000001</v>
      </c>
      <c r="D1190" s="43">
        <v>0</v>
      </c>
      <c r="E1190" s="43">
        <v>179367.04000000001</v>
      </c>
      <c r="F1190" s="41" t="s">
        <v>2607</v>
      </c>
      <c r="G1190" s="41" t="s">
        <v>796</v>
      </c>
      <c r="H1190" s="41" t="s">
        <v>2317</v>
      </c>
      <c r="I1190" s="41" t="s">
        <v>2608</v>
      </c>
    </row>
    <row r="1191" spans="1:9" s="40" customFormat="1" ht="13.35" customHeight="1" x14ac:dyDescent="0.2">
      <c r="A1191" s="46" t="s">
        <v>100</v>
      </c>
      <c r="B1191" s="42">
        <v>7</v>
      </c>
      <c r="C1191" s="43">
        <v>189721.42</v>
      </c>
      <c r="D1191" s="43">
        <v>0</v>
      </c>
      <c r="E1191" s="43">
        <v>189721.42</v>
      </c>
      <c r="F1191" s="41" t="s">
        <v>2977</v>
      </c>
      <c r="G1191" s="41" t="s">
        <v>796</v>
      </c>
      <c r="H1191" s="41" t="s">
        <v>2675</v>
      </c>
      <c r="I1191" s="41" t="s">
        <v>2978</v>
      </c>
    </row>
    <row r="1192" spans="1:9" s="40" customFormat="1" ht="13.35" customHeight="1" x14ac:dyDescent="0.2">
      <c r="A1192" s="46" t="s">
        <v>100</v>
      </c>
      <c r="B1192" s="42">
        <v>8</v>
      </c>
      <c r="C1192" s="43">
        <v>191299.03</v>
      </c>
      <c r="D1192" s="43">
        <v>0</v>
      </c>
      <c r="E1192" s="43">
        <v>191299.03</v>
      </c>
      <c r="F1192" s="41" t="s">
        <v>3332</v>
      </c>
      <c r="G1192" s="41" t="s">
        <v>796</v>
      </c>
      <c r="H1192" s="41" t="s">
        <v>3030</v>
      </c>
      <c r="I1192" s="41" t="s">
        <v>3333</v>
      </c>
    </row>
    <row r="1193" spans="1:9" s="40" customFormat="1" ht="13.35" customHeight="1" x14ac:dyDescent="0.2">
      <c r="A1193" s="46" t="s">
        <v>100</v>
      </c>
      <c r="B1193" s="42">
        <v>9</v>
      </c>
      <c r="C1193" s="43">
        <v>191299.02</v>
      </c>
      <c r="D1193" s="43">
        <v>0</v>
      </c>
      <c r="E1193" s="43">
        <v>191299.02</v>
      </c>
      <c r="F1193" s="41" t="s">
        <v>3700</v>
      </c>
      <c r="G1193" s="41" t="s">
        <v>796</v>
      </c>
      <c r="H1193" s="41" t="s">
        <v>3386</v>
      </c>
      <c r="I1193" s="41" t="s">
        <v>3701</v>
      </c>
    </row>
    <row r="1194" spans="1:9" s="40" customFormat="1" ht="13.35" customHeight="1" x14ac:dyDescent="0.2">
      <c r="A1194" s="46" t="s">
        <v>100</v>
      </c>
      <c r="B1194" s="42">
        <v>10</v>
      </c>
      <c r="C1194" s="43">
        <v>192508.63</v>
      </c>
      <c r="D1194" s="43">
        <v>0</v>
      </c>
      <c r="E1194" s="43">
        <v>192508.63</v>
      </c>
      <c r="F1194" s="41" t="s">
        <v>4055</v>
      </c>
      <c r="G1194" s="41" t="s">
        <v>796</v>
      </c>
      <c r="H1194" s="41" t="s">
        <v>3749</v>
      </c>
      <c r="I1194" s="41" t="s">
        <v>4056</v>
      </c>
    </row>
    <row r="1195" spans="1:9" s="40" customFormat="1" ht="13.35" customHeight="1" x14ac:dyDescent="0.2">
      <c r="A1195" s="46" t="s">
        <v>100</v>
      </c>
      <c r="B1195" s="42">
        <v>11</v>
      </c>
      <c r="C1195" s="43">
        <v>192423.48</v>
      </c>
      <c r="D1195" s="43">
        <v>0</v>
      </c>
      <c r="E1195" s="43">
        <v>192423.48</v>
      </c>
      <c r="F1195" s="41" t="s">
        <v>4412</v>
      </c>
      <c r="G1195" s="41" t="s">
        <v>796</v>
      </c>
      <c r="H1195" s="41" t="s">
        <v>4104</v>
      </c>
      <c r="I1195" s="41" t="s">
        <v>4413</v>
      </c>
    </row>
    <row r="1196" spans="1:9" s="40" customFormat="1" ht="13.35" customHeight="1" x14ac:dyDescent="0.2">
      <c r="A1196" s="46" t="s">
        <v>100</v>
      </c>
      <c r="B1196" s="42">
        <v>12</v>
      </c>
      <c r="C1196" s="43">
        <v>192504.82</v>
      </c>
      <c r="D1196" s="43">
        <v>0</v>
      </c>
      <c r="E1196" s="43">
        <v>192504.82</v>
      </c>
      <c r="F1196" s="41" t="s">
        <v>4727</v>
      </c>
      <c r="G1196" s="41" t="s">
        <v>796</v>
      </c>
      <c r="H1196" s="41" t="s">
        <v>4521</v>
      </c>
      <c r="I1196" s="41" t="s">
        <v>4728</v>
      </c>
    </row>
    <row r="1197" spans="1:9" s="40" customFormat="1" ht="13.35" customHeight="1" x14ac:dyDescent="0.2">
      <c r="A1197" s="46" t="s">
        <v>101</v>
      </c>
      <c r="B1197" s="42">
        <v>1</v>
      </c>
      <c r="C1197" s="43">
        <v>49904.06</v>
      </c>
      <c r="D1197" s="43">
        <v>0</v>
      </c>
      <c r="E1197" s="43">
        <v>49904.06</v>
      </c>
      <c r="F1197" s="41" t="s">
        <v>849</v>
      </c>
      <c r="G1197" s="41" t="s">
        <v>850</v>
      </c>
      <c r="H1197" s="41" t="s">
        <v>327</v>
      </c>
      <c r="I1197" s="41" t="s">
        <v>851</v>
      </c>
    </row>
    <row r="1198" spans="1:9" s="40" customFormat="1" ht="13.35" customHeight="1" x14ac:dyDescent="0.2">
      <c r="A1198" s="46" t="s">
        <v>101</v>
      </c>
      <c r="B1198" s="42">
        <v>2</v>
      </c>
      <c r="C1198" s="43">
        <v>50194.44</v>
      </c>
      <c r="D1198" s="43">
        <v>0</v>
      </c>
      <c r="E1198" s="43">
        <v>50194.44</v>
      </c>
      <c r="F1198" s="41" t="s">
        <v>1214</v>
      </c>
      <c r="G1198" s="41" t="s">
        <v>850</v>
      </c>
      <c r="H1198" s="41" t="s">
        <v>884</v>
      </c>
      <c r="I1198" s="41" t="s">
        <v>1215</v>
      </c>
    </row>
    <row r="1199" spans="1:9" s="40" customFormat="1" ht="13.35" customHeight="1" x14ac:dyDescent="0.2">
      <c r="A1199" s="46" t="s">
        <v>101</v>
      </c>
      <c r="B1199" s="42">
        <v>3</v>
      </c>
      <c r="C1199" s="43">
        <v>50049.25</v>
      </c>
      <c r="D1199" s="43">
        <v>0</v>
      </c>
      <c r="E1199" s="43">
        <v>50049.25</v>
      </c>
      <c r="F1199" s="41" t="s">
        <v>1573</v>
      </c>
      <c r="G1199" s="41" t="s">
        <v>850</v>
      </c>
      <c r="H1199" s="41" t="s">
        <v>1243</v>
      </c>
      <c r="I1199" s="41" t="s">
        <v>1574</v>
      </c>
    </row>
    <row r="1200" spans="1:9" s="40" customFormat="1" ht="13.35" customHeight="1" x14ac:dyDescent="0.2">
      <c r="A1200" s="46" t="s">
        <v>101</v>
      </c>
      <c r="B1200" s="42">
        <v>4</v>
      </c>
      <c r="C1200" s="43">
        <v>50049.25</v>
      </c>
      <c r="D1200" s="43">
        <v>0</v>
      </c>
      <c r="E1200" s="43">
        <v>50049.25</v>
      </c>
      <c r="F1200" s="41" t="s">
        <v>1932</v>
      </c>
      <c r="G1200" s="41" t="s">
        <v>850</v>
      </c>
      <c r="H1200" s="41" t="s">
        <v>1602</v>
      </c>
      <c r="I1200" s="41" t="s">
        <v>1933</v>
      </c>
    </row>
    <row r="1201" spans="1:9" s="40" customFormat="1" ht="13.35" customHeight="1" x14ac:dyDescent="0.2">
      <c r="A1201" s="46" t="s">
        <v>101</v>
      </c>
      <c r="B1201" s="42">
        <v>5</v>
      </c>
      <c r="C1201" s="43">
        <v>50049.25</v>
      </c>
      <c r="D1201" s="43">
        <v>0</v>
      </c>
      <c r="E1201" s="43">
        <v>50049.25</v>
      </c>
      <c r="F1201" s="41" t="s">
        <v>2291</v>
      </c>
      <c r="G1201" s="41" t="s">
        <v>850</v>
      </c>
      <c r="H1201" s="41" t="s">
        <v>1961</v>
      </c>
      <c r="I1201" s="41" t="s">
        <v>2292</v>
      </c>
    </row>
    <row r="1202" spans="1:9" s="40" customFormat="1" ht="13.35" customHeight="1" x14ac:dyDescent="0.2">
      <c r="A1202" s="46" t="s">
        <v>101</v>
      </c>
      <c r="B1202" s="42">
        <v>6</v>
      </c>
      <c r="C1202" s="43">
        <v>44153.23</v>
      </c>
      <c r="D1202" s="43">
        <v>0</v>
      </c>
      <c r="E1202" s="43">
        <v>44153.23</v>
      </c>
      <c r="F1202" s="41" t="s">
        <v>2643</v>
      </c>
      <c r="G1202" s="41" t="s">
        <v>850</v>
      </c>
      <c r="H1202" s="41" t="s">
        <v>2317</v>
      </c>
      <c r="I1202" s="41" t="s">
        <v>2644</v>
      </c>
    </row>
    <row r="1203" spans="1:9" s="40" customFormat="1" ht="13.35" customHeight="1" x14ac:dyDescent="0.2">
      <c r="A1203" s="46" t="s">
        <v>101</v>
      </c>
      <c r="B1203" s="42">
        <v>7</v>
      </c>
      <c r="C1203" s="43">
        <v>48765.11</v>
      </c>
      <c r="D1203" s="43">
        <v>0</v>
      </c>
      <c r="E1203" s="43">
        <v>48765.11</v>
      </c>
      <c r="F1203" s="41" t="s">
        <v>3003</v>
      </c>
      <c r="G1203" s="41" t="s">
        <v>850</v>
      </c>
      <c r="H1203" s="41" t="s">
        <v>2675</v>
      </c>
      <c r="I1203" s="41" t="s">
        <v>3004</v>
      </c>
    </row>
    <row r="1204" spans="1:9" s="40" customFormat="1" ht="13.35" customHeight="1" x14ac:dyDescent="0.2">
      <c r="A1204" s="46" t="s">
        <v>101</v>
      </c>
      <c r="B1204" s="42">
        <v>8</v>
      </c>
      <c r="C1204" s="43">
        <v>49066.559999999998</v>
      </c>
      <c r="D1204" s="43">
        <v>0</v>
      </c>
      <c r="E1204" s="43">
        <v>49066.559999999998</v>
      </c>
      <c r="F1204" s="41" t="s">
        <v>3358</v>
      </c>
      <c r="G1204" s="41" t="s">
        <v>850</v>
      </c>
      <c r="H1204" s="41" t="s">
        <v>3030</v>
      </c>
      <c r="I1204" s="41" t="s">
        <v>3359</v>
      </c>
    </row>
    <row r="1205" spans="1:9" s="40" customFormat="1" ht="13.35" customHeight="1" x14ac:dyDescent="0.2">
      <c r="A1205" s="46" t="s">
        <v>101</v>
      </c>
      <c r="B1205" s="42">
        <v>9</v>
      </c>
      <c r="C1205" s="43">
        <v>49066.559999999998</v>
      </c>
      <c r="D1205" s="43">
        <v>0</v>
      </c>
      <c r="E1205" s="43">
        <v>49066.559999999998</v>
      </c>
      <c r="F1205" s="41" t="s">
        <v>3722</v>
      </c>
      <c r="G1205" s="41" t="s">
        <v>850</v>
      </c>
      <c r="H1205" s="41" t="s">
        <v>3386</v>
      </c>
      <c r="I1205" s="41" t="s">
        <v>3723</v>
      </c>
    </row>
    <row r="1206" spans="1:9" s="40" customFormat="1" ht="13.35" customHeight="1" x14ac:dyDescent="0.2">
      <c r="A1206" s="46" t="s">
        <v>101</v>
      </c>
      <c r="B1206" s="42">
        <v>10</v>
      </c>
      <c r="C1206" s="43">
        <v>49297.7</v>
      </c>
      <c r="D1206" s="43">
        <v>0</v>
      </c>
      <c r="E1206" s="43">
        <v>49297.7</v>
      </c>
      <c r="F1206" s="41" t="s">
        <v>4077</v>
      </c>
      <c r="G1206" s="41" t="s">
        <v>850</v>
      </c>
      <c r="H1206" s="41" t="s">
        <v>3749</v>
      </c>
      <c r="I1206" s="41" t="s">
        <v>4078</v>
      </c>
    </row>
    <row r="1207" spans="1:9" s="40" customFormat="1" ht="13.35" customHeight="1" x14ac:dyDescent="0.2">
      <c r="A1207" s="46" t="s">
        <v>101</v>
      </c>
      <c r="B1207" s="42">
        <v>11</v>
      </c>
      <c r="C1207" s="43">
        <v>49281.43</v>
      </c>
      <c r="D1207" s="43">
        <v>0</v>
      </c>
      <c r="E1207" s="43">
        <v>49281.43</v>
      </c>
      <c r="F1207" s="41" t="s">
        <v>4434</v>
      </c>
      <c r="G1207" s="41" t="s">
        <v>850</v>
      </c>
      <c r="H1207" s="41" t="s">
        <v>4104</v>
      </c>
      <c r="I1207" s="41" t="s">
        <v>4435</v>
      </c>
    </row>
    <row r="1208" spans="1:9" s="40" customFormat="1" ht="13.35" customHeight="1" x14ac:dyDescent="0.2">
      <c r="A1208" s="46" t="s">
        <v>101</v>
      </c>
      <c r="B1208" s="42">
        <v>12</v>
      </c>
      <c r="C1208" s="43">
        <v>49296.98</v>
      </c>
      <c r="D1208" s="43">
        <v>0</v>
      </c>
      <c r="E1208" s="43">
        <v>49296.98</v>
      </c>
      <c r="F1208" s="41" t="s">
        <v>4729</v>
      </c>
      <c r="G1208" s="41" t="s">
        <v>850</v>
      </c>
      <c r="H1208" s="41" t="s">
        <v>4521</v>
      </c>
      <c r="I1208" s="41" t="s">
        <v>4730</v>
      </c>
    </row>
    <row r="1209" spans="1:9" s="40" customFormat="1" ht="13.35" customHeight="1" x14ac:dyDescent="0.2">
      <c r="A1209" s="46" t="s">
        <v>102</v>
      </c>
      <c r="B1209" s="42">
        <v>1</v>
      </c>
      <c r="C1209" s="43">
        <v>853147.26</v>
      </c>
      <c r="D1209" s="43">
        <v>0</v>
      </c>
      <c r="E1209" s="43">
        <v>853147.26</v>
      </c>
      <c r="F1209" s="41" t="s">
        <v>663</v>
      </c>
      <c r="G1209" s="41" t="s">
        <v>664</v>
      </c>
      <c r="H1209" s="41" t="s">
        <v>327</v>
      </c>
      <c r="I1209" s="41" t="s">
        <v>665</v>
      </c>
    </row>
    <row r="1210" spans="1:9" s="40" customFormat="1" ht="13.35" customHeight="1" x14ac:dyDescent="0.2">
      <c r="A1210" s="46" t="s">
        <v>102</v>
      </c>
      <c r="B1210" s="42">
        <v>2</v>
      </c>
      <c r="C1210" s="43">
        <v>877432.91</v>
      </c>
      <c r="D1210" s="43">
        <v>0</v>
      </c>
      <c r="E1210" s="43">
        <v>877432.91</v>
      </c>
      <c r="F1210" s="41" t="s">
        <v>1092</v>
      </c>
      <c r="G1210" s="41" t="s">
        <v>664</v>
      </c>
      <c r="H1210" s="41" t="s">
        <v>884</v>
      </c>
      <c r="I1210" s="41" t="s">
        <v>1093</v>
      </c>
    </row>
    <row r="1211" spans="1:9" s="40" customFormat="1" ht="13.35" customHeight="1" x14ac:dyDescent="0.2">
      <c r="A1211" s="46" t="s">
        <v>102</v>
      </c>
      <c r="B1211" s="42">
        <v>3</v>
      </c>
      <c r="C1211" s="43">
        <v>865290.09</v>
      </c>
      <c r="D1211" s="43">
        <v>0</v>
      </c>
      <c r="E1211" s="43">
        <v>865290.09</v>
      </c>
      <c r="F1211" s="41" t="s">
        <v>1451</v>
      </c>
      <c r="G1211" s="41" t="s">
        <v>664</v>
      </c>
      <c r="H1211" s="41" t="s">
        <v>1243</v>
      </c>
      <c r="I1211" s="41" t="s">
        <v>1452</v>
      </c>
    </row>
    <row r="1212" spans="1:9" s="40" customFormat="1" ht="13.35" customHeight="1" x14ac:dyDescent="0.2">
      <c r="A1212" s="46" t="s">
        <v>102</v>
      </c>
      <c r="B1212" s="42">
        <v>4</v>
      </c>
      <c r="C1212" s="43">
        <v>865290.09</v>
      </c>
      <c r="D1212" s="43">
        <v>0</v>
      </c>
      <c r="E1212" s="43">
        <v>865290.09</v>
      </c>
      <c r="F1212" s="41" t="s">
        <v>1812</v>
      </c>
      <c r="G1212" s="41" t="s">
        <v>664</v>
      </c>
      <c r="H1212" s="41" t="s">
        <v>1602</v>
      </c>
      <c r="I1212" s="41" t="s">
        <v>1813</v>
      </c>
    </row>
    <row r="1213" spans="1:9" s="40" customFormat="1" ht="13.35" customHeight="1" x14ac:dyDescent="0.2">
      <c r="A1213" s="46" t="s">
        <v>102</v>
      </c>
      <c r="B1213" s="42">
        <v>5</v>
      </c>
      <c r="C1213" s="43">
        <v>865290.09</v>
      </c>
      <c r="D1213" s="43">
        <v>0</v>
      </c>
      <c r="E1213" s="43">
        <v>865290.09</v>
      </c>
      <c r="F1213" s="41" t="s">
        <v>2173</v>
      </c>
      <c r="G1213" s="41" t="s">
        <v>664</v>
      </c>
      <c r="H1213" s="41" t="s">
        <v>1961</v>
      </c>
      <c r="I1213" s="41" t="s">
        <v>2174</v>
      </c>
    </row>
    <row r="1214" spans="1:9" s="40" customFormat="1" ht="13.35" customHeight="1" x14ac:dyDescent="0.2">
      <c r="A1214" s="46" t="s">
        <v>102</v>
      </c>
      <c r="B1214" s="42">
        <v>6</v>
      </c>
      <c r="C1214" s="43">
        <v>572673.31999999995</v>
      </c>
      <c r="D1214" s="43">
        <v>0</v>
      </c>
      <c r="E1214" s="43">
        <v>572673.31999999995</v>
      </c>
      <c r="F1214" s="41" t="s">
        <v>2525</v>
      </c>
      <c r="G1214" s="41" t="s">
        <v>664</v>
      </c>
      <c r="H1214" s="41" t="s">
        <v>2317</v>
      </c>
      <c r="I1214" s="41" t="s">
        <v>2526</v>
      </c>
    </row>
    <row r="1215" spans="1:9" s="40" customFormat="1" ht="13.35" customHeight="1" x14ac:dyDescent="0.2">
      <c r="A1215" s="46" t="s">
        <v>102</v>
      </c>
      <c r="B1215" s="42">
        <v>7</v>
      </c>
      <c r="C1215" s="43">
        <v>810450.29</v>
      </c>
      <c r="D1215" s="43">
        <v>0</v>
      </c>
      <c r="E1215" s="43">
        <v>810450.29</v>
      </c>
      <c r="F1215" s="41" t="s">
        <v>2897</v>
      </c>
      <c r="G1215" s="41" t="s">
        <v>664</v>
      </c>
      <c r="H1215" s="41" t="s">
        <v>2675</v>
      </c>
      <c r="I1215" s="41" t="s">
        <v>2898</v>
      </c>
    </row>
    <row r="1216" spans="1:9" s="40" customFormat="1" ht="13.35" customHeight="1" x14ac:dyDescent="0.2">
      <c r="A1216" s="46" t="s">
        <v>102</v>
      </c>
      <c r="B1216" s="42">
        <v>8</v>
      </c>
      <c r="C1216" s="43">
        <v>816520.28</v>
      </c>
      <c r="D1216" s="43">
        <v>0</v>
      </c>
      <c r="E1216" s="43">
        <v>816520.28</v>
      </c>
      <c r="F1216" s="41" t="s">
        <v>3252</v>
      </c>
      <c r="G1216" s="41" t="s">
        <v>664</v>
      </c>
      <c r="H1216" s="41" t="s">
        <v>3030</v>
      </c>
      <c r="I1216" s="41" t="s">
        <v>3253</v>
      </c>
    </row>
    <row r="1217" spans="1:9" s="40" customFormat="1" ht="13.35" customHeight="1" x14ac:dyDescent="0.2">
      <c r="A1217" s="46" t="s">
        <v>102</v>
      </c>
      <c r="B1217" s="42">
        <v>9</v>
      </c>
      <c r="C1217" s="43">
        <v>816520.27</v>
      </c>
      <c r="D1217" s="43">
        <v>0</v>
      </c>
      <c r="E1217" s="43">
        <v>816520.27</v>
      </c>
      <c r="F1217" s="41" t="s">
        <v>3417</v>
      </c>
      <c r="G1217" s="41" t="s">
        <v>664</v>
      </c>
      <c r="H1217" s="41" t="s">
        <v>3386</v>
      </c>
      <c r="I1217" s="41" t="s">
        <v>3418</v>
      </c>
    </row>
    <row r="1218" spans="1:9" s="40" customFormat="1" ht="13.35" customHeight="1" x14ac:dyDescent="0.2">
      <c r="A1218" s="46" t="s">
        <v>102</v>
      </c>
      <c r="B1218" s="42">
        <v>10</v>
      </c>
      <c r="C1218" s="43">
        <v>821174.32</v>
      </c>
      <c r="D1218" s="43">
        <v>0</v>
      </c>
      <c r="E1218" s="43">
        <v>821174.32</v>
      </c>
      <c r="F1218" s="41" t="s">
        <v>3777</v>
      </c>
      <c r="G1218" s="41" t="s">
        <v>664</v>
      </c>
      <c r="H1218" s="41" t="s">
        <v>3749</v>
      </c>
      <c r="I1218" s="41" t="s">
        <v>3778</v>
      </c>
    </row>
    <row r="1219" spans="1:9" s="40" customFormat="1" ht="13.35" customHeight="1" x14ac:dyDescent="0.2">
      <c r="A1219" s="46" t="s">
        <v>102</v>
      </c>
      <c r="B1219" s="42">
        <v>11</v>
      </c>
      <c r="C1219" s="43">
        <v>820846.72</v>
      </c>
      <c r="D1219" s="43">
        <v>0</v>
      </c>
      <c r="E1219" s="43">
        <v>820846.72</v>
      </c>
      <c r="F1219" s="41" t="s">
        <v>4132</v>
      </c>
      <c r="G1219" s="41" t="s">
        <v>664</v>
      </c>
      <c r="H1219" s="41" t="s">
        <v>4104</v>
      </c>
      <c r="I1219" s="41" t="s">
        <v>4133</v>
      </c>
    </row>
    <row r="1220" spans="1:9" s="40" customFormat="1" ht="13.35" customHeight="1" x14ac:dyDescent="0.2">
      <c r="A1220" s="46" t="s">
        <v>102</v>
      </c>
      <c r="B1220" s="42">
        <v>12</v>
      </c>
      <c r="C1220" s="43">
        <v>821159.7</v>
      </c>
      <c r="D1220" s="43">
        <v>0</v>
      </c>
      <c r="E1220" s="43">
        <v>821159.7</v>
      </c>
      <c r="F1220" s="41" t="s">
        <v>4833</v>
      </c>
      <c r="G1220" s="41" t="s">
        <v>664</v>
      </c>
      <c r="H1220" s="41" t="s">
        <v>4521</v>
      </c>
      <c r="I1220" s="41" t="s">
        <v>4834</v>
      </c>
    </row>
    <row r="1221" spans="1:9" s="40" customFormat="1" ht="13.35" customHeight="1" x14ac:dyDescent="0.2">
      <c r="A1221" s="46" t="s">
        <v>103</v>
      </c>
      <c r="B1221" s="42">
        <v>1</v>
      </c>
      <c r="C1221" s="43">
        <v>87664.09</v>
      </c>
      <c r="D1221" s="43">
        <v>0</v>
      </c>
      <c r="E1221" s="43">
        <v>87664.09</v>
      </c>
      <c r="F1221" s="41" t="s">
        <v>840</v>
      </c>
      <c r="G1221" s="41" t="s">
        <v>841</v>
      </c>
      <c r="H1221" s="41" t="s">
        <v>327</v>
      </c>
      <c r="I1221" s="41" t="s">
        <v>842</v>
      </c>
    </row>
    <row r="1222" spans="1:9" s="40" customFormat="1" ht="13.35" customHeight="1" x14ac:dyDescent="0.2">
      <c r="A1222" s="46" t="s">
        <v>103</v>
      </c>
      <c r="B1222" s="42">
        <v>2</v>
      </c>
      <c r="C1222" s="43">
        <v>88850.21</v>
      </c>
      <c r="D1222" s="43">
        <v>0</v>
      </c>
      <c r="E1222" s="43">
        <v>88850.21</v>
      </c>
      <c r="F1222" s="41" t="s">
        <v>1208</v>
      </c>
      <c r="G1222" s="41" t="s">
        <v>841</v>
      </c>
      <c r="H1222" s="41" t="s">
        <v>884</v>
      </c>
      <c r="I1222" s="41" t="s">
        <v>1209</v>
      </c>
    </row>
    <row r="1223" spans="1:9" s="40" customFormat="1" ht="13.35" customHeight="1" x14ac:dyDescent="0.2">
      <c r="A1223" s="46" t="s">
        <v>103</v>
      </c>
      <c r="B1223" s="42">
        <v>3</v>
      </c>
      <c r="C1223" s="43">
        <v>88257.15</v>
      </c>
      <c r="D1223" s="43">
        <v>0</v>
      </c>
      <c r="E1223" s="43">
        <v>88257.15</v>
      </c>
      <c r="F1223" s="41" t="s">
        <v>1567</v>
      </c>
      <c r="G1223" s="41" t="s">
        <v>841</v>
      </c>
      <c r="H1223" s="41" t="s">
        <v>1243</v>
      </c>
      <c r="I1223" s="41" t="s">
        <v>1568</v>
      </c>
    </row>
    <row r="1224" spans="1:9" s="40" customFormat="1" ht="13.35" customHeight="1" x14ac:dyDescent="0.2">
      <c r="A1224" s="46" t="s">
        <v>103</v>
      </c>
      <c r="B1224" s="42">
        <v>4</v>
      </c>
      <c r="C1224" s="43">
        <v>88257.15</v>
      </c>
      <c r="D1224" s="43">
        <v>0</v>
      </c>
      <c r="E1224" s="43">
        <v>88257.15</v>
      </c>
      <c r="F1224" s="41" t="s">
        <v>1926</v>
      </c>
      <c r="G1224" s="41" t="s">
        <v>841</v>
      </c>
      <c r="H1224" s="41" t="s">
        <v>1602</v>
      </c>
      <c r="I1224" s="41" t="s">
        <v>1927</v>
      </c>
    </row>
    <row r="1225" spans="1:9" s="40" customFormat="1" ht="13.35" customHeight="1" x14ac:dyDescent="0.2">
      <c r="A1225" s="46" t="s">
        <v>103</v>
      </c>
      <c r="B1225" s="42">
        <v>5</v>
      </c>
      <c r="C1225" s="43">
        <v>88257.15</v>
      </c>
      <c r="D1225" s="43">
        <v>0</v>
      </c>
      <c r="E1225" s="43">
        <v>88257.15</v>
      </c>
      <c r="F1225" s="41" t="s">
        <v>2285</v>
      </c>
      <c r="G1225" s="41" t="s">
        <v>841</v>
      </c>
      <c r="H1225" s="41" t="s">
        <v>1961</v>
      </c>
      <c r="I1225" s="41" t="s">
        <v>2286</v>
      </c>
    </row>
    <row r="1226" spans="1:9" s="40" customFormat="1" ht="13.35" customHeight="1" x14ac:dyDescent="0.2">
      <c r="A1226" s="46" t="s">
        <v>103</v>
      </c>
      <c r="B1226" s="42">
        <v>6</v>
      </c>
      <c r="C1226" s="43">
        <v>133424.57</v>
      </c>
      <c r="D1226" s="43">
        <v>0</v>
      </c>
      <c r="E1226" s="43">
        <v>133424.57</v>
      </c>
      <c r="F1226" s="41" t="s">
        <v>2637</v>
      </c>
      <c r="G1226" s="41" t="s">
        <v>841</v>
      </c>
      <c r="H1226" s="41" t="s">
        <v>2317</v>
      </c>
      <c r="I1226" s="41" t="s">
        <v>2638</v>
      </c>
    </row>
    <row r="1227" spans="1:9" s="40" customFormat="1" ht="13.35" customHeight="1" x14ac:dyDescent="0.2">
      <c r="A1227" s="46" t="s">
        <v>103</v>
      </c>
      <c r="B1227" s="42">
        <v>7</v>
      </c>
      <c r="C1227" s="43">
        <v>94901.22</v>
      </c>
      <c r="D1227" s="43">
        <v>0</v>
      </c>
      <c r="E1227" s="43">
        <v>94901.22</v>
      </c>
      <c r="F1227" s="41" t="s">
        <v>2997</v>
      </c>
      <c r="G1227" s="41" t="s">
        <v>841</v>
      </c>
      <c r="H1227" s="41" t="s">
        <v>2675</v>
      </c>
      <c r="I1227" s="41" t="s">
        <v>2998</v>
      </c>
    </row>
    <row r="1228" spans="1:9" s="40" customFormat="1" ht="13.35" customHeight="1" x14ac:dyDescent="0.2">
      <c r="A1228" s="46" t="s">
        <v>103</v>
      </c>
      <c r="B1228" s="42">
        <v>8</v>
      </c>
      <c r="C1228" s="43">
        <v>95785</v>
      </c>
      <c r="D1228" s="43">
        <v>0</v>
      </c>
      <c r="E1228" s="43">
        <v>95785</v>
      </c>
      <c r="F1228" s="41" t="s">
        <v>3352</v>
      </c>
      <c r="G1228" s="41" t="s">
        <v>841</v>
      </c>
      <c r="H1228" s="41" t="s">
        <v>3030</v>
      </c>
      <c r="I1228" s="41" t="s">
        <v>3353</v>
      </c>
    </row>
    <row r="1229" spans="1:9" s="40" customFormat="1" ht="13.35" customHeight="1" x14ac:dyDescent="0.2">
      <c r="A1229" s="46" t="s">
        <v>103</v>
      </c>
      <c r="B1229" s="42">
        <v>9</v>
      </c>
      <c r="C1229" s="43">
        <v>95785</v>
      </c>
      <c r="D1229" s="43">
        <v>0</v>
      </c>
      <c r="E1229" s="43">
        <v>95785</v>
      </c>
      <c r="F1229" s="41" t="s">
        <v>3716</v>
      </c>
      <c r="G1229" s="41" t="s">
        <v>841</v>
      </c>
      <c r="H1229" s="41" t="s">
        <v>3386</v>
      </c>
      <c r="I1229" s="41" t="s">
        <v>3717</v>
      </c>
    </row>
    <row r="1230" spans="1:9" s="40" customFormat="1" ht="13.35" customHeight="1" x14ac:dyDescent="0.2">
      <c r="A1230" s="46" t="s">
        <v>103</v>
      </c>
      <c r="B1230" s="42">
        <v>10</v>
      </c>
      <c r="C1230" s="43">
        <v>96462.63</v>
      </c>
      <c r="D1230" s="43">
        <v>0</v>
      </c>
      <c r="E1230" s="43">
        <v>96462.63</v>
      </c>
      <c r="F1230" s="41" t="s">
        <v>4071</v>
      </c>
      <c r="G1230" s="41" t="s">
        <v>841</v>
      </c>
      <c r="H1230" s="41" t="s">
        <v>3749</v>
      </c>
      <c r="I1230" s="41" t="s">
        <v>4072</v>
      </c>
    </row>
    <row r="1231" spans="1:9" s="40" customFormat="1" ht="13.35" customHeight="1" x14ac:dyDescent="0.2">
      <c r="A1231" s="46" t="s">
        <v>103</v>
      </c>
      <c r="B1231" s="42">
        <v>11</v>
      </c>
      <c r="C1231" s="43">
        <v>96414.93</v>
      </c>
      <c r="D1231" s="43">
        <v>0</v>
      </c>
      <c r="E1231" s="43">
        <v>96414.93</v>
      </c>
      <c r="F1231" s="41" t="s">
        <v>4428</v>
      </c>
      <c r="G1231" s="41" t="s">
        <v>841</v>
      </c>
      <c r="H1231" s="41" t="s">
        <v>4104</v>
      </c>
      <c r="I1231" s="41" t="s">
        <v>4429</v>
      </c>
    </row>
    <row r="1232" spans="1:9" s="40" customFormat="1" ht="13.35" customHeight="1" x14ac:dyDescent="0.2">
      <c r="A1232" s="46" t="s">
        <v>103</v>
      </c>
      <c r="B1232" s="42">
        <v>12</v>
      </c>
      <c r="C1232" s="43">
        <v>96460.51</v>
      </c>
      <c r="D1232" s="43">
        <v>0</v>
      </c>
      <c r="E1232" s="43">
        <v>96460.51</v>
      </c>
      <c r="F1232" s="41" t="s">
        <v>4731</v>
      </c>
      <c r="G1232" s="41" t="s">
        <v>841</v>
      </c>
      <c r="H1232" s="41" t="s">
        <v>4521</v>
      </c>
      <c r="I1232" s="41" t="s">
        <v>4732</v>
      </c>
    </row>
    <row r="1233" spans="1:9" s="40" customFormat="1" ht="13.35" customHeight="1" x14ac:dyDescent="0.2">
      <c r="A1233" s="46" t="s">
        <v>104</v>
      </c>
      <c r="B1233" s="42">
        <v>1</v>
      </c>
      <c r="C1233" s="43">
        <v>205895.72</v>
      </c>
      <c r="D1233" s="43">
        <v>0</v>
      </c>
      <c r="E1233" s="43">
        <v>205895.72</v>
      </c>
      <c r="F1233" s="41" t="s">
        <v>828</v>
      </c>
      <c r="G1233" s="41" t="s">
        <v>829</v>
      </c>
      <c r="H1233" s="41" t="s">
        <v>327</v>
      </c>
      <c r="I1233" s="41" t="s">
        <v>830</v>
      </c>
    </row>
    <row r="1234" spans="1:9" s="40" customFormat="1" ht="13.35" customHeight="1" x14ac:dyDescent="0.2">
      <c r="A1234" s="46" t="s">
        <v>104</v>
      </c>
      <c r="B1234" s="42">
        <v>2</v>
      </c>
      <c r="C1234" s="43">
        <v>207092.71</v>
      </c>
      <c r="D1234" s="43">
        <v>0</v>
      </c>
      <c r="E1234" s="43">
        <v>207092.71</v>
      </c>
      <c r="F1234" s="41" t="s">
        <v>1200</v>
      </c>
      <c r="G1234" s="41" t="s">
        <v>829</v>
      </c>
      <c r="H1234" s="41" t="s">
        <v>884</v>
      </c>
      <c r="I1234" s="41" t="s">
        <v>1201</v>
      </c>
    </row>
    <row r="1235" spans="1:9" s="40" customFormat="1" ht="13.35" customHeight="1" x14ac:dyDescent="0.2">
      <c r="A1235" s="46" t="s">
        <v>104</v>
      </c>
      <c r="B1235" s="42">
        <v>3</v>
      </c>
      <c r="C1235" s="43">
        <v>206494.22</v>
      </c>
      <c r="D1235" s="43">
        <v>0</v>
      </c>
      <c r="E1235" s="43">
        <v>206494.22</v>
      </c>
      <c r="F1235" s="41" t="s">
        <v>1559</v>
      </c>
      <c r="G1235" s="41" t="s">
        <v>829</v>
      </c>
      <c r="H1235" s="41" t="s">
        <v>1243</v>
      </c>
      <c r="I1235" s="41" t="s">
        <v>1560</v>
      </c>
    </row>
    <row r="1236" spans="1:9" s="40" customFormat="1" ht="13.35" customHeight="1" x14ac:dyDescent="0.2">
      <c r="A1236" s="46" t="s">
        <v>104</v>
      </c>
      <c r="B1236" s="42">
        <v>4</v>
      </c>
      <c r="C1236" s="43">
        <v>206494.22</v>
      </c>
      <c r="D1236" s="43">
        <v>0</v>
      </c>
      <c r="E1236" s="43">
        <v>206494.22</v>
      </c>
      <c r="F1236" s="41" t="s">
        <v>1918</v>
      </c>
      <c r="G1236" s="41" t="s">
        <v>829</v>
      </c>
      <c r="H1236" s="41" t="s">
        <v>1602</v>
      </c>
      <c r="I1236" s="41" t="s">
        <v>1919</v>
      </c>
    </row>
    <row r="1237" spans="1:9" s="40" customFormat="1" ht="13.35" customHeight="1" x14ac:dyDescent="0.2">
      <c r="A1237" s="46" t="s">
        <v>104</v>
      </c>
      <c r="B1237" s="42">
        <v>5</v>
      </c>
      <c r="C1237" s="43">
        <v>206494.22</v>
      </c>
      <c r="D1237" s="43">
        <v>0</v>
      </c>
      <c r="E1237" s="43">
        <v>206494.22</v>
      </c>
      <c r="F1237" s="41" t="s">
        <v>2277</v>
      </c>
      <c r="G1237" s="41" t="s">
        <v>829</v>
      </c>
      <c r="H1237" s="41" t="s">
        <v>1961</v>
      </c>
      <c r="I1237" s="41" t="s">
        <v>2278</v>
      </c>
    </row>
    <row r="1238" spans="1:9" s="40" customFormat="1" ht="13.35" customHeight="1" x14ac:dyDescent="0.2">
      <c r="A1238" s="46" t="s">
        <v>104</v>
      </c>
      <c r="B1238" s="42">
        <v>6</v>
      </c>
      <c r="C1238" s="43">
        <v>174525.28</v>
      </c>
      <c r="D1238" s="43">
        <v>0</v>
      </c>
      <c r="E1238" s="43">
        <v>174525.28</v>
      </c>
      <c r="F1238" s="41" t="s">
        <v>2629</v>
      </c>
      <c r="G1238" s="41" t="s">
        <v>829</v>
      </c>
      <c r="H1238" s="41" t="s">
        <v>2317</v>
      </c>
      <c r="I1238" s="41" t="s">
        <v>2630</v>
      </c>
    </row>
    <row r="1239" spans="1:9" s="40" customFormat="1" ht="13.35" customHeight="1" x14ac:dyDescent="0.2">
      <c r="A1239" s="46" t="s">
        <v>104</v>
      </c>
      <c r="B1239" s="42">
        <v>7</v>
      </c>
      <c r="C1239" s="43">
        <v>199968.1</v>
      </c>
      <c r="D1239" s="43">
        <v>0</v>
      </c>
      <c r="E1239" s="43">
        <v>199968.1</v>
      </c>
      <c r="F1239" s="41" t="s">
        <v>2841</v>
      </c>
      <c r="G1239" s="41" t="s">
        <v>829</v>
      </c>
      <c r="H1239" s="41" t="s">
        <v>2675</v>
      </c>
      <c r="I1239" s="41" t="s">
        <v>2842</v>
      </c>
    </row>
    <row r="1240" spans="1:9" s="40" customFormat="1" ht="13.35" customHeight="1" x14ac:dyDescent="0.2">
      <c r="A1240" s="46" t="s">
        <v>104</v>
      </c>
      <c r="B1240" s="42">
        <v>8</v>
      </c>
      <c r="C1240" s="43">
        <v>201165.99</v>
      </c>
      <c r="D1240" s="43">
        <v>0</v>
      </c>
      <c r="E1240" s="43">
        <v>201165.99</v>
      </c>
      <c r="F1240" s="41" t="s">
        <v>3196</v>
      </c>
      <c r="G1240" s="41" t="s">
        <v>829</v>
      </c>
      <c r="H1240" s="41" t="s">
        <v>3030</v>
      </c>
      <c r="I1240" s="41" t="s">
        <v>3197</v>
      </c>
    </row>
    <row r="1241" spans="1:9" s="40" customFormat="1" ht="13.35" customHeight="1" x14ac:dyDescent="0.2">
      <c r="A1241" s="46" t="s">
        <v>104</v>
      </c>
      <c r="B1241" s="42">
        <v>9</v>
      </c>
      <c r="C1241" s="43">
        <v>201165.99</v>
      </c>
      <c r="D1241" s="43">
        <v>0</v>
      </c>
      <c r="E1241" s="43">
        <v>201165.99</v>
      </c>
      <c r="F1241" s="41" t="s">
        <v>3596</v>
      </c>
      <c r="G1241" s="41" t="s">
        <v>829</v>
      </c>
      <c r="H1241" s="41" t="s">
        <v>3386</v>
      </c>
      <c r="I1241" s="41" t="s">
        <v>3597</v>
      </c>
    </row>
    <row r="1242" spans="1:9" s="40" customFormat="1" ht="13.35" customHeight="1" x14ac:dyDescent="0.2">
      <c r="A1242" s="46" t="s">
        <v>104</v>
      </c>
      <c r="B1242" s="42">
        <v>10</v>
      </c>
      <c r="C1242" s="43">
        <v>202084.46</v>
      </c>
      <c r="D1242" s="43">
        <v>0</v>
      </c>
      <c r="E1242" s="43">
        <v>202084.46</v>
      </c>
      <c r="F1242" s="41" t="s">
        <v>3953</v>
      </c>
      <c r="G1242" s="41" t="s">
        <v>829</v>
      </c>
      <c r="H1242" s="41" t="s">
        <v>3749</v>
      </c>
      <c r="I1242" s="41" t="s">
        <v>3954</v>
      </c>
    </row>
    <row r="1243" spans="1:9" s="40" customFormat="1" ht="24.6" customHeight="1" x14ac:dyDescent="0.2">
      <c r="A1243" s="46" t="s">
        <v>104</v>
      </c>
      <c r="B1243" s="42">
        <v>11</v>
      </c>
      <c r="C1243" s="43">
        <v>202019.81</v>
      </c>
      <c r="D1243" s="43">
        <v>0</v>
      </c>
      <c r="E1243" s="43">
        <v>202019.81</v>
      </c>
      <c r="F1243" s="41" t="s">
        <v>4308</v>
      </c>
      <c r="G1243" s="41" t="s">
        <v>829</v>
      </c>
      <c r="H1243" s="41" t="s">
        <v>4104</v>
      </c>
      <c r="I1243" s="41" t="s">
        <v>4309</v>
      </c>
    </row>
    <row r="1244" spans="1:9" s="40" customFormat="1" ht="24.6" customHeight="1" x14ac:dyDescent="0.2">
      <c r="A1244" s="46" t="s">
        <v>104</v>
      </c>
      <c r="B1244" s="42">
        <v>12</v>
      </c>
      <c r="C1244" s="43">
        <v>202081.57</v>
      </c>
      <c r="D1244" s="43">
        <v>0</v>
      </c>
      <c r="E1244" s="43">
        <v>202081.57</v>
      </c>
      <c r="F1244" s="41" t="s">
        <v>4733</v>
      </c>
      <c r="G1244" s="41" t="s">
        <v>829</v>
      </c>
      <c r="H1244" s="41" t="s">
        <v>4521</v>
      </c>
      <c r="I1244" s="41" t="s">
        <v>4734</v>
      </c>
    </row>
    <row r="1245" spans="1:9" s="40" customFormat="1" ht="13.35" customHeight="1" x14ac:dyDescent="0.2">
      <c r="A1245" s="46" t="s">
        <v>105</v>
      </c>
      <c r="B1245" s="42">
        <v>1</v>
      </c>
      <c r="C1245" s="43">
        <v>92129.279999999999</v>
      </c>
      <c r="D1245" s="43">
        <v>0</v>
      </c>
      <c r="E1245" s="43">
        <v>92129.279999999999</v>
      </c>
      <c r="F1245" s="41" t="s">
        <v>726</v>
      </c>
      <c r="G1245" s="41" t="s">
        <v>727</v>
      </c>
      <c r="H1245" s="41" t="s">
        <v>327</v>
      </c>
      <c r="I1245" s="41" t="s">
        <v>728</v>
      </c>
    </row>
    <row r="1246" spans="1:9" s="40" customFormat="1" ht="13.35" customHeight="1" x14ac:dyDescent="0.2">
      <c r="A1246" s="46" t="s">
        <v>105</v>
      </c>
      <c r="B1246" s="42">
        <v>2</v>
      </c>
      <c r="C1246" s="43">
        <v>92511.7</v>
      </c>
      <c r="D1246" s="43">
        <v>0</v>
      </c>
      <c r="E1246" s="43">
        <v>92511.7</v>
      </c>
      <c r="F1246" s="41" t="s">
        <v>1134</v>
      </c>
      <c r="G1246" s="41" t="s">
        <v>727</v>
      </c>
      <c r="H1246" s="41" t="s">
        <v>884</v>
      </c>
      <c r="I1246" s="41" t="s">
        <v>1135</v>
      </c>
    </row>
    <row r="1247" spans="1:9" s="40" customFormat="1" ht="13.35" customHeight="1" x14ac:dyDescent="0.2">
      <c r="A1247" s="46" t="s">
        <v>105</v>
      </c>
      <c r="B1247" s="42">
        <v>3</v>
      </c>
      <c r="C1247" s="43">
        <v>92320.49</v>
      </c>
      <c r="D1247" s="43">
        <v>0</v>
      </c>
      <c r="E1247" s="43">
        <v>92320.49</v>
      </c>
      <c r="F1247" s="41" t="s">
        <v>1493</v>
      </c>
      <c r="G1247" s="41" t="s">
        <v>727</v>
      </c>
      <c r="H1247" s="41" t="s">
        <v>1243</v>
      </c>
      <c r="I1247" s="41" t="s">
        <v>1494</v>
      </c>
    </row>
    <row r="1248" spans="1:9" s="40" customFormat="1" ht="13.35" customHeight="1" x14ac:dyDescent="0.2">
      <c r="A1248" s="46" t="s">
        <v>105</v>
      </c>
      <c r="B1248" s="42">
        <v>4</v>
      </c>
      <c r="C1248" s="43">
        <v>92320.49</v>
      </c>
      <c r="D1248" s="43">
        <v>0</v>
      </c>
      <c r="E1248" s="43">
        <v>92320.49</v>
      </c>
      <c r="F1248" s="41" t="s">
        <v>1852</v>
      </c>
      <c r="G1248" s="41" t="s">
        <v>727</v>
      </c>
      <c r="H1248" s="41" t="s">
        <v>1602</v>
      </c>
      <c r="I1248" s="41" t="s">
        <v>1853</v>
      </c>
    </row>
    <row r="1249" spans="1:9" s="40" customFormat="1" ht="13.35" customHeight="1" x14ac:dyDescent="0.2">
      <c r="A1249" s="46" t="s">
        <v>105</v>
      </c>
      <c r="B1249" s="42">
        <v>5</v>
      </c>
      <c r="C1249" s="43">
        <v>92320.49</v>
      </c>
      <c r="D1249" s="43">
        <v>0</v>
      </c>
      <c r="E1249" s="43">
        <v>92320.49</v>
      </c>
      <c r="F1249" s="41" t="s">
        <v>2211</v>
      </c>
      <c r="G1249" s="41" t="s">
        <v>727</v>
      </c>
      <c r="H1249" s="41" t="s">
        <v>1961</v>
      </c>
      <c r="I1249" s="41" t="s">
        <v>2212</v>
      </c>
    </row>
    <row r="1250" spans="1:9" s="40" customFormat="1" ht="13.35" customHeight="1" x14ac:dyDescent="0.2">
      <c r="A1250" s="46" t="s">
        <v>105</v>
      </c>
      <c r="B1250" s="42">
        <v>6</v>
      </c>
      <c r="C1250" s="43">
        <v>64607.98</v>
      </c>
      <c r="D1250" s="43">
        <v>0</v>
      </c>
      <c r="E1250" s="43">
        <v>64607.98</v>
      </c>
      <c r="F1250" s="41" t="s">
        <v>2563</v>
      </c>
      <c r="G1250" s="41" t="s">
        <v>727</v>
      </c>
      <c r="H1250" s="41" t="s">
        <v>2317</v>
      </c>
      <c r="I1250" s="41" t="s">
        <v>2564</v>
      </c>
    </row>
    <row r="1251" spans="1:9" s="40" customFormat="1" ht="13.35" customHeight="1" x14ac:dyDescent="0.2">
      <c r="A1251" s="46" t="s">
        <v>105</v>
      </c>
      <c r="B1251" s="42">
        <v>7</v>
      </c>
      <c r="C1251" s="43">
        <v>63794.99</v>
      </c>
      <c r="D1251" s="43">
        <v>0</v>
      </c>
      <c r="E1251" s="43">
        <v>63794.99</v>
      </c>
      <c r="F1251" s="41" t="s">
        <v>2935</v>
      </c>
      <c r="G1251" s="41" t="s">
        <v>727</v>
      </c>
      <c r="H1251" s="41" t="s">
        <v>2675</v>
      </c>
      <c r="I1251" s="41" t="s">
        <v>2936</v>
      </c>
    </row>
    <row r="1252" spans="1:9" s="40" customFormat="1" ht="13.35" customHeight="1" x14ac:dyDescent="0.2">
      <c r="A1252" s="46" t="s">
        <v>105</v>
      </c>
      <c r="B1252" s="42">
        <v>8</v>
      </c>
      <c r="C1252" s="43">
        <v>61519.64</v>
      </c>
      <c r="D1252" s="43">
        <v>0</v>
      </c>
      <c r="E1252" s="43">
        <v>61519.64</v>
      </c>
      <c r="F1252" s="41" t="s">
        <v>3290</v>
      </c>
      <c r="G1252" s="41" t="s">
        <v>727</v>
      </c>
      <c r="H1252" s="41" t="s">
        <v>3030</v>
      </c>
      <c r="I1252" s="41" t="s">
        <v>3291</v>
      </c>
    </row>
    <row r="1253" spans="1:9" s="40" customFormat="1" ht="13.35" customHeight="1" x14ac:dyDescent="0.2">
      <c r="A1253" s="46" t="s">
        <v>105</v>
      </c>
      <c r="B1253" s="42">
        <v>9</v>
      </c>
      <c r="C1253" s="43">
        <v>63388.94</v>
      </c>
      <c r="D1253" s="43">
        <v>0</v>
      </c>
      <c r="E1253" s="43">
        <v>63388.94</v>
      </c>
      <c r="F1253" s="41" t="s">
        <v>3666</v>
      </c>
      <c r="G1253" s="41" t="s">
        <v>727</v>
      </c>
      <c r="H1253" s="41" t="s">
        <v>3386</v>
      </c>
      <c r="I1253" s="41" t="s">
        <v>3667</v>
      </c>
    </row>
    <row r="1254" spans="1:9" s="40" customFormat="1" ht="13.35" customHeight="1" x14ac:dyDescent="0.2">
      <c r="A1254" s="46" t="s">
        <v>105</v>
      </c>
      <c r="B1254" s="42">
        <v>10</v>
      </c>
      <c r="C1254" s="43">
        <v>64012.25</v>
      </c>
      <c r="D1254" s="43">
        <v>0</v>
      </c>
      <c r="E1254" s="43">
        <v>64012.25</v>
      </c>
      <c r="F1254" s="41" t="s">
        <v>4021</v>
      </c>
      <c r="G1254" s="41" t="s">
        <v>727</v>
      </c>
      <c r="H1254" s="41" t="s">
        <v>3749</v>
      </c>
      <c r="I1254" s="41" t="s">
        <v>4022</v>
      </c>
    </row>
    <row r="1255" spans="1:9" s="40" customFormat="1" ht="13.35" customHeight="1" x14ac:dyDescent="0.2">
      <c r="A1255" s="46" t="s">
        <v>105</v>
      </c>
      <c r="B1255" s="42">
        <v>11</v>
      </c>
      <c r="C1255" s="43">
        <v>67950.41</v>
      </c>
      <c r="D1255" s="43">
        <v>0</v>
      </c>
      <c r="E1255" s="43">
        <v>67950.41</v>
      </c>
      <c r="F1255" s="41" t="s">
        <v>4378</v>
      </c>
      <c r="G1255" s="41" t="s">
        <v>727</v>
      </c>
      <c r="H1255" s="41" t="s">
        <v>4104</v>
      </c>
      <c r="I1255" s="41" t="s">
        <v>4379</v>
      </c>
    </row>
    <row r="1256" spans="1:9" s="40" customFormat="1" ht="13.35" customHeight="1" x14ac:dyDescent="0.2">
      <c r="A1256" s="46" t="s">
        <v>105</v>
      </c>
      <c r="B1256" s="42">
        <v>12</v>
      </c>
      <c r="C1256" s="43">
        <v>67992.56</v>
      </c>
      <c r="D1256" s="43">
        <v>0</v>
      </c>
      <c r="E1256" s="43">
        <v>67992.56</v>
      </c>
      <c r="F1256" s="41" t="s">
        <v>4735</v>
      </c>
      <c r="G1256" s="41" t="s">
        <v>727</v>
      </c>
      <c r="H1256" s="41" t="s">
        <v>4521</v>
      </c>
      <c r="I1256" s="41" t="s">
        <v>4736</v>
      </c>
    </row>
    <row r="1257" spans="1:9" s="40" customFormat="1" ht="13.35" customHeight="1" x14ac:dyDescent="0.2">
      <c r="A1257" s="46" t="s">
        <v>106</v>
      </c>
      <c r="B1257" s="42">
        <v>1</v>
      </c>
      <c r="C1257" s="43">
        <v>106949.53</v>
      </c>
      <c r="D1257" s="43">
        <v>0</v>
      </c>
      <c r="E1257" s="43">
        <v>106949.53</v>
      </c>
      <c r="F1257" s="41" t="s">
        <v>711</v>
      </c>
      <c r="G1257" s="41" t="s">
        <v>712</v>
      </c>
      <c r="H1257" s="41" t="s">
        <v>327</v>
      </c>
      <c r="I1257" s="41" t="s">
        <v>713</v>
      </c>
    </row>
    <row r="1258" spans="1:9" s="40" customFormat="1" ht="13.35" customHeight="1" x14ac:dyDescent="0.2">
      <c r="A1258" s="46" t="s">
        <v>106</v>
      </c>
      <c r="B1258" s="42">
        <v>2</v>
      </c>
      <c r="C1258" s="43">
        <v>106901.65</v>
      </c>
      <c r="D1258" s="43">
        <v>0</v>
      </c>
      <c r="E1258" s="43">
        <v>106901.65</v>
      </c>
      <c r="F1258" s="41" t="s">
        <v>1124</v>
      </c>
      <c r="G1258" s="41" t="s">
        <v>712</v>
      </c>
      <c r="H1258" s="41" t="s">
        <v>884</v>
      </c>
      <c r="I1258" s="41" t="s">
        <v>1125</v>
      </c>
    </row>
    <row r="1259" spans="1:9" s="40" customFormat="1" ht="13.35" customHeight="1" x14ac:dyDescent="0.2">
      <c r="A1259" s="46" t="s">
        <v>106</v>
      </c>
      <c r="B1259" s="42">
        <v>3</v>
      </c>
      <c r="C1259" s="43">
        <v>106925.59</v>
      </c>
      <c r="D1259" s="43">
        <v>0</v>
      </c>
      <c r="E1259" s="43">
        <v>106925.59</v>
      </c>
      <c r="F1259" s="41" t="s">
        <v>1483</v>
      </c>
      <c r="G1259" s="41" t="s">
        <v>712</v>
      </c>
      <c r="H1259" s="41" t="s">
        <v>1243</v>
      </c>
      <c r="I1259" s="41" t="s">
        <v>1484</v>
      </c>
    </row>
    <row r="1260" spans="1:9" s="40" customFormat="1" ht="13.35" customHeight="1" x14ac:dyDescent="0.2">
      <c r="A1260" s="46" t="s">
        <v>106</v>
      </c>
      <c r="B1260" s="42">
        <v>4</v>
      </c>
      <c r="C1260" s="43">
        <v>106925.59</v>
      </c>
      <c r="D1260" s="43">
        <v>0</v>
      </c>
      <c r="E1260" s="43">
        <v>106925.59</v>
      </c>
      <c r="F1260" s="41" t="s">
        <v>1842</v>
      </c>
      <c r="G1260" s="41" t="s">
        <v>712</v>
      </c>
      <c r="H1260" s="41" t="s">
        <v>1602</v>
      </c>
      <c r="I1260" s="41" t="s">
        <v>1843</v>
      </c>
    </row>
    <row r="1261" spans="1:9" s="40" customFormat="1" ht="13.35" customHeight="1" x14ac:dyDescent="0.2">
      <c r="A1261" s="46" t="s">
        <v>106</v>
      </c>
      <c r="B1261" s="42">
        <v>5</v>
      </c>
      <c r="C1261" s="43">
        <v>106925.59</v>
      </c>
      <c r="D1261" s="43">
        <v>0</v>
      </c>
      <c r="E1261" s="43">
        <v>106925.59</v>
      </c>
      <c r="F1261" s="41" t="s">
        <v>2201</v>
      </c>
      <c r="G1261" s="41" t="s">
        <v>712</v>
      </c>
      <c r="H1261" s="41" t="s">
        <v>1961</v>
      </c>
      <c r="I1261" s="41" t="s">
        <v>2202</v>
      </c>
    </row>
    <row r="1262" spans="1:9" s="40" customFormat="1" ht="13.35" customHeight="1" x14ac:dyDescent="0.2">
      <c r="A1262" s="46" t="s">
        <v>106</v>
      </c>
      <c r="B1262" s="42">
        <v>6</v>
      </c>
      <c r="C1262" s="43">
        <v>58209.93</v>
      </c>
      <c r="D1262" s="43">
        <v>0</v>
      </c>
      <c r="E1262" s="43">
        <v>58209.93</v>
      </c>
      <c r="F1262" s="41" t="s">
        <v>2553</v>
      </c>
      <c r="G1262" s="41" t="s">
        <v>712</v>
      </c>
      <c r="H1262" s="41" t="s">
        <v>2317</v>
      </c>
      <c r="I1262" s="41" t="s">
        <v>2554</v>
      </c>
    </row>
    <row r="1263" spans="1:9" s="40" customFormat="1" ht="13.35" customHeight="1" x14ac:dyDescent="0.2">
      <c r="A1263" s="46" t="s">
        <v>106</v>
      </c>
      <c r="B1263" s="42">
        <v>7</v>
      </c>
      <c r="C1263" s="43">
        <v>97989.56</v>
      </c>
      <c r="D1263" s="43">
        <v>0</v>
      </c>
      <c r="E1263" s="43">
        <v>97989.56</v>
      </c>
      <c r="F1263" s="41" t="s">
        <v>2925</v>
      </c>
      <c r="G1263" s="41" t="s">
        <v>712</v>
      </c>
      <c r="H1263" s="41" t="s">
        <v>2675</v>
      </c>
      <c r="I1263" s="41" t="s">
        <v>2926</v>
      </c>
    </row>
    <row r="1264" spans="1:9" s="40" customFormat="1" ht="13.35" customHeight="1" x14ac:dyDescent="0.2">
      <c r="A1264" s="46" t="s">
        <v>106</v>
      </c>
      <c r="B1264" s="42">
        <v>8</v>
      </c>
      <c r="C1264" s="43">
        <v>98806.27</v>
      </c>
      <c r="D1264" s="43">
        <v>0</v>
      </c>
      <c r="E1264" s="43">
        <v>98806.27</v>
      </c>
      <c r="F1264" s="41" t="s">
        <v>3280</v>
      </c>
      <c r="G1264" s="41" t="s">
        <v>712</v>
      </c>
      <c r="H1264" s="41" t="s">
        <v>3030</v>
      </c>
      <c r="I1264" s="41" t="s">
        <v>3281</v>
      </c>
    </row>
    <row r="1265" spans="1:9" s="40" customFormat="1" ht="13.35" customHeight="1" x14ac:dyDescent="0.2">
      <c r="A1265" s="46" t="s">
        <v>106</v>
      </c>
      <c r="B1265" s="42">
        <v>9</v>
      </c>
      <c r="C1265" s="43">
        <v>98806.26</v>
      </c>
      <c r="D1265" s="43">
        <v>0</v>
      </c>
      <c r="E1265" s="43">
        <v>98806.26</v>
      </c>
      <c r="F1265" s="41" t="s">
        <v>3480</v>
      </c>
      <c r="G1265" s="41" t="s">
        <v>712</v>
      </c>
      <c r="H1265" s="41" t="s">
        <v>3386</v>
      </c>
      <c r="I1265" s="41" t="s">
        <v>3481</v>
      </c>
    </row>
    <row r="1266" spans="1:9" s="40" customFormat="1" ht="13.35" customHeight="1" x14ac:dyDescent="0.2">
      <c r="A1266" s="46" t="s">
        <v>106</v>
      </c>
      <c r="B1266" s="42">
        <v>10</v>
      </c>
      <c r="C1266" s="43">
        <v>99432.46</v>
      </c>
      <c r="D1266" s="43">
        <v>0</v>
      </c>
      <c r="E1266" s="43">
        <v>99432.46</v>
      </c>
      <c r="F1266" s="41" t="s">
        <v>3839</v>
      </c>
      <c r="G1266" s="41" t="s">
        <v>712</v>
      </c>
      <c r="H1266" s="41" t="s">
        <v>3749</v>
      </c>
      <c r="I1266" s="41" t="s">
        <v>3840</v>
      </c>
    </row>
    <row r="1267" spans="1:9" s="40" customFormat="1" ht="13.35" customHeight="1" x14ac:dyDescent="0.2">
      <c r="A1267" s="46" t="s">
        <v>106</v>
      </c>
      <c r="B1267" s="42">
        <v>11</v>
      </c>
      <c r="C1267" s="43">
        <v>99388.38</v>
      </c>
      <c r="D1267" s="43">
        <v>0</v>
      </c>
      <c r="E1267" s="43">
        <v>99388.38</v>
      </c>
      <c r="F1267" s="41" t="s">
        <v>4194</v>
      </c>
      <c r="G1267" s="41" t="s">
        <v>712</v>
      </c>
      <c r="H1267" s="41" t="s">
        <v>4104</v>
      </c>
      <c r="I1267" s="41" t="s">
        <v>4195</v>
      </c>
    </row>
    <row r="1268" spans="1:9" s="40" customFormat="1" ht="13.35" customHeight="1" x14ac:dyDescent="0.2">
      <c r="A1268" s="46" t="s">
        <v>106</v>
      </c>
      <c r="B1268" s="42">
        <v>12</v>
      </c>
      <c r="C1268" s="43">
        <v>99430.48</v>
      </c>
      <c r="D1268" s="43">
        <v>0</v>
      </c>
      <c r="E1268" s="43">
        <v>99430.48</v>
      </c>
      <c r="F1268" s="41" t="s">
        <v>4612</v>
      </c>
      <c r="G1268" s="41" t="s">
        <v>712</v>
      </c>
      <c r="H1268" s="41" t="s">
        <v>4521</v>
      </c>
      <c r="I1268" s="41" t="s">
        <v>4613</v>
      </c>
    </row>
    <row r="1269" spans="1:9" s="40" customFormat="1" ht="13.35" customHeight="1" x14ac:dyDescent="0.2">
      <c r="A1269" s="46" t="s">
        <v>107</v>
      </c>
      <c r="B1269" s="42">
        <v>1</v>
      </c>
      <c r="C1269" s="43">
        <v>182550.62</v>
      </c>
      <c r="D1269" s="43">
        <v>0</v>
      </c>
      <c r="E1269" s="43">
        <v>182550.62</v>
      </c>
      <c r="F1269" s="41" t="s">
        <v>774</v>
      </c>
      <c r="G1269" s="41" t="s">
        <v>775</v>
      </c>
      <c r="H1269" s="41" t="s">
        <v>327</v>
      </c>
      <c r="I1269" s="41" t="s">
        <v>776</v>
      </c>
    </row>
    <row r="1270" spans="1:9" s="40" customFormat="1" ht="13.35" customHeight="1" x14ac:dyDescent="0.2">
      <c r="A1270" s="46" t="s">
        <v>107</v>
      </c>
      <c r="B1270" s="42">
        <v>2</v>
      </c>
      <c r="C1270" s="43">
        <v>183573.23</v>
      </c>
      <c r="D1270" s="43">
        <v>0</v>
      </c>
      <c r="E1270" s="43">
        <v>183573.23</v>
      </c>
      <c r="F1270" s="41" t="s">
        <v>1164</v>
      </c>
      <c r="G1270" s="41" t="s">
        <v>775</v>
      </c>
      <c r="H1270" s="41" t="s">
        <v>884</v>
      </c>
      <c r="I1270" s="41" t="s">
        <v>1165</v>
      </c>
    </row>
    <row r="1271" spans="1:9" s="40" customFormat="1" ht="13.35" customHeight="1" x14ac:dyDescent="0.2">
      <c r="A1271" s="46" t="s">
        <v>107</v>
      </c>
      <c r="B1271" s="42">
        <v>3</v>
      </c>
      <c r="C1271" s="43">
        <v>183061.93</v>
      </c>
      <c r="D1271" s="43">
        <v>0</v>
      </c>
      <c r="E1271" s="43">
        <v>183061.93</v>
      </c>
      <c r="F1271" s="41" t="s">
        <v>1523</v>
      </c>
      <c r="G1271" s="41" t="s">
        <v>775</v>
      </c>
      <c r="H1271" s="41" t="s">
        <v>1243</v>
      </c>
      <c r="I1271" s="41" t="s">
        <v>1524</v>
      </c>
    </row>
    <row r="1272" spans="1:9" s="40" customFormat="1" ht="13.35" customHeight="1" x14ac:dyDescent="0.2">
      <c r="A1272" s="46" t="s">
        <v>107</v>
      </c>
      <c r="B1272" s="42">
        <v>4</v>
      </c>
      <c r="C1272" s="43">
        <v>183061.93</v>
      </c>
      <c r="D1272" s="43">
        <v>0</v>
      </c>
      <c r="E1272" s="43">
        <v>183061.93</v>
      </c>
      <c r="F1272" s="41" t="s">
        <v>1882</v>
      </c>
      <c r="G1272" s="41" t="s">
        <v>775</v>
      </c>
      <c r="H1272" s="41" t="s">
        <v>1602</v>
      </c>
      <c r="I1272" s="41" t="s">
        <v>1883</v>
      </c>
    </row>
    <row r="1273" spans="1:9" s="40" customFormat="1" ht="13.35" customHeight="1" x14ac:dyDescent="0.2">
      <c r="A1273" s="46" t="s">
        <v>107</v>
      </c>
      <c r="B1273" s="42">
        <v>5</v>
      </c>
      <c r="C1273" s="43">
        <v>183061.93</v>
      </c>
      <c r="D1273" s="43">
        <v>0</v>
      </c>
      <c r="E1273" s="43">
        <v>183061.93</v>
      </c>
      <c r="F1273" s="41" t="s">
        <v>2241</v>
      </c>
      <c r="G1273" s="41" t="s">
        <v>775</v>
      </c>
      <c r="H1273" s="41" t="s">
        <v>1961</v>
      </c>
      <c r="I1273" s="41" t="s">
        <v>2242</v>
      </c>
    </row>
    <row r="1274" spans="1:9" s="40" customFormat="1" ht="13.35" customHeight="1" x14ac:dyDescent="0.2">
      <c r="A1274" s="46" t="s">
        <v>107</v>
      </c>
      <c r="B1274" s="42">
        <v>6</v>
      </c>
      <c r="C1274" s="43">
        <v>222913.38</v>
      </c>
      <c r="D1274" s="43">
        <v>0</v>
      </c>
      <c r="E1274" s="43">
        <v>222913.38</v>
      </c>
      <c r="F1274" s="41" t="s">
        <v>2593</v>
      </c>
      <c r="G1274" s="41" t="s">
        <v>775</v>
      </c>
      <c r="H1274" s="41" t="s">
        <v>2317</v>
      </c>
      <c r="I1274" s="41" t="s">
        <v>2594</v>
      </c>
    </row>
    <row r="1275" spans="1:9" s="40" customFormat="1" ht="13.35" customHeight="1" x14ac:dyDescent="0.2">
      <c r="A1275" s="46" t="s">
        <v>107</v>
      </c>
      <c r="B1275" s="42">
        <v>7</v>
      </c>
      <c r="C1275" s="43">
        <v>188229.45</v>
      </c>
      <c r="D1275" s="43">
        <v>0</v>
      </c>
      <c r="E1275" s="43">
        <v>188229.45</v>
      </c>
      <c r="F1275" s="41" t="s">
        <v>2963</v>
      </c>
      <c r="G1275" s="41" t="s">
        <v>775</v>
      </c>
      <c r="H1275" s="41" t="s">
        <v>2675</v>
      </c>
      <c r="I1275" s="41" t="s">
        <v>2964</v>
      </c>
    </row>
    <row r="1276" spans="1:9" s="40" customFormat="1" ht="13.35" customHeight="1" x14ac:dyDescent="0.2">
      <c r="A1276" s="46" t="s">
        <v>107</v>
      </c>
      <c r="B1276" s="42">
        <v>8</v>
      </c>
      <c r="C1276" s="43">
        <v>189703.75</v>
      </c>
      <c r="D1276" s="43">
        <v>0</v>
      </c>
      <c r="E1276" s="43">
        <v>189703.75</v>
      </c>
      <c r="F1276" s="41" t="s">
        <v>3318</v>
      </c>
      <c r="G1276" s="41" t="s">
        <v>775</v>
      </c>
      <c r="H1276" s="41" t="s">
        <v>3030</v>
      </c>
      <c r="I1276" s="41" t="s">
        <v>3319</v>
      </c>
    </row>
    <row r="1277" spans="1:9" s="40" customFormat="1" ht="13.35" customHeight="1" x14ac:dyDescent="0.2">
      <c r="A1277" s="46" t="s">
        <v>107</v>
      </c>
      <c r="B1277" s="42">
        <v>9</v>
      </c>
      <c r="C1277" s="43">
        <v>189703.75</v>
      </c>
      <c r="D1277" s="43">
        <v>0</v>
      </c>
      <c r="E1277" s="43">
        <v>189703.75</v>
      </c>
      <c r="F1277" s="41" t="s">
        <v>3686</v>
      </c>
      <c r="G1277" s="41" t="s">
        <v>775</v>
      </c>
      <c r="H1277" s="41" t="s">
        <v>3386</v>
      </c>
      <c r="I1277" s="41" t="s">
        <v>3687</v>
      </c>
    </row>
    <row r="1278" spans="1:9" s="40" customFormat="1" ht="13.35" customHeight="1" x14ac:dyDescent="0.2">
      <c r="A1278" s="46" t="s">
        <v>107</v>
      </c>
      <c r="B1278" s="42">
        <v>10</v>
      </c>
      <c r="C1278" s="43">
        <v>190834.15</v>
      </c>
      <c r="D1278" s="43">
        <v>0</v>
      </c>
      <c r="E1278" s="43">
        <v>190834.15</v>
      </c>
      <c r="F1278" s="41" t="s">
        <v>4041</v>
      </c>
      <c r="G1278" s="41" t="s">
        <v>775</v>
      </c>
      <c r="H1278" s="41" t="s">
        <v>3749</v>
      </c>
      <c r="I1278" s="41" t="s">
        <v>4042</v>
      </c>
    </row>
    <row r="1279" spans="1:9" s="40" customFormat="1" ht="13.35" customHeight="1" x14ac:dyDescent="0.2">
      <c r="A1279" s="46" t="s">
        <v>107</v>
      </c>
      <c r="B1279" s="42">
        <v>11</v>
      </c>
      <c r="C1279" s="43">
        <v>190754.58</v>
      </c>
      <c r="D1279" s="43">
        <v>0</v>
      </c>
      <c r="E1279" s="43">
        <v>190754.58</v>
      </c>
      <c r="F1279" s="41" t="s">
        <v>4398</v>
      </c>
      <c r="G1279" s="41" t="s">
        <v>775</v>
      </c>
      <c r="H1279" s="41" t="s">
        <v>4104</v>
      </c>
      <c r="I1279" s="41" t="s">
        <v>4399</v>
      </c>
    </row>
    <row r="1280" spans="1:9" s="40" customFormat="1" ht="13.35" customHeight="1" x14ac:dyDescent="0.2">
      <c r="A1280" s="46" t="s">
        <v>107</v>
      </c>
      <c r="B1280" s="42">
        <v>12</v>
      </c>
      <c r="C1280" s="43">
        <v>190830.59</v>
      </c>
      <c r="D1280" s="43">
        <v>0</v>
      </c>
      <c r="E1280" s="43">
        <v>190830.59</v>
      </c>
      <c r="F1280" s="41" t="s">
        <v>4777</v>
      </c>
      <c r="G1280" s="41" t="s">
        <v>775</v>
      </c>
      <c r="H1280" s="41" t="s">
        <v>4521</v>
      </c>
      <c r="I1280" s="41" t="s">
        <v>4778</v>
      </c>
    </row>
    <row r="1281" spans="1:9" s="40" customFormat="1" ht="13.35" customHeight="1" x14ac:dyDescent="0.2">
      <c r="A1281" s="46" t="s">
        <v>108</v>
      </c>
      <c r="B1281" s="42">
        <v>1</v>
      </c>
      <c r="C1281" s="43">
        <v>8952850.7599999998</v>
      </c>
      <c r="D1281" s="43">
        <v>0</v>
      </c>
      <c r="E1281" s="43">
        <v>8952850.7599999998</v>
      </c>
      <c r="F1281" s="41" t="s">
        <v>498</v>
      </c>
      <c r="G1281" s="41" t="s">
        <v>499</v>
      </c>
      <c r="H1281" s="41" t="s">
        <v>327</v>
      </c>
      <c r="I1281" s="41" t="s">
        <v>500</v>
      </c>
    </row>
    <row r="1282" spans="1:9" s="40" customFormat="1" ht="13.35" customHeight="1" x14ac:dyDescent="0.2">
      <c r="A1282" s="46" t="s">
        <v>108</v>
      </c>
      <c r="B1282" s="42">
        <v>2</v>
      </c>
      <c r="C1282" s="43">
        <v>9036236.4199999999</v>
      </c>
      <c r="D1282" s="43">
        <v>0</v>
      </c>
      <c r="E1282" s="43">
        <v>9036236.4199999999</v>
      </c>
      <c r="F1282" s="41" t="s">
        <v>984</v>
      </c>
      <c r="G1282" s="41" t="s">
        <v>499</v>
      </c>
      <c r="H1282" s="41" t="s">
        <v>884</v>
      </c>
      <c r="I1282" s="41" t="s">
        <v>985</v>
      </c>
    </row>
    <row r="1283" spans="1:9" s="40" customFormat="1" ht="13.35" customHeight="1" x14ac:dyDescent="0.2">
      <c r="A1283" s="46" t="s">
        <v>108</v>
      </c>
      <c r="B1283" s="42">
        <v>3</v>
      </c>
      <c r="C1283" s="43">
        <v>8994607.7599999998</v>
      </c>
      <c r="D1283" s="43">
        <v>0</v>
      </c>
      <c r="E1283" s="43">
        <v>8994607.7599999998</v>
      </c>
      <c r="F1283" s="41" t="s">
        <v>1343</v>
      </c>
      <c r="G1283" s="41" t="s">
        <v>499</v>
      </c>
      <c r="H1283" s="41" t="s">
        <v>1243</v>
      </c>
      <c r="I1283" s="41" t="s">
        <v>1344</v>
      </c>
    </row>
    <row r="1284" spans="1:9" s="40" customFormat="1" ht="13.35" customHeight="1" x14ac:dyDescent="0.2">
      <c r="A1284" s="46" t="s">
        <v>108</v>
      </c>
      <c r="B1284" s="42">
        <v>4</v>
      </c>
      <c r="C1284" s="43">
        <v>8994607.2599999998</v>
      </c>
      <c r="D1284" s="43">
        <v>0</v>
      </c>
      <c r="E1284" s="43">
        <v>8994607.2599999998</v>
      </c>
      <c r="F1284" s="41" t="s">
        <v>1704</v>
      </c>
      <c r="G1284" s="41" t="s">
        <v>499</v>
      </c>
      <c r="H1284" s="41" t="s">
        <v>1602</v>
      </c>
      <c r="I1284" s="41" t="s">
        <v>1705</v>
      </c>
    </row>
    <row r="1285" spans="1:9" s="40" customFormat="1" ht="13.35" customHeight="1" x14ac:dyDescent="0.2">
      <c r="A1285" s="46" t="s">
        <v>108</v>
      </c>
      <c r="B1285" s="42">
        <v>5</v>
      </c>
      <c r="C1285" s="43">
        <v>8994616.8499999996</v>
      </c>
      <c r="D1285" s="43">
        <v>0</v>
      </c>
      <c r="E1285" s="43">
        <v>8994616.8499999996</v>
      </c>
      <c r="F1285" s="41" t="s">
        <v>2067</v>
      </c>
      <c r="G1285" s="41" t="s">
        <v>499</v>
      </c>
      <c r="H1285" s="41" t="s">
        <v>1961</v>
      </c>
      <c r="I1285" s="41" t="s">
        <v>2068</v>
      </c>
    </row>
    <row r="1286" spans="1:9" s="40" customFormat="1" ht="13.35" customHeight="1" x14ac:dyDescent="0.2">
      <c r="A1286" s="46" t="s">
        <v>108</v>
      </c>
      <c r="B1286" s="42">
        <v>6</v>
      </c>
      <c r="C1286" s="43">
        <v>8392994.7300000004</v>
      </c>
      <c r="D1286" s="43">
        <v>0</v>
      </c>
      <c r="E1286" s="43">
        <v>8392994.7300000004</v>
      </c>
      <c r="F1286" s="41" t="s">
        <v>2423</v>
      </c>
      <c r="G1286" s="41" t="s">
        <v>499</v>
      </c>
      <c r="H1286" s="41" t="s">
        <v>2317</v>
      </c>
      <c r="I1286" s="41" t="s">
        <v>2424</v>
      </c>
    </row>
    <row r="1287" spans="1:9" s="40" customFormat="1" ht="13.35" customHeight="1" x14ac:dyDescent="0.2">
      <c r="A1287" s="46" t="s">
        <v>108</v>
      </c>
      <c r="B1287" s="42">
        <v>7</v>
      </c>
      <c r="C1287" s="43">
        <v>8836290.6799999997</v>
      </c>
      <c r="D1287" s="43">
        <v>0</v>
      </c>
      <c r="E1287" s="43">
        <v>8836290.6799999997</v>
      </c>
      <c r="F1287" s="41" t="s">
        <v>2783</v>
      </c>
      <c r="G1287" s="41" t="s">
        <v>499</v>
      </c>
      <c r="H1287" s="41" t="s">
        <v>2675</v>
      </c>
      <c r="I1287" s="41" t="s">
        <v>2784</v>
      </c>
    </row>
    <row r="1288" spans="1:9" s="40" customFormat="1" ht="13.35" customHeight="1" x14ac:dyDescent="0.2">
      <c r="A1288" s="46" t="s">
        <v>108</v>
      </c>
      <c r="B1288" s="42">
        <v>8</v>
      </c>
      <c r="C1288" s="43">
        <v>8895584.2300000004</v>
      </c>
      <c r="D1288" s="43">
        <v>0</v>
      </c>
      <c r="E1288" s="43">
        <v>8895584.2300000004</v>
      </c>
      <c r="F1288" s="41" t="s">
        <v>3138</v>
      </c>
      <c r="G1288" s="41" t="s">
        <v>499</v>
      </c>
      <c r="H1288" s="41" t="s">
        <v>3030</v>
      </c>
      <c r="I1288" s="41" t="s">
        <v>3139</v>
      </c>
    </row>
    <row r="1289" spans="1:9" s="40" customFormat="1" ht="13.35" customHeight="1" x14ac:dyDescent="0.2">
      <c r="A1289" s="46" t="s">
        <v>108</v>
      </c>
      <c r="B1289" s="42">
        <v>9</v>
      </c>
      <c r="C1289" s="43">
        <v>8895584.2300000004</v>
      </c>
      <c r="D1289" s="43">
        <v>0</v>
      </c>
      <c r="E1289" s="43">
        <v>8895584.2300000004</v>
      </c>
      <c r="F1289" s="41" t="s">
        <v>3533</v>
      </c>
      <c r="G1289" s="41" t="s">
        <v>499</v>
      </c>
      <c r="H1289" s="41" t="s">
        <v>3386</v>
      </c>
      <c r="I1289" s="41" t="s">
        <v>3534</v>
      </c>
    </row>
    <row r="1290" spans="1:9" s="40" customFormat="1" ht="13.35" customHeight="1" x14ac:dyDescent="0.2">
      <c r="A1290" s="46" t="s">
        <v>108</v>
      </c>
      <c r="B1290" s="42">
        <v>10</v>
      </c>
      <c r="C1290" s="43">
        <v>8941047.5500000007</v>
      </c>
      <c r="D1290" s="43">
        <v>0</v>
      </c>
      <c r="E1290" s="43">
        <v>8941047.5500000007</v>
      </c>
      <c r="F1290" s="41" t="s">
        <v>3891</v>
      </c>
      <c r="G1290" s="41" t="s">
        <v>499</v>
      </c>
      <c r="H1290" s="41" t="s">
        <v>3749</v>
      </c>
      <c r="I1290" s="41" t="s">
        <v>3892</v>
      </c>
    </row>
    <row r="1291" spans="1:9" s="40" customFormat="1" ht="13.35" customHeight="1" x14ac:dyDescent="0.2">
      <c r="A1291" s="46" t="s">
        <v>108</v>
      </c>
      <c r="B1291" s="42">
        <v>11</v>
      </c>
      <c r="C1291" s="43">
        <v>8937847.4900000002</v>
      </c>
      <c r="D1291" s="43">
        <v>0</v>
      </c>
      <c r="E1291" s="43">
        <v>8937847.4900000002</v>
      </c>
      <c r="F1291" s="41" t="s">
        <v>4246</v>
      </c>
      <c r="G1291" s="41" t="s">
        <v>499</v>
      </c>
      <c r="H1291" s="41" t="s">
        <v>4104</v>
      </c>
      <c r="I1291" s="41" t="s">
        <v>4247</v>
      </c>
    </row>
    <row r="1292" spans="1:9" s="40" customFormat="1" ht="13.35" customHeight="1" x14ac:dyDescent="0.2">
      <c r="A1292" s="46" t="s">
        <v>108</v>
      </c>
      <c r="B1292" s="42">
        <v>12</v>
      </c>
      <c r="C1292" s="43">
        <v>8940907.4800000004</v>
      </c>
      <c r="D1292" s="43">
        <v>0</v>
      </c>
      <c r="E1292" s="43">
        <v>8940907.4800000004</v>
      </c>
      <c r="F1292" s="41" t="s">
        <v>4745</v>
      </c>
      <c r="G1292" s="41" t="s">
        <v>499</v>
      </c>
      <c r="H1292" s="41" t="s">
        <v>4521</v>
      </c>
      <c r="I1292" s="41" t="s">
        <v>4746</v>
      </c>
    </row>
    <row r="1293" spans="1:9" s="40" customFormat="1" ht="13.35" customHeight="1" x14ac:dyDescent="0.2">
      <c r="A1293" s="46" t="s">
        <v>109</v>
      </c>
      <c r="B1293" s="42">
        <v>1</v>
      </c>
      <c r="C1293" s="43">
        <v>28949.94</v>
      </c>
      <c r="D1293" s="43">
        <v>0</v>
      </c>
      <c r="E1293" s="43">
        <v>28949.94</v>
      </c>
      <c r="F1293" s="41" t="s">
        <v>384</v>
      </c>
      <c r="G1293" s="41" t="s">
        <v>385</v>
      </c>
      <c r="H1293" s="41" t="s">
        <v>327</v>
      </c>
      <c r="I1293" s="41" t="s">
        <v>386</v>
      </c>
    </row>
    <row r="1294" spans="1:9" s="40" customFormat="1" ht="13.35" customHeight="1" x14ac:dyDescent="0.2">
      <c r="A1294" s="46" t="s">
        <v>109</v>
      </c>
      <c r="B1294" s="42">
        <v>2</v>
      </c>
      <c r="C1294" s="43">
        <v>30328.63</v>
      </c>
      <c r="D1294" s="43">
        <v>0</v>
      </c>
      <c r="E1294" s="43">
        <v>30328.63</v>
      </c>
      <c r="F1294" s="41" t="s">
        <v>908</v>
      </c>
      <c r="G1294" s="41" t="s">
        <v>385</v>
      </c>
      <c r="H1294" s="41" t="s">
        <v>884</v>
      </c>
      <c r="I1294" s="41" t="s">
        <v>909</v>
      </c>
    </row>
    <row r="1295" spans="1:9" s="40" customFormat="1" ht="13.35" customHeight="1" x14ac:dyDescent="0.2">
      <c r="A1295" s="46" t="s">
        <v>109</v>
      </c>
      <c r="B1295" s="42">
        <v>3</v>
      </c>
      <c r="C1295" s="43">
        <v>29639.279999999999</v>
      </c>
      <c r="D1295" s="43">
        <v>0</v>
      </c>
      <c r="E1295" s="43">
        <v>29639.279999999999</v>
      </c>
      <c r="F1295" s="41" t="s">
        <v>1267</v>
      </c>
      <c r="G1295" s="41" t="s">
        <v>385</v>
      </c>
      <c r="H1295" s="41" t="s">
        <v>1243</v>
      </c>
      <c r="I1295" s="41" t="s">
        <v>1268</v>
      </c>
    </row>
    <row r="1296" spans="1:9" s="40" customFormat="1" ht="13.35" customHeight="1" x14ac:dyDescent="0.2">
      <c r="A1296" s="46" t="s">
        <v>109</v>
      </c>
      <c r="B1296" s="42">
        <v>4</v>
      </c>
      <c r="C1296" s="43">
        <v>29639.279999999999</v>
      </c>
      <c r="D1296" s="43">
        <v>0</v>
      </c>
      <c r="E1296" s="43">
        <v>29639.279999999999</v>
      </c>
      <c r="F1296" s="41" t="s">
        <v>1626</v>
      </c>
      <c r="G1296" s="41" t="s">
        <v>385</v>
      </c>
      <c r="H1296" s="41" t="s">
        <v>1602</v>
      </c>
      <c r="I1296" s="41" t="s">
        <v>1627</v>
      </c>
    </row>
    <row r="1297" spans="1:9" s="40" customFormat="1" ht="13.35" customHeight="1" x14ac:dyDescent="0.2">
      <c r="A1297" s="46" t="s">
        <v>109</v>
      </c>
      <c r="B1297" s="42">
        <v>5</v>
      </c>
      <c r="C1297" s="43">
        <v>29639.279999999999</v>
      </c>
      <c r="D1297" s="43">
        <v>0</v>
      </c>
      <c r="E1297" s="43">
        <v>29639.279999999999</v>
      </c>
      <c r="F1297" s="41" t="s">
        <v>1985</v>
      </c>
      <c r="G1297" s="41" t="s">
        <v>385</v>
      </c>
      <c r="H1297" s="41" t="s">
        <v>1961</v>
      </c>
      <c r="I1297" s="41" t="s">
        <v>1986</v>
      </c>
    </row>
    <row r="1298" spans="1:9" s="40" customFormat="1" ht="13.35" customHeight="1" x14ac:dyDescent="0.2">
      <c r="A1298" s="46" t="s">
        <v>109</v>
      </c>
      <c r="B1298" s="42">
        <v>6</v>
      </c>
      <c r="C1298" s="43">
        <v>13818.68</v>
      </c>
      <c r="D1298" s="43">
        <v>0</v>
      </c>
      <c r="E1298" s="43">
        <v>13818.68</v>
      </c>
      <c r="F1298" s="41" t="s">
        <v>2341</v>
      </c>
      <c r="G1298" s="41" t="s">
        <v>385</v>
      </c>
      <c r="H1298" s="41" t="s">
        <v>2317</v>
      </c>
      <c r="I1298" s="41" t="s">
        <v>2342</v>
      </c>
    </row>
    <row r="1299" spans="1:9" s="40" customFormat="1" ht="13.35" customHeight="1" x14ac:dyDescent="0.2">
      <c r="A1299" s="46" t="s">
        <v>109</v>
      </c>
      <c r="B1299" s="42">
        <v>7</v>
      </c>
      <c r="C1299" s="43">
        <v>26523.96</v>
      </c>
      <c r="D1299" s="43">
        <v>0</v>
      </c>
      <c r="E1299" s="43">
        <v>26523.96</v>
      </c>
      <c r="F1299" s="41" t="s">
        <v>2699</v>
      </c>
      <c r="G1299" s="41" t="s">
        <v>385</v>
      </c>
      <c r="H1299" s="41" t="s">
        <v>2675</v>
      </c>
      <c r="I1299" s="41" t="s">
        <v>2700</v>
      </c>
    </row>
    <row r="1300" spans="1:9" s="40" customFormat="1" ht="13.35" customHeight="1" x14ac:dyDescent="0.2">
      <c r="A1300" s="46" t="s">
        <v>109</v>
      </c>
      <c r="B1300" s="42">
        <v>8</v>
      </c>
      <c r="C1300" s="43">
        <v>27002.49</v>
      </c>
      <c r="D1300" s="43">
        <v>0</v>
      </c>
      <c r="E1300" s="43">
        <v>27002.49</v>
      </c>
      <c r="F1300" s="41" t="s">
        <v>3054</v>
      </c>
      <c r="G1300" s="41" t="s">
        <v>385</v>
      </c>
      <c r="H1300" s="41" t="s">
        <v>3030</v>
      </c>
      <c r="I1300" s="41" t="s">
        <v>3055</v>
      </c>
    </row>
    <row r="1301" spans="1:9" s="40" customFormat="1" ht="13.35" customHeight="1" x14ac:dyDescent="0.2">
      <c r="A1301" s="46" t="s">
        <v>109</v>
      </c>
      <c r="B1301" s="42">
        <v>9</v>
      </c>
      <c r="C1301" s="43">
        <v>27002.49</v>
      </c>
      <c r="D1301" s="43">
        <v>0</v>
      </c>
      <c r="E1301" s="43">
        <v>27002.49</v>
      </c>
      <c r="F1301" s="41" t="s">
        <v>3421</v>
      </c>
      <c r="G1301" s="41" t="s">
        <v>385</v>
      </c>
      <c r="H1301" s="41" t="s">
        <v>3386</v>
      </c>
      <c r="I1301" s="41" t="s">
        <v>3422</v>
      </c>
    </row>
    <row r="1302" spans="1:9" s="40" customFormat="1" ht="13.35" customHeight="1" x14ac:dyDescent="0.2">
      <c r="A1302" s="46" t="s">
        <v>109</v>
      </c>
      <c r="B1302" s="42">
        <v>10</v>
      </c>
      <c r="C1302" s="43">
        <v>27369.39</v>
      </c>
      <c r="D1302" s="43">
        <v>0</v>
      </c>
      <c r="E1302" s="43">
        <v>27369.39</v>
      </c>
      <c r="F1302" s="41" t="s">
        <v>3781</v>
      </c>
      <c r="G1302" s="41" t="s">
        <v>385</v>
      </c>
      <c r="H1302" s="41" t="s">
        <v>3749</v>
      </c>
      <c r="I1302" s="41" t="s">
        <v>3782</v>
      </c>
    </row>
    <row r="1303" spans="1:9" s="40" customFormat="1" ht="13.35" customHeight="1" x14ac:dyDescent="0.2">
      <c r="A1303" s="46" t="s">
        <v>109</v>
      </c>
      <c r="B1303" s="42">
        <v>11</v>
      </c>
      <c r="C1303" s="43">
        <v>27343.56</v>
      </c>
      <c r="D1303" s="43">
        <v>0</v>
      </c>
      <c r="E1303" s="43">
        <v>27343.56</v>
      </c>
      <c r="F1303" s="41" t="s">
        <v>4136</v>
      </c>
      <c r="G1303" s="41" t="s">
        <v>385</v>
      </c>
      <c r="H1303" s="41" t="s">
        <v>4104</v>
      </c>
      <c r="I1303" s="41" t="s">
        <v>4137</v>
      </c>
    </row>
    <row r="1304" spans="1:9" s="40" customFormat="1" ht="13.35" customHeight="1" x14ac:dyDescent="0.2">
      <c r="A1304" s="46" t="s">
        <v>109</v>
      </c>
      <c r="B1304" s="42">
        <v>12</v>
      </c>
      <c r="C1304" s="43">
        <v>27368.23</v>
      </c>
      <c r="D1304" s="43">
        <v>0</v>
      </c>
      <c r="E1304" s="43">
        <v>27368.23</v>
      </c>
      <c r="F1304" s="41" t="s">
        <v>4606</v>
      </c>
      <c r="G1304" s="41" t="s">
        <v>385</v>
      </c>
      <c r="H1304" s="41" t="s">
        <v>4521</v>
      </c>
      <c r="I1304" s="41" t="s">
        <v>4607</v>
      </c>
    </row>
    <row r="1305" spans="1:9" s="40" customFormat="1" ht="13.35" customHeight="1" x14ac:dyDescent="0.2">
      <c r="A1305" s="46" t="s">
        <v>110</v>
      </c>
      <c r="B1305" s="42">
        <v>1</v>
      </c>
      <c r="C1305" s="43">
        <v>531409.18000000005</v>
      </c>
      <c r="D1305" s="43">
        <v>0</v>
      </c>
      <c r="E1305" s="43">
        <v>531409.18000000005</v>
      </c>
      <c r="F1305" s="41" t="s">
        <v>531</v>
      </c>
      <c r="G1305" s="41" t="s">
        <v>532</v>
      </c>
      <c r="H1305" s="41" t="s">
        <v>327</v>
      </c>
      <c r="I1305" s="41" t="s">
        <v>533</v>
      </c>
    </row>
    <row r="1306" spans="1:9" s="40" customFormat="1" ht="13.35" customHeight="1" x14ac:dyDescent="0.2">
      <c r="A1306" s="46" t="s">
        <v>110</v>
      </c>
      <c r="B1306" s="42">
        <v>2</v>
      </c>
      <c r="C1306" s="43">
        <v>541159.73</v>
      </c>
      <c r="D1306" s="43">
        <v>0</v>
      </c>
      <c r="E1306" s="43">
        <v>541159.73</v>
      </c>
      <c r="F1306" s="41" t="s">
        <v>1006</v>
      </c>
      <c r="G1306" s="41" t="s">
        <v>532</v>
      </c>
      <c r="H1306" s="41" t="s">
        <v>884</v>
      </c>
      <c r="I1306" s="41" t="s">
        <v>1007</v>
      </c>
    </row>
    <row r="1307" spans="1:9" s="40" customFormat="1" ht="13.35" customHeight="1" x14ac:dyDescent="0.2">
      <c r="A1307" s="46" t="s">
        <v>110</v>
      </c>
      <c r="B1307" s="42">
        <v>3</v>
      </c>
      <c r="C1307" s="43">
        <v>536284.44999999995</v>
      </c>
      <c r="D1307" s="43">
        <v>0</v>
      </c>
      <c r="E1307" s="43">
        <v>536284.44999999995</v>
      </c>
      <c r="F1307" s="41" t="s">
        <v>1365</v>
      </c>
      <c r="G1307" s="41" t="s">
        <v>532</v>
      </c>
      <c r="H1307" s="41" t="s">
        <v>1243</v>
      </c>
      <c r="I1307" s="41" t="s">
        <v>1366</v>
      </c>
    </row>
    <row r="1308" spans="1:9" s="40" customFormat="1" ht="13.35" customHeight="1" x14ac:dyDescent="0.2">
      <c r="A1308" s="46" t="s">
        <v>110</v>
      </c>
      <c r="B1308" s="42">
        <v>4</v>
      </c>
      <c r="C1308" s="43">
        <v>536284.44999999995</v>
      </c>
      <c r="D1308" s="43">
        <v>0</v>
      </c>
      <c r="E1308" s="43">
        <v>536284.44999999995</v>
      </c>
      <c r="F1308" s="41" t="s">
        <v>1726</v>
      </c>
      <c r="G1308" s="41" t="s">
        <v>532</v>
      </c>
      <c r="H1308" s="41" t="s">
        <v>1602</v>
      </c>
      <c r="I1308" s="41" t="s">
        <v>1727</v>
      </c>
    </row>
    <row r="1309" spans="1:9" s="40" customFormat="1" ht="13.35" customHeight="1" x14ac:dyDescent="0.2">
      <c r="A1309" s="46" t="s">
        <v>110</v>
      </c>
      <c r="B1309" s="42">
        <v>5</v>
      </c>
      <c r="C1309" s="43">
        <v>536284.44999999995</v>
      </c>
      <c r="D1309" s="43">
        <v>0</v>
      </c>
      <c r="E1309" s="43">
        <v>536284.44999999995</v>
      </c>
      <c r="F1309" s="41" t="s">
        <v>2089</v>
      </c>
      <c r="G1309" s="41" t="s">
        <v>532</v>
      </c>
      <c r="H1309" s="41" t="s">
        <v>1961</v>
      </c>
      <c r="I1309" s="41" t="s">
        <v>2090</v>
      </c>
    </row>
    <row r="1310" spans="1:9" s="40" customFormat="1" ht="13.35" customHeight="1" x14ac:dyDescent="0.2">
      <c r="A1310" s="46" t="s">
        <v>110</v>
      </c>
      <c r="B1310" s="42">
        <v>6</v>
      </c>
      <c r="C1310" s="43">
        <v>477185.3</v>
      </c>
      <c r="D1310" s="43">
        <v>0</v>
      </c>
      <c r="E1310" s="43">
        <v>477185.3</v>
      </c>
      <c r="F1310" s="41" t="s">
        <v>2445</v>
      </c>
      <c r="G1310" s="41" t="s">
        <v>532</v>
      </c>
      <c r="H1310" s="41" t="s">
        <v>2317</v>
      </c>
      <c r="I1310" s="41" t="s">
        <v>2446</v>
      </c>
    </row>
    <row r="1311" spans="1:9" s="40" customFormat="1" ht="13.35" customHeight="1" x14ac:dyDescent="0.2">
      <c r="A1311" s="46" t="s">
        <v>110</v>
      </c>
      <c r="B1311" s="42">
        <v>7</v>
      </c>
      <c r="C1311" s="43">
        <v>521229.39</v>
      </c>
      <c r="D1311" s="43">
        <v>0</v>
      </c>
      <c r="E1311" s="43">
        <v>521229.39</v>
      </c>
      <c r="F1311" s="41" t="s">
        <v>2807</v>
      </c>
      <c r="G1311" s="41" t="s">
        <v>532</v>
      </c>
      <c r="H1311" s="41" t="s">
        <v>2675</v>
      </c>
      <c r="I1311" s="41" t="s">
        <v>2808</v>
      </c>
    </row>
    <row r="1312" spans="1:9" s="40" customFormat="1" ht="13.35" customHeight="1" x14ac:dyDescent="0.2">
      <c r="A1312" s="46" t="s">
        <v>110</v>
      </c>
      <c r="B1312" s="42">
        <v>8</v>
      </c>
      <c r="C1312" s="43">
        <v>527045.39</v>
      </c>
      <c r="D1312" s="43">
        <v>0</v>
      </c>
      <c r="E1312" s="43">
        <v>527045.39</v>
      </c>
      <c r="F1312" s="41" t="s">
        <v>3162</v>
      </c>
      <c r="G1312" s="41" t="s">
        <v>532</v>
      </c>
      <c r="H1312" s="41" t="s">
        <v>3030</v>
      </c>
      <c r="I1312" s="41" t="s">
        <v>3163</v>
      </c>
    </row>
    <row r="1313" spans="1:9" s="40" customFormat="1" ht="13.35" customHeight="1" x14ac:dyDescent="0.2">
      <c r="A1313" s="46" t="s">
        <v>110</v>
      </c>
      <c r="B1313" s="42">
        <v>9</v>
      </c>
      <c r="C1313" s="43">
        <v>527045.39</v>
      </c>
      <c r="D1313" s="43">
        <v>0</v>
      </c>
      <c r="E1313" s="43">
        <v>527045.39</v>
      </c>
      <c r="F1313" s="41" t="s">
        <v>3562</v>
      </c>
      <c r="G1313" s="41" t="s">
        <v>532</v>
      </c>
      <c r="H1313" s="41" t="s">
        <v>3386</v>
      </c>
      <c r="I1313" s="41" t="s">
        <v>3563</v>
      </c>
    </row>
    <row r="1314" spans="1:9" s="40" customFormat="1" ht="13.35" customHeight="1" x14ac:dyDescent="0.2">
      <c r="A1314" s="46" t="s">
        <v>110</v>
      </c>
      <c r="B1314" s="42">
        <v>10</v>
      </c>
      <c r="C1314" s="43">
        <v>531504.66</v>
      </c>
      <c r="D1314" s="43">
        <v>0</v>
      </c>
      <c r="E1314" s="43">
        <v>531504.66</v>
      </c>
      <c r="F1314" s="41" t="s">
        <v>3919</v>
      </c>
      <c r="G1314" s="41" t="s">
        <v>532</v>
      </c>
      <c r="H1314" s="41" t="s">
        <v>3749</v>
      </c>
      <c r="I1314" s="41" t="s">
        <v>3920</v>
      </c>
    </row>
    <row r="1315" spans="1:9" s="40" customFormat="1" ht="13.35" customHeight="1" x14ac:dyDescent="0.2">
      <c r="A1315" s="46" t="s">
        <v>110</v>
      </c>
      <c r="B1315" s="42">
        <v>11</v>
      </c>
      <c r="C1315" s="43">
        <v>531190.77</v>
      </c>
      <c r="D1315" s="43">
        <v>0</v>
      </c>
      <c r="E1315" s="43">
        <v>531190.77</v>
      </c>
      <c r="F1315" s="41" t="s">
        <v>4274</v>
      </c>
      <c r="G1315" s="41" t="s">
        <v>532</v>
      </c>
      <c r="H1315" s="41" t="s">
        <v>4104</v>
      </c>
      <c r="I1315" s="41" t="s">
        <v>4275</v>
      </c>
    </row>
    <row r="1316" spans="1:9" s="40" customFormat="1" ht="13.35" customHeight="1" x14ac:dyDescent="0.2">
      <c r="A1316" s="46" t="s">
        <v>110</v>
      </c>
      <c r="B1316" s="42">
        <v>12</v>
      </c>
      <c r="C1316" s="43">
        <v>531490.67000000004</v>
      </c>
      <c r="D1316" s="43">
        <v>0</v>
      </c>
      <c r="E1316" s="43">
        <v>531490.67000000004</v>
      </c>
      <c r="F1316" s="41" t="s">
        <v>4747</v>
      </c>
      <c r="G1316" s="41" t="s">
        <v>532</v>
      </c>
      <c r="H1316" s="41" t="s">
        <v>4521</v>
      </c>
      <c r="I1316" s="41" t="s">
        <v>4748</v>
      </c>
    </row>
    <row r="1317" spans="1:9" s="40" customFormat="1" ht="13.35" customHeight="1" x14ac:dyDescent="0.2">
      <c r="A1317" s="46" t="s">
        <v>111</v>
      </c>
      <c r="B1317" s="42">
        <v>1</v>
      </c>
      <c r="C1317" s="43">
        <v>854660.23</v>
      </c>
      <c r="D1317" s="43">
        <v>0</v>
      </c>
      <c r="E1317" s="43">
        <v>854660.23</v>
      </c>
      <c r="F1317" s="41" t="s">
        <v>375</v>
      </c>
      <c r="G1317" s="41" t="s">
        <v>376</v>
      </c>
      <c r="H1317" s="41" t="s">
        <v>327</v>
      </c>
      <c r="I1317" s="41" t="s">
        <v>377</v>
      </c>
    </row>
    <row r="1318" spans="1:9" s="40" customFormat="1" ht="13.35" customHeight="1" x14ac:dyDescent="0.2">
      <c r="A1318" s="46" t="s">
        <v>111</v>
      </c>
      <c r="B1318" s="42">
        <v>2</v>
      </c>
      <c r="C1318" s="43">
        <v>825785.09</v>
      </c>
      <c r="D1318" s="43">
        <v>0</v>
      </c>
      <c r="E1318" s="43">
        <v>825785.09</v>
      </c>
      <c r="F1318" s="41" t="s">
        <v>898</v>
      </c>
      <c r="G1318" s="41" t="s">
        <v>376</v>
      </c>
      <c r="H1318" s="41" t="s">
        <v>884</v>
      </c>
      <c r="I1318" s="41" t="s">
        <v>899</v>
      </c>
    </row>
    <row r="1319" spans="1:9" s="40" customFormat="1" ht="13.35" customHeight="1" x14ac:dyDescent="0.2">
      <c r="A1319" s="46" t="s">
        <v>111</v>
      </c>
      <c r="B1319" s="42">
        <v>3</v>
      </c>
      <c r="C1319" s="43">
        <v>840222.66</v>
      </c>
      <c r="D1319" s="43">
        <v>0</v>
      </c>
      <c r="E1319" s="43">
        <v>840222.66</v>
      </c>
      <c r="F1319" s="41" t="s">
        <v>1257</v>
      </c>
      <c r="G1319" s="41" t="s">
        <v>376</v>
      </c>
      <c r="H1319" s="41" t="s">
        <v>1243</v>
      </c>
      <c r="I1319" s="41" t="s">
        <v>1258</v>
      </c>
    </row>
    <row r="1320" spans="1:9" s="40" customFormat="1" ht="13.35" customHeight="1" x14ac:dyDescent="0.2">
      <c r="A1320" s="46" t="s">
        <v>111</v>
      </c>
      <c r="B1320" s="42">
        <v>4</v>
      </c>
      <c r="C1320" s="43">
        <v>840222.66</v>
      </c>
      <c r="D1320" s="43">
        <v>0</v>
      </c>
      <c r="E1320" s="43">
        <v>840222.66</v>
      </c>
      <c r="F1320" s="41" t="s">
        <v>1616</v>
      </c>
      <c r="G1320" s="41" t="s">
        <v>376</v>
      </c>
      <c r="H1320" s="41" t="s">
        <v>1602</v>
      </c>
      <c r="I1320" s="41" t="s">
        <v>1617</v>
      </c>
    </row>
    <row r="1321" spans="1:9" s="40" customFormat="1" ht="13.35" customHeight="1" x14ac:dyDescent="0.2">
      <c r="A1321" s="46" t="s">
        <v>111</v>
      </c>
      <c r="B1321" s="42">
        <v>5</v>
      </c>
      <c r="C1321" s="43">
        <v>840222.66</v>
      </c>
      <c r="D1321" s="43">
        <v>0</v>
      </c>
      <c r="E1321" s="43">
        <v>840222.66</v>
      </c>
      <c r="F1321" s="41" t="s">
        <v>1975</v>
      </c>
      <c r="G1321" s="41" t="s">
        <v>376</v>
      </c>
      <c r="H1321" s="41" t="s">
        <v>1961</v>
      </c>
      <c r="I1321" s="41" t="s">
        <v>1976</v>
      </c>
    </row>
    <row r="1322" spans="1:9" s="40" customFormat="1" ht="13.35" customHeight="1" x14ac:dyDescent="0.2">
      <c r="A1322" s="46" t="s">
        <v>111</v>
      </c>
      <c r="B1322" s="42">
        <v>6</v>
      </c>
      <c r="C1322" s="43">
        <v>924553.93</v>
      </c>
      <c r="D1322" s="43">
        <v>0</v>
      </c>
      <c r="E1322" s="43">
        <v>924553.93</v>
      </c>
      <c r="F1322" s="41" t="s">
        <v>2331</v>
      </c>
      <c r="G1322" s="41" t="s">
        <v>376</v>
      </c>
      <c r="H1322" s="41" t="s">
        <v>2317</v>
      </c>
      <c r="I1322" s="41" t="s">
        <v>2332</v>
      </c>
    </row>
    <row r="1323" spans="1:9" s="40" customFormat="1" ht="13.35" customHeight="1" x14ac:dyDescent="0.2">
      <c r="A1323" s="46" t="s">
        <v>111</v>
      </c>
      <c r="B1323" s="42">
        <v>7</v>
      </c>
      <c r="C1323" s="43">
        <v>846531.4</v>
      </c>
      <c r="D1323" s="43">
        <v>0</v>
      </c>
      <c r="E1323" s="43">
        <v>846531.4</v>
      </c>
      <c r="F1323" s="41" t="s">
        <v>2689</v>
      </c>
      <c r="G1323" s="41" t="s">
        <v>376</v>
      </c>
      <c r="H1323" s="41" t="s">
        <v>2675</v>
      </c>
      <c r="I1323" s="41" t="s">
        <v>2690</v>
      </c>
    </row>
    <row r="1324" spans="1:9" s="40" customFormat="1" ht="13.35" customHeight="1" x14ac:dyDescent="0.2">
      <c r="A1324" s="46" t="s">
        <v>111</v>
      </c>
      <c r="B1324" s="42">
        <v>8</v>
      </c>
      <c r="C1324" s="43">
        <v>854277.42</v>
      </c>
      <c r="D1324" s="43">
        <v>0</v>
      </c>
      <c r="E1324" s="43">
        <v>854277.42</v>
      </c>
      <c r="F1324" s="41" t="s">
        <v>3044</v>
      </c>
      <c r="G1324" s="41" t="s">
        <v>376</v>
      </c>
      <c r="H1324" s="41" t="s">
        <v>3030</v>
      </c>
      <c r="I1324" s="41" t="s">
        <v>3045</v>
      </c>
    </row>
    <row r="1325" spans="1:9" s="40" customFormat="1" ht="13.35" customHeight="1" x14ac:dyDescent="0.2">
      <c r="A1325" s="46" t="s">
        <v>111</v>
      </c>
      <c r="B1325" s="42">
        <v>9</v>
      </c>
      <c r="C1325" s="43">
        <v>854277.42</v>
      </c>
      <c r="D1325" s="43">
        <v>0</v>
      </c>
      <c r="E1325" s="43">
        <v>854277.42</v>
      </c>
      <c r="F1325" s="41" t="s">
        <v>3409</v>
      </c>
      <c r="G1325" s="41" t="s">
        <v>376</v>
      </c>
      <c r="H1325" s="41" t="s">
        <v>3386</v>
      </c>
      <c r="I1325" s="41" t="s">
        <v>3410</v>
      </c>
    </row>
    <row r="1326" spans="1:9" s="40" customFormat="1" ht="13.35" customHeight="1" x14ac:dyDescent="0.2">
      <c r="A1326" s="46" t="s">
        <v>111</v>
      </c>
      <c r="B1326" s="42">
        <v>10</v>
      </c>
      <c r="C1326" s="43">
        <v>860216.54</v>
      </c>
      <c r="D1326" s="43">
        <v>0</v>
      </c>
      <c r="E1326" s="43">
        <v>860216.54</v>
      </c>
      <c r="F1326" s="41" t="s">
        <v>3769</v>
      </c>
      <c r="G1326" s="41" t="s">
        <v>376</v>
      </c>
      <c r="H1326" s="41" t="s">
        <v>3749</v>
      </c>
      <c r="I1326" s="41" t="s">
        <v>3770</v>
      </c>
    </row>
    <row r="1327" spans="1:9" s="40" customFormat="1" ht="13.35" customHeight="1" x14ac:dyDescent="0.2">
      <c r="A1327" s="46" t="s">
        <v>111</v>
      </c>
      <c r="B1327" s="42">
        <v>11</v>
      </c>
      <c r="C1327" s="43">
        <v>859798.49</v>
      </c>
      <c r="D1327" s="43">
        <v>0</v>
      </c>
      <c r="E1327" s="43">
        <v>859798.49</v>
      </c>
      <c r="F1327" s="41" t="s">
        <v>4124</v>
      </c>
      <c r="G1327" s="41" t="s">
        <v>376</v>
      </c>
      <c r="H1327" s="41" t="s">
        <v>4104</v>
      </c>
      <c r="I1327" s="41" t="s">
        <v>4125</v>
      </c>
    </row>
    <row r="1328" spans="1:9" s="40" customFormat="1" ht="13.35" customHeight="1" x14ac:dyDescent="0.2">
      <c r="A1328" s="46" t="s">
        <v>111</v>
      </c>
      <c r="B1328" s="42">
        <v>12</v>
      </c>
      <c r="C1328" s="43">
        <v>860197.88</v>
      </c>
      <c r="D1328" s="43">
        <v>0</v>
      </c>
      <c r="E1328" s="43">
        <v>860197.88</v>
      </c>
      <c r="F1328" s="41" t="s">
        <v>4749</v>
      </c>
      <c r="G1328" s="41" t="s">
        <v>376</v>
      </c>
      <c r="H1328" s="41" t="s">
        <v>4521</v>
      </c>
      <c r="I1328" s="41" t="s">
        <v>4750</v>
      </c>
    </row>
    <row r="1329" spans="1:9" s="40" customFormat="1" ht="13.35" customHeight="1" x14ac:dyDescent="0.2">
      <c r="A1329" s="46" t="s">
        <v>112</v>
      </c>
      <c r="B1329" s="42">
        <v>1</v>
      </c>
      <c r="C1329" s="43">
        <v>374045.73</v>
      </c>
      <c r="D1329" s="43">
        <v>0</v>
      </c>
      <c r="E1329" s="43">
        <v>374045.73</v>
      </c>
      <c r="F1329" s="41" t="s">
        <v>660</v>
      </c>
      <c r="G1329" s="41" t="s">
        <v>661</v>
      </c>
      <c r="H1329" s="41" t="s">
        <v>327</v>
      </c>
      <c r="I1329" s="41" t="s">
        <v>662</v>
      </c>
    </row>
    <row r="1330" spans="1:9" s="40" customFormat="1" ht="13.35" customHeight="1" x14ac:dyDescent="0.2">
      <c r="A1330" s="46" t="s">
        <v>112</v>
      </c>
      <c r="B1330" s="42">
        <v>2</v>
      </c>
      <c r="C1330" s="43">
        <v>362182.21</v>
      </c>
      <c r="D1330" s="43">
        <v>0</v>
      </c>
      <c r="E1330" s="43">
        <v>362182.21</v>
      </c>
      <c r="F1330" s="41" t="s">
        <v>904</v>
      </c>
      <c r="G1330" s="41" t="s">
        <v>661</v>
      </c>
      <c r="H1330" s="41" t="s">
        <v>884</v>
      </c>
      <c r="I1330" s="41" t="s">
        <v>905</v>
      </c>
    </row>
    <row r="1331" spans="1:9" s="40" customFormat="1" ht="13.35" customHeight="1" x14ac:dyDescent="0.2">
      <c r="A1331" s="46" t="s">
        <v>112</v>
      </c>
      <c r="B1331" s="42">
        <v>3</v>
      </c>
      <c r="C1331" s="43">
        <v>368113.97</v>
      </c>
      <c r="D1331" s="43">
        <v>0</v>
      </c>
      <c r="E1331" s="43">
        <v>368113.97</v>
      </c>
      <c r="F1331" s="41" t="s">
        <v>1263</v>
      </c>
      <c r="G1331" s="41" t="s">
        <v>661</v>
      </c>
      <c r="H1331" s="41" t="s">
        <v>1243</v>
      </c>
      <c r="I1331" s="41" t="s">
        <v>1264</v>
      </c>
    </row>
    <row r="1332" spans="1:9" s="40" customFormat="1" ht="13.35" customHeight="1" x14ac:dyDescent="0.2">
      <c r="A1332" s="46" t="s">
        <v>112</v>
      </c>
      <c r="B1332" s="42">
        <v>4</v>
      </c>
      <c r="C1332" s="43">
        <v>368113.97</v>
      </c>
      <c r="D1332" s="43">
        <v>0</v>
      </c>
      <c r="E1332" s="43">
        <v>368113.97</v>
      </c>
      <c r="F1332" s="41" t="s">
        <v>1622</v>
      </c>
      <c r="G1332" s="41" t="s">
        <v>661</v>
      </c>
      <c r="H1332" s="41" t="s">
        <v>1602</v>
      </c>
      <c r="I1332" s="41" t="s">
        <v>1623</v>
      </c>
    </row>
    <row r="1333" spans="1:9" s="40" customFormat="1" ht="13.35" customHeight="1" x14ac:dyDescent="0.2">
      <c r="A1333" s="46" t="s">
        <v>112</v>
      </c>
      <c r="B1333" s="42">
        <v>5</v>
      </c>
      <c r="C1333" s="43">
        <v>368113.97</v>
      </c>
      <c r="D1333" s="43">
        <v>0</v>
      </c>
      <c r="E1333" s="43">
        <v>368113.97</v>
      </c>
      <c r="F1333" s="41" t="s">
        <v>1981</v>
      </c>
      <c r="G1333" s="41" t="s">
        <v>661</v>
      </c>
      <c r="H1333" s="41" t="s">
        <v>1961</v>
      </c>
      <c r="I1333" s="41" t="s">
        <v>1982</v>
      </c>
    </row>
    <row r="1334" spans="1:9" s="40" customFormat="1" ht="13.35" customHeight="1" x14ac:dyDescent="0.2">
      <c r="A1334" s="46" t="s">
        <v>112</v>
      </c>
      <c r="B1334" s="42">
        <v>6</v>
      </c>
      <c r="C1334" s="43">
        <v>338574.71</v>
      </c>
      <c r="D1334" s="43">
        <v>0</v>
      </c>
      <c r="E1334" s="43">
        <v>338574.71</v>
      </c>
      <c r="F1334" s="41" t="s">
        <v>2337</v>
      </c>
      <c r="G1334" s="41" t="s">
        <v>661</v>
      </c>
      <c r="H1334" s="41" t="s">
        <v>2317</v>
      </c>
      <c r="I1334" s="41" t="s">
        <v>2338</v>
      </c>
    </row>
    <row r="1335" spans="1:9" s="40" customFormat="1" ht="13.35" customHeight="1" x14ac:dyDescent="0.2">
      <c r="A1335" s="46" t="s">
        <v>112</v>
      </c>
      <c r="B1335" s="42">
        <v>7</v>
      </c>
      <c r="C1335" s="43">
        <v>361004.33</v>
      </c>
      <c r="D1335" s="43">
        <v>0</v>
      </c>
      <c r="E1335" s="43">
        <v>361004.33</v>
      </c>
      <c r="F1335" s="41" t="s">
        <v>2695</v>
      </c>
      <c r="G1335" s="41" t="s">
        <v>661</v>
      </c>
      <c r="H1335" s="41" t="s">
        <v>2675</v>
      </c>
      <c r="I1335" s="41" t="s">
        <v>2696</v>
      </c>
    </row>
    <row r="1336" spans="1:9" s="40" customFormat="1" ht="13.35" customHeight="1" x14ac:dyDescent="0.2">
      <c r="A1336" s="46" t="s">
        <v>112</v>
      </c>
      <c r="B1336" s="42">
        <v>8</v>
      </c>
      <c r="C1336" s="43">
        <v>363190.64</v>
      </c>
      <c r="D1336" s="43">
        <v>0</v>
      </c>
      <c r="E1336" s="43">
        <v>363190.64</v>
      </c>
      <c r="F1336" s="41" t="s">
        <v>3050</v>
      </c>
      <c r="G1336" s="41" t="s">
        <v>661</v>
      </c>
      <c r="H1336" s="41" t="s">
        <v>3030</v>
      </c>
      <c r="I1336" s="41" t="s">
        <v>3051</v>
      </c>
    </row>
    <row r="1337" spans="1:9" s="40" customFormat="1" ht="13.35" customHeight="1" x14ac:dyDescent="0.2">
      <c r="A1337" s="46" t="s">
        <v>112</v>
      </c>
      <c r="B1337" s="42">
        <v>9</v>
      </c>
      <c r="C1337" s="43">
        <v>363190.63</v>
      </c>
      <c r="D1337" s="43">
        <v>0</v>
      </c>
      <c r="E1337" s="43">
        <v>363190.63</v>
      </c>
      <c r="F1337" s="41" t="s">
        <v>3415</v>
      </c>
      <c r="G1337" s="41" t="s">
        <v>661</v>
      </c>
      <c r="H1337" s="41" t="s">
        <v>3386</v>
      </c>
      <c r="I1337" s="41" t="s">
        <v>3416</v>
      </c>
    </row>
    <row r="1338" spans="1:9" s="40" customFormat="1" ht="13.35" customHeight="1" x14ac:dyDescent="0.2">
      <c r="A1338" s="46" t="s">
        <v>112</v>
      </c>
      <c r="B1338" s="42">
        <v>10</v>
      </c>
      <c r="C1338" s="43">
        <v>364866.94</v>
      </c>
      <c r="D1338" s="43">
        <v>0</v>
      </c>
      <c r="E1338" s="43">
        <v>364866.94</v>
      </c>
      <c r="F1338" s="41" t="s">
        <v>3775</v>
      </c>
      <c r="G1338" s="41" t="s">
        <v>661</v>
      </c>
      <c r="H1338" s="41" t="s">
        <v>3749</v>
      </c>
      <c r="I1338" s="41" t="s">
        <v>3776</v>
      </c>
    </row>
    <row r="1339" spans="1:9" s="40" customFormat="1" ht="13.35" customHeight="1" x14ac:dyDescent="0.2">
      <c r="A1339" s="46" t="s">
        <v>112</v>
      </c>
      <c r="B1339" s="42">
        <v>11</v>
      </c>
      <c r="C1339" s="43">
        <v>364748.96</v>
      </c>
      <c r="D1339" s="43">
        <v>0</v>
      </c>
      <c r="E1339" s="43">
        <v>364748.96</v>
      </c>
      <c r="F1339" s="41" t="s">
        <v>4130</v>
      </c>
      <c r="G1339" s="41" t="s">
        <v>661</v>
      </c>
      <c r="H1339" s="41" t="s">
        <v>4104</v>
      </c>
      <c r="I1339" s="41" t="s">
        <v>4131</v>
      </c>
    </row>
    <row r="1340" spans="1:9" s="40" customFormat="1" ht="13.35" customHeight="1" x14ac:dyDescent="0.2">
      <c r="A1340" s="46" t="s">
        <v>112</v>
      </c>
      <c r="B1340" s="42">
        <v>12</v>
      </c>
      <c r="C1340" s="43">
        <v>363296.09</v>
      </c>
      <c r="D1340" s="43">
        <v>0</v>
      </c>
      <c r="E1340" s="43">
        <v>363296.09</v>
      </c>
      <c r="F1340" s="41" t="s">
        <v>4620</v>
      </c>
      <c r="G1340" s="41" t="s">
        <v>661</v>
      </c>
      <c r="H1340" s="41" t="s">
        <v>4521</v>
      </c>
      <c r="I1340" s="41" t="s">
        <v>4621</v>
      </c>
    </row>
    <row r="1341" spans="1:9" s="40" customFormat="1" ht="13.35" customHeight="1" x14ac:dyDescent="0.2">
      <c r="A1341" s="46" t="s">
        <v>113</v>
      </c>
      <c r="B1341" s="42">
        <v>1</v>
      </c>
      <c r="C1341" s="43">
        <v>281624.83</v>
      </c>
      <c r="D1341" s="43">
        <v>0</v>
      </c>
      <c r="E1341" s="43">
        <v>281624.83</v>
      </c>
      <c r="F1341" s="41" t="s">
        <v>729</v>
      </c>
      <c r="G1341" s="41" t="s">
        <v>730</v>
      </c>
      <c r="H1341" s="41" t="s">
        <v>327</v>
      </c>
      <c r="I1341" s="41" t="s">
        <v>731</v>
      </c>
    </row>
    <row r="1342" spans="1:9" s="40" customFormat="1" ht="13.35" customHeight="1" x14ac:dyDescent="0.2">
      <c r="A1342" s="46" t="s">
        <v>113</v>
      </c>
      <c r="B1342" s="42">
        <v>2</v>
      </c>
      <c r="C1342" s="43">
        <v>275753.03999999998</v>
      </c>
      <c r="D1342" s="43">
        <v>0</v>
      </c>
      <c r="E1342" s="43">
        <v>275753.03999999998</v>
      </c>
      <c r="F1342" s="41" t="s">
        <v>1136</v>
      </c>
      <c r="G1342" s="41" t="s">
        <v>730</v>
      </c>
      <c r="H1342" s="41" t="s">
        <v>884</v>
      </c>
      <c r="I1342" s="41" t="s">
        <v>1137</v>
      </c>
    </row>
    <row r="1343" spans="1:9" s="40" customFormat="1" ht="13.35" customHeight="1" x14ac:dyDescent="0.2">
      <c r="A1343" s="46" t="s">
        <v>113</v>
      </c>
      <c r="B1343" s="42">
        <v>3</v>
      </c>
      <c r="C1343" s="43">
        <v>278688.93</v>
      </c>
      <c r="D1343" s="43">
        <v>0</v>
      </c>
      <c r="E1343" s="43">
        <v>278688.93</v>
      </c>
      <c r="F1343" s="41" t="s">
        <v>1495</v>
      </c>
      <c r="G1343" s="41" t="s">
        <v>730</v>
      </c>
      <c r="H1343" s="41" t="s">
        <v>1243</v>
      </c>
      <c r="I1343" s="41" t="s">
        <v>1496</v>
      </c>
    </row>
    <row r="1344" spans="1:9" s="40" customFormat="1" ht="13.35" customHeight="1" x14ac:dyDescent="0.2">
      <c r="A1344" s="46" t="s">
        <v>113</v>
      </c>
      <c r="B1344" s="42">
        <v>4</v>
      </c>
      <c r="C1344" s="43">
        <v>278688.93</v>
      </c>
      <c r="D1344" s="43">
        <v>0</v>
      </c>
      <c r="E1344" s="43">
        <v>278688.93</v>
      </c>
      <c r="F1344" s="41" t="s">
        <v>1854</v>
      </c>
      <c r="G1344" s="41" t="s">
        <v>730</v>
      </c>
      <c r="H1344" s="41" t="s">
        <v>1602</v>
      </c>
      <c r="I1344" s="41" t="s">
        <v>1855</v>
      </c>
    </row>
    <row r="1345" spans="1:9" s="40" customFormat="1" ht="13.35" customHeight="1" x14ac:dyDescent="0.2">
      <c r="A1345" s="46" t="s">
        <v>113</v>
      </c>
      <c r="B1345" s="42">
        <v>5</v>
      </c>
      <c r="C1345" s="43">
        <v>278688.93</v>
      </c>
      <c r="D1345" s="43">
        <v>0</v>
      </c>
      <c r="E1345" s="43">
        <v>278688.93</v>
      </c>
      <c r="F1345" s="41" t="s">
        <v>2213</v>
      </c>
      <c r="G1345" s="41" t="s">
        <v>730</v>
      </c>
      <c r="H1345" s="41" t="s">
        <v>1961</v>
      </c>
      <c r="I1345" s="41" t="s">
        <v>2214</v>
      </c>
    </row>
    <row r="1346" spans="1:9" s="40" customFormat="1" ht="13.35" customHeight="1" x14ac:dyDescent="0.2">
      <c r="A1346" s="46" t="s">
        <v>113</v>
      </c>
      <c r="B1346" s="42">
        <v>6</v>
      </c>
      <c r="C1346" s="43">
        <v>186361.19</v>
      </c>
      <c r="D1346" s="43">
        <v>0</v>
      </c>
      <c r="E1346" s="43">
        <v>186361.19</v>
      </c>
      <c r="F1346" s="41" t="s">
        <v>2565</v>
      </c>
      <c r="G1346" s="41" t="s">
        <v>730</v>
      </c>
      <c r="H1346" s="41" t="s">
        <v>2317</v>
      </c>
      <c r="I1346" s="41" t="s">
        <v>2566</v>
      </c>
    </row>
    <row r="1347" spans="1:9" s="40" customFormat="1" ht="13.35" customHeight="1" x14ac:dyDescent="0.2">
      <c r="A1347" s="46" t="s">
        <v>113</v>
      </c>
      <c r="B1347" s="42">
        <v>7</v>
      </c>
      <c r="C1347" s="43">
        <v>261778.32</v>
      </c>
      <c r="D1347" s="43">
        <v>0</v>
      </c>
      <c r="E1347" s="43">
        <v>261778.32</v>
      </c>
      <c r="F1347" s="41" t="s">
        <v>2937</v>
      </c>
      <c r="G1347" s="41" t="s">
        <v>730</v>
      </c>
      <c r="H1347" s="41" t="s">
        <v>2675</v>
      </c>
      <c r="I1347" s="41" t="s">
        <v>2938</v>
      </c>
    </row>
    <row r="1348" spans="1:9" s="40" customFormat="1" ht="13.35" customHeight="1" x14ac:dyDescent="0.2">
      <c r="A1348" s="46" t="s">
        <v>113</v>
      </c>
      <c r="B1348" s="42">
        <v>8</v>
      </c>
      <c r="C1348" s="43">
        <v>263300.89</v>
      </c>
      <c r="D1348" s="43">
        <v>0</v>
      </c>
      <c r="E1348" s="43">
        <v>263300.89</v>
      </c>
      <c r="F1348" s="41" t="s">
        <v>3292</v>
      </c>
      <c r="G1348" s="41" t="s">
        <v>730</v>
      </c>
      <c r="H1348" s="41" t="s">
        <v>3030</v>
      </c>
      <c r="I1348" s="41" t="s">
        <v>3293</v>
      </c>
    </row>
    <row r="1349" spans="1:9" s="40" customFormat="1" ht="13.35" customHeight="1" x14ac:dyDescent="0.2">
      <c r="A1349" s="46" t="s">
        <v>113</v>
      </c>
      <c r="B1349" s="42">
        <v>9</v>
      </c>
      <c r="C1349" s="43">
        <v>263300.89</v>
      </c>
      <c r="D1349" s="43">
        <v>0</v>
      </c>
      <c r="E1349" s="43">
        <v>263300.89</v>
      </c>
      <c r="F1349" s="41" t="s">
        <v>3668</v>
      </c>
      <c r="G1349" s="41" t="s">
        <v>730</v>
      </c>
      <c r="H1349" s="41" t="s">
        <v>3386</v>
      </c>
      <c r="I1349" s="41" t="s">
        <v>3669</v>
      </c>
    </row>
    <row r="1350" spans="1:9" s="40" customFormat="1" ht="13.35" customHeight="1" x14ac:dyDescent="0.2">
      <c r="A1350" s="46" t="s">
        <v>113</v>
      </c>
      <c r="B1350" s="42">
        <v>10</v>
      </c>
      <c r="C1350" s="43">
        <v>264468.28000000003</v>
      </c>
      <c r="D1350" s="43">
        <v>0</v>
      </c>
      <c r="E1350" s="43">
        <v>264468.28000000003</v>
      </c>
      <c r="F1350" s="41" t="s">
        <v>4023</v>
      </c>
      <c r="G1350" s="41" t="s">
        <v>730</v>
      </c>
      <c r="H1350" s="41" t="s">
        <v>3749</v>
      </c>
      <c r="I1350" s="41" t="s">
        <v>4024</v>
      </c>
    </row>
    <row r="1351" spans="1:9" s="40" customFormat="1" ht="13.35" customHeight="1" x14ac:dyDescent="0.2">
      <c r="A1351" s="46" t="s">
        <v>113</v>
      </c>
      <c r="B1351" s="42">
        <v>11</v>
      </c>
      <c r="C1351" s="43">
        <v>264386.11</v>
      </c>
      <c r="D1351" s="43">
        <v>0</v>
      </c>
      <c r="E1351" s="43">
        <v>264386.11</v>
      </c>
      <c r="F1351" s="41" t="s">
        <v>4380</v>
      </c>
      <c r="G1351" s="41" t="s">
        <v>730</v>
      </c>
      <c r="H1351" s="41" t="s">
        <v>4104</v>
      </c>
      <c r="I1351" s="41" t="s">
        <v>4381</v>
      </c>
    </row>
    <row r="1352" spans="1:9" s="40" customFormat="1" ht="13.35" customHeight="1" x14ac:dyDescent="0.2">
      <c r="A1352" s="46" t="s">
        <v>113</v>
      </c>
      <c r="B1352" s="42">
        <v>12</v>
      </c>
      <c r="C1352" s="43">
        <v>264464.62</v>
      </c>
      <c r="D1352" s="43">
        <v>0</v>
      </c>
      <c r="E1352" s="43">
        <v>264464.62</v>
      </c>
      <c r="F1352" s="41" t="s">
        <v>4602</v>
      </c>
      <c r="G1352" s="41" t="s">
        <v>730</v>
      </c>
      <c r="H1352" s="41" t="s">
        <v>4521</v>
      </c>
      <c r="I1352" s="41" t="s">
        <v>4603</v>
      </c>
    </row>
    <row r="1353" spans="1:9" s="40" customFormat="1" ht="13.35" customHeight="1" x14ac:dyDescent="0.2">
      <c r="A1353" s="46" t="s">
        <v>114</v>
      </c>
      <c r="B1353" s="42">
        <v>1</v>
      </c>
      <c r="C1353" s="43">
        <v>2781054.55</v>
      </c>
      <c r="D1353" s="43">
        <v>0</v>
      </c>
      <c r="E1353" s="43">
        <v>2781054.55</v>
      </c>
      <c r="F1353" s="41" t="s">
        <v>360</v>
      </c>
      <c r="G1353" s="41" t="s">
        <v>361</v>
      </c>
      <c r="H1353" s="41" t="s">
        <v>327</v>
      </c>
      <c r="I1353" s="41" t="s">
        <v>362</v>
      </c>
    </row>
    <row r="1354" spans="1:9" s="40" customFormat="1" ht="13.35" customHeight="1" x14ac:dyDescent="0.2">
      <c r="A1354" s="46" t="s">
        <v>114</v>
      </c>
      <c r="B1354" s="42">
        <v>2</v>
      </c>
      <c r="C1354" s="43">
        <v>2853624.05</v>
      </c>
      <c r="D1354" s="43">
        <v>0</v>
      </c>
      <c r="E1354" s="43">
        <v>2853624.05</v>
      </c>
      <c r="F1354" s="41" t="s">
        <v>888</v>
      </c>
      <c r="G1354" s="41" t="s">
        <v>361</v>
      </c>
      <c r="H1354" s="41" t="s">
        <v>884</v>
      </c>
      <c r="I1354" s="41" t="s">
        <v>889</v>
      </c>
    </row>
    <row r="1355" spans="1:9" s="40" customFormat="1" ht="13.35" customHeight="1" x14ac:dyDescent="0.2">
      <c r="A1355" s="46" t="s">
        <v>114</v>
      </c>
      <c r="B1355" s="42">
        <v>3</v>
      </c>
      <c r="C1355" s="43">
        <v>2817340.24</v>
      </c>
      <c r="D1355" s="43">
        <v>0</v>
      </c>
      <c r="E1355" s="43">
        <v>2817340.24</v>
      </c>
      <c r="F1355" s="41" t="s">
        <v>1247</v>
      </c>
      <c r="G1355" s="41" t="s">
        <v>361</v>
      </c>
      <c r="H1355" s="41" t="s">
        <v>1243</v>
      </c>
      <c r="I1355" s="41" t="s">
        <v>1248</v>
      </c>
    </row>
    <row r="1356" spans="1:9" s="40" customFormat="1" ht="13.35" customHeight="1" x14ac:dyDescent="0.2">
      <c r="A1356" s="46" t="s">
        <v>114</v>
      </c>
      <c r="B1356" s="42">
        <v>4</v>
      </c>
      <c r="C1356" s="43">
        <v>2817340.11</v>
      </c>
      <c r="D1356" s="43">
        <v>0</v>
      </c>
      <c r="E1356" s="43">
        <v>2817340.11</v>
      </c>
      <c r="F1356" s="41" t="s">
        <v>1606</v>
      </c>
      <c r="G1356" s="41" t="s">
        <v>361</v>
      </c>
      <c r="H1356" s="41" t="s">
        <v>1602</v>
      </c>
      <c r="I1356" s="41" t="s">
        <v>1607</v>
      </c>
    </row>
    <row r="1357" spans="1:9" s="40" customFormat="1" ht="13.35" customHeight="1" x14ac:dyDescent="0.2">
      <c r="A1357" s="46" t="s">
        <v>114</v>
      </c>
      <c r="B1357" s="42">
        <v>5</v>
      </c>
      <c r="C1357" s="43">
        <v>2817340.11</v>
      </c>
      <c r="D1357" s="43">
        <v>0</v>
      </c>
      <c r="E1357" s="43">
        <v>2817340.11</v>
      </c>
      <c r="F1357" s="41" t="s">
        <v>1965</v>
      </c>
      <c r="G1357" s="41" t="s">
        <v>361</v>
      </c>
      <c r="H1357" s="41" t="s">
        <v>1961</v>
      </c>
      <c r="I1357" s="41" t="s">
        <v>1966</v>
      </c>
    </row>
    <row r="1358" spans="1:9" s="40" customFormat="1" ht="13.35" customHeight="1" x14ac:dyDescent="0.2">
      <c r="A1358" s="46" t="s">
        <v>114</v>
      </c>
      <c r="B1358" s="42">
        <v>6</v>
      </c>
      <c r="C1358" s="43">
        <v>2013270.57</v>
      </c>
      <c r="D1358" s="43">
        <v>0</v>
      </c>
      <c r="E1358" s="43">
        <v>2013270.57</v>
      </c>
      <c r="F1358" s="41" t="s">
        <v>2321</v>
      </c>
      <c r="G1358" s="41" t="s">
        <v>361</v>
      </c>
      <c r="H1358" s="41" t="s">
        <v>2317</v>
      </c>
      <c r="I1358" s="41" t="s">
        <v>2322</v>
      </c>
    </row>
    <row r="1359" spans="1:9" s="40" customFormat="1" ht="13.35" customHeight="1" x14ac:dyDescent="0.2">
      <c r="A1359" s="46" t="s">
        <v>114</v>
      </c>
      <c r="B1359" s="42">
        <v>7</v>
      </c>
      <c r="C1359" s="43">
        <v>2666170.71</v>
      </c>
      <c r="D1359" s="43">
        <v>0</v>
      </c>
      <c r="E1359" s="43">
        <v>2666170.71</v>
      </c>
      <c r="F1359" s="41" t="s">
        <v>2679</v>
      </c>
      <c r="G1359" s="41" t="s">
        <v>361</v>
      </c>
      <c r="H1359" s="41" t="s">
        <v>2675</v>
      </c>
      <c r="I1359" s="41" t="s">
        <v>2680</v>
      </c>
    </row>
    <row r="1360" spans="1:9" s="40" customFormat="1" ht="13.35" customHeight="1" x14ac:dyDescent="0.2">
      <c r="A1360" s="46" t="s">
        <v>114</v>
      </c>
      <c r="B1360" s="42">
        <v>8</v>
      </c>
      <c r="C1360" s="43">
        <v>2683327.5299999998</v>
      </c>
      <c r="D1360" s="43">
        <v>0</v>
      </c>
      <c r="E1360" s="43">
        <v>2683327.5299999998</v>
      </c>
      <c r="F1360" s="41" t="s">
        <v>3034</v>
      </c>
      <c r="G1360" s="41" t="s">
        <v>361</v>
      </c>
      <c r="H1360" s="41" t="s">
        <v>3030</v>
      </c>
      <c r="I1360" s="41" t="s">
        <v>3035</v>
      </c>
    </row>
    <row r="1361" spans="1:9" s="40" customFormat="1" ht="13.35" customHeight="1" x14ac:dyDescent="0.2">
      <c r="A1361" s="46" t="s">
        <v>114</v>
      </c>
      <c r="B1361" s="42">
        <v>9</v>
      </c>
      <c r="C1361" s="43">
        <v>2683327.5299999998</v>
      </c>
      <c r="D1361" s="43">
        <v>0</v>
      </c>
      <c r="E1361" s="43">
        <v>2683327.5299999998</v>
      </c>
      <c r="F1361" s="41" t="s">
        <v>3396</v>
      </c>
      <c r="G1361" s="41" t="s">
        <v>361</v>
      </c>
      <c r="H1361" s="41" t="s">
        <v>3386</v>
      </c>
      <c r="I1361" s="41" t="s">
        <v>3397</v>
      </c>
    </row>
    <row r="1362" spans="1:9" s="40" customFormat="1" ht="13.35" customHeight="1" x14ac:dyDescent="0.2">
      <c r="A1362" s="46" t="s">
        <v>114</v>
      </c>
      <c r="B1362" s="42">
        <v>10</v>
      </c>
      <c r="C1362" s="43">
        <v>2696482.19</v>
      </c>
      <c r="D1362" s="43">
        <v>0</v>
      </c>
      <c r="E1362" s="43">
        <v>2696482.19</v>
      </c>
      <c r="F1362" s="41" t="s">
        <v>3757</v>
      </c>
      <c r="G1362" s="41" t="s">
        <v>361</v>
      </c>
      <c r="H1362" s="41" t="s">
        <v>3749</v>
      </c>
      <c r="I1362" s="41" t="s">
        <v>3758</v>
      </c>
    </row>
    <row r="1363" spans="1:9" s="40" customFormat="1" ht="13.35" customHeight="1" x14ac:dyDescent="0.2">
      <c r="A1363" s="46" t="s">
        <v>114</v>
      </c>
      <c r="B1363" s="42">
        <v>11</v>
      </c>
      <c r="C1363" s="43">
        <v>2695556.24</v>
      </c>
      <c r="D1363" s="43">
        <v>0</v>
      </c>
      <c r="E1363" s="43">
        <v>2695556.24</v>
      </c>
      <c r="F1363" s="41" t="s">
        <v>4112</v>
      </c>
      <c r="G1363" s="41" t="s">
        <v>361</v>
      </c>
      <c r="H1363" s="41" t="s">
        <v>4104</v>
      </c>
      <c r="I1363" s="41" t="s">
        <v>4113</v>
      </c>
    </row>
    <row r="1364" spans="1:9" s="40" customFormat="1" ht="13.35" customHeight="1" x14ac:dyDescent="0.2">
      <c r="A1364" s="46" t="s">
        <v>114</v>
      </c>
      <c r="B1364" s="42">
        <v>12</v>
      </c>
      <c r="C1364" s="43">
        <v>2696440.89</v>
      </c>
      <c r="D1364" s="43">
        <v>0</v>
      </c>
      <c r="E1364" s="43">
        <v>2696440.89</v>
      </c>
      <c r="F1364" s="41" t="s">
        <v>4751</v>
      </c>
      <c r="G1364" s="41" t="s">
        <v>361</v>
      </c>
      <c r="H1364" s="41" t="s">
        <v>4521</v>
      </c>
      <c r="I1364" s="41" t="s">
        <v>4752</v>
      </c>
    </row>
    <row r="1365" spans="1:9" s="40" customFormat="1" ht="13.35" customHeight="1" x14ac:dyDescent="0.2">
      <c r="A1365" s="46" t="s">
        <v>115</v>
      </c>
      <c r="B1365" s="42">
        <v>1</v>
      </c>
      <c r="C1365" s="43">
        <v>206063.32</v>
      </c>
      <c r="D1365" s="43">
        <v>0</v>
      </c>
      <c r="E1365" s="43">
        <v>206063.32</v>
      </c>
      <c r="F1365" s="41" t="s">
        <v>600</v>
      </c>
      <c r="G1365" s="41" t="s">
        <v>601</v>
      </c>
      <c r="H1365" s="41" t="s">
        <v>327</v>
      </c>
      <c r="I1365" s="41" t="s">
        <v>602</v>
      </c>
    </row>
    <row r="1366" spans="1:9" s="40" customFormat="1" ht="13.35" customHeight="1" x14ac:dyDescent="0.2">
      <c r="A1366" s="46" t="s">
        <v>115</v>
      </c>
      <c r="B1366" s="42">
        <v>2</v>
      </c>
      <c r="C1366" s="43">
        <v>206147.36</v>
      </c>
      <c r="D1366" s="43">
        <v>0</v>
      </c>
      <c r="E1366" s="43">
        <v>206147.36</v>
      </c>
      <c r="F1366" s="41" t="s">
        <v>1052</v>
      </c>
      <c r="G1366" s="41" t="s">
        <v>601</v>
      </c>
      <c r="H1366" s="41" t="s">
        <v>884</v>
      </c>
      <c r="I1366" s="41" t="s">
        <v>1053</v>
      </c>
    </row>
    <row r="1367" spans="1:9" s="40" customFormat="1" ht="13.35" customHeight="1" x14ac:dyDescent="0.2">
      <c r="A1367" s="46" t="s">
        <v>115</v>
      </c>
      <c r="B1367" s="42">
        <v>3</v>
      </c>
      <c r="C1367" s="43">
        <v>206105.34</v>
      </c>
      <c r="D1367" s="43">
        <v>0</v>
      </c>
      <c r="E1367" s="43">
        <v>206105.34</v>
      </c>
      <c r="F1367" s="41" t="s">
        <v>1411</v>
      </c>
      <c r="G1367" s="41" t="s">
        <v>601</v>
      </c>
      <c r="H1367" s="41" t="s">
        <v>1243</v>
      </c>
      <c r="I1367" s="41" t="s">
        <v>1412</v>
      </c>
    </row>
    <row r="1368" spans="1:9" s="40" customFormat="1" ht="13.35" customHeight="1" x14ac:dyDescent="0.2">
      <c r="A1368" s="46" t="s">
        <v>115</v>
      </c>
      <c r="B1368" s="42">
        <v>4</v>
      </c>
      <c r="C1368" s="43">
        <v>206105.34</v>
      </c>
      <c r="D1368" s="43">
        <v>0</v>
      </c>
      <c r="E1368" s="43">
        <v>206105.34</v>
      </c>
      <c r="F1368" s="41" t="s">
        <v>1772</v>
      </c>
      <c r="G1368" s="41" t="s">
        <v>601</v>
      </c>
      <c r="H1368" s="41" t="s">
        <v>1602</v>
      </c>
      <c r="I1368" s="41" t="s">
        <v>1773</v>
      </c>
    </row>
    <row r="1369" spans="1:9" s="40" customFormat="1" ht="13.35" customHeight="1" x14ac:dyDescent="0.2">
      <c r="A1369" s="46" t="s">
        <v>115</v>
      </c>
      <c r="B1369" s="42">
        <v>5</v>
      </c>
      <c r="C1369" s="43">
        <v>206105.34</v>
      </c>
      <c r="D1369" s="43">
        <v>0</v>
      </c>
      <c r="E1369" s="43">
        <v>206105.34</v>
      </c>
      <c r="F1369" s="41" t="s">
        <v>2135</v>
      </c>
      <c r="G1369" s="41" t="s">
        <v>601</v>
      </c>
      <c r="H1369" s="41" t="s">
        <v>1961</v>
      </c>
      <c r="I1369" s="41" t="s">
        <v>2136</v>
      </c>
    </row>
    <row r="1370" spans="1:9" s="40" customFormat="1" ht="13.35" customHeight="1" x14ac:dyDescent="0.2">
      <c r="A1370" s="46" t="s">
        <v>115</v>
      </c>
      <c r="B1370" s="42">
        <v>6</v>
      </c>
      <c r="C1370" s="43">
        <v>274975.48</v>
      </c>
      <c r="D1370" s="43">
        <v>0</v>
      </c>
      <c r="E1370" s="43">
        <v>274975.48</v>
      </c>
      <c r="F1370" s="41" t="s">
        <v>2489</v>
      </c>
      <c r="G1370" s="41" t="s">
        <v>601</v>
      </c>
      <c r="H1370" s="41" t="s">
        <v>2317</v>
      </c>
      <c r="I1370" s="41" t="s">
        <v>2490</v>
      </c>
    </row>
    <row r="1371" spans="1:9" s="40" customFormat="1" ht="13.35" customHeight="1" x14ac:dyDescent="0.2">
      <c r="A1371" s="46" t="s">
        <v>115</v>
      </c>
      <c r="B1371" s="42">
        <v>7</v>
      </c>
      <c r="C1371" s="43">
        <v>216247.2</v>
      </c>
      <c r="D1371" s="43">
        <v>0</v>
      </c>
      <c r="E1371" s="43">
        <v>216247.2</v>
      </c>
      <c r="F1371" s="41" t="s">
        <v>2859</v>
      </c>
      <c r="G1371" s="41" t="s">
        <v>601</v>
      </c>
      <c r="H1371" s="41" t="s">
        <v>2675</v>
      </c>
      <c r="I1371" s="41" t="s">
        <v>2860</v>
      </c>
    </row>
    <row r="1372" spans="1:9" s="40" customFormat="1" ht="13.35" customHeight="1" x14ac:dyDescent="0.2">
      <c r="A1372" s="46" t="s">
        <v>115</v>
      </c>
      <c r="B1372" s="42">
        <v>8</v>
      </c>
      <c r="C1372" s="43">
        <v>217583.62</v>
      </c>
      <c r="D1372" s="43">
        <v>0</v>
      </c>
      <c r="E1372" s="43">
        <v>217583.62</v>
      </c>
      <c r="F1372" s="41" t="s">
        <v>3214</v>
      </c>
      <c r="G1372" s="41" t="s">
        <v>601</v>
      </c>
      <c r="H1372" s="41" t="s">
        <v>3030</v>
      </c>
      <c r="I1372" s="41" t="s">
        <v>3215</v>
      </c>
    </row>
    <row r="1373" spans="1:9" s="40" customFormat="1" ht="13.35" customHeight="1" x14ac:dyDescent="0.2">
      <c r="A1373" s="46" t="s">
        <v>115</v>
      </c>
      <c r="B1373" s="42">
        <v>9</v>
      </c>
      <c r="C1373" s="43">
        <v>217583.62</v>
      </c>
      <c r="D1373" s="43">
        <v>0</v>
      </c>
      <c r="E1373" s="43">
        <v>217583.62</v>
      </c>
      <c r="F1373" s="41" t="s">
        <v>3617</v>
      </c>
      <c r="G1373" s="41" t="s">
        <v>601</v>
      </c>
      <c r="H1373" s="41" t="s">
        <v>3386</v>
      </c>
      <c r="I1373" s="41" t="s">
        <v>3618</v>
      </c>
    </row>
    <row r="1374" spans="1:9" s="40" customFormat="1" ht="13.35" customHeight="1" x14ac:dyDescent="0.2">
      <c r="A1374" s="46" t="s">
        <v>115</v>
      </c>
      <c r="B1374" s="42">
        <v>10</v>
      </c>
      <c r="C1374" s="43">
        <v>218608.29</v>
      </c>
      <c r="D1374" s="43">
        <v>0</v>
      </c>
      <c r="E1374" s="43">
        <v>218608.29</v>
      </c>
      <c r="F1374" s="41" t="s">
        <v>3973</v>
      </c>
      <c r="G1374" s="41" t="s">
        <v>601</v>
      </c>
      <c r="H1374" s="41" t="s">
        <v>3749</v>
      </c>
      <c r="I1374" s="41" t="s">
        <v>3974</v>
      </c>
    </row>
    <row r="1375" spans="1:9" s="40" customFormat="1" ht="13.35" customHeight="1" x14ac:dyDescent="0.2">
      <c r="A1375" s="46" t="s">
        <v>115</v>
      </c>
      <c r="B1375" s="42">
        <v>11</v>
      </c>
      <c r="C1375" s="43">
        <v>218536.16</v>
      </c>
      <c r="D1375" s="43">
        <v>0</v>
      </c>
      <c r="E1375" s="43">
        <v>218536.16</v>
      </c>
      <c r="F1375" s="41" t="s">
        <v>4328</v>
      </c>
      <c r="G1375" s="41" t="s">
        <v>601</v>
      </c>
      <c r="H1375" s="41" t="s">
        <v>4104</v>
      </c>
      <c r="I1375" s="41" t="s">
        <v>4329</v>
      </c>
    </row>
    <row r="1376" spans="1:9" s="40" customFormat="1" ht="13.35" customHeight="1" x14ac:dyDescent="0.2">
      <c r="A1376" s="46" t="s">
        <v>115</v>
      </c>
      <c r="B1376" s="42">
        <v>12</v>
      </c>
      <c r="C1376" s="43">
        <v>218605.08</v>
      </c>
      <c r="D1376" s="43">
        <v>0</v>
      </c>
      <c r="E1376" s="43">
        <v>218605.08</v>
      </c>
      <c r="F1376" s="41" t="s">
        <v>4753</v>
      </c>
      <c r="G1376" s="41" t="s">
        <v>601</v>
      </c>
      <c r="H1376" s="41" t="s">
        <v>4521</v>
      </c>
      <c r="I1376" s="41" t="s">
        <v>4754</v>
      </c>
    </row>
    <row r="1377" spans="1:9" s="40" customFormat="1" ht="13.35" customHeight="1" x14ac:dyDescent="0.2">
      <c r="A1377" s="46" t="s">
        <v>116</v>
      </c>
      <c r="B1377" s="42">
        <v>1</v>
      </c>
      <c r="C1377" s="43">
        <v>427532.55</v>
      </c>
      <c r="D1377" s="43">
        <v>0</v>
      </c>
      <c r="E1377" s="43">
        <v>427532.55</v>
      </c>
      <c r="F1377" s="41" t="s">
        <v>456</v>
      </c>
      <c r="G1377" s="41" t="s">
        <v>457</v>
      </c>
      <c r="H1377" s="41" t="s">
        <v>327</v>
      </c>
      <c r="I1377" s="41" t="s">
        <v>458</v>
      </c>
    </row>
    <row r="1378" spans="1:9" s="40" customFormat="1" ht="13.35" customHeight="1" x14ac:dyDescent="0.2">
      <c r="A1378" s="46" t="s">
        <v>116</v>
      </c>
      <c r="B1378" s="42">
        <v>2</v>
      </c>
      <c r="C1378" s="43">
        <v>438867.39</v>
      </c>
      <c r="D1378" s="43">
        <v>0</v>
      </c>
      <c r="E1378" s="43">
        <v>438867.39</v>
      </c>
      <c r="F1378" s="41" t="s">
        <v>956</v>
      </c>
      <c r="G1378" s="41" t="s">
        <v>457</v>
      </c>
      <c r="H1378" s="41" t="s">
        <v>884</v>
      </c>
      <c r="I1378" s="41" t="s">
        <v>957</v>
      </c>
    </row>
    <row r="1379" spans="1:9" s="40" customFormat="1" ht="13.35" customHeight="1" x14ac:dyDescent="0.2">
      <c r="A1379" s="46" t="s">
        <v>116</v>
      </c>
      <c r="B1379" s="42">
        <v>3</v>
      </c>
      <c r="C1379" s="43">
        <v>433199.97</v>
      </c>
      <c r="D1379" s="43">
        <v>0</v>
      </c>
      <c r="E1379" s="43">
        <v>433199.97</v>
      </c>
      <c r="F1379" s="41" t="s">
        <v>1315</v>
      </c>
      <c r="G1379" s="41" t="s">
        <v>457</v>
      </c>
      <c r="H1379" s="41" t="s">
        <v>1243</v>
      </c>
      <c r="I1379" s="41" t="s">
        <v>1316</v>
      </c>
    </row>
    <row r="1380" spans="1:9" s="40" customFormat="1" ht="13.35" customHeight="1" x14ac:dyDescent="0.2">
      <c r="A1380" s="46" t="s">
        <v>116</v>
      </c>
      <c r="B1380" s="42">
        <v>4</v>
      </c>
      <c r="C1380" s="43">
        <v>433199.97</v>
      </c>
      <c r="D1380" s="43">
        <v>0</v>
      </c>
      <c r="E1380" s="43">
        <v>433199.97</v>
      </c>
      <c r="F1380" s="41" t="s">
        <v>1676</v>
      </c>
      <c r="G1380" s="41" t="s">
        <v>457</v>
      </c>
      <c r="H1380" s="41" t="s">
        <v>1602</v>
      </c>
      <c r="I1380" s="41" t="s">
        <v>1677</v>
      </c>
    </row>
    <row r="1381" spans="1:9" s="40" customFormat="1" ht="13.35" customHeight="1" x14ac:dyDescent="0.2">
      <c r="A1381" s="46" t="s">
        <v>116</v>
      </c>
      <c r="B1381" s="42">
        <v>5</v>
      </c>
      <c r="C1381" s="43">
        <v>433199.97</v>
      </c>
      <c r="D1381" s="43">
        <v>0</v>
      </c>
      <c r="E1381" s="43">
        <v>433199.97</v>
      </c>
      <c r="F1381" s="41" t="s">
        <v>2039</v>
      </c>
      <c r="G1381" s="41" t="s">
        <v>457</v>
      </c>
      <c r="H1381" s="41" t="s">
        <v>1961</v>
      </c>
      <c r="I1381" s="41" t="s">
        <v>2040</v>
      </c>
    </row>
    <row r="1382" spans="1:9" s="40" customFormat="1" ht="13.35" customHeight="1" x14ac:dyDescent="0.2">
      <c r="A1382" s="46" t="s">
        <v>116</v>
      </c>
      <c r="B1382" s="42">
        <v>6</v>
      </c>
      <c r="C1382" s="43">
        <v>40543.4</v>
      </c>
      <c r="D1382" s="43">
        <v>0</v>
      </c>
      <c r="E1382" s="43">
        <v>40543.4</v>
      </c>
      <c r="F1382" s="41" t="s">
        <v>2395</v>
      </c>
      <c r="G1382" s="41" t="s">
        <v>457</v>
      </c>
      <c r="H1382" s="41" t="s">
        <v>2317</v>
      </c>
      <c r="I1382" s="41" t="s">
        <v>2396</v>
      </c>
    </row>
    <row r="1383" spans="1:9" s="40" customFormat="1" ht="13.35" customHeight="1" x14ac:dyDescent="0.2">
      <c r="A1383" s="46" t="s">
        <v>116</v>
      </c>
      <c r="B1383" s="42">
        <v>7</v>
      </c>
      <c r="C1383" s="43">
        <v>363281.54</v>
      </c>
      <c r="D1383" s="43">
        <v>0</v>
      </c>
      <c r="E1383" s="43">
        <v>363281.54</v>
      </c>
      <c r="F1383" s="41" t="s">
        <v>2753</v>
      </c>
      <c r="G1383" s="41" t="s">
        <v>457</v>
      </c>
      <c r="H1383" s="41" t="s">
        <v>2675</v>
      </c>
      <c r="I1383" s="41" t="s">
        <v>2754</v>
      </c>
    </row>
    <row r="1384" spans="1:9" s="40" customFormat="1" ht="13.35" customHeight="1" x14ac:dyDescent="0.2">
      <c r="A1384" s="46" t="s">
        <v>116</v>
      </c>
      <c r="B1384" s="42">
        <v>8</v>
      </c>
      <c r="C1384" s="43">
        <v>367756.95</v>
      </c>
      <c r="D1384" s="43">
        <v>0</v>
      </c>
      <c r="E1384" s="43">
        <v>367756.95</v>
      </c>
      <c r="F1384" s="41" t="s">
        <v>3108</v>
      </c>
      <c r="G1384" s="41" t="s">
        <v>457</v>
      </c>
      <c r="H1384" s="41" t="s">
        <v>3030</v>
      </c>
      <c r="I1384" s="41" t="s">
        <v>3109</v>
      </c>
    </row>
    <row r="1385" spans="1:9" s="40" customFormat="1" ht="13.35" customHeight="1" x14ac:dyDescent="0.2">
      <c r="A1385" s="46" t="s">
        <v>116</v>
      </c>
      <c r="B1385" s="42">
        <v>9</v>
      </c>
      <c r="C1385" s="43">
        <v>367756.95</v>
      </c>
      <c r="D1385" s="43">
        <v>0</v>
      </c>
      <c r="E1385" s="43">
        <v>367756.95</v>
      </c>
      <c r="F1385" s="41" t="s">
        <v>3492</v>
      </c>
      <c r="G1385" s="41" t="s">
        <v>457</v>
      </c>
      <c r="H1385" s="41" t="s">
        <v>3386</v>
      </c>
      <c r="I1385" s="41" t="s">
        <v>3493</v>
      </c>
    </row>
    <row r="1386" spans="1:9" s="40" customFormat="1" ht="13.35" customHeight="1" x14ac:dyDescent="0.2">
      <c r="A1386" s="46" t="s">
        <v>116</v>
      </c>
      <c r="B1386" s="42">
        <v>10</v>
      </c>
      <c r="C1386" s="43">
        <v>371188.38</v>
      </c>
      <c r="D1386" s="43">
        <v>0</v>
      </c>
      <c r="E1386" s="43">
        <v>371188.38</v>
      </c>
      <c r="F1386" s="41" t="s">
        <v>3851</v>
      </c>
      <c r="G1386" s="41" t="s">
        <v>457</v>
      </c>
      <c r="H1386" s="41" t="s">
        <v>3749</v>
      </c>
      <c r="I1386" s="41" t="s">
        <v>3852</v>
      </c>
    </row>
    <row r="1387" spans="1:9" s="40" customFormat="1" ht="13.35" customHeight="1" x14ac:dyDescent="0.2">
      <c r="A1387" s="46" t="s">
        <v>116</v>
      </c>
      <c r="B1387" s="42">
        <v>11</v>
      </c>
      <c r="C1387" s="43">
        <v>370946.84</v>
      </c>
      <c r="D1387" s="43">
        <v>0</v>
      </c>
      <c r="E1387" s="43">
        <v>370946.84</v>
      </c>
      <c r="F1387" s="41" t="s">
        <v>4206</v>
      </c>
      <c r="G1387" s="41" t="s">
        <v>457</v>
      </c>
      <c r="H1387" s="41" t="s">
        <v>4104</v>
      </c>
      <c r="I1387" s="41" t="s">
        <v>4207</v>
      </c>
    </row>
    <row r="1388" spans="1:9" s="40" customFormat="1" ht="13.35" customHeight="1" x14ac:dyDescent="0.2">
      <c r="A1388" s="46" t="s">
        <v>116</v>
      </c>
      <c r="B1388" s="42">
        <v>12</v>
      </c>
      <c r="C1388" s="43">
        <v>371177.61</v>
      </c>
      <c r="D1388" s="43">
        <v>0</v>
      </c>
      <c r="E1388" s="43">
        <v>371177.61</v>
      </c>
      <c r="F1388" s="41" t="s">
        <v>4570</v>
      </c>
      <c r="G1388" s="41" t="s">
        <v>457</v>
      </c>
      <c r="H1388" s="41" t="s">
        <v>4521</v>
      </c>
      <c r="I1388" s="41" t="s">
        <v>4571</v>
      </c>
    </row>
    <row r="1389" spans="1:9" s="40" customFormat="1" ht="13.35" customHeight="1" x14ac:dyDescent="0.2">
      <c r="A1389" s="46" t="s">
        <v>117</v>
      </c>
      <c r="B1389" s="42">
        <v>1</v>
      </c>
      <c r="C1389" s="43">
        <v>1365554.21</v>
      </c>
      <c r="D1389" s="43">
        <v>0</v>
      </c>
      <c r="E1389" s="43">
        <v>1365554.21</v>
      </c>
      <c r="F1389" s="41" t="s">
        <v>381</v>
      </c>
      <c r="G1389" s="41" t="s">
        <v>382</v>
      </c>
      <c r="H1389" s="41" t="s">
        <v>327</v>
      </c>
      <c r="I1389" s="41" t="s">
        <v>383</v>
      </c>
    </row>
    <row r="1390" spans="1:9" s="40" customFormat="1" ht="13.35" customHeight="1" x14ac:dyDescent="0.2">
      <c r="A1390" s="46" t="s">
        <v>117</v>
      </c>
      <c r="B1390" s="42">
        <v>2</v>
      </c>
      <c r="C1390" s="43">
        <v>1394243.99</v>
      </c>
      <c r="D1390" s="43">
        <v>0</v>
      </c>
      <c r="E1390" s="43">
        <v>1394243.99</v>
      </c>
      <c r="F1390" s="41" t="s">
        <v>906</v>
      </c>
      <c r="G1390" s="41" t="s">
        <v>382</v>
      </c>
      <c r="H1390" s="41" t="s">
        <v>884</v>
      </c>
      <c r="I1390" s="41" t="s">
        <v>907</v>
      </c>
    </row>
    <row r="1391" spans="1:9" s="40" customFormat="1" ht="13.35" customHeight="1" x14ac:dyDescent="0.2">
      <c r="A1391" s="46" t="s">
        <v>117</v>
      </c>
      <c r="B1391" s="42">
        <v>3</v>
      </c>
      <c r="C1391" s="43">
        <v>1379899.1</v>
      </c>
      <c r="D1391" s="43">
        <v>0</v>
      </c>
      <c r="E1391" s="43">
        <v>1379899.1</v>
      </c>
      <c r="F1391" s="41" t="s">
        <v>1265</v>
      </c>
      <c r="G1391" s="41" t="s">
        <v>382</v>
      </c>
      <c r="H1391" s="41" t="s">
        <v>1243</v>
      </c>
      <c r="I1391" s="41" t="s">
        <v>1266</v>
      </c>
    </row>
    <row r="1392" spans="1:9" s="40" customFormat="1" ht="13.35" customHeight="1" x14ac:dyDescent="0.2">
      <c r="A1392" s="46" t="s">
        <v>117</v>
      </c>
      <c r="B1392" s="42">
        <v>4</v>
      </c>
      <c r="C1392" s="43">
        <v>1379899.1</v>
      </c>
      <c r="D1392" s="43">
        <v>0</v>
      </c>
      <c r="E1392" s="43">
        <v>1379899.1</v>
      </c>
      <c r="F1392" s="41" t="s">
        <v>1624</v>
      </c>
      <c r="G1392" s="41" t="s">
        <v>382</v>
      </c>
      <c r="H1392" s="41" t="s">
        <v>1602</v>
      </c>
      <c r="I1392" s="41" t="s">
        <v>1625</v>
      </c>
    </row>
    <row r="1393" spans="1:9" s="40" customFormat="1" ht="13.35" customHeight="1" x14ac:dyDescent="0.2">
      <c r="A1393" s="46" t="s">
        <v>117</v>
      </c>
      <c r="B1393" s="42">
        <v>5</v>
      </c>
      <c r="C1393" s="43">
        <v>1379899.1</v>
      </c>
      <c r="D1393" s="43">
        <v>0</v>
      </c>
      <c r="E1393" s="43">
        <v>1379899.1</v>
      </c>
      <c r="F1393" s="41" t="s">
        <v>1983</v>
      </c>
      <c r="G1393" s="41" t="s">
        <v>382</v>
      </c>
      <c r="H1393" s="41" t="s">
        <v>1961</v>
      </c>
      <c r="I1393" s="41" t="s">
        <v>1984</v>
      </c>
    </row>
    <row r="1394" spans="1:9" s="40" customFormat="1" ht="13.35" customHeight="1" x14ac:dyDescent="0.2">
      <c r="A1394" s="46" t="s">
        <v>117</v>
      </c>
      <c r="B1394" s="42">
        <v>6</v>
      </c>
      <c r="C1394" s="43">
        <v>1427702.34</v>
      </c>
      <c r="D1394" s="43">
        <v>0</v>
      </c>
      <c r="E1394" s="43">
        <v>1427702.34</v>
      </c>
      <c r="F1394" s="41" t="s">
        <v>2339</v>
      </c>
      <c r="G1394" s="41" t="s">
        <v>382</v>
      </c>
      <c r="H1394" s="41" t="s">
        <v>2317</v>
      </c>
      <c r="I1394" s="41" t="s">
        <v>2340</v>
      </c>
    </row>
    <row r="1395" spans="1:9" s="40" customFormat="1" ht="13.35" customHeight="1" x14ac:dyDescent="0.2">
      <c r="A1395" s="46" t="s">
        <v>117</v>
      </c>
      <c r="B1395" s="42">
        <v>7</v>
      </c>
      <c r="C1395" s="43">
        <v>1378596.9</v>
      </c>
      <c r="D1395" s="43">
        <v>0</v>
      </c>
      <c r="E1395" s="43">
        <v>1378596.9</v>
      </c>
      <c r="F1395" s="41" t="s">
        <v>2697</v>
      </c>
      <c r="G1395" s="41" t="s">
        <v>382</v>
      </c>
      <c r="H1395" s="41" t="s">
        <v>2675</v>
      </c>
      <c r="I1395" s="41" t="s">
        <v>2698</v>
      </c>
    </row>
    <row r="1396" spans="1:9" s="40" customFormat="1" ht="13.35" customHeight="1" x14ac:dyDescent="0.2">
      <c r="A1396" s="46" t="s">
        <v>117</v>
      </c>
      <c r="B1396" s="42">
        <v>8</v>
      </c>
      <c r="C1396" s="43">
        <v>1387865.77</v>
      </c>
      <c r="D1396" s="43">
        <v>0</v>
      </c>
      <c r="E1396" s="43">
        <v>1387865.77</v>
      </c>
      <c r="F1396" s="41" t="s">
        <v>3052</v>
      </c>
      <c r="G1396" s="41" t="s">
        <v>382</v>
      </c>
      <c r="H1396" s="41" t="s">
        <v>3030</v>
      </c>
      <c r="I1396" s="41" t="s">
        <v>3053</v>
      </c>
    </row>
    <row r="1397" spans="1:9" s="40" customFormat="1" ht="13.35" customHeight="1" x14ac:dyDescent="0.2">
      <c r="A1397" s="46" t="s">
        <v>117</v>
      </c>
      <c r="B1397" s="42">
        <v>9</v>
      </c>
      <c r="C1397" s="43">
        <v>1387865.77</v>
      </c>
      <c r="D1397" s="43">
        <v>0</v>
      </c>
      <c r="E1397" s="43">
        <v>1387865.77</v>
      </c>
      <c r="F1397" s="41" t="s">
        <v>3419</v>
      </c>
      <c r="G1397" s="41" t="s">
        <v>382</v>
      </c>
      <c r="H1397" s="41" t="s">
        <v>3386</v>
      </c>
      <c r="I1397" s="41" t="s">
        <v>3420</v>
      </c>
    </row>
    <row r="1398" spans="1:9" s="40" customFormat="1" ht="13.35" customHeight="1" x14ac:dyDescent="0.2">
      <c r="A1398" s="46" t="s">
        <v>117</v>
      </c>
      <c r="B1398" s="42">
        <v>10</v>
      </c>
      <c r="C1398" s="43">
        <v>1394972.5</v>
      </c>
      <c r="D1398" s="43">
        <v>0</v>
      </c>
      <c r="E1398" s="43">
        <v>1394972.5</v>
      </c>
      <c r="F1398" s="41" t="s">
        <v>3779</v>
      </c>
      <c r="G1398" s="41" t="s">
        <v>382</v>
      </c>
      <c r="H1398" s="41" t="s">
        <v>3749</v>
      </c>
      <c r="I1398" s="41" t="s">
        <v>3780</v>
      </c>
    </row>
    <row r="1399" spans="1:9" s="40" customFormat="1" ht="13.35" customHeight="1" x14ac:dyDescent="0.2">
      <c r="A1399" s="46" t="s">
        <v>117</v>
      </c>
      <c r="B1399" s="42">
        <v>11</v>
      </c>
      <c r="C1399" s="43">
        <v>1394472.26</v>
      </c>
      <c r="D1399" s="43">
        <v>0</v>
      </c>
      <c r="E1399" s="43">
        <v>1394472.26</v>
      </c>
      <c r="F1399" s="41" t="s">
        <v>4134</v>
      </c>
      <c r="G1399" s="41" t="s">
        <v>382</v>
      </c>
      <c r="H1399" s="41" t="s">
        <v>4104</v>
      </c>
      <c r="I1399" s="41" t="s">
        <v>4135</v>
      </c>
    </row>
    <row r="1400" spans="1:9" s="40" customFormat="1" ht="13.35" customHeight="1" x14ac:dyDescent="0.2">
      <c r="A1400" s="46" t="s">
        <v>117</v>
      </c>
      <c r="B1400" s="42">
        <v>12</v>
      </c>
      <c r="C1400" s="43">
        <v>1394950.19</v>
      </c>
      <c r="D1400" s="43">
        <v>0</v>
      </c>
      <c r="E1400" s="43">
        <v>1394950.19</v>
      </c>
      <c r="F1400" s="41" t="s">
        <v>4755</v>
      </c>
      <c r="G1400" s="41" t="s">
        <v>382</v>
      </c>
      <c r="H1400" s="41" t="s">
        <v>4521</v>
      </c>
      <c r="I1400" s="41" t="s">
        <v>4756</v>
      </c>
    </row>
    <row r="1401" spans="1:9" s="40" customFormat="1" ht="13.35" customHeight="1" x14ac:dyDescent="0.2">
      <c r="A1401" s="46" t="s">
        <v>118</v>
      </c>
      <c r="B1401" s="42">
        <v>1</v>
      </c>
      <c r="C1401" s="43">
        <v>181351.23</v>
      </c>
      <c r="D1401" s="43">
        <v>0</v>
      </c>
      <c r="E1401" s="43">
        <v>181351.23</v>
      </c>
      <c r="F1401" s="41" t="s">
        <v>732</v>
      </c>
      <c r="G1401" s="41" t="s">
        <v>733</v>
      </c>
      <c r="H1401" s="41" t="s">
        <v>327</v>
      </c>
      <c r="I1401" s="41" t="s">
        <v>734</v>
      </c>
    </row>
    <row r="1402" spans="1:9" s="40" customFormat="1" ht="13.35" customHeight="1" x14ac:dyDescent="0.2">
      <c r="A1402" s="46" t="s">
        <v>118</v>
      </c>
      <c r="B1402" s="42">
        <v>2</v>
      </c>
      <c r="C1402" s="43">
        <v>183370.43</v>
      </c>
      <c r="D1402" s="43">
        <v>0</v>
      </c>
      <c r="E1402" s="43">
        <v>183370.43</v>
      </c>
      <c r="F1402" s="41" t="s">
        <v>1138</v>
      </c>
      <c r="G1402" s="41" t="s">
        <v>733</v>
      </c>
      <c r="H1402" s="41" t="s">
        <v>884</v>
      </c>
      <c r="I1402" s="41" t="s">
        <v>1139</v>
      </c>
    </row>
    <row r="1403" spans="1:9" s="40" customFormat="1" ht="13.35" customHeight="1" x14ac:dyDescent="0.2">
      <c r="A1403" s="46" t="s">
        <v>118</v>
      </c>
      <c r="B1403" s="42">
        <v>3</v>
      </c>
      <c r="C1403" s="43">
        <v>182360.83</v>
      </c>
      <c r="D1403" s="43">
        <v>0</v>
      </c>
      <c r="E1403" s="43">
        <v>182360.83</v>
      </c>
      <c r="F1403" s="41" t="s">
        <v>1497</v>
      </c>
      <c r="G1403" s="41" t="s">
        <v>733</v>
      </c>
      <c r="H1403" s="41" t="s">
        <v>1243</v>
      </c>
      <c r="I1403" s="41" t="s">
        <v>1498</v>
      </c>
    </row>
    <row r="1404" spans="1:9" s="40" customFormat="1" ht="13.35" customHeight="1" x14ac:dyDescent="0.2">
      <c r="A1404" s="46" t="s">
        <v>118</v>
      </c>
      <c r="B1404" s="42">
        <v>4</v>
      </c>
      <c r="C1404" s="43">
        <v>182360.83</v>
      </c>
      <c r="D1404" s="43">
        <v>0</v>
      </c>
      <c r="E1404" s="43">
        <v>182360.83</v>
      </c>
      <c r="F1404" s="41" t="s">
        <v>1856</v>
      </c>
      <c r="G1404" s="41" t="s">
        <v>733</v>
      </c>
      <c r="H1404" s="41" t="s">
        <v>1602</v>
      </c>
      <c r="I1404" s="41" t="s">
        <v>1857</v>
      </c>
    </row>
    <row r="1405" spans="1:9" s="40" customFormat="1" ht="13.35" customHeight="1" x14ac:dyDescent="0.2">
      <c r="A1405" s="46" t="s">
        <v>118</v>
      </c>
      <c r="B1405" s="42">
        <v>5</v>
      </c>
      <c r="C1405" s="43">
        <v>182360.83</v>
      </c>
      <c r="D1405" s="43">
        <v>0</v>
      </c>
      <c r="E1405" s="43">
        <v>182360.83</v>
      </c>
      <c r="F1405" s="41" t="s">
        <v>2215</v>
      </c>
      <c r="G1405" s="41" t="s">
        <v>733</v>
      </c>
      <c r="H1405" s="41" t="s">
        <v>1961</v>
      </c>
      <c r="I1405" s="41" t="s">
        <v>2216</v>
      </c>
    </row>
    <row r="1406" spans="1:9" s="40" customFormat="1" ht="13.35" customHeight="1" x14ac:dyDescent="0.2">
      <c r="A1406" s="46" t="s">
        <v>118</v>
      </c>
      <c r="B1406" s="42">
        <v>6</v>
      </c>
      <c r="C1406" s="43">
        <v>152778.32999999999</v>
      </c>
      <c r="D1406" s="43">
        <v>0</v>
      </c>
      <c r="E1406" s="43">
        <v>152778.32999999999</v>
      </c>
      <c r="F1406" s="41" t="s">
        <v>2567</v>
      </c>
      <c r="G1406" s="41" t="s">
        <v>733</v>
      </c>
      <c r="H1406" s="41" t="s">
        <v>2317</v>
      </c>
      <c r="I1406" s="41" t="s">
        <v>2568</v>
      </c>
    </row>
    <row r="1407" spans="1:9" s="40" customFormat="1" ht="13.35" customHeight="1" x14ac:dyDescent="0.2">
      <c r="A1407" s="46" t="s">
        <v>118</v>
      </c>
      <c r="B1407" s="42">
        <v>7</v>
      </c>
      <c r="C1407" s="43">
        <v>176424.33</v>
      </c>
      <c r="D1407" s="43">
        <v>0</v>
      </c>
      <c r="E1407" s="43">
        <v>176424.33</v>
      </c>
      <c r="F1407" s="41" t="s">
        <v>2939</v>
      </c>
      <c r="G1407" s="41" t="s">
        <v>733</v>
      </c>
      <c r="H1407" s="41" t="s">
        <v>2675</v>
      </c>
      <c r="I1407" s="41" t="s">
        <v>2940</v>
      </c>
    </row>
    <row r="1408" spans="1:9" s="40" customFormat="1" ht="13.35" customHeight="1" x14ac:dyDescent="0.2">
      <c r="A1408" s="46" t="s">
        <v>118</v>
      </c>
      <c r="B1408" s="42">
        <v>8</v>
      </c>
      <c r="C1408" s="43">
        <v>177430.35</v>
      </c>
      <c r="D1408" s="43">
        <v>0</v>
      </c>
      <c r="E1408" s="43">
        <v>177430.35</v>
      </c>
      <c r="F1408" s="41" t="s">
        <v>3294</v>
      </c>
      <c r="G1408" s="41" t="s">
        <v>733</v>
      </c>
      <c r="H1408" s="41" t="s">
        <v>3030</v>
      </c>
      <c r="I1408" s="41" t="s">
        <v>3295</v>
      </c>
    </row>
    <row r="1409" spans="1:9" s="40" customFormat="1" ht="13.35" customHeight="1" x14ac:dyDescent="0.2">
      <c r="A1409" s="46" t="s">
        <v>118</v>
      </c>
      <c r="B1409" s="42">
        <v>9</v>
      </c>
      <c r="C1409" s="43">
        <v>177430.36</v>
      </c>
      <c r="D1409" s="43">
        <v>0</v>
      </c>
      <c r="E1409" s="43">
        <v>177430.36</v>
      </c>
      <c r="F1409" s="41" t="s">
        <v>3670</v>
      </c>
      <c r="G1409" s="41" t="s">
        <v>733</v>
      </c>
      <c r="H1409" s="41" t="s">
        <v>3386</v>
      </c>
      <c r="I1409" s="41" t="s">
        <v>3671</v>
      </c>
    </row>
    <row r="1410" spans="1:9" s="40" customFormat="1" ht="13.35" customHeight="1" x14ac:dyDescent="0.2">
      <c r="A1410" s="46" t="s">
        <v>118</v>
      </c>
      <c r="B1410" s="42">
        <v>10</v>
      </c>
      <c r="C1410" s="43">
        <v>178201.7</v>
      </c>
      <c r="D1410" s="43">
        <v>0</v>
      </c>
      <c r="E1410" s="43">
        <v>178201.7</v>
      </c>
      <c r="F1410" s="41" t="s">
        <v>4025</v>
      </c>
      <c r="G1410" s="41" t="s">
        <v>733</v>
      </c>
      <c r="H1410" s="41" t="s">
        <v>3749</v>
      </c>
      <c r="I1410" s="41" t="s">
        <v>4026</v>
      </c>
    </row>
    <row r="1411" spans="1:9" s="40" customFormat="1" ht="13.35" customHeight="1" x14ac:dyDescent="0.2">
      <c r="A1411" s="46" t="s">
        <v>118</v>
      </c>
      <c r="B1411" s="42">
        <v>11</v>
      </c>
      <c r="C1411" s="43">
        <v>178147.42</v>
      </c>
      <c r="D1411" s="43">
        <v>0</v>
      </c>
      <c r="E1411" s="43">
        <v>178147.42</v>
      </c>
      <c r="F1411" s="41" t="s">
        <v>4382</v>
      </c>
      <c r="G1411" s="41" t="s">
        <v>733</v>
      </c>
      <c r="H1411" s="41" t="s">
        <v>4104</v>
      </c>
      <c r="I1411" s="41" t="s">
        <v>4383</v>
      </c>
    </row>
    <row r="1412" spans="1:9" s="40" customFormat="1" ht="13.35" customHeight="1" x14ac:dyDescent="0.2">
      <c r="A1412" s="46" t="s">
        <v>118</v>
      </c>
      <c r="B1412" s="42">
        <v>12</v>
      </c>
      <c r="C1412" s="43">
        <v>178199.28</v>
      </c>
      <c r="D1412" s="43">
        <v>0</v>
      </c>
      <c r="E1412" s="43">
        <v>178199.28</v>
      </c>
      <c r="F1412" s="41" t="s">
        <v>4861</v>
      </c>
      <c r="G1412" s="41" t="s">
        <v>733</v>
      </c>
      <c r="H1412" s="41" t="s">
        <v>4521</v>
      </c>
      <c r="I1412" s="41" t="s">
        <v>4862</v>
      </c>
    </row>
    <row r="1413" spans="1:9" s="40" customFormat="1" ht="13.35" customHeight="1" x14ac:dyDescent="0.2">
      <c r="A1413" s="46" t="s">
        <v>119</v>
      </c>
      <c r="B1413" s="42">
        <v>1</v>
      </c>
      <c r="C1413" s="43">
        <v>1055.71</v>
      </c>
      <c r="D1413" s="43">
        <v>0</v>
      </c>
      <c r="E1413" s="43">
        <v>1055.71</v>
      </c>
      <c r="F1413" s="41" t="s">
        <v>489</v>
      </c>
      <c r="G1413" s="41" t="s">
        <v>490</v>
      </c>
      <c r="H1413" s="41" t="s">
        <v>327</v>
      </c>
      <c r="I1413" s="41" t="s">
        <v>491</v>
      </c>
    </row>
    <row r="1414" spans="1:9" s="40" customFormat="1" ht="13.35" customHeight="1" x14ac:dyDescent="0.2">
      <c r="A1414" s="46" t="s">
        <v>119</v>
      </c>
      <c r="B1414" s="42">
        <v>2</v>
      </c>
      <c r="C1414" s="43">
        <v>6728.87</v>
      </c>
      <c r="D1414" s="43">
        <v>0</v>
      </c>
      <c r="E1414" s="43">
        <v>6728.87</v>
      </c>
      <c r="F1414" s="41" t="s">
        <v>978</v>
      </c>
      <c r="G1414" s="41" t="s">
        <v>490</v>
      </c>
      <c r="H1414" s="41" t="s">
        <v>884</v>
      </c>
      <c r="I1414" s="41" t="s">
        <v>979</v>
      </c>
    </row>
    <row r="1415" spans="1:9" s="40" customFormat="1" ht="13.35" customHeight="1" x14ac:dyDescent="0.2">
      <c r="A1415" s="46" t="s">
        <v>119</v>
      </c>
      <c r="B1415" s="42">
        <v>3</v>
      </c>
      <c r="C1415" s="43">
        <v>3892.29</v>
      </c>
      <c r="D1415" s="43">
        <v>0</v>
      </c>
      <c r="E1415" s="43">
        <v>3892.29</v>
      </c>
      <c r="F1415" s="41" t="s">
        <v>1337</v>
      </c>
      <c r="G1415" s="41" t="s">
        <v>490</v>
      </c>
      <c r="H1415" s="41" t="s">
        <v>1243</v>
      </c>
      <c r="I1415" s="41" t="s">
        <v>1338</v>
      </c>
    </row>
    <row r="1416" spans="1:9" s="40" customFormat="1" ht="13.35" customHeight="1" x14ac:dyDescent="0.2">
      <c r="A1416" s="46" t="s">
        <v>119</v>
      </c>
      <c r="B1416" s="42">
        <v>4</v>
      </c>
      <c r="C1416" s="43">
        <v>3892.29</v>
      </c>
      <c r="D1416" s="43">
        <v>0</v>
      </c>
      <c r="E1416" s="43">
        <v>3892.29</v>
      </c>
      <c r="F1416" s="41" t="s">
        <v>1698</v>
      </c>
      <c r="G1416" s="41" t="s">
        <v>490</v>
      </c>
      <c r="H1416" s="41" t="s">
        <v>1602</v>
      </c>
      <c r="I1416" s="41" t="s">
        <v>1699</v>
      </c>
    </row>
    <row r="1417" spans="1:9" s="40" customFormat="1" ht="13.35" customHeight="1" x14ac:dyDescent="0.2">
      <c r="A1417" s="46" t="s">
        <v>119</v>
      </c>
      <c r="B1417" s="42">
        <v>5</v>
      </c>
      <c r="C1417" s="43">
        <v>3892.29</v>
      </c>
      <c r="D1417" s="43">
        <v>0</v>
      </c>
      <c r="E1417" s="43">
        <v>3892.29</v>
      </c>
      <c r="F1417" s="41" t="s">
        <v>2061</v>
      </c>
      <c r="G1417" s="41" t="s">
        <v>490</v>
      </c>
      <c r="H1417" s="41" t="s">
        <v>1961</v>
      </c>
      <c r="I1417" s="41" t="s">
        <v>2062</v>
      </c>
    </row>
    <row r="1418" spans="1:9" s="40" customFormat="1" ht="13.35" customHeight="1" x14ac:dyDescent="0.2">
      <c r="A1418" s="46" t="s">
        <v>119</v>
      </c>
      <c r="B1418" s="42">
        <v>6</v>
      </c>
      <c r="C1418" s="43">
        <v>228331.58</v>
      </c>
      <c r="D1418" s="43">
        <v>0</v>
      </c>
      <c r="E1418" s="43">
        <v>228331.58</v>
      </c>
      <c r="F1418" s="41" t="s">
        <v>2417</v>
      </c>
      <c r="G1418" s="41" t="s">
        <v>490</v>
      </c>
      <c r="H1418" s="41" t="s">
        <v>2317</v>
      </c>
      <c r="I1418" s="41" t="s">
        <v>2418</v>
      </c>
    </row>
    <row r="1419" spans="1:9" s="40" customFormat="1" ht="13.35" customHeight="1" x14ac:dyDescent="0.2">
      <c r="A1419" s="46" t="s">
        <v>119</v>
      </c>
      <c r="B1419" s="42">
        <v>7</v>
      </c>
      <c r="C1419" s="43">
        <v>39451.89</v>
      </c>
      <c r="D1419" s="43">
        <v>0</v>
      </c>
      <c r="E1419" s="43">
        <v>39451.89</v>
      </c>
      <c r="F1419" s="41" t="s">
        <v>2777</v>
      </c>
      <c r="G1419" s="41" t="s">
        <v>490</v>
      </c>
      <c r="H1419" s="41" t="s">
        <v>2675</v>
      </c>
      <c r="I1419" s="41" t="s">
        <v>2778</v>
      </c>
    </row>
    <row r="1420" spans="1:9" s="40" customFormat="1" ht="13.35" customHeight="1" x14ac:dyDescent="0.2">
      <c r="A1420" s="46" t="s">
        <v>119</v>
      </c>
      <c r="B1420" s="42">
        <v>8</v>
      </c>
      <c r="C1420" s="43">
        <v>41298.730000000003</v>
      </c>
      <c r="D1420" s="43">
        <v>0</v>
      </c>
      <c r="E1420" s="43">
        <v>41298.730000000003</v>
      </c>
      <c r="F1420" s="41" t="s">
        <v>3132</v>
      </c>
      <c r="G1420" s="41" t="s">
        <v>490</v>
      </c>
      <c r="H1420" s="41" t="s">
        <v>3030</v>
      </c>
      <c r="I1420" s="41" t="s">
        <v>3133</v>
      </c>
    </row>
    <row r="1421" spans="1:9" s="40" customFormat="1" ht="13.35" customHeight="1" x14ac:dyDescent="0.2">
      <c r="A1421" s="46" t="s">
        <v>119</v>
      </c>
      <c r="B1421" s="42">
        <v>9</v>
      </c>
      <c r="C1421" s="43">
        <v>41298.730000000003</v>
      </c>
      <c r="D1421" s="43">
        <v>0</v>
      </c>
      <c r="E1421" s="43">
        <v>41298.730000000003</v>
      </c>
      <c r="F1421" s="41" t="s">
        <v>3524</v>
      </c>
      <c r="G1421" s="41" t="s">
        <v>490</v>
      </c>
      <c r="H1421" s="41" t="s">
        <v>3386</v>
      </c>
      <c r="I1421" s="41" t="s">
        <v>3525</v>
      </c>
    </row>
    <row r="1422" spans="1:9" s="40" customFormat="1" ht="13.35" customHeight="1" x14ac:dyDescent="0.2">
      <c r="A1422" s="46" t="s">
        <v>119</v>
      </c>
      <c r="B1422" s="42">
        <v>10</v>
      </c>
      <c r="C1422" s="43">
        <v>42714.76</v>
      </c>
      <c r="D1422" s="43">
        <v>0</v>
      </c>
      <c r="E1422" s="43">
        <v>42714.76</v>
      </c>
      <c r="F1422" s="41" t="s">
        <v>3883</v>
      </c>
      <c r="G1422" s="41" t="s">
        <v>490</v>
      </c>
      <c r="H1422" s="41" t="s">
        <v>3749</v>
      </c>
      <c r="I1422" s="41" t="s">
        <v>3884</v>
      </c>
    </row>
    <row r="1423" spans="1:9" s="40" customFormat="1" ht="13.35" customHeight="1" x14ac:dyDescent="0.2">
      <c r="A1423" s="46" t="s">
        <v>119</v>
      </c>
      <c r="B1423" s="42">
        <v>11</v>
      </c>
      <c r="C1423" s="43">
        <v>42615.09</v>
      </c>
      <c r="D1423" s="43">
        <v>0</v>
      </c>
      <c r="E1423" s="43">
        <v>42615.09</v>
      </c>
      <c r="F1423" s="41" t="s">
        <v>4238</v>
      </c>
      <c r="G1423" s="41" t="s">
        <v>490</v>
      </c>
      <c r="H1423" s="41" t="s">
        <v>4104</v>
      </c>
      <c r="I1423" s="41" t="s">
        <v>4239</v>
      </c>
    </row>
    <row r="1424" spans="1:9" s="40" customFormat="1" ht="13.35" customHeight="1" x14ac:dyDescent="0.2">
      <c r="A1424" s="46" t="s">
        <v>119</v>
      </c>
      <c r="B1424" s="42">
        <v>12</v>
      </c>
      <c r="C1424" s="43">
        <v>42710.31</v>
      </c>
      <c r="D1424" s="43">
        <v>0</v>
      </c>
      <c r="E1424" s="43">
        <v>42710.31</v>
      </c>
      <c r="F1424" s="41" t="s">
        <v>4867</v>
      </c>
      <c r="G1424" s="41" t="s">
        <v>490</v>
      </c>
      <c r="H1424" s="41" t="s">
        <v>4521</v>
      </c>
      <c r="I1424" s="41" t="s">
        <v>4868</v>
      </c>
    </row>
    <row r="1425" spans="1:9" s="40" customFormat="1" ht="13.35" customHeight="1" x14ac:dyDescent="0.2">
      <c r="A1425" s="46" t="s">
        <v>120</v>
      </c>
      <c r="B1425" s="42">
        <v>1</v>
      </c>
      <c r="C1425" s="43">
        <v>752178.13</v>
      </c>
      <c r="D1425" s="43">
        <v>0</v>
      </c>
      <c r="E1425" s="43">
        <v>752178.13</v>
      </c>
      <c r="F1425" s="41" t="s">
        <v>609</v>
      </c>
      <c r="G1425" s="41" t="s">
        <v>610</v>
      </c>
      <c r="H1425" s="41" t="s">
        <v>327</v>
      </c>
      <c r="I1425" s="41" t="s">
        <v>611</v>
      </c>
    </row>
    <row r="1426" spans="1:9" s="40" customFormat="1" ht="13.35" customHeight="1" x14ac:dyDescent="0.2">
      <c r="A1426" s="46" t="s">
        <v>120</v>
      </c>
      <c r="B1426" s="42">
        <v>2</v>
      </c>
      <c r="C1426" s="43">
        <v>753639.71</v>
      </c>
      <c r="D1426" s="43">
        <v>0</v>
      </c>
      <c r="E1426" s="43">
        <v>753639.71</v>
      </c>
      <c r="F1426" s="41" t="s">
        <v>1058</v>
      </c>
      <c r="G1426" s="41" t="s">
        <v>610</v>
      </c>
      <c r="H1426" s="41" t="s">
        <v>884</v>
      </c>
      <c r="I1426" s="41" t="s">
        <v>1059</v>
      </c>
    </row>
    <row r="1427" spans="1:9" s="40" customFormat="1" ht="13.35" customHeight="1" x14ac:dyDescent="0.2">
      <c r="A1427" s="46" t="s">
        <v>120</v>
      </c>
      <c r="B1427" s="42">
        <v>3</v>
      </c>
      <c r="C1427" s="43">
        <v>752908.92</v>
      </c>
      <c r="D1427" s="43">
        <v>0</v>
      </c>
      <c r="E1427" s="43">
        <v>752908.92</v>
      </c>
      <c r="F1427" s="41" t="s">
        <v>1417</v>
      </c>
      <c r="G1427" s="41" t="s">
        <v>610</v>
      </c>
      <c r="H1427" s="41" t="s">
        <v>1243</v>
      </c>
      <c r="I1427" s="41" t="s">
        <v>1418</v>
      </c>
    </row>
    <row r="1428" spans="1:9" s="40" customFormat="1" ht="13.35" customHeight="1" x14ac:dyDescent="0.2">
      <c r="A1428" s="46" t="s">
        <v>120</v>
      </c>
      <c r="B1428" s="42">
        <v>4</v>
      </c>
      <c r="C1428" s="43">
        <v>752908.92</v>
      </c>
      <c r="D1428" s="43">
        <v>0</v>
      </c>
      <c r="E1428" s="43">
        <v>752908.92</v>
      </c>
      <c r="F1428" s="41" t="s">
        <v>1778</v>
      </c>
      <c r="G1428" s="41" t="s">
        <v>610</v>
      </c>
      <c r="H1428" s="41" t="s">
        <v>1602</v>
      </c>
      <c r="I1428" s="41" t="s">
        <v>1779</v>
      </c>
    </row>
    <row r="1429" spans="1:9" s="40" customFormat="1" ht="13.35" customHeight="1" x14ac:dyDescent="0.2">
      <c r="A1429" s="46" t="s">
        <v>120</v>
      </c>
      <c r="B1429" s="42">
        <v>5</v>
      </c>
      <c r="C1429" s="43">
        <v>752908.92</v>
      </c>
      <c r="D1429" s="43">
        <v>0</v>
      </c>
      <c r="E1429" s="43">
        <v>752908.92</v>
      </c>
      <c r="F1429" s="41" t="s">
        <v>2141</v>
      </c>
      <c r="G1429" s="41" t="s">
        <v>610</v>
      </c>
      <c r="H1429" s="41" t="s">
        <v>1961</v>
      </c>
      <c r="I1429" s="41" t="s">
        <v>2142</v>
      </c>
    </row>
    <row r="1430" spans="1:9" s="40" customFormat="1" ht="13.35" customHeight="1" x14ac:dyDescent="0.2">
      <c r="A1430" s="46" t="s">
        <v>120</v>
      </c>
      <c r="B1430" s="42">
        <v>6</v>
      </c>
      <c r="C1430" s="43">
        <v>958418.23</v>
      </c>
      <c r="D1430" s="43">
        <v>0</v>
      </c>
      <c r="E1430" s="43">
        <v>958418.23</v>
      </c>
      <c r="F1430" s="41" t="s">
        <v>2495</v>
      </c>
      <c r="G1430" s="41" t="s">
        <v>610</v>
      </c>
      <c r="H1430" s="41" t="s">
        <v>2317</v>
      </c>
      <c r="I1430" s="41" t="s">
        <v>2496</v>
      </c>
    </row>
    <row r="1431" spans="1:9" s="40" customFormat="1" ht="13.35" customHeight="1" x14ac:dyDescent="0.2">
      <c r="A1431" s="46" t="s">
        <v>120</v>
      </c>
      <c r="B1431" s="42">
        <v>7</v>
      </c>
      <c r="C1431" s="43">
        <v>782739.68</v>
      </c>
      <c r="D1431" s="43">
        <v>0</v>
      </c>
      <c r="E1431" s="43">
        <v>782739.68</v>
      </c>
      <c r="F1431" s="41" t="s">
        <v>2865</v>
      </c>
      <c r="G1431" s="41" t="s">
        <v>610</v>
      </c>
      <c r="H1431" s="41" t="s">
        <v>2675</v>
      </c>
      <c r="I1431" s="41" t="s">
        <v>2866</v>
      </c>
    </row>
    <row r="1432" spans="1:9" s="40" customFormat="1" ht="13.35" customHeight="1" x14ac:dyDescent="0.2">
      <c r="A1432" s="46" t="s">
        <v>120</v>
      </c>
      <c r="B1432" s="42">
        <v>8</v>
      </c>
      <c r="C1432" s="43">
        <v>787160.21</v>
      </c>
      <c r="D1432" s="43">
        <v>0</v>
      </c>
      <c r="E1432" s="43">
        <v>787160.21</v>
      </c>
      <c r="F1432" s="41" t="s">
        <v>3220</v>
      </c>
      <c r="G1432" s="41" t="s">
        <v>610</v>
      </c>
      <c r="H1432" s="41" t="s">
        <v>3030</v>
      </c>
      <c r="I1432" s="41" t="s">
        <v>3221</v>
      </c>
    </row>
    <row r="1433" spans="1:9" s="40" customFormat="1" ht="13.35" customHeight="1" x14ac:dyDescent="0.2">
      <c r="A1433" s="46" t="s">
        <v>120</v>
      </c>
      <c r="B1433" s="42">
        <v>9</v>
      </c>
      <c r="C1433" s="43">
        <v>787160.22</v>
      </c>
      <c r="D1433" s="43">
        <v>0</v>
      </c>
      <c r="E1433" s="43">
        <v>787160.22</v>
      </c>
      <c r="F1433" s="41" t="s">
        <v>3623</v>
      </c>
      <c r="G1433" s="41" t="s">
        <v>610</v>
      </c>
      <c r="H1433" s="41" t="s">
        <v>3386</v>
      </c>
      <c r="I1433" s="41" t="s">
        <v>3624</v>
      </c>
    </row>
    <row r="1434" spans="1:9" s="40" customFormat="1" ht="13.35" customHeight="1" x14ac:dyDescent="0.2">
      <c r="A1434" s="46" t="s">
        <v>120</v>
      </c>
      <c r="B1434" s="42">
        <v>10</v>
      </c>
      <c r="C1434" s="43">
        <v>790549.58</v>
      </c>
      <c r="D1434" s="43">
        <v>0</v>
      </c>
      <c r="E1434" s="43">
        <v>790549.58</v>
      </c>
      <c r="F1434" s="41" t="s">
        <v>3979</v>
      </c>
      <c r="G1434" s="41" t="s">
        <v>610</v>
      </c>
      <c r="H1434" s="41" t="s">
        <v>3749</v>
      </c>
      <c r="I1434" s="41" t="s">
        <v>3980</v>
      </c>
    </row>
    <row r="1435" spans="1:9" s="40" customFormat="1" ht="13.35" customHeight="1" x14ac:dyDescent="0.2">
      <c r="A1435" s="46" t="s">
        <v>120</v>
      </c>
      <c r="B1435" s="42">
        <v>11</v>
      </c>
      <c r="C1435" s="43">
        <v>790310.99</v>
      </c>
      <c r="D1435" s="43">
        <v>0</v>
      </c>
      <c r="E1435" s="43">
        <v>790310.99</v>
      </c>
      <c r="F1435" s="41" t="s">
        <v>4334</v>
      </c>
      <c r="G1435" s="41" t="s">
        <v>610</v>
      </c>
      <c r="H1435" s="41" t="s">
        <v>4104</v>
      </c>
      <c r="I1435" s="41" t="s">
        <v>4335</v>
      </c>
    </row>
    <row r="1436" spans="1:9" s="40" customFormat="1" ht="13.35" customHeight="1" x14ac:dyDescent="0.2">
      <c r="A1436" s="46" t="s">
        <v>120</v>
      </c>
      <c r="B1436" s="42">
        <v>12</v>
      </c>
      <c r="C1436" s="43">
        <v>790538.93</v>
      </c>
      <c r="D1436" s="43">
        <v>0</v>
      </c>
      <c r="E1436" s="43">
        <v>790538.93</v>
      </c>
      <c r="F1436" s="41" t="s">
        <v>4631</v>
      </c>
      <c r="G1436" s="41" t="s">
        <v>610</v>
      </c>
      <c r="H1436" s="41" t="s">
        <v>4521</v>
      </c>
      <c r="I1436" s="41" t="s">
        <v>4632</v>
      </c>
    </row>
    <row r="1437" spans="1:9" s="40" customFormat="1" ht="13.35" customHeight="1" x14ac:dyDescent="0.2">
      <c r="A1437" s="46" t="s">
        <v>121</v>
      </c>
      <c r="B1437" s="42">
        <v>1</v>
      </c>
      <c r="C1437" s="43">
        <v>467906.03</v>
      </c>
      <c r="D1437" s="43">
        <v>0</v>
      </c>
      <c r="E1437" s="43">
        <v>467906.03</v>
      </c>
      <c r="F1437" s="41" t="s">
        <v>573</v>
      </c>
      <c r="G1437" s="41" t="s">
        <v>574</v>
      </c>
      <c r="H1437" s="41" t="s">
        <v>327</v>
      </c>
      <c r="I1437" s="41" t="s">
        <v>575</v>
      </c>
    </row>
    <row r="1438" spans="1:9" s="40" customFormat="1" ht="13.35" customHeight="1" x14ac:dyDescent="0.2">
      <c r="A1438" s="46" t="s">
        <v>121</v>
      </c>
      <c r="B1438" s="42">
        <v>2</v>
      </c>
      <c r="C1438" s="43">
        <v>470004.6</v>
      </c>
      <c r="D1438" s="43">
        <v>0</v>
      </c>
      <c r="E1438" s="43">
        <v>470004.6</v>
      </c>
      <c r="F1438" s="41" t="s">
        <v>1034</v>
      </c>
      <c r="G1438" s="41" t="s">
        <v>574</v>
      </c>
      <c r="H1438" s="41" t="s">
        <v>884</v>
      </c>
      <c r="I1438" s="41" t="s">
        <v>1035</v>
      </c>
    </row>
    <row r="1439" spans="1:9" s="40" customFormat="1" ht="13.35" customHeight="1" x14ac:dyDescent="0.2">
      <c r="A1439" s="46" t="s">
        <v>121</v>
      </c>
      <c r="B1439" s="42">
        <v>3</v>
      </c>
      <c r="C1439" s="43">
        <v>468955.31</v>
      </c>
      <c r="D1439" s="43">
        <v>0</v>
      </c>
      <c r="E1439" s="43">
        <v>468955.31</v>
      </c>
      <c r="F1439" s="41" t="s">
        <v>1393</v>
      </c>
      <c r="G1439" s="41" t="s">
        <v>574</v>
      </c>
      <c r="H1439" s="41" t="s">
        <v>1243</v>
      </c>
      <c r="I1439" s="41" t="s">
        <v>1394</v>
      </c>
    </row>
    <row r="1440" spans="1:9" s="40" customFormat="1" ht="13.35" customHeight="1" x14ac:dyDescent="0.2">
      <c r="A1440" s="46" t="s">
        <v>121</v>
      </c>
      <c r="B1440" s="42">
        <v>4</v>
      </c>
      <c r="C1440" s="43">
        <v>468955.31</v>
      </c>
      <c r="D1440" s="43">
        <v>0</v>
      </c>
      <c r="E1440" s="43">
        <v>468955.31</v>
      </c>
      <c r="F1440" s="41" t="s">
        <v>1754</v>
      </c>
      <c r="G1440" s="41" t="s">
        <v>574</v>
      </c>
      <c r="H1440" s="41" t="s">
        <v>1602</v>
      </c>
      <c r="I1440" s="41" t="s">
        <v>1755</v>
      </c>
    </row>
    <row r="1441" spans="1:9" s="40" customFormat="1" ht="13.35" customHeight="1" x14ac:dyDescent="0.2">
      <c r="A1441" s="46" t="s">
        <v>121</v>
      </c>
      <c r="B1441" s="42">
        <v>5</v>
      </c>
      <c r="C1441" s="43">
        <v>468955.31</v>
      </c>
      <c r="D1441" s="43">
        <v>0</v>
      </c>
      <c r="E1441" s="43">
        <v>468955.31</v>
      </c>
      <c r="F1441" s="41" t="s">
        <v>2117</v>
      </c>
      <c r="G1441" s="41" t="s">
        <v>574</v>
      </c>
      <c r="H1441" s="41" t="s">
        <v>1961</v>
      </c>
      <c r="I1441" s="41" t="s">
        <v>2118</v>
      </c>
    </row>
    <row r="1442" spans="1:9" s="40" customFormat="1" ht="13.35" customHeight="1" x14ac:dyDescent="0.2">
      <c r="A1442" s="46" t="s">
        <v>121</v>
      </c>
      <c r="B1442" s="42">
        <v>6</v>
      </c>
      <c r="C1442" s="43">
        <v>467769.81</v>
      </c>
      <c r="D1442" s="43">
        <v>0</v>
      </c>
      <c r="E1442" s="43">
        <v>467769.81</v>
      </c>
      <c r="F1442" s="41" t="s">
        <v>2473</v>
      </c>
      <c r="G1442" s="41" t="s">
        <v>574</v>
      </c>
      <c r="H1442" s="41" t="s">
        <v>2317</v>
      </c>
      <c r="I1442" s="41" t="s">
        <v>2474</v>
      </c>
    </row>
    <row r="1443" spans="1:9" s="40" customFormat="1" ht="13.35" customHeight="1" x14ac:dyDescent="0.2">
      <c r="A1443" s="46" t="s">
        <v>121</v>
      </c>
      <c r="B1443" s="42">
        <v>7</v>
      </c>
      <c r="C1443" s="43">
        <v>466150.63</v>
      </c>
      <c r="D1443" s="43">
        <v>0</v>
      </c>
      <c r="E1443" s="43">
        <v>466150.63</v>
      </c>
      <c r="F1443" s="41" t="s">
        <v>2843</v>
      </c>
      <c r="G1443" s="41" t="s">
        <v>574</v>
      </c>
      <c r="H1443" s="41" t="s">
        <v>2675</v>
      </c>
      <c r="I1443" s="41" t="s">
        <v>2844</v>
      </c>
    </row>
    <row r="1444" spans="1:9" s="40" customFormat="1" ht="13.35" customHeight="1" x14ac:dyDescent="0.2">
      <c r="A1444" s="46" t="s">
        <v>121</v>
      </c>
      <c r="B1444" s="42">
        <v>8</v>
      </c>
      <c r="C1444" s="43">
        <v>468757.58</v>
      </c>
      <c r="D1444" s="43">
        <v>0</v>
      </c>
      <c r="E1444" s="43">
        <v>468757.58</v>
      </c>
      <c r="F1444" s="41" t="s">
        <v>3198</v>
      </c>
      <c r="G1444" s="41" t="s">
        <v>574</v>
      </c>
      <c r="H1444" s="41" t="s">
        <v>3030</v>
      </c>
      <c r="I1444" s="41" t="s">
        <v>3199</v>
      </c>
    </row>
    <row r="1445" spans="1:9" s="40" customFormat="1" ht="13.35" customHeight="1" x14ac:dyDescent="0.2">
      <c r="A1445" s="46" t="s">
        <v>121</v>
      </c>
      <c r="B1445" s="42">
        <v>9</v>
      </c>
      <c r="C1445" s="43">
        <v>468757.58</v>
      </c>
      <c r="D1445" s="43">
        <v>0</v>
      </c>
      <c r="E1445" s="43">
        <v>468757.58</v>
      </c>
      <c r="F1445" s="41" t="s">
        <v>3598</v>
      </c>
      <c r="G1445" s="41" t="s">
        <v>574</v>
      </c>
      <c r="H1445" s="41" t="s">
        <v>3386</v>
      </c>
      <c r="I1445" s="41" t="s">
        <v>3599</v>
      </c>
    </row>
    <row r="1446" spans="1:9" s="40" customFormat="1" ht="13.35" customHeight="1" x14ac:dyDescent="0.2">
      <c r="A1446" s="46" t="s">
        <v>121</v>
      </c>
      <c r="B1446" s="42">
        <v>10</v>
      </c>
      <c r="C1446" s="43">
        <v>470756.41</v>
      </c>
      <c r="D1446" s="43">
        <v>0</v>
      </c>
      <c r="E1446" s="43">
        <v>470756.41</v>
      </c>
      <c r="F1446" s="41" t="s">
        <v>3955</v>
      </c>
      <c r="G1446" s="41" t="s">
        <v>574</v>
      </c>
      <c r="H1446" s="41" t="s">
        <v>3749</v>
      </c>
      <c r="I1446" s="41" t="s">
        <v>3956</v>
      </c>
    </row>
    <row r="1447" spans="1:9" s="40" customFormat="1" ht="13.35" customHeight="1" x14ac:dyDescent="0.2">
      <c r="A1447" s="46" t="s">
        <v>121</v>
      </c>
      <c r="B1447" s="42">
        <v>11</v>
      </c>
      <c r="C1447" s="43">
        <v>470615.71</v>
      </c>
      <c r="D1447" s="43">
        <v>0</v>
      </c>
      <c r="E1447" s="43">
        <v>470615.71</v>
      </c>
      <c r="F1447" s="41" t="s">
        <v>4310</v>
      </c>
      <c r="G1447" s="41" t="s">
        <v>574</v>
      </c>
      <c r="H1447" s="41" t="s">
        <v>4104</v>
      </c>
      <c r="I1447" s="41" t="s">
        <v>4311</v>
      </c>
    </row>
    <row r="1448" spans="1:9" s="40" customFormat="1" ht="13.35" customHeight="1" x14ac:dyDescent="0.2">
      <c r="A1448" s="46" t="s">
        <v>121</v>
      </c>
      <c r="B1448" s="42">
        <v>12</v>
      </c>
      <c r="C1448" s="43">
        <v>470750.13</v>
      </c>
      <c r="D1448" s="43">
        <v>0</v>
      </c>
      <c r="E1448" s="43">
        <v>470750.13</v>
      </c>
      <c r="F1448" s="41" t="s">
        <v>4801</v>
      </c>
      <c r="G1448" s="41" t="s">
        <v>574</v>
      </c>
      <c r="H1448" s="41" t="s">
        <v>4521</v>
      </c>
      <c r="I1448" s="41" t="s">
        <v>4802</v>
      </c>
    </row>
    <row r="1449" spans="1:9" s="40" customFormat="1" ht="13.35" customHeight="1" x14ac:dyDescent="0.2">
      <c r="A1449" s="46" t="s">
        <v>122</v>
      </c>
      <c r="B1449" s="42">
        <v>1</v>
      </c>
      <c r="C1449" s="43">
        <v>134036.26999999999</v>
      </c>
      <c r="D1449" s="43">
        <v>0</v>
      </c>
      <c r="E1449" s="43">
        <v>134036.26999999999</v>
      </c>
      <c r="F1449" s="41" t="s">
        <v>459</v>
      </c>
      <c r="G1449" s="41" t="s">
        <v>460</v>
      </c>
      <c r="H1449" s="41" t="s">
        <v>327</v>
      </c>
      <c r="I1449" s="41" t="s">
        <v>461</v>
      </c>
    </row>
    <row r="1450" spans="1:9" s="40" customFormat="1" ht="13.35" customHeight="1" x14ac:dyDescent="0.2">
      <c r="A1450" s="46" t="s">
        <v>122</v>
      </c>
      <c r="B1450" s="42">
        <v>2</v>
      </c>
      <c r="C1450" s="43">
        <v>134072.57999999999</v>
      </c>
      <c r="D1450" s="43">
        <v>0</v>
      </c>
      <c r="E1450" s="43">
        <v>134072.57999999999</v>
      </c>
      <c r="F1450" s="41" t="s">
        <v>958</v>
      </c>
      <c r="G1450" s="41" t="s">
        <v>460</v>
      </c>
      <c r="H1450" s="41" t="s">
        <v>884</v>
      </c>
      <c r="I1450" s="41" t="s">
        <v>959</v>
      </c>
    </row>
    <row r="1451" spans="1:9" s="40" customFormat="1" ht="13.35" customHeight="1" x14ac:dyDescent="0.2">
      <c r="A1451" s="46" t="s">
        <v>122</v>
      </c>
      <c r="B1451" s="42">
        <v>3</v>
      </c>
      <c r="C1451" s="43">
        <v>134054.42000000001</v>
      </c>
      <c r="D1451" s="43">
        <v>0</v>
      </c>
      <c r="E1451" s="43">
        <v>134054.42000000001</v>
      </c>
      <c r="F1451" s="41" t="s">
        <v>1317</v>
      </c>
      <c r="G1451" s="41" t="s">
        <v>460</v>
      </c>
      <c r="H1451" s="41" t="s">
        <v>1243</v>
      </c>
      <c r="I1451" s="41" t="s">
        <v>1318</v>
      </c>
    </row>
    <row r="1452" spans="1:9" s="40" customFormat="1" ht="13.35" customHeight="1" x14ac:dyDescent="0.2">
      <c r="A1452" s="46" t="s">
        <v>122</v>
      </c>
      <c r="B1452" s="42">
        <v>4</v>
      </c>
      <c r="C1452" s="43">
        <v>134054.42000000001</v>
      </c>
      <c r="D1452" s="43">
        <v>0</v>
      </c>
      <c r="E1452" s="43">
        <v>134054.42000000001</v>
      </c>
      <c r="F1452" s="41" t="s">
        <v>1678</v>
      </c>
      <c r="G1452" s="41" t="s">
        <v>460</v>
      </c>
      <c r="H1452" s="41" t="s">
        <v>1602</v>
      </c>
      <c r="I1452" s="41" t="s">
        <v>1679</v>
      </c>
    </row>
    <row r="1453" spans="1:9" s="40" customFormat="1" ht="13.35" customHeight="1" x14ac:dyDescent="0.2">
      <c r="A1453" s="46" t="s">
        <v>122</v>
      </c>
      <c r="B1453" s="42">
        <v>5</v>
      </c>
      <c r="C1453" s="43">
        <v>134054.42000000001</v>
      </c>
      <c r="D1453" s="43">
        <v>0</v>
      </c>
      <c r="E1453" s="43">
        <v>134054.42000000001</v>
      </c>
      <c r="F1453" s="41" t="s">
        <v>2041</v>
      </c>
      <c r="G1453" s="41" t="s">
        <v>460</v>
      </c>
      <c r="H1453" s="41" t="s">
        <v>1961</v>
      </c>
      <c r="I1453" s="41" t="s">
        <v>2042</v>
      </c>
    </row>
    <row r="1454" spans="1:9" s="40" customFormat="1" ht="13.35" customHeight="1" x14ac:dyDescent="0.2">
      <c r="A1454" s="46" t="s">
        <v>122</v>
      </c>
      <c r="B1454" s="42">
        <v>6</v>
      </c>
      <c r="C1454" s="43">
        <v>157531.92000000001</v>
      </c>
      <c r="D1454" s="43">
        <v>0</v>
      </c>
      <c r="E1454" s="43">
        <v>157531.92000000001</v>
      </c>
      <c r="F1454" s="41" t="s">
        <v>2397</v>
      </c>
      <c r="G1454" s="41" t="s">
        <v>460</v>
      </c>
      <c r="H1454" s="41" t="s">
        <v>2317</v>
      </c>
      <c r="I1454" s="41" t="s">
        <v>2398</v>
      </c>
    </row>
    <row r="1455" spans="1:9" s="40" customFormat="1" ht="13.35" customHeight="1" x14ac:dyDescent="0.2">
      <c r="A1455" s="46" t="s">
        <v>122</v>
      </c>
      <c r="B1455" s="42">
        <v>7</v>
      </c>
      <c r="C1455" s="43">
        <v>137227.48000000001</v>
      </c>
      <c r="D1455" s="43">
        <v>0</v>
      </c>
      <c r="E1455" s="43">
        <v>137227.48000000001</v>
      </c>
      <c r="F1455" s="41" t="s">
        <v>2755</v>
      </c>
      <c r="G1455" s="41" t="s">
        <v>460</v>
      </c>
      <c r="H1455" s="41" t="s">
        <v>2675</v>
      </c>
      <c r="I1455" s="41" t="s">
        <v>2756</v>
      </c>
    </row>
    <row r="1456" spans="1:9" s="40" customFormat="1" ht="13.35" customHeight="1" x14ac:dyDescent="0.2">
      <c r="A1456" s="46" t="s">
        <v>122</v>
      </c>
      <c r="B1456" s="42">
        <v>8</v>
      </c>
      <c r="C1456" s="43">
        <v>137967.29</v>
      </c>
      <c r="D1456" s="43">
        <v>0</v>
      </c>
      <c r="E1456" s="43">
        <v>137967.29</v>
      </c>
      <c r="F1456" s="41" t="s">
        <v>3110</v>
      </c>
      <c r="G1456" s="41" t="s">
        <v>460</v>
      </c>
      <c r="H1456" s="41" t="s">
        <v>3030</v>
      </c>
      <c r="I1456" s="41" t="s">
        <v>3111</v>
      </c>
    </row>
    <row r="1457" spans="1:9" s="40" customFormat="1" ht="13.35" customHeight="1" x14ac:dyDescent="0.2">
      <c r="A1457" s="46" t="s">
        <v>122</v>
      </c>
      <c r="B1457" s="42">
        <v>9</v>
      </c>
      <c r="C1457" s="43">
        <v>137967.29999999999</v>
      </c>
      <c r="D1457" s="43">
        <v>0</v>
      </c>
      <c r="E1457" s="43">
        <v>137967.29999999999</v>
      </c>
      <c r="F1457" s="41" t="s">
        <v>3494</v>
      </c>
      <c r="G1457" s="41" t="s">
        <v>460</v>
      </c>
      <c r="H1457" s="41" t="s">
        <v>3386</v>
      </c>
      <c r="I1457" s="41" t="s">
        <v>3495</v>
      </c>
    </row>
    <row r="1458" spans="1:9" s="40" customFormat="1" ht="13.35" customHeight="1" x14ac:dyDescent="0.2">
      <c r="A1458" s="46" t="s">
        <v>122</v>
      </c>
      <c r="B1458" s="42">
        <v>10</v>
      </c>
      <c r="C1458" s="43">
        <v>138534.53</v>
      </c>
      <c r="D1458" s="43">
        <v>0</v>
      </c>
      <c r="E1458" s="43">
        <v>138534.53</v>
      </c>
      <c r="F1458" s="41" t="s">
        <v>3853</v>
      </c>
      <c r="G1458" s="41" t="s">
        <v>460</v>
      </c>
      <c r="H1458" s="41" t="s">
        <v>3749</v>
      </c>
      <c r="I1458" s="41" t="s">
        <v>3854</v>
      </c>
    </row>
    <row r="1459" spans="1:9" s="40" customFormat="1" ht="13.35" customHeight="1" x14ac:dyDescent="0.2">
      <c r="A1459" s="46" t="s">
        <v>122</v>
      </c>
      <c r="B1459" s="42">
        <v>11</v>
      </c>
      <c r="C1459" s="43">
        <v>138494.6</v>
      </c>
      <c r="D1459" s="43">
        <v>0</v>
      </c>
      <c r="E1459" s="43">
        <v>138494.6</v>
      </c>
      <c r="F1459" s="41" t="s">
        <v>4208</v>
      </c>
      <c r="G1459" s="41" t="s">
        <v>460</v>
      </c>
      <c r="H1459" s="41" t="s">
        <v>4104</v>
      </c>
      <c r="I1459" s="41" t="s">
        <v>4209</v>
      </c>
    </row>
    <row r="1460" spans="1:9" s="40" customFormat="1" ht="13.35" customHeight="1" x14ac:dyDescent="0.2">
      <c r="A1460" s="46" t="s">
        <v>122</v>
      </c>
      <c r="B1460" s="42">
        <v>12</v>
      </c>
      <c r="C1460" s="43">
        <v>138532.76999999999</v>
      </c>
      <c r="D1460" s="43">
        <v>0</v>
      </c>
      <c r="E1460" s="43">
        <v>138532.76999999999</v>
      </c>
      <c r="F1460" s="41" t="s">
        <v>4739</v>
      </c>
      <c r="G1460" s="41" t="s">
        <v>460</v>
      </c>
      <c r="H1460" s="41" t="s">
        <v>4521</v>
      </c>
      <c r="I1460" s="41" t="s">
        <v>4740</v>
      </c>
    </row>
    <row r="1461" spans="1:9" s="40" customFormat="1" ht="13.35" customHeight="1" x14ac:dyDescent="0.2">
      <c r="A1461" s="46" t="s">
        <v>123</v>
      </c>
      <c r="B1461" s="42">
        <v>1</v>
      </c>
      <c r="C1461" s="43">
        <v>238945.86</v>
      </c>
      <c r="D1461" s="43">
        <v>0</v>
      </c>
      <c r="E1461" s="43">
        <v>238945.86</v>
      </c>
      <c r="F1461" s="41" t="s">
        <v>603</v>
      </c>
      <c r="G1461" s="41" t="s">
        <v>604</v>
      </c>
      <c r="H1461" s="41" t="s">
        <v>327</v>
      </c>
      <c r="I1461" s="41" t="s">
        <v>605</v>
      </c>
    </row>
    <row r="1462" spans="1:9" s="40" customFormat="1" ht="13.35" customHeight="1" x14ac:dyDescent="0.2">
      <c r="A1462" s="46" t="s">
        <v>123</v>
      </c>
      <c r="B1462" s="42">
        <v>2</v>
      </c>
      <c r="C1462" s="43">
        <v>239353.31</v>
      </c>
      <c r="D1462" s="43">
        <v>0</v>
      </c>
      <c r="E1462" s="43">
        <v>239353.31</v>
      </c>
      <c r="F1462" s="41" t="s">
        <v>1054</v>
      </c>
      <c r="G1462" s="41" t="s">
        <v>604</v>
      </c>
      <c r="H1462" s="41" t="s">
        <v>884</v>
      </c>
      <c r="I1462" s="41" t="s">
        <v>1055</v>
      </c>
    </row>
    <row r="1463" spans="1:9" s="40" customFormat="1" ht="13.35" customHeight="1" x14ac:dyDescent="0.2">
      <c r="A1463" s="46" t="s">
        <v>123</v>
      </c>
      <c r="B1463" s="42">
        <v>3</v>
      </c>
      <c r="C1463" s="43">
        <v>239149.58</v>
      </c>
      <c r="D1463" s="43">
        <v>0</v>
      </c>
      <c r="E1463" s="43">
        <v>239149.58</v>
      </c>
      <c r="F1463" s="41" t="s">
        <v>1413</v>
      </c>
      <c r="G1463" s="41" t="s">
        <v>604</v>
      </c>
      <c r="H1463" s="41" t="s">
        <v>1243</v>
      </c>
      <c r="I1463" s="41" t="s">
        <v>1414</v>
      </c>
    </row>
    <row r="1464" spans="1:9" s="40" customFormat="1" ht="13.35" customHeight="1" x14ac:dyDescent="0.2">
      <c r="A1464" s="46" t="s">
        <v>123</v>
      </c>
      <c r="B1464" s="42">
        <v>4</v>
      </c>
      <c r="C1464" s="43">
        <v>239149.58</v>
      </c>
      <c r="D1464" s="43">
        <v>0</v>
      </c>
      <c r="E1464" s="43">
        <v>239149.58</v>
      </c>
      <c r="F1464" s="41" t="s">
        <v>1774</v>
      </c>
      <c r="G1464" s="41" t="s">
        <v>604</v>
      </c>
      <c r="H1464" s="41" t="s">
        <v>1602</v>
      </c>
      <c r="I1464" s="41" t="s">
        <v>1775</v>
      </c>
    </row>
    <row r="1465" spans="1:9" s="40" customFormat="1" ht="13.35" customHeight="1" x14ac:dyDescent="0.2">
      <c r="A1465" s="46" t="s">
        <v>123</v>
      </c>
      <c r="B1465" s="42">
        <v>5</v>
      </c>
      <c r="C1465" s="43">
        <v>239149.58</v>
      </c>
      <c r="D1465" s="43">
        <v>0</v>
      </c>
      <c r="E1465" s="43">
        <v>239149.58</v>
      </c>
      <c r="F1465" s="41" t="s">
        <v>2137</v>
      </c>
      <c r="G1465" s="41" t="s">
        <v>604</v>
      </c>
      <c r="H1465" s="41" t="s">
        <v>1961</v>
      </c>
      <c r="I1465" s="41" t="s">
        <v>2138</v>
      </c>
    </row>
    <row r="1466" spans="1:9" s="40" customFormat="1" ht="13.35" customHeight="1" x14ac:dyDescent="0.2">
      <c r="A1466" s="46" t="s">
        <v>123</v>
      </c>
      <c r="B1466" s="42">
        <v>6</v>
      </c>
      <c r="C1466" s="43">
        <v>221857.33</v>
      </c>
      <c r="D1466" s="43">
        <v>0</v>
      </c>
      <c r="E1466" s="43">
        <v>221857.33</v>
      </c>
      <c r="F1466" s="41" t="s">
        <v>2491</v>
      </c>
      <c r="G1466" s="41" t="s">
        <v>604</v>
      </c>
      <c r="H1466" s="41" t="s">
        <v>2317</v>
      </c>
      <c r="I1466" s="41" t="s">
        <v>2492</v>
      </c>
    </row>
    <row r="1467" spans="1:9" s="40" customFormat="1" ht="13.35" customHeight="1" x14ac:dyDescent="0.2">
      <c r="A1467" s="46" t="s">
        <v>123</v>
      </c>
      <c r="B1467" s="42">
        <v>7</v>
      </c>
      <c r="C1467" s="43">
        <v>234878.56</v>
      </c>
      <c r="D1467" s="43">
        <v>0</v>
      </c>
      <c r="E1467" s="43">
        <v>234878.56</v>
      </c>
      <c r="F1467" s="41" t="s">
        <v>2861</v>
      </c>
      <c r="G1467" s="41" t="s">
        <v>604</v>
      </c>
      <c r="H1467" s="41" t="s">
        <v>2675</v>
      </c>
      <c r="I1467" s="41" t="s">
        <v>2862</v>
      </c>
    </row>
    <row r="1468" spans="1:9" s="40" customFormat="1" ht="13.35" customHeight="1" x14ac:dyDescent="0.2">
      <c r="A1468" s="46" t="s">
        <v>123</v>
      </c>
      <c r="B1468" s="42">
        <v>8</v>
      </c>
      <c r="C1468" s="43">
        <v>236267.46</v>
      </c>
      <c r="D1468" s="43">
        <v>0</v>
      </c>
      <c r="E1468" s="43">
        <v>236267.46</v>
      </c>
      <c r="F1468" s="41" t="s">
        <v>3216</v>
      </c>
      <c r="G1468" s="41" t="s">
        <v>604</v>
      </c>
      <c r="H1468" s="41" t="s">
        <v>3030</v>
      </c>
      <c r="I1468" s="41" t="s">
        <v>3217</v>
      </c>
    </row>
    <row r="1469" spans="1:9" s="40" customFormat="1" ht="13.35" customHeight="1" x14ac:dyDescent="0.2">
      <c r="A1469" s="46" t="s">
        <v>123</v>
      </c>
      <c r="B1469" s="42">
        <v>9</v>
      </c>
      <c r="C1469" s="43">
        <v>236267.46</v>
      </c>
      <c r="D1469" s="43">
        <v>0</v>
      </c>
      <c r="E1469" s="43">
        <v>236267.46</v>
      </c>
      <c r="F1469" s="41" t="s">
        <v>3619</v>
      </c>
      <c r="G1469" s="41" t="s">
        <v>604</v>
      </c>
      <c r="H1469" s="41" t="s">
        <v>3386</v>
      </c>
      <c r="I1469" s="41" t="s">
        <v>3620</v>
      </c>
    </row>
    <row r="1470" spans="1:9" s="40" customFormat="1" ht="13.35" customHeight="1" x14ac:dyDescent="0.2">
      <c r="A1470" s="46" t="s">
        <v>123</v>
      </c>
      <c r="B1470" s="42">
        <v>10</v>
      </c>
      <c r="C1470" s="43">
        <v>237332.37</v>
      </c>
      <c r="D1470" s="43">
        <v>0</v>
      </c>
      <c r="E1470" s="43">
        <v>237332.37</v>
      </c>
      <c r="F1470" s="41" t="s">
        <v>3975</v>
      </c>
      <c r="G1470" s="41" t="s">
        <v>604</v>
      </c>
      <c r="H1470" s="41" t="s">
        <v>3749</v>
      </c>
      <c r="I1470" s="41" t="s">
        <v>3976</v>
      </c>
    </row>
    <row r="1471" spans="1:9" s="40" customFormat="1" ht="13.35" customHeight="1" x14ac:dyDescent="0.2">
      <c r="A1471" s="46" t="s">
        <v>123</v>
      </c>
      <c r="B1471" s="42">
        <v>11</v>
      </c>
      <c r="C1471" s="43">
        <v>237257.41</v>
      </c>
      <c r="D1471" s="43">
        <v>0</v>
      </c>
      <c r="E1471" s="43">
        <v>237257.41</v>
      </c>
      <c r="F1471" s="41" t="s">
        <v>4330</v>
      </c>
      <c r="G1471" s="41" t="s">
        <v>604</v>
      </c>
      <c r="H1471" s="41" t="s">
        <v>4104</v>
      </c>
      <c r="I1471" s="41" t="s">
        <v>4331</v>
      </c>
    </row>
    <row r="1472" spans="1:9" s="40" customFormat="1" ht="13.35" customHeight="1" x14ac:dyDescent="0.2">
      <c r="A1472" s="46" t="s">
        <v>123</v>
      </c>
      <c r="B1472" s="42">
        <v>12</v>
      </c>
      <c r="C1472" s="43">
        <v>237329.04</v>
      </c>
      <c r="D1472" s="43">
        <v>0</v>
      </c>
      <c r="E1472" s="43">
        <v>237329.04</v>
      </c>
      <c r="F1472" s="41" t="s">
        <v>4765</v>
      </c>
      <c r="G1472" s="41" t="s">
        <v>604</v>
      </c>
      <c r="H1472" s="41" t="s">
        <v>4521</v>
      </c>
      <c r="I1472" s="41" t="s">
        <v>4766</v>
      </c>
    </row>
    <row r="1473" spans="1:9" s="40" customFormat="1" ht="13.35" customHeight="1" x14ac:dyDescent="0.2">
      <c r="A1473" s="46" t="s">
        <v>124</v>
      </c>
      <c r="B1473" s="42">
        <v>1</v>
      </c>
      <c r="C1473" s="43">
        <v>189947.28</v>
      </c>
      <c r="D1473" s="43">
        <v>0</v>
      </c>
      <c r="E1473" s="43">
        <v>189947.28</v>
      </c>
      <c r="F1473" s="41" t="s">
        <v>735</v>
      </c>
      <c r="G1473" s="41" t="s">
        <v>736</v>
      </c>
      <c r="H1473" s="41" t="s">
        <v>327</v>
      </c>
      <c r="I1473" s="41" t="s">
        <v>737</v>
      </c>
    </row>
    <row r="1474" spans="1:9" s="40" customFormat="1" ht="13.35" customHeight="1" x14ac:dyDescent="0.2">
      <c r="A1474" s="46" t="s">
        <v>124</v>
      </c>
      <c r="B1474" s="42">
        <v>2</v>
      </c>
      <c r="C1474" s="43">
        <v>189958.92</v>
      </c>
      <c r="D1474" s="43">
        <v>0</v>
      </c>
      <c r="E1474" s="43">
        <v>189958.92</v>
      </c>
      <c r="F1474" s="41" t="s">
        <v>1140</v>
      </c>
      <c r="G1474" s="41" t="s">
        <v>736</v>
      </c>
      <c r="H1474" s="41" t="s">
        <v>884</v>
      </c>
      <c r="I1474" s="41" t="s">
        <v>1141</v>
      </c>
    </row>
    <row r="1475" spans="1:9" s="40" customFormat="1" ht="13.35" customHeight="1" x14ac:dyDescent="0.2">
      <c r="A1475" s="46" t="s">
        <v>124</v>
      </c>
      <c r="B1475" s="42">
        <v>3</v>
      </c>
      <c r="C1475" s="43">
        <v>189953.1</v>
      </c>
      <c r="D1475" s="43">
        <v>0</v>
      </c>
      <c r="E1475" s="43">
        <v>189953.1</v>
      </c>
      <c r="F1475" s="41" t="s">
        <v>1499</v>
      </c>
      <c r="G1475" s="41" t="s">
        <v>736</v>
      </c>
      <c r="H1475" s="41" t="s">
        <v>1243</v>
      </c>
      <c r="I1475" s="41" t="s">
        <v>1500</v>
      </c>
    </row>
    <row r="1476" spans="1:9" s="40" customFormat="1" ht="13.35" customHeight="1" x14ac:dyDescent="0.2">
      <c r="A1476" s="46" t="s">
        <v>124</v>
      </c>
      <c r="B1476" s="42">
        <v>4</v>
      </c>
      <c r="C1476" s="43">
        <v>189953.1</v>
      </c>
      <c r="D1476" s="43">
        <v>0</v>
      </c>
      <c r="E1476" s="43">
        <v>189953.1</v>
      </c>
      <c r="F1476" s="41" t="s">
        <v>1858</v>
      </c>
      <c r="G1476" s="41" t="s">
        <v>736</v>
      </c>
      <c r="H1476" s="41" t="s">
        <v>1602</v>
      </c>
      <c r="I1476" s="41" t="s">
        <v>1859</v>
      </c>
    </row>
    <row r="1477" spans="1:9" s="40" customFormat="1" ht="13.35" customHeight="1" x14ac:dyDescent="0.2">
      <c r="A1477" s="46" t="s">
        <v>124</v>
      </c>
      <c r="B1477" s="42">
        <v>5</v>
      </c>
      <c r="C1477" s="43">
        <v>189953.1</v>
      </c>
      <c r="D1477" s="43">
        <v>0</v>
      </c>
      <c r="E1477" s="43">
        <v>189953.1</v>
      </c>
      <c r="F1477" s="41" t="s">
        <v>2217</v>
      </c>
      <c r="G1477" s="41" t="s">
        <v>736</v>
      </c>
      <c r="H1477" s="41" t="s">
        <v>1961</v>
      </c>
      <c r="I1477" s="41" t="s">
        <v>2218</v>
      </c>
    </row>
    <row r="1478" spans="1:9" s="40" customFormat="1" ht="13.35" customHeight="1" x14ac:dyDescent="0.2">
      <c r="A1478" s="46" t="s">
        <v>124</v>
      </c>
      <c r="B1478" s="42">
        <v>6</v>
      </c>
      <c r="C1478" s="43">
        <v>153414.46</v>
      </c>
      <c r="D1478" s="43">
        <v>0</v>
      </c>
      <c r="E1478" s="43">
        <v>153414.46</v>
      </c>
      <c r="F1478" s="41" t="s">
        <v>2569</v>
      </c>
      <c r="G1478" s="41" t="s">
        <v>736</v>
      </c>
      <c r="H1478" s="41" t="s">
        <v>2317</v>
      </c>
      <c r="I1478" s="41" t="s">
        <v>2570</v>
      </c>
    </row>
    <row r="1479" spans="1:9" s="40" customFormat="1" ht="13.35" customHeight="1" x14ac:dyDescent="0.2">
      <c r="A1479" s="46" t="s">
        <v>124</v>
      </c>
      <c r="B1479" s="42">
        <v>7</v>
      </c>
      <c r="C1479" s="43">
        <v>182923.01</v>
      </c>
      <c r="D1479" s="43">
        <v>0</v>
      </c>
      <c r="E1479" s="43">
        <v>182923.01</v>
      </c>
      <c r="F1479" s="41" t="s">
        <v>2941</v>
      </c>
      <c r="G1479" s="41" t="s">
        <v>736</v>
      </c>
      <c r="H1479" s="41" t="s">
        <v>2675</v>
      </c>
      <c r="I1479" s="41" t="s">
        <v>2942</v>
      </c>
    </row>
    <row r="1480" spans="1:9" s="40" customFormat="1" ht="13.35" customHeight="1" x14ac:dyDescent="0.2">
      <c r="A1480" s="46" t="s">
        <v>124</v>
      </c>
      <c r="B1480" s="42">
        <v>8</v>
      </c>
      <c r="C1480" s="43">
        <v>183863.27</v>
      </c>
      <c r="D1480" s="43">
        <v>0</v>
      </c>
      <c r="E1480" s="43">
        <v>183863.27</v>
      </c>
      <c r="F1480" s="41" t="s">
        <v>3296</v>
      </c>
      <c r="G1480" s="41" t="s">
        <v>736</v>
      </c>
      <c r="H1480" s="41" t="s">
        <v>3030</v>
      </c>
      <c r="I1480" s="41" t="s">
        <v>3297</v>
      </c>
    </row>
    <row r="1481" spans="1:9" s="40" customFormat="1" ht="13.35" customHeight="1" x14ac:dyDescent="0.2">
      <c r="A1481" s="46" t="s">
        <v>124</v>
      </c>
      <c r="B1481" s="42">
        <v>9</v>
      </c>
      <c r="C1481" s="43">
        <v>183863.27</v>
      </c>
      <c r="D1481" s="43">
        <v>0</v>
      </c>
      <c r="E1481" s="43">
        <v>183863.27</v>
      </c>
      <c r="F1481" s="41" t="s">
        <v>3496</v>
      </c>
      <c r="G1481" s="41" t="s">
        <v>736</v>
      </c>
      <c r="H1481" s="41" t="s">
        <v>3386</v>
      </c>
      <c r="I1481" s="41" t="s">
        <v>3497</v>
      </c>
    </row>
    <row r="1482" spans="1:9" s="40" customFormat="1" ht="13.35" customHeight="1" x14ac:dyDescent="0.2">
      <c r="A1482" s="46" t="s">
        <v>124</v>
      </c>
      <c r="B1482" s="42">
        <v>10</v>
      </c>
      <c r="C1482" s="43">
        <v>184584.2</v>
      </c>
      <c r="D1482" s="43">
        <v>0</v>
      </c>
      <c r="E1482" s="43">
        <v>184584.2</v>
      </c>
      <c r="F1482" s="41" t="s">
        <v>3855</v>
      </c>
      <c r="G1482" s="41" t="s">
        <v>736</v>
      </c>
      <c r="H1482" s="41" t="s">
        <v>3749</v>
      </c>
      <c r="I1482" s="41" t="s">
        <v>3856</v>
      </c>
    </row>
    <row r="1483" spans="1:9" s="40" customFormat="1" ht="13.35" customHeight="1" x14ac:dyDescent="0.2">
      <c r="A1483" s="46" t="s">
        <v>124</v>
      </c>
      <c r="B1483" s="42">
        <v>11</v>
      </c>
      <c r="C1483" s="43">
        <v>184533.45</v>
      </c>
      <c r="D1483" s="43">
        <v>0</v>
      </c>
      <c r="E1483" s="43">
        <v>184533.45</v>
      </c>
      <c r="F1483" s="41" t="s">
        <v>4210</v>
      </c>
      <c r="G1483" s="41" t="s">
        <v>736</v>
      </c>
      <c r="H1483" s="41" t="s">
        <v>4104</v>
      </c>
      <c r="I1483" s="41" t="s">
        <v>4211</v>
      </c>
    </row>
    <row r="1484" spans="1:9" s="40" customFormat="1" ht="13.35" customHeight="1" x14ac:dyDescent="0.2">
      <c r="A1484" s="46" t="s">
        <v>124</v>
      </c>
      <c r="B1484" s="42">
        <v>12</v>
      </c>
      <c r="C1484" s="43">
        <v>184581.94</v>
      </c>
      <c r="D1484" s="43">
        <v>0</v>
      </c>
      <c r="E1484" s="43">
        <v>184581.94</v>
      </c>
      <c r="F1484" s="41" t="s">
        <v>4767</v>
      </c>
      <c r="G1484" s="41" t="s">
        <v>736</v>
      </c>
      <c r="H1484" s="41" t="s">
        <v>4521</v>
      </c>
      <c r="I1484" s="41" t="s">
        <v>4768</v>
      </c>
    </row>
    <row r="1485" spans="1:9" s="40" customFormat="1" ht="13.35" customHeight="1" x14ac:dyDescent="0.2">
      <c r="A1485" s="46" t="s">
        <v>125</v>
      </c>
      <c r="B1485" s="42">
        <v>1</v>
      </c>
      <c r="C1485" s="43">
        <v>243734.24</v>
      </c>
      <c r="D1485" s="43">
        <v>0</v>
      </c>
      <c r="E1485" s="43">
        <v>243734.24</v>
      </c>
      <c r="F1485" s="41" t="s">
        <v>738</v>
      </c>
      <c r="G1485" s="41" t="s">
        <v>739</v>
      </c>
      <c r="H1485" s="41" t="s">
        <v>327</v>
      </c>
      <c r="I1485" s="41" t="s">
        <v>740</v>
      </c>
    </row>
    <row r="1486" spans="1:9" s="40" customFormat="1" ht="13.35" customHeight="1" x14ac:dyDescent="0.2">
      <c r="A1486" s="46" t="s">
        <v>125</v>
      </c>
      <c r="B1486" s="42">
        <v>2</v>
      </c>
      <c r="C1486" s="43">
        <v>244033.9</v>
      </c>
      <c r="D1486" s="43">
        <v>0</v>
      </c>
      <c r="E1486" s="43">
        <v>244033.9</v>
      </c>
      <c r="F1486" s="41" t="s">
        <v>1142</v>
      </c>
      <c r="G1486" s="41" t="s">
        <v>739</v>
      </c>
      <c r="H1486" s="41" t="s">
        <v>884</v>
      </c>
      <c r="I1486" s="41" t="s">
        <v>1143</v>
      </c>
    </row>
    <row r="1487" spans="1:9" s="40" customFormat="1" ht="13.35" customHeight="1" x14ac:dyDescent="0.2">
      <c r="A1487" s="46" t="s">
        <v>125</v>
      </c>
      <c r="B1487" s="42">
        <v>3</v>
      </c>
      <c r="C1487" s="43">
        <v>243884.07</v>
      </c>
      <c r="D1487" s="43">
        <v>0</v>
      </c>
      <c r="E1487" s="43">
        <v>243884.07</v>
      </c>
      <c r="F1487" s="41" t="s">
        <v>1501</v>
      </c>
      <c r="G1487" s="41" t="s">
        <v>739</v>
      </c>
      <c r="H1487" s="41" t="s">
        <v>1243</v>
      </c>
      <c r="I1487" s="41" t="s">
        <v>1502</v>
      </c>
    </row>
    <row r="1488" spans="1:9" s="40" customFormat="1" ht="13.35" customHeight="1" x14ac:dyDescent="0.2">
      <c r="A1488" s="46" t="s">
        <v>125</v>
      </c>
      <c r="B1488" s="42">
        <v>4</v>
      </c>
      <c r="C1488" s="43">
        <v>243884.07</v>
      </c>
      <c r="D1488" s="43">
        <v>0</v>
      </c>
      <c r="E1488" s="43">
        <v>243884.07</v>
      </c>
      <c r="F1488" s="41" t="s">
        <v>1860</v>
      </c>
      <c r="G1488" s="41" t="s">
        <v>739</v>
      </c>
      <c r="H1488" s="41" t="s">
        <v>1602</v>
      </c>
      <c r="I1488" s="41" t="s">
        <v>1861</v>
      </c>
    </row>
    <row r="1489" spans="1:9" s="40" customFormat="1" ht="13.35" customHeight="1" x14ac:dyDescent="0.2">
      <c r="A1489" s="46" t="s">
        <v>125</v>
      </c>
      <c r="B1489" s="42">
        <v>5</v>
      </c>
      <c r="C1489" s="43">
        <v>243884.07</v>
      </c>
      <c r="D1489" s="43">
        <v>0</v>
      </c>
      <c r="E1489" s="43">
        <v>243884.07</v>
      </c>
      <c r="F1489" s="41" t="s">
        <v>2219</v>
      </c>
      <c r="G1489" s="41" t="s">
        <v>739</v>
      </c>
      <c r="H1489" s="41" t="s">
        <v>1961</v>
      </c>
      <c r="I1489" s="41" t="s">
        <v>2220</v>
      </c>
    </row>
    <row r="1490" spans="1:9" s="40" customFormat="1" ht="13.35" customHeight="1" x14ac:dyDescent="0.2">
      <c r="A1490" s="46" t="s">
        <v>125</v>
      </c>
      <c r="B1490" s="42">
        <v>6</v>
      </c>
      <c r="C1490" s="43">
        <v>241957.07</v>
      </c>
      <c r="D1490" s="43">
        <v>0</v>
      </c>
      <c r="E1490" s="43">
        <v>241957.07</v>
      </c>
      <c r="F1490" s="41" t="s">
        <v>2571</v>
      </c>
      <c r="G1490" s="41" t="s">
        <v>739</v>
      </c>
      <c r="H1490" s="41" t="s">
        <v>2317</v>
      </c>
      <c r="I1490" s="41" t="s">
        <v>2572</v>
      </c>
    </row>
    <row r="1491" spans="1:9" s="40" customFormat="1" ht="13.35" customHeight="1" x14ac:dyDescent="0.2">
      <c r="A1491" s="46" t="s">
        <v>125</v>
      </c>
      <c r="B1491" s="42">
        <v>7</v>
      </c>
      <c r="C1491" s="43">
        <v>242250.51</v>
      </c>
      <c r="D1491" s="43">
        <v>0</v>
      </c>
      <c r="E1491" s="43">
        <v>242250.51</v>
      </c>
      <c r="F1491" s="41" t="s">
        <v>2943</v>
      </c>
      <c r="G1491" s="41" t="s">
        <v>739</v>
      </c>
      <c r="H1491" s="41" t="s">
        <v>2675</v>
      </c>
      <c r="I1491" s="41" t="s">
        <v>2944</v>
      </c>
    </row>
    <row r="1492" spans="1:9" s="40" customFormat="1" ht="13.35" customHeight="1" x14ac:dyDescent="0.2">
      <c r="A1492" s="46" t="s">
        <v>125</v>
      </c>
      <c r="B1492" s="42">
        <v>8</v>
      </c>
      <c r="C1492" s="43">
        <v>243562.83</v>
      </c>
      <c r="D1492" s="43">
        <v>0</v>
      </c>
      <c r="E1492" s="43">
        <v>243562.83</v>
      </c>
      <c r="F1492" s="41" t="s">
        <v>3298</v>
      </c>
      <c r="G1492" s="41" t="s">
        <v>739</v>
      </c>
      <c r="H1492" s="41" t="s">
        <v>3030</v>
      </c>
      <c r="I1492" s="41" t="s">
        <v>3299</v>
      </c>
    </row>
    <row r="1493" spans="1:9" s="40" customFormat="1" ht="13.35" customHeight="1" x14ac:dyDescent="0.2">
      <c r="A1493" s="46" t="s">
        <v>125</v>
      </c>
      <c r="B1493" s="42">
        <v>9</v>
      </c>
      <c r="C1493" s="43">
        <v>243562.83</v>
      </c>
      <c r="D1493" s="43">
        <v>0</v>
      </c>
      <c r="E1493" s="43">
        <v>243562.83</v>
      </c>
      <c r="F1493" s="41" t="s">
        <v>3672</v>
      </c>
      <c r="G1493" s="41" t="s">
        <v>739</v>
      </c>
      <c r="H1493" s="41" t="s">
        <v>3386</v>
      </c>
      <c r="I1493" s="41" t="s">
        <v>3673</v>
      </c>
    </row>
    <row r="1494" spans="1:9" s="40" customFormat="1" ht="13.35" customHeight="1" x14ac:dyDescent="0.2">
      <c r="A1494" s="46" t="s">
        <v>125</v>
      </c>
      <c r="B1494" s="42">
        <v>10</v>
      </c>
      <c r="C1494" s="43">
        <v>244569.02</v>
      </c>
      <c r="D1494" s="43">
        <v>0</v>
      </c>
      <c r="E1494" s="43">
        <v>244569.02</v>
      </c>
      <c r="F1494" s="41" t="s">
        <v>4027</v>
      </c>
      <c r="G1494" s="41" t="s">
        <v>739</v>
      </c>
      <c r="H1494" s="41" t="s">
        <v>3749</v>
      </c>
      <c r="I1494" s="41" t="s">
        <v>4028</v>
      </c>
    </row>
    <row r="1495" spans="1:9" s="40" customFormat="1" ht="13.35" customHeight="1" x14ac:dyDescent="0.2">
      <c r="A1495" s="46" t="s">
        <v>125</v>
      </c>
      <c r="B1495" s="42">
        <v>11</v>
      </c>
      <c r="C1495" s="43">
        <v>244498.19</v>
      </c>
      <c r="D1495" s="43">
        <v>0</v>
      </c>
      <c r="E1495" s="43">
        <v>244498.19</v>
      </c>
      <c r="F1495" s="41" t="s">
        <v>4384</v>
      </c>
      <c r="G1495" s="41" t="s">
        <v>739</v>
      </c>
      <c r="H1495" s="41" t="s">
        <v>4104</v>
      </c>
      <c r="I1495" s="41" t="s">
        <v>4385</v>
      </c>
    </row>
    <row r="1496" spans="1:9" s="40" customFormat="1" ht="13.35" customHeight="1" x14ac:dyDescent="0.2">
      <c r="A1496" s="46" t="s">
        <v>125</v>
      </c>
      <c r="B1496" s="42">
        <v>12</v>
      </c>
      <c r="C1496" s="43">
        <v>244565.87</v>
      </c>
      <c r="D1496" s="43">
        <v>0</v>
      </c>
      <c r="E1496" s="43">
        <v>244565.87</v>
      </c>
      <c r="F1496" s="41" t="s">
        <v>4763</v>
      </c>
      <c r="G1496" s="41" t="s">
        <v>739</v>
      </c>
      <c r="H1496" s="41" t="s">
        <v>4521</v>
      </c>
      <c r="I1496" s="41" t="s">
        <v>4764</v>
      </c>
    </row>
    <row r="1497" spans="1:9" s="40" customFormat="1" ht="13.35" customHeight="1" x14ac:dyDescent="0.2">
      <c r="A1497" s="46" t="s">
        <v>126</v>
      </c>
      <c r="B1497" s="42">
        <v>1</v>
      </c>
      <c r="C1497" s="43">
        <v>114016.24</v>
      </c>
      <c r="D1497" s="43">
        <v>0</v>
      </c>
      <c r="E1497" s="43">
        <v>114016.24</v>
      </c>
      <c r="F1497" s="41" t="s">
        <v>741</v>
      </c>
      <c r="G1497" s="41" t="s">
        <v>742</v>
      </c>
      <c r="H1497" s="41" t="s">
        <v>327</v>
      </c>
      <c r="I1497" s="41" t="s">
        <v>743</v>
      </c>
    </row>
    <row r="1498" spans="1:9" s="40" customFormat="1" ht="13.35" customHeight="1" x14ac:dyDescent="0.2">
      <c r="A1498" s="46" t="s">
        <v>126</v>
      </c>
      <c r="B1498" s="42">
        <v>2</v>
      </c>
      <c r="C1498" s="43">
        <v>118891.08</v>
      </c>
      <c r="D1498" s="43">
        <v>0</v>
      </c>
      <c r="E1498" s="43">
        <v>118891.08</v>
      </c>
      <c r="F1498" s="41" t="s">
        <v>1144</v>
      </c>
      <c r="G1498" s="41" t="s">
        <v>742</v>
      </c>
      <c r="H1498" s="41" t="s">
        <v>884</v>
      </c>
      <c r="I1498" s="41" t="s">
        <v>1145</v>
      </c>
    </row>
    <row r="1499" spans="1:9" s="40" customFormat="1" ht="13.35" customHeight="1" x14ac:dyDescent="0.2">
      <c r="A1499" s="46" t="s">
        <v>126</v>
      </c>
      <c r="B1499" s="42">
        <v>3</v>
      </c>
      <c r="C1499" s="43">
        <v>116453.66</v>
      </c>
      <c r="D1499" s="43">
        <v>0</v>
      </c>
      <c r="E1499" s="43">
        <v>116453.66</v>
      </c>
      <c r="F1499" s="41" t="s">
        <v>1503</v>
      </c>
      <c r="G1499" s="41" t="s">
        <v>742</v>
      </c>
      <c r="H1499" s="41" t="s">
        <v>1243</v>
      </c>
      <c r="I1499" s="41" t="s">
        <v>1504</v>
      </c>
    </row>
    <row r="1500" spans="1:9" s="40" customFormat="1" ht="13.35" customHeight="1" x14ac:dyDescent="0.2">
      <c r="A1500" s="46" t="s">
        <v>126</v>
      </c>
      <c r="B1500" s="42">
        <v>4</v>
      </c>
      <c r="C1500" s="43">
        <v>116453.66</v>
      </c>
      <c r="D1500" s="43">
        <v>0</v>
      </c>
      <c r="E1500" s="43">
        <v>116453.66</v>
      </c>
      <c r="F1500" s="41" t="s">
        <v>1862</v>
      </c>
      <c r="G1500" s="41" t="s">
        <v>742</v>
      </c>
      <c r="H1500" s="41" t="s">
        <v>1602</v>
      </c>
      <c r="I1500" s="41" t="s">
        <v>1863</v>
      </c>
    </row>
    <row r="1501" spans="1:9" s="40" customFormat="1" ht="13.35" customHeight="1" x14ac:dyDescent="0.2">
      <c r="A1501" s="46" t="s">
        <v>126</v>
      </c>
      <c r="B1501" s="42">
        <v>5</v>
      </c>
      <c r="C1501" s="43">
        <v>116453.66</v>
      </c>
      <c r="D1501" s="43">
        <v>0</v>
      </c>
      <c r="E1501" s="43">
        <v>116453.66</v>
      </c>
      <c r="F1501" s="41" t="s">
        <v>2221</v>
      </c>
      <c r="G1501" s="41" t="s">
        <v>742</v>
      </c>
      <c r="H1501" s="41" t="s">
        <v>1961</v>
      </c>
      <c r="I1501" s="41" t="s">
        <v>2222</v>
      </c>
    </row>
    <row r="1502" spans="1:9" s="40" customFormat="1" ht="13.35" customHeight="1" x14ac:dyDescent="0.2">
      <c r="A1502" s="46" t="s">
        <v>126</v>
      </c>
      <c r="B1502" s="42">
        <v>6</v>
      </c>
      <c r="C1502" s="43">
        <v>68230.98</v>
      </c>
      <c r="D1502" s="43">
        <v>0</v>
      </c>
      <c r="E1502" s="43">
        <v>68230.98</v>
      </c>
      <c r="F1502" s="41" t="s">
        <v>2573</v>
      </c>
      <c r="G1502" s="41" t="s">
        <v>742</v>
      </c>
      <c r="H1502" s="41" t="s">
        <v>2317</v>
      </c>
      <c r="I1502" s="41" t="s">
        <v>2574</v>
      </c>
    </row>
    <row r="1503" spans="1:9" s="40" customFormat="1" ht="13.35" customHeight="1" x14ac:dyDescent="0.2">
      <c r="A1503" s="46" t="s">
        <v>126</v>
      </c>
      <c r="B1503" s="42">
        <v>7</v>
      </c>
      <c r="C1503" s="43">
        <v>107458.13</v>
      </c>
      <c r="D1503" s="43">
        <v>0</v>
      </c>
      <c r="E1503" s="43">
        <v>107458.13</v>
      </c>
      <c r="F1503" s="41" t="s">
        <v>2945</v>
      </c>
      <c r="G1503" s="41" t="s">
        <v>742</v>
      </c>
      <c r="H1503" s="41" t="s">
        <v>2675</v>
      </c>
      <c r="I1503" s="41" t="s">
        <v>2946</v>
      </c>
    </row>
    <row r="1504" spans="1:9" s="40" customFormat="1" ht="13.35" customHeight="1" x14ac:dyDescent="0.2">
      <c r="A1504" s="46" t="s">
        <v>126</v>
      </c>
      <c r="B1504" s="42">
        <v>8</v>
      </c>
      <c r="C1504" s="43">
        <v>108416.49</v>
      </c>
      <c r="D1504" s="43">
        <v>0</v>
      </c>
      <c r="E1504" s="43">
        <v>108416.49</v>
      </c>
      <c r="F1504" s="41" t="s">
        <v>3300</v>
      </c>
      <c r="G1504" s="41" t="s">
        <v>742</v>
      </c>
      <c r="H1504" s="41" t="s">
        <v>3030</v>
      </c>
      <c r="I1504" s="41" t="s">
        <v>3301</v>
      </c>
    </row>
    <row r="1505" spans="1:9" s="40" customFormat="1" ht="13.35" customHeight="1" x14ac:dyDescent="0.2">
      <c r="A1505" s="46" t="s">
        <v>126</v>
      </c>
      <c r="B1505" s="42">
        <v>9</v>
      </c>
      <c r="C1505" s="43">
        <v>108416.49</v>
      </c>
      <c r="D1505" s="43">
        <v>0</v>
      </c>
      <c r="E1505" s="43">
        <v>108416.49</v>
      </c>
      <c r="F1505" s="41" t="s">
        <v>3674</v>
      </c>
      <c r="G1505" s="41" t="s">
        <v>742</v>
      </c>
      <c r="H1505" s="41" t="s">
        <v>3386</v>
      </c>
      <c r="I1505" s="41" t="s">
        <v>3675</v>
      </c>
    </row>
    <row r="1506" spans="1:9" s="40" customFormat="1" ht="13.35" customHeight="1" x14ac:dyDescent="0.2">
      <c r="A1506" s="46" t="s">
        <v>126</v>
      </c>
      <c r="B1506" s="42">
        <v>10</v>
      </c>
      <c r="C1506" s="43">
        <v>109151.3</v>
      </c>
      <c r="D1506" s="43">
        <v>0</v>
      </c>
      <c r="E1506" s="43">
        <v>109151.3</v>
      </c>
      <c r="F1506" s="41" t="s">
        <v>4029</v>
      </c>
      <c r="G1506" s="41" t="s">
        <v>742</v>
      </c>
      <c r="H1506" s="41" t="s">
        <v>3749</v>
      </c>
      <c r="I1506" s="41" t="s">
        <v>4030</v>
      </c>
    </row>
    <row r="1507" spans="1:9" s="40" customFormat="1" ht="13.35" customHeight="1" x14ac:dyDescent="0.2">
      <c r="A1507" s="46" t="s">
        <v>126</v>
      </c>
      <c r="B1507" s="42">
        <v>11</v>
      </c>
      <c r="C1507" s="43">
        <v>109099.57</v>
      </c>
      <c r="D1507" s="43">
        <v>0</v>
      </c>
      <c r="E1507" s="43">
        <v>109099.57</v>
      </c>
      <c r="F1507" s="41" t="s">
        <v>4386</v>
      </c>
      <c r="G1507" s="41" t="s">
        <v>742</v>
      </c>
      <c r="H1507" s="41" t="s">
        <v>4104</v>
      </c>
      <c r="I1507" s="41" t="s">
        <v>4387</v>
      </c>
    </row>
    <row r="1508" spans="1:9" s="40" customFormat="1" ht="13.35" customHeight="1" x14ac:dyDescent="0.2">
      <c r="A1508" s="46" t="s">
        <v>126</v>
      </c>
      <c r="B1508" s="42">
        <v>12</v>
      </c>
      <c r="C1508" s="43">
        <v>109148.99</v>
      </c>
      <c r="D1508" s="43">
        <v>0</v>
      </c>
      <c r="E1508" s="43">
        <v>109148.99</v>
      </c>
      <c r="F1508" s="41" t="s">
        <v>4771</v>
      </c>
      <c r="G1508" s="41" t="s">
        <v>742</v>
      </c>
      <c r="H1508" s="41" t="s">
        <v>4521</v>
      </c>
      <c r="I1508" s="41" t="s">
        <v>4772</v>
      </c>
    </row>
    <row r="1509" spans="1:9" s="40" customFormat="1" ht="13.35" customHeight="1" x14ac:dyDescent="0.2">
      <c r="A1509" s="46" t="s">
        <v>127</v>
      </c>
      <c r="B1509" s="42">
        <v>1</v>
      </c>
      <c r="C1509" s="43">
        <v>177533.32</v>
      </c>
      <c r="D1509" s="43">
        <v>0</v>
      </c>
      <c r="E1509" s="43">
        <v>177533.32</v>
      </c>
      <c r="F1509" s="41" t="s">
        <v>792</v>
      </c>
      <c r="G1509" s="41" t="s">
        <v>793</v>
      </c>
      <c r="H1509" s="41" t="s">
        <v>327</v>
      </c>
      <c r="I1509" s="41" t="s">
        <v>794</v>
      </c>
    </row>
    <row r="1510" spans="1:9" s="40" customFormat="1" ht="13.35" customHeight="1" x14ac:dyDescent="0.2">
      <c r="A1510" s="46" t="s">
        <v>127</v>
      </c>
      <c r="B1510" s="42">
        <v>2</v>
      </c>
      <c r="C1510" s="43">
        <v>183063.5</v>
      </c>
      <c r="D1510" s="43">
        <v>0</v>
      </c>
      <c r="E1510" s="43">
        <v>183063.5</v>
      </c>
      <c r="F1510" s="41" t="s">
        <v>1176</v>
      </c>
      <c r="G1510" s="41" t="s">
        <v>793</v>
      </c>
      <c r="H1510" s="41" t="s">
        <v>884</v>
      </c>
      <c r="I1510" s="41" t="s">
        <v>1177</v>
      </c>
    </row>
    <row r="1511" spans="1:9" s="40" customFormat="1" ht="13.35" customHeight="1" x14ac:dyDescent="0.2">
      <c r="A1511" s="46" t="s">
        <v>127</v>
      </c>
      <c r="B1511" s="42">
        <v>3</v>
      </c>
      <c r="C1511" s="43">
        <v>180298.41</v>
      </c>
      <c r="D1511" s="43">
        <v>0</v>
      </c>
      <c r="E1511" s="43">
        <v>180298.41</v>
      </c>
      <c r="F1511" s="41" t="s">
        <v>1535</v>
      </c>
      <c r="G1511" s="41" t="s">
        <v>793</v>
      </c>
      <c r="H1511" s="41" t="s">
        <v>1243</v>
      </c>
      <c r="I1511" s="41" t="s">
        <v>1536</v>
      </c>
    </row>
    <row r="1512" spans="1:9" s="40" customFormat="1" ht="13.35" customHeight="1" x14ac:dyDescent="0.2">
      <c r="A1512" s="46" t="s">
        <v>127</v>
      </c>
      <c r="B1512" s="42">
        <v>4</v>
      </c>
      <c r="C1512" s="43">
        <v>180298.41</v>
      </c>
      <c r="D1512" s="43">
        <v>0</v>
      </c>
      <c r="E1512" s="43">
        <v>180298.41</v>
      </c>
      <c r="F1512" s="41" t="s">
        <v>1894</v>
      </c>
      <c r="G1512" s="41" t="s">
        <v>793</v>
      </c>
      <c r="H1512" s="41" t="s">
        <v>1602</v>
      </c>
      <c r="I1512" s="41" t="s">
        <v>1895</v>
      </c>
    </row>
    <row r="1513" spans="1:9" s="40" customFormat="1" ht="13.35" customHeight="1" x14ac:dyDescent="0.2">
      <c r="A1513" s="46" t="s">
        <v>127</v>
      </c>
      <c r="B1513" s="42">
        <v>5</v>
      </c>
      <c r="C1513" s="43">
        <v>180298.41</v>
      </c>
      <c r="D1513" s="43">
        <v>0</v>
      </c>
      <c r="E1513" s="43">
        <v>180298.41</v>
      </c>
      <c r="F1513" s="41" t="s">
        <v>2253</v>
      </c>
      <c r="G1513" s="41" t="s">
        <v>793</v>
      </c>
      <c r="H1513" s="41" t="s">
        <v>1961</v>
      </c>
      <c r="I1513" s="41" t="s">
        <v>2254</v>
      </c>
    </row>
    <row r="1514" spans="1:9" s="40" customFormat="1" ht="13.35" customHeight="1" x14ac:dyDescent="0.2">
      <c r="A1514" s="46" t="s">
        <v>127</v>
      </c>
      <c r="B1514" s="42">
        <v>6</v>
      </c>
      <c r="C1514" s="43">
        <v>181121.22</v>
      </c>
      <c r="D1514" s="43">
        <v>0</v>
      </c>
      <c r="E1514" s="43">
        <v>181121.22</v>
      </c>
      <c r="F1514" s="41" t="s">
        <v>2605</v>
      </c>
      <c r="G1514" s="41" t="s">
        <v>793</v>
      </c>
      <c r="H1514" s="41" t="s">
        <v>2317</v>
      </c>
      <c r="I1514" s="41" t="s">
        <v>2606</v>
      </c>
    </row>
    <row r="1515" spans="1:9" s="40" customFormat="1" ht="13.35" customHeight="1" x14ac:dyDescent="0.2">
      <c r="A1515" s="46" t="s">
        <v>127</v>
      </c>
      <c r="B1515" s="42">
        <v>7</v>
      </c>
      <c r="C1515" s="43">
        <v>179081.4</v>
      </c>
      <c r="D1515" s="43">
        <v>0</v>
      </c>
      <c r="E1515" s="43">
        <v>179081.4</v>
      </c>
      <c r="F1515" s="41" t="s">
        <v>2975</v>
      </c>
      <c r="G1515" s="41" t="s">
        <v>793</v>
      </c>
      <c r="H1515" s="41" t="s">
        <v>2675</v>
      </c>
      <c r="I1515" s="41" t="s">
        <v>2976</v>
      </c>
    </row>
    <row r="1516" spans="1:9" s="40" customFormat="1" ht="13.35" customHeight="1" x14ac:dyDescent="0.2">
      <c r="A1516" s="46" t="s">
        <v>127</v>
      </c>
      <c r="B1516" s="42">
        <v>8</v>
      </c>
      <c r="C1516" s="43">
        <v>180435.46</v>
      </c>
      <c r="D1516" s="43">
        <v>0</v>
      </c>
      <c r="E1516" s="43">
        <v>180435.46</v>
      </c>
      <c r="F1516" s="41" t="s">
        <v>3330</v>
      </c>
      <c r="G1516" s="41" t="s">
        <v>793</v>
      </c>
      <c r="H1516" s="41" t="s">
        <v>3030</v>
      </c>
      <c r="I1516" s="41" t="s">
        <v>3331</v>
      </c>
    </row>
    <row r="1517" spans="1:9" s="40" customFormat="1" ht="13.35" customHeight="1" x14ac:dyDescent="0.2">
      <c r="A1517" s="46" t="s">
        <v>127</v>
      </c>
      <c r="B1517" s="42">
        <v>9</v>
      </c>
      <c r="C1517" s="43">
        <v>180435.47</v>
      </c>
      <c r="D1517" s="43">
        <v>0</v>
      </c>
      <c r="E1517" s="43">
        <v>180435.47</v>
      </c>
      <c r="F1517" s="41" t="s">
        <v>3698</v>
      </c>
      <c r="G1517" s="41" t="s">
        <v>793</v>
      </c>
      <c r="H1517" s="41" t="s">
        <v>3386</v>
      </c>
      <c r="I1517" s="41" t="s">
        <v>3699</v>
      </c>
    </row>
    <row r="1518" spans="1:9" s="40" customFormat="1" ht="13.35" customHeight="1" x14ac:dyDescent="0.2">
      <c r="A1518" s="46" t="s">
        <v>127</v>
      </c>
      <c r="B1518" s="42">
        <v>10</v>
      </c>
      <c r="C1518" s="43">
        <v>181473.68</v>
      </c>
      <c r="D1518" s="43">
        <v>0</v>
      </c>
      <c r="E1518" s="43">
        <v>181473.68</v>
      </c>
      <c r="F1518" s="41" t="s">
        <v>4053</v>
      </c>
      <c r="G1518" s="41" t="s">
        <v>793</v>
      </c>
      <c r="H1518" s="41" t="s">
        <v>3749</v>
      </c>
      <c r="I1518" s="41" t="s">
        <v>4054</v>
      </c>
    </row>
    <row r="1519" spans="1:9" s="40" customFormat="1" ht="13.35" customHeight="1" x14ac:dyDescent="0.2">
      <c r="A1519" s="46" t="s">
        <v>127</v>
      </c>
      <c r="B1519" s="42">
        <v>11</v>
      </c>
      <c r="C1519" s="43">
        <v>181400.59</v>
      </c>
      <c r="D1519" s="43">
        <v>0</v>
      </c>
      <c r="E1519" s="43">
        <v>181400.59</v>
      </c>
      <c r="F1519" s="41" t="s">
        <v>4410</v>
      </c>
      <c r="G1519" s="41" t="s">
        <v>793</v>
      </c>
      <c r="H1519" s="41" t="s">
        <v>4104</v>
      </c>
      <c r="I1519" s="41" t="s">
        <v>4411</v>
      </c>
    </row>
    <row r="1520" spans="1:9" s="40" customFormat="1" ht="13.35" customHeight="1" x14ac:dyDescent="0.2">
      <c r="A1520" s="46" t="s">
        <v>127</v>
      </c>
      <c r="B1520" s="42">
        <v>12</v>
      </c>
      <c r="C1520" s="43">
        <v>181470.42</v>
      </c>
      <c r="D1520" s="43">
        <v>0</v>
      </c>
      <c r="E1520" s="43">
        <v>181470.42</v>
      </c>
      <c r="F1520" s="41" t="s">
        <v>4769</v>
      </c>
      <c r="G1520" s="41" t="s">
        <v>793</v>
      </c>
      <c r="H1520" s="41" t="s">
        <v>4521</v>
      </c>
      <c r="I1520" s="41" t="s">
        <v>4770</v>
      </c>
    </row>
    <row r="1521" spans="1:9" s="40" customFormat="1" ht="13.35" customHeight="1" x14ac:dyDescent="0.2">
      <c r="A1521" s="46" t="s">
        <v>128</v>
      </c>
      <c r="B1521" s="42">
        <v>1</v>
      </c>
      <c r="C1521" s="43">
        <v>431251.25</v>
      </c>
      <c r="D1521" s="43">
        <v>0</v>
      </c>
      <c r="E1521" s="43">
        <v>431251.25</v>
      </c>
      <c r="F1521" s="41" t="s">
        <v>462</v>
      </c>
      <c r="G1521" s="41" t="s">
        <v>463</v>
      </c>
      <c r="H1521" s="41" t="s">
        <v>327</v>
      </c>
      <c r="I1521" s="41" t="s">
        <v>464</v>
      </c>
    </row>
    <row r="1522" spans="1:9" s="40" customFormat="1" ht="13.35" customHeight="1" x14ac:dyDescent="0.2">
      <c r="A1522" s="46" t="s">
        <v>128</v>
      </c>
      <c r="B1522" s="42">
        <v>2</v>
      </c>
      <c r="C1522" s="43">
        <v>465075.25</v>
      </c>
      <c r="D1522" s="43">
        <v>0</v>
      </c>
      <c r="E1522" s="43">
        <v>465075.25</v>
      </c>
      <c r="F1522" s="41" t="s">
        <v>960</v>
      </c>
      <c r="G1522" s="41" t="s">
        <v>463</v>
      </c>
      <c r="H1522" s="41" t="s">
        <v>884</v>
      </c>
      <c r="I1522" s="41" t="s">
        <v>961</v>
      </c>
    </row>
    <row r="1523" spans="1:9" s="40" customFormat="1" ht="13.35" customHeight="1" x14ac:dyDescent="0.2">
      <c r="A1523" s="46" t="s">
        <v>128</v>
      </c>
      <c r="B1523" s="42">
        <v>3</v>
      </c>
      <c r="C1523" s="43">
        <v>448163.25</v>
      </c>
      <c r="D1523" s="43">
        <v>0</v>
      </c>
      <c r="E1523" s="43">
        <v>448163.25</v>
      </c>
      <c r="F1523" s="41" t="s">
        <v>1319</v>
      </c>
      <c r="G1523" s="41" t="s">
        <v>463</v>
      </c>
      <c r="H1523" s="41" t="s">
        <v>1243</v>
      </c>
      <c r="I1523" s="41" t="s">
        <v>1320</v>
      </c>
    </row>
    <row r="1524" spans="1:9" s="40" customFormat="1" ht="13.35" customHeight="1" x14ac:dyDescent="0.2">
      <c r="A1524" s="46" t="s">
        <v>128</v>
      </c>
      <c r="B1524" s="42">
        <v>4</v>
      </c>
      <c r="C1524" s="43">
        <v>448163.25</v>
      </c>
      <c r="D1524" s="43">
        <v>0</v>
      </c>
      <c r="E1524" s="43">
        <v>448163.25</v>
      </c>
      <c r="F1524" s="41" t="s">
        <v>1680</v>
      </c>
      <c r="G1524" s="41" t="s">
        <v>463</v>
      </c>
      <c r="H1524" s="41" t="s">
        <v>1602</v>
      </c>
      <c r="I1524" s="41" t="s">
        <v>1681</v>
      </c>
    </row>
    <row r="1525" spans="1:9" s="40" customFormat="1" ht="13.35" customHeight="1" x14ac:dyDescent="0.2">
      <c r="A1525" s="46" t="s">
        <v>128</v>
      </c>
      <c r="B1525" s="42">
        <v>5</v>
      </c>
      <c r="C1525" s="43">
        <v>448163.25</v>
      </c>
      <c r="D1525" s="43">
        <v>0</v>
      </c>
      <c r="E1525" s="43">
        <v>448163.25</v>
      </c>
      <c r="F1525" s="41" t="s">
        <v>2043</v>
      </c>
      <c r="G1525" s="41" t="s">
        <v>463</v>
      </c>
      <c r="H1525" s="41" t="s">
        <v>1961</v>
      </c>
      <c r="I1525" s="41" t="s">
        <v>2044</v>
      </c>
    </row>
    <row r="1526" spans="1:9" s="40" customFormat="1" ht="13.35" customHeight="1" x14ac:dyDescent="0.2">
      <c r="A1526" s="46" t="s">
        <v>128</v>
      </c>
      <c r="B1526" s="42">
        <v>6</v>
      </c>
      <c r="C1526" s="43">
        <v>190106.56</v>
      </c>
      <c r="D1526" s="43">
        <v>0</v>
      </c>
      <c r="E1526" s="43">
        <v>190106.56</v>
      </c>
      <c r="F1526" s="41" t="s">
        <v>2399</v>
      </c>
      <c r="G1526" s="41" t="s">
        <v>463</v>
      </c>
      <c r="H1526" s="41" t="s">
        <v>2317</v>
      </c>
      <c r="I1526" s="41" t="s">
        <v>2400</v>
      </c>
    </row>
    <row r="1527" spans="1:9" s="40" customFormat="1" ht="13.35" customHeight="1" x14ac:dyDescent="0.2">
      <c r="A1527" s="46" t="s">
        <v>128</v>
      </c>
      <c r="B1527" s="42">
        <v>7</v>
      </c>
      <c r="C1527" s="43">
        <v>402239.22</v>
      </c>
      <c r="D1527" s="43">
        <v>0</v>
      </c>
      <c r="E1527" s="43">
        <v>402239.22</v>
      </c>
      <c r="F1527" s="41" t="s">
        <v>2757</v>
      </c>
      <c r="G1527" s="41" t="s">
        <v>463</v>
      </c>
      <c r="H1527" s="41" t="s">
        <v>2675</v>
      </c>
      <c r="I1527" s="41" t="s">
        <v>2758</v>
      </c>
    </row>
    <row r="1528" spans="1:9" s="40" customFormat="1" ht="13.35" customHeight="1" x14ac:dyDescent="0.2">
      <c r="A1528" s="46" t="s">
        <v>128</v>
      </c>
      <c r="B1528" s="42">
        <v>8</v>
      </c>
      <c r="C1528" s="43">
        <v>405153.63</v>
      </c>
      <c r="D1528" s="43">
        <v>0</v>
      </c>
      <c r="E1528" s="43">
        <v>405153.63</v>
      </c>
      <c r="F1528" s="41" t="s">
        <v>3112</v>
      </c>
      <c r="G1528" s="41" t="s">
        <v>463</v>
      </c>
      <c r="H1528" s="41" t="s">
        <v>3030</v>
      </c>
      <c r="I1528" s="41" t="s">
        <v>3113</v>
      </c>
    </row>
    <row r="1529" spans="1:9" s="40" customFormat="1" ht="13.35" customHeight="1" x14ac:dyDescent="0.2">
      <c r="A1529" s="46" t="s">
        <v>128</v>
      </c>
      <c r="B1529" s="42">
        <v>9</v>
      </c>
      <c r="C1529" s="43">
        <v>405153.63</v>
      </c>
      <c r="D1529" s="43">
        <v>0</v>
      </c>
      <c r="E1529" s="43">
        <v>405153.63</v>
      </c>
      <c r="F1529" s="41" t="s">
        <v>3498</v>
      </c>
      <c r="G1529" s="41" t="s">
        <v>463</v>
      </c>
      <c r="H1529" s="41" t="s">
        <v>3386</v>
      </c>
      <c r="I1529" s="41" t="s">
        <v>3499</v>
      </c>
    </row>
    <row r="1530" spans="1:9" s="40" customFormat="1" ht="13.35" customHeight="1" x14ac:dyDescent="0.2">
      <c r="A1530" s="46" t="s">
        <v>128</v>
      </c>
      <c r="B1530" s="42">
        <v>10</v>
      </c>
      <c r="C1530" s="43">
        <v>407388.2</v>
      </c>
      <c r="D1530" s="43">
        <v>0</v>
      </c>
      <c r="E1530" s="43">
        <v>407388.2</v>
      </c>
      <c r="F1530" s="41" t="s">
        <v>3857</v>
      </c>
      <c r="G1530" s="41" t="s">
        <v>463</v>
      </c>
      <c r="H1530" s="41" t="s">
        <v>3749</v>
      </c>
      <c r="I1530" s="41" t="s">
        <v>3858</v>
      </c>
    </row>
    <row r="1531" spans="1:9" s="40" customFormat="1" ht="13.35" customHeight="1" x14ac:dyDescent="0.2">
      <c r="A1531" s="46" t="s">
        <v>128</v>
      </c>
      <c r="B1531" s="42">
        <v>11</v>
      </c>
      <c r="C1531" s="43">
        <v>407230.92</v>
      </c>
      <c r="D1531" s="43">
        <v>0</v>
      </c>
      <c r="E1531" s="43">
        <v>407230.92</v>
      </c>
      <c r="F1531" s="41" t="s">
        <v>4212</v>
      </c>
      <c r="G1531" s="41" t="s">
        <v>463</v>
      </c>
      <c r="H1531" s="41" t="s">
        <v>4104</v>
      </c>
      <c r="I1531" s="41" t="s">
        <v>4213</v>
      </c>
    </row>
    <row r="1532" spans="1:9" s="40" customFormat="1" ht="13.35" customHeight="1" x14ac:dyDescent="0.2">
      <c r="A1532" s="46" t="s">
        <v>128</v>
      </c>
      <c r="B1532" s="42">
        <v>12</v>
      </c>
      <c r="C1532" s="43">
        <v>407381.18</v>
      </c>
      <c r="D1532" s="43">
        <v>0</v>
      </c>
      <c r="E1532" s="43">
        <v>407381.18</v>
      </c>
      <c r="F1532" s="41" t="s">
        <v>4775</v>
      </c>
      <c r="G1532" s="41" t="s">
        <v>463</v>
      </c>
      <c r="H1532" s="41" t="s">
        <v>4521</v>
      </c>
      <c r="I1532" s="41" t="s">
        <v>4776</v>
      </c>
    </row>
    <row r="1533" spans="1:9" s="40" customFormat="1" ht="13.35" customHeight="1" x14ac:dyDescent="0.2">
      <c r="A1533" s="46" t="s">
        <v>129</v>
      </c>
      <c r="B1533" s="42">
        <v>1</v>
      </c>
      <c r="C1533" s="43">
        <v>99931.09</v>
      </c>
      <c r="D1533" s="43">
        <v>0</v>
      </c>
      <c r="E1533" s="43">
        <v>99931.09</v>
      </c>
      <c r="F1533" s="41" t="s">
        <v>465</v>
      </c>
      <c r="G1533" s="41" t="s">
        <v>466</v>
      </c>
      <c r="H1533" s="41" t="s">
        <v>327</v>
      </c>
      <c r="I1533" s="41" t="s">
        <v>467</v>
      </c>
    </row>
    <row r="1534" spans="1:9" s="40" customFormat="1" ht="13.35" customHeight="1" x14ac:dyDescent="0.2">
      <c r="A1534" s="46" t="s">
        <v>129</v>
      </c>
      <c r="B1534" s="42">
        <v>2</v>
      </c>
      <c r="C1534" s="43">
        <v>125433.14</v>
      </c>
      <c r="D1534" s="43">
        <v>0</v>
      </c>
      <c r="E1534" s="43">
        <v>125433.14</v>
      </c>
      <c r="F1534" s="41" t="s">
        <v>962</v>
      </c>
      <c r="G1534" s="41" t="s">
        <v>466</v>
      </c>
      <c r="H1534" s="41" t="s">
        <v>884</v>
      </c>
      <c r="I1534" s="41" t="s">
        <v>963</v>
      </c>
    </row>
    <row r="1535" spans="1:9" s="40" customFormat="1" ht="13.35" customHeight="1" x14ac:dyDescent="0.2">
      <c r="A1535" s="46" t="s">
        <v>129</v>
      </c>
      <c r="B1535" s="42">
        <v>3</v>
      </c>
      <c r="C1535" s="43">
        <v>112682.11</v>
      </c>
      <c r="D1535" s="43">
        <v>0</v>
      </c>
      <c r="E1535" s="43">
        <v>112682.11</v>
      </c>
      <c r="F1535" s="41" t="s">
        <v>1321</v>
      </c>
      <c r="G1535" s="41" t="s">
        <v>466</v>
      </c>
      <c r="H1535" s="41" t="s">
        <v>1243</v>
      </c>
      <c r="I1535" s="41" t="s">
        <v>1322</v>
      </c>
    </row>
    <row r="1536" spans="1:9" s="40" customFormat="1" ht="13.35" customHeight="1" x14ac:dyDescent="0.2">
      <c r="A1536" s="46" t="s">
        <v>129</v>
      </c>
      <c r="B1536" s="42">
        <v>4</v>
      </c>
      <c r="C1536" s="43">
        <v>112682.11</v>
      </c>
      <c r="D1536" s="43">
        <v>0</v>
      </c>
      <c r="E1536" s="43">
        <v>112682.11</v>
      </c>
      <c r="F1536" s="41" t="s">
        <v>1682</v>
      </c>
      <c r="G1536" s="41" t="s">
        <v>466</v>
      </c>
      <c r="H1536" s="41" t="s">
        <v>1602</v>
      </c>
      <c r="I1536" s="41" t="s">
        <v>1683</v>
      </c>
    </row>
    <row r="1537" spans="1:9" s="40" customFormat="1" ht="13.35" customHeight="1" x14ac:dyDescent="0.2">
      <c r="A1537" s="46" t="s">
        <v>129</v>
      </c>
      <c r="B1537" s="42">
        <v>5</v>
      </c>
      <c r="C1537" s="43">
        <v>112682.11</v>
      </c>
      <c r="D1537" s="43">
        <v>0</v>
      </c>
      <c r="E1537" s="43">
        <v>112682.11</v>
      </c>
      <c r="F1537" s="41" t="s">
        <v>2045</v>
      </c>
      <c r="G1537" s="41" t="s">
        <v>466</v>
      </c>
      <c r="H1537" s="41" t="s">
        <v>1961</v>
      </c>
      <c r="I1537" s="41" t="s">
        <v>2046</v>
      </c>
    </row>
    <row r="1538" spans="1:9" s="40" customFormat="1" ht="13.35" customHeight="1" x14ac:dyDescent="0.2">
      <c r="A1538" s="46" t="s">
        <v>129</v>
      </c>
      <c r="B1538" s="42">
        <v>6</v>
      </c>
      <c r="C1538" s="43">
        <v>186358.23</v>
      </c>
      <c r="D1538" s="43">
        <v>0</v>
      </c>
      <c r="E1538" s="43">
        <v>186358.23</v>
      </c>
      <c r="F1538" s="41" t="s">
        <v>2401</v>
      </c>
      <c r="G1538" s="41" t="s">
        <v>466</v>
      </c>
      <c r="H1538" s="41" t="s">
        <v>2317</v>
      </c>
      <c r="I1538" s="41" t="s">
        <v>2402</v>
      </c>
    </row>
    <row r="1539" spans="1:9" s="40" customFormat="1" ht="13.35" customHeight="1" x14ac:dyDescent="0.2">
      <c r="A1539" s="46" t="s">
        <v>129</v>
      </c>
      <c r="B1539" s="42">
        <v>7</v>
      </c>
      <c r="C1539" s="43">
        <v>122770.26</v>
      </c>
      <c r="D1539" s="43">
        <v>0</v>
      </c>
      <c r="E1539" s="43">
        <v>122770.26</v>
      </c>
      <c r="F1539" s="41" t="s">
        <v>2759</v>
      </c>
      <c r="G1539" s="41" t="s">
        <v>466</v>
      </c>
      <c r="H1539" s="41" t="s">
        <v>2675</v>
      </c>
      <c r="I1539" s="41" t="s">
        <v>2760</v>
      </c>
    </row>
    <row r="1540" spans="1:9" s="40" customFormat="1" ht="13.35" customHeight="1" x14ac:dyDescent="0.2">
      <c r="A1540" s="46" t="s">
        <v>129</v>
      </c>
      <c r="B1540" s="42">
        <v>8</v>
      </c>
      <c r="C1540" s="43">
        <v>124961.34</v>
      </c>
      <c r="D1540" s="43">
        <v>0</v>
      </c>
      <c r="E1540" s="43">
        <v>124961.34</v>
      </c>
      <c r="F1540" s="41" t="s">
        <v>3114</v>
      </c>
      <c r="G1540" s="41" t="s">
        <v>466</v>
      </c>
      <c r="H1540" s="41" t="s">
        <v>3030</v>
      </c>
      <c r="I1540" s="41" t="s">
        <v>3115</v>
      </c>
    </row>
    <row r="1541" spans="1:9" s="40" customFormat="1" ht="13.35" customHeight="1" x14ac:dyDescent="0.2">
      <c r="A1541" s="46" t="s">
        <v>129</v>
      </c>
      <c r="B1541" s="42">
        <v>9</v>
      </c>
      <c r="C1541" s="43">
        <v>124961.34</v>
      </c>
      <c r="D1541" s="43">
        <v>0</v>
      </c>
      <c r="E1541" s="43">
        <v>124961.34</v>
      </c>
      <c r="F1541" s="41" t="s">
        <v>3500</v>
      </c>
      <c r="G1541" s="41" t="s">
        <v>466</v>
      </c>
      <c r="H1541" s="41" t="s">
        <v>3386</v>
      </c>
      <c r="I1541" s="41" t="s">
        <v>3501</v>
      </c>
    </row>
    <row r="1542" spans="1:9" s="40" customFormat="1" ht="13.35" customHeight="1" x14ac:dyDescent="0.2">
      <c r="A1542" s="46" t="s">
        <v>129</v>
      </c>
      <c r="B1542" s="42">
        <v>10</v>
      </c>
      <c r="C1542" s="43">
        <v>126641.3</v>
      </c>
      <c r="D1542" s="43">
        <v>0</v>
      </c>
      <c r="E1542" s="43">
        <v>126641.3</v>
      </c>
      <c r="F1542" s="41" t="s">
        <v>3859</v>
      </c>
      <c r="G1542" s="41" t="s">
        <v>466</v>
      </c>
      <c r="H1542" s="41" t="s">
        <v>3749</v>
      </c>
      <c r="I1542" s="41" t="s">
        <v>3860</v>
      </c>
    </row>
    <row r="1543" spans="1:9" s="40" customFormat="1" ht="13.35" customHeight="1" x14ac:dyDescent="0.2">
      <c r="A1543" s="46" t="s">
        <v>129</v>
      </c>
      <c r="B1543" s="42">
        <v>11</v>
      </c>
      <c r="C1543" s="43">
        <v>126523.06</v>
      </c>
      <c r="D1543" s="43">
        <v>0</v>
      </c>
      <c r="E1543" s="43">
        <v>126523.06</v>
      </c>
      <c r="F1543" s="41" t="s">
        <v>4214</v>
      </c>
      <c r="G1543" s="41" t="s">
        <v>466</v>
      </c>
      <c r="H1543" s="41" t="s">
        <v>4104</v>
      </c>
      <c r="I1543" s="41" t="s">
        <v>4215</v>
      </c>
    </row>
    <row r="1544" spans="1:9" s="40" customFormat="1" ht="13.35" customHeight="1" x14ac:dyDescent="0.2">
      <c r="A1544" s="46" t="s">
        <v>129</v>
      </c>
      <c r="B1544" s="42">
        <v>12</v>
      </c>
      <c r="C1544" s="43">
        <v>126636.03</v>
      </c>
      <c r="D1544" s="43">
        <v>0</v>
      </c>
      <c r="E1544" s="43">
        <v>126636.03</v>
      </c>
      <c r="F1544" s="41" t="s">
        <v>4773</v>
      </c>
      <c r="G1544" s="41" t="s">
        <v>466</v>
      </c>
      <c r="H1544" s="41" t="s">
        <v>4521</v>
      </c>
      <c r="I1544" s="41" t="s">
        <v>4774</v>
      </c>
    </row>
    <row r="1545" spans="1:9" s="40" customFormat="1" ht="13.35" customHeight="1" x14ac:dyDescent="0.2">
      <c r="A1545" s="46" t="s">
        <v>130</v>
      </c>
      <c r="B1545" s="42">
        <v>1</v>
      </c>
      <c r="C1545" s="43">
        <v>225444.93</v>
      </c>
      <c r="D1545" s="43">
        <v>0</v>
      </c>
      <c r="E1545" s="43">
        <v>225444.93</v>
      </c>
      <c r="F1545" s="41" t="s">
        <v>561</v>
      </c>
      <c r="G1545" s="41" t="s">
        <v>562</v>
      </c>
      <c r="H1545" s="41" t="s">
        <v>327</v>
      </c>
      <c r="I1545" s="41" t="s">
        <v>563</v>
      </c>
    </row>
    <row r="1546" spans="1:9" s="40" customFormat="1" ht="13.35" customHeight="1" x14ac:dyDescent="0.2">
      <c r="A1546" s="46" t="s">
        <v>130</v>
      </c>
      <c r="B1546" s="42">
        <v>2</v>
      </c>
      <c r="C1546" s="43">
        <v>229235.57</v>
      </c>
      <c r="D1546" s="43">
        <v>0</v>
      </c>
      <c r="E1546" s="43">
        <v>229235.57</v>
      </c>
      <c r="F1546" s="41" t="s">
        <v>1026</v>
      </c>
      <c r="G1546" s="41" t="s">
        <v>562</v>
      </c>
      <c r="H1546" s="41" t="s">
        <v>884</v>
      </c>
      <c r="I1546" s="41" t="s">
        <v>1027</v>
      </c>
    </row>
    <row r="1547" spans="1:9" s="40" customFormat="1" ht="13.35" customHeight="1" x14ac:dyDescent="0.2">
      <c r="A1547" s="46" t="s">
        <v>130</v>
      </c>
      <c r="B1547" s="42">
        <v>3</v>
      </c>
      <c r="C1547" s="43">
        <v>227340.25</v>
      </c>
      <c r="D1547" s="43">
        <v>0</v>
      </c>
      <c r="E1547" s="43">
        <v>227340.25</v>
      </c>
      <c r="F1547" s="41" t="s">
        <v>1385</v>
      </c>
      <c r="G1547" s="41" t="s">
        <v>562</v>
      </c>
      <c r="H1547" s="41" t="s">
        <v>1243</v>
      </c>
      <c r="I1547" s="41" t="s">
        <v>1386</v>
      </c>
    </row>
    <row r="1548" spans="1:9" s="40" customFormat="1" ht="13.35" customHeight="1" x14ac:dyDescent="0.2">
      <c r="A1548" s="46" t="s">
        <v>130</v>
      </c>
      <c r="B1548" s="42">
        <v>4</v>
      </c>
      <c r="C1548" s="43">
        <v>227340.25</v>
      </c>
      <c r="D1548" s="43">
        <v>0</v>
      </c>
      <c r="E1548" s="43">
        <v>227340.25</v>
      </c>
      <c r="F1548" s="41" t="s">
        <v>1746</v>
      </c>
      <c r="G1548" s="41" t="s">
        <v>562</v>
      </c>
      <c r="H1548" s="41" t="s">
        <v>1602</v>
      </c>
      <c r="I1548" s="41" t="s">
        <v>1747</v>
      </c>
    </row>
    <row r="1549" spans="1:9" s="40" customFormat="1" ht="13.35" customHeight="1" x14ac:dyDescent="0.2">
      <c r="A1549" s="46" t="s">
        <v>130</v>
      </c>
      <c r="B1549" s="42">
        <v>5</v>
      </c>
      <c r="C1549" s="43">
        <v>227340.25</v>
      </c>
      <c r="D1549" s="43">
        <v>0</v>
      </c>
      <c r="E1549" s="43">
        <v>227340.25</v>
      </c>
      <c r="F1549" s="41" t="s">
        <v>2109</v>
      </c>
      <c r="G1549" s="41" t="s">
        <v>562</v>
      </c>
      <c r="H1549" s="41" t="s">
        <v>1961</v>
      </c>
      <c r="I1549" s="41" t="s">
        <v>2110</v>
      </c>
    </row>
    <row r="1550" spans="1:9" s="40" customFormat="1" ht="13.35" customHeight="1" x14ac:dyDescent="0.2">
      <c r="A1550" s="46" t="s">
        <v>130</v>
      </c>
      <c r="B1550" s="42">
        <v>6</v>
      </c>
      <c r="C1550" s="43">
        <v>100180.07</v>
      </c>
      <c r="D1550" s="43">
        <v>0</v>
      </c>
      <c r="E1550" s="43">
        <v>100180.07</v>
      </c>
      <c r="F1550" s="41" t="s">
        <v>2465</v>
      </c>
      <c r="G1550" s="41" t="s">
        <v>562</v>
      </c>
      <c r="H1550" s="41" t="s">
        <v>2317</v>
      </c>
      <c r="I1550" s="41" t="s">
        <v>2466</v>
      </c>
    </row>
    <row r="1551" spans="1:9" s="40" customFormat="1" ht="13.35" customHeight="1" x14ac:dyDescent="0.2">
      <c r="A1551" s="46" t="s">
        <v>130</v>
      </c>
      <c r="B1551" s="42">
        <v>7</v>
      </c>
      <c r="C1551" s="43">
        <v>204314.89</v>
      </c>
      <c r="D1551" s="43">
        <v>0</v>
      </c>
      <c r="E1551" s="43">
        <v>204314.89</v>
      </c>
      <c r="F1551" s="41" t="s">
        <v>2831</v>
      </c>
      <c r="G1551" s="41" t="s">
        <v>562</v>
      </c>
      <c r="H1551" s="41" t="s">
        <v>2675</v>
      </c>
      <c r="I1551" s="41" t="s">
        <v>2832</v>
      </c>
    </row>
    <row r="1552" spans="1:9" s="40" customFormat="1" ht="13.35" customHeight="1" x14ac:dyDescent="0.2">
      <c r="A1552" s="46" t="s">
        <v>130</v>
      </c>
      <c r="B1552" s="42">
        <v>8</v>
      </c>
      <c r="C1552" s="43">
        <v>206146.78</v>
      </c>
      <c r="D1552" s="43">
        <v>0</v>
      </c>
      <c r="E1552" s="43">
        <v>206146.78</v>
      </c>
      <c r="F1552" s="41" t="s">
        <v>3186</v>
      </c>
      <c r="G1552" s="41" t="s">
        <v>562</v>
      </c>
      <c r="H1552" s="41" t="s">
        <v>3030</v>
      </c>
      <c r="I1552" s="41" t="s">
        <v>3187</v>
      </c>
    </row>
    <row r="1553" spans="1:9" s="40" customFormat="1" ht="13.35" customHeight="1" x14ac:dyDescent="0.2">
      <c r="A1553" s="46" t="s">
        <v>130</v>
      </c>
      <c r="B1553" s="42">
        <v>9</v>
      </c>
      <c r="C1553" s="43">
        <v>206146.78</v>
      </c>
      <c r="D1553" s="43">
        <v>0</v>
      </c>
      <c r="E1553" s="43">
        <v>206146.78</v>
      </c>
      <c r="F1553" s="41" t="s">
        <v>3586</v>
      </c>
      <c r="G1553" s="41" t="s">
        <v>562</v>
      </c>
      <c r="H1553" s="41" t="s">
        <v>3386</v>
      </c>
      <c r="I1553" s="41" t="s">
        <v>3587</v>
      </c>
    </row>
    <row r="1554" spans="1:9" s="40" customFormat="1" ht="13.35" customHeight="1" x14ac:dyDescent="0.2">
      <c r="A1554" s="46" t="s">
        <v>130</v>
      </c>
      <c r="B1554" s="42">
        <v>10</v>
      </c>
      <c r="C1554" s="43">
        <v>207551.34</v>
      </c>
      <c r="D1554" s="43">
        <v>0</v>
      </c>
      <c r="E1554" s="43">
        <v>207551.34</v>
      </c>
      <c r="F1554" s="41" t="s">
        <v>3943</v>
      </c>
      <c r="G1554" s="41" t="s">
        <v>562</v>
      </c>
      <c r="H1554" s="41" t="s">
        <v>3749</v>
      </c>
      <c r="I1554" s="41" t="s">
        <v>3944</v>
      </c>
    </row>
    <row r="1555" spans="1:9" s="40" customFormat="1" ht="13.35" customHeight="1" x14ac:dyDescent="0.2">
      <c r="A1555" s="46" t="s">
        <v>130</v>
      </c>
      <c r="B1555" s="42">
        <v>11</v>
      </c>
      <c r="C1555" s="43">
        <v>207452.47</v>
      </c>
      <c r="D1555" s="43">
        <v>0</v>
      </c>
      <c r="E1555" s="43">
        <v>207452.47</v>
      </c>
      <c r="F1555" s="41" t="s">
        <v>4298</v>
      </c>
      <c r="G1555" s="41" t="s">
        <v>562</v>
      </c>
      <c r="H1555" s="41" t="s">
        <v>4104</v>
      </c>
      <c r="I1555" s="41" t="s">
        <v>4299</v>
      </c>
    </row>
    <row r="1556" spans="1:9" s="40" customFormat="1" ht="13.35" customHeight="1" x14ac:dyDescent="0.2">
      <c r="A1556" s="46" t="s">
        <v>130</v>
      </c>
      <c r="B1556" s="42">
        <v>12</v>
      </c>
      <c r="C1556" s="43">
        <v>207546.94</v>
      </c>
      <c r="D1556" s="43">
        <v>0</v>
      </c>
      <c r="E1556" s="43">
        <v>207546.94</v>
      </c>
      <c r="F1556" s="41" t="s">
        <v>4693</v>
      </c>
      <c r="G1556" s="41" t="s">
        <v>562</v>
      </c>
      <c r="H1556" s="41" t="s">
        <v>4521</v>
      </c>
      <c r="I1556" s="41" t="s">
        <v>4694</v>
      </c>
    </row>
    <row r="1557" spans="1:9" s="40" customFormat="1" ht="13.35" customHeight="1" x14ac:dyDescent="0.2">
      <c r="A1557" s="46" t="s">
        <v>131</v>
      </c>
      <c r="B1557" s="42">
        <v>1</v>
      </c>
      <c r="C1557" s="43">
        <v>165422.51</v>
      </c>
      <c r="D1557" s="43">
        <v>0</v>
      </c>
      <c r="E1557" s="43">
        <v>165422.51</v>
      </c>
      <c r="F1557" s="41" t="s">
        <v>555</v>
      </c>
      <c r="G1557" s="41" t="s">
        <v>556</v>
      </c>
      <c r="H1557" s="41" t="s">
        <v>327</v>
      </c>
      <c r="I1557" s="41" t="s">
        <v>557</v>
      </c>
    </row>
    <row r="1558" spans="1:9" s="40" customFormat="1" ht="13.35" customHeight="1" x14ac:dyDescent="0.2">
      <c r="A1558" s="46" t="s">
        <v>131</v>
      </c>
      <c r="B1558" s="42">
        <v>2</v>
      </c>
      <c r="C1558" s="43">
        <v>167260.66</v>
      </c>
      <c r="D1558" s="43">
        <v>0</v>
      </c>
      <c r="E1558" s="43">
        <v>167260.66</v>
      </c>
      <c r="F1558" s="41" t="s">
        <v>1022</v>
      </c>
      <c r="G1558" s="41" t="s">
        <v>556</v>
      </c>
      <c r="H1558" s="41" t="s">
        <v>884</v>
      </c>
      <c r="I1558" s="41" t="s">
        <v>1023</v>
      </c>
    </row>
    <row r="1559" spans="1:9" s="40" customFormat="1" ht="13.35" customHeight="1" x14ac:dyDescent="0.2">
      <c r="A1559" s="46" t="s">
        <v>131</v>
      </c>
      <c r="B1559" s="42">
        <v>3</v>
      </c>
      <c r="C1559" s="43">
        <v>166341.59</v>
      </c>
      <c r="D1559" s="43">
        <v>0</v>
      </c>
      <c r="E1559" s="43">
        <v>166341.59</v>
      </c>
      <c r="F1559" s="41" t="s">
        <v>1381</v>
      </c>
      <c r="G1559" s="41" t="s">
        <v>556</v>
      </c>
      <c r="H1559" s="41" t="s">
        <v>1243</v>
      </c>
      <c r="I1559" s="41" t="s">
        <v>1382</v>
      </c>
    </row>
    <row r="1560" spans="1:9" s="40" customFormat="1" ht="13.35" customHeight="1" x14ac:dyDescent="0.2">
      <c r="A1560" s="46" t="s">
        <v>131</v>
      </c>
      <c r="B1560" s="42">
        <v>4</v>
      </c>
      <c r="C1560" s="43">
        <v>166341.59</v>
      </c>
      <c r="D1560" s="43">
        <v>0</v>
      </c>
      <c r="E1560" s="43">
        <v>166341.59</v>
      </c>
      <c r="F1560" s="41" t="s">
        <v>1742</v>
      </c>
      <c r="G1560" s="41" t="s">
        <v>556</v>
      </c>
      <c r="H1560" s="41" t="s">
        <v>1602</v>
      </c>
      <c r="I1560" s="41" t="s">
        <v>1743</v>
      </c>
    </row>
    <row r="1561" spans="1:9" s="40" customFormat="1" ht="13.35" customHeight="1" x14ac:dyDescent="0.2">
      <c r="A1561" s="46" t="s">
        <v>131</v>
      </c>
      <c r="B1561" s="42">
        <v>5</v>
      </c>
      <c r="C1561" s="43">
        <v>166341.59</v>
      </c>
      <c r="D1561" s="43">
        <v>0</v>
      </c>
      <c r="E1561" s="43">
        <v>166341.59</v>
      </c>
      <c r="F1561" s="41" t="s">
        <v>2105</v>
      </c>
      <c r="G1561" s="41" t="s">
        <v>556</v>
      </c>
      <c r="H1561" s="41" t="s">
        <v>1961</v>
      </c>
      <c r="I1561" s="41" t="s">
        <v>2106</v>
      </c>
    </row>
    <row r="1562" spans="1:9" s="40" customFormat="1" ht="13.35" customHeight="1" x14ac:dyDescent="0.2">
      <c r="A1562" s="46" t="s">
        <v>131</v>
      </c>
      <c r="B1562" s="42">
        <v>6</v>
      </c>
      <c r="C1562" s="43">
        <v>167875.32</v>
      </c>
      <c r="D1562" s="43">
        <v>0</v>
      </c>
      <c r="E1562" s="43">
        <v>167875.32</v>
      </c>
      <c r="F1562" s="41" t="s">
        <v>2461</v>
      </c>
      <c r="G1562" s="41" t="s">
        <v>556</v>
      </c>
      <c r="H1562" s="41" t="s">
        <v>2317</v>
      </c>
      <c r="I1562" s="41" t="s">
        <v>2462</v>
      </c>
    </row>
    <row r="1563" spans="1:9" s="40" customFormat="1" ht="13.35" customHeight="1" x14ac:dyDescent="0.2">
      <c r="A1563" s="46" t="s">
        <v>131</v>
      </c>
      <c r="B1563" s="42">
        <v>7</v>
      </c>
      <c r="C1563" s="43">
        <v>165465.89000000001</v>
      </c>
      <c r="D1563" s="43">
        <v>0</v>
      </c>
      <c r="E1563" s="43">
        <v>165465.89000000001</v>
      </c>
      <c r="F1563" s="41" t="s">
        <v>2827</v>
      </c>
      <c r="G1563" s="41" t="s">
        <v>556</v>
      </c>
      <c r="H1563" s="41" t="s">
        <v>2675</v>
      </c>
      <c r="I1563" s="41" t="s">
        <v>2828</v>
      </c>
    </row>
    <row r="1564" spans="1:9" s="40" customFormat="1" ht="13.35" customHeight="1" x14ac:dyDescent="0.2">
      <c r="A1564" s="46" t="s">
        <v>131</v>
      </c>
      <c r="B1564" s="42">
        <v>8</v>
      </c>
      <c r="C1564" s="43">
        <v>166597.14000000001</v>
      </c>
      <c r="D1564" s="43">
        <v>0</v>
      </c>
      <c r="E1564" s="43">
        <v>166597.14000000001</v>
      </c>
      <c r="F1564" s="41" t="s">
        <v>3182</v>
      </c>
      <c r="G1564" s="41" t="s">
        <v>556</v>
      </c>
      <c r="H1564" s="41" t="s">
        <v>3030</v>
      </c>
      <c r="I1564" s="41" t="s">
        <v>3183</v>
      </c>
    </row>
    <row r="1565" spans="1:9" s="40" customFormat="1" ht="13.35" customHeight="1" x14ac:dyDescent="0.2">
      <c r="A1565" s="46" t="s">
        <v>131</v>
      </c>
      <c r="B1565" s="42">
        <v>9</v>
      </c>
      <c r="C1565" s="43">
        <v>166597.15</v>
      </c>
      <c r="D1565" s="43">
        <v>0</v>
      </c>
      <c r="E1565" s="43">
        <v>166597.15</v>
      </c>
      <c r="F1565" s="41" t="s">
        <v>3582</v>
      </c>
      <c r="G1565" s="41" t="s">
        <v>556</v>
      </c>
      <c r="H1565" s="41" t="s">
        <v>3386</v>
      </c>
      <c r="I1565" s="41" t="s">
        <v>3583</v>
      </c>
    </row>
    <row r="1566" spans="1:9" s="40" customFormat="1" ht="13.35" customHeight="1" x14ac:dyDescent="0.2">
      <c r="A1566" s="46" t="s">
        <v>131</v>
      </c>
      <c r="B1566" s="42">
        <v>10</v>
      </c>
      <c r="C1566" s="43">
        <v>167464.51</v>
      </c>
      <c r="D1566" s="43">
        <v>0</v>
      </c>
      <c r="E1566" s="43">
        <v>167464.51</v>
      </c>
      <c r="F1566" s="41" t="s">
        <v>3939</v>
      </c>
      <c r="G1566" s="41" t="s">
        <v>556</v>
      </c>
      <c r="H1566" s="41" t="s">
        <v>3749</v>
      </c>
      <c r="I1566" s="41" t="s">
        <v>3940</v>
      </c>
    </row>
    <row r="1567" spans="1:9" s="40" customFormat="1" ht="13.35" customHeight="1" x14ac:dyDescent="0.2">
      <c r="A1567" s="46" t="s">
        <v>131</v>
      </c>
      <c r="B1567" s="42">
        <v>11</v>
      </c>
      <c r="C1567" s="43">
        <v>167403.47</v>
      </c>
      <c r="D1567" s="43">
        <v>0</v>
      </c>
      <c r="E1567" s="43">
        <v>167403.47</v>
      </c>
      <c r="F1567" s="41" t="s">
        <v>4294</v>
      </c>
      <c r="G1567" s="41" t="s">
        <v>556</v>
      </c>
      <c r="H1567" s="41" t="s">
        <v>4104</v>
      </c>
      <c r="I1567" s="41" t="s">
        <v>4295</v>
      </c>
    </row>
    <row r="1568" spans="1:9" s="40" customFormat="1" ht="13.35" customHeight="1" x14ac:dyDescent="0.2">
      <c r="A1568" s="46" t="s">
        <v>131</v>
      </c>
      <c r="B1568" s="42">
        <v>12</v>
      </c>
      <c r="C1568" s="43">
        <v>167461.79</v>
      </c>
      <c r="D1568" s="43">
        <v>0</v>
      </c>
      <c r="E1568" s="43">
        <v>167461.79</v>
      </c>
      <c r="F1568" s="41" t="s">
        <v>4683</v>
      </c>
      <c r="G1568" s="41" t="s">
        <v>556</v>
      </c>
      <c r="H1568" s="41" t="s">
        <v>4521</v>
      </c>
      <c r="I1568" s="41" t="s">
        <v>4684</v>
      </c>
    </row>
    <row r="1569" spans="1:9" s="40" customFormat="1" ht="13.35" customHeight="1" x14ac:dyDescent="0.2">
      <c r="A1569" s="46" t="s">
        <v>132</v>
      </c>
      <c r="B1569" s="42">
        <v>1</v>
      </c>
      <c r="C1569" s="43">
        <v>270437.09999999998</v>
      </c>
      <c r="D1569" s="43">
        <v>0</v>
      </c>
      <c r="E1569" s="43">
        <v>270437.09999999998</v>
      </c>
      <c r="F1569" s="41" t="s">
        <v>504</v>
      </c>
      <c r="G1569" s="41" t="s">
        <v>505</v>
      </c>
      <c r="H1569" s="41" t="s">
        <v>327</v>
      </c>
      <c r="I1569" s="41" t="s">
        <v>506</v>
      </c>
    </row>
    <row r="1570" spans="1:9" s="40" customFormat="1" ht="13.35" customHeight="1" x14ac:dyDescent="0.2">
      <c r="A1570" s="46" t="s">
        <v>132</v>
      </c>
      <c r="B1570" s="42">
        <v>2</v>
      </c>
      <c r="C1570" s="43">
        <v>380636.8</v>
      </c>
      <c r="D1570" s="43">
        <v>0</v>
      </c>
      <c r="E1570" s="43">
        <v>380636.8</v>
      </c>
      <c r="F1570" s="41" t="s">
        <v>988</v>
      </c>
      <c r="G1570" s="41" t="s">
        <v>505</v>
      </c>
      <c r="H1570" s="41" t="s">
        <v>884</v>
      </c>
      <c r="I1570" s="41" t="s">
        <v>989</v>
      </c>
    </row>
    <row r="1571" spans="1:9" s="40" customFormat="1" ht="13.35" customHeight="1" x14ac:dyDescent="0.2">
      <c r="A1571" s="46" t="s">
        <v>132</v>
      </c>
      <c r="B1571" s="42">
        <v>3</v>
      </c>
      <c r="C1571" s="43">
        <v>325536.95</v>
      </c>
      <c r="D1571" s="43">
        <v>0</v>
      </c>
      <c r="E1571" s="43">
        <v>325536.95</v>
      </c>
      <c r="F1571" s="41" t="s">
        <v>1347</v>
      </c>
      <c r="G1571" s="41" t="s">
        <v>505</v>
      </c>
      <c r="H1571" s="41" t="s">
        <v>1243</v>
      </c>
      <c r="I1571" s="41" t="s">
        <v>1348</v>
      </c>
    </row>
    <row r="1572" spans="1:9" s="40" customFormat="1" ht="13.35" customHeight="1" x14ac:dyDescent="0.2">
      <c r="A1572" s="46" t="s">
        <v>132</v>
      </c>
      <c r="B1572" s="42">
        <v>4</v>
      </c>
      <c r="C1572" s="43">
        <v>325536.95</v>
      </c>
      <c r="D1572" s="43">
        <v>0</v>
      </c>
      <c r="E1572" s="43">
        <v>325536.95</v>
      </c>
      <c r="F1572" s="41" t="s">
        <v>1708</v>
      </c>
      <c r="G1572" s="41" t="s">
        <v>505</v>
      </c>
      <c r="H1572" s="41" t="s">
        <v>1602</v>
      </c>
      <c r="I1572" s="41" t="s">
        <v>1709</v>
      </c>
    </row>
    <row r="1573" spans="1:9" s="40" customFormat="1" ht="13.35" customHeight="1" x14ac:dyDescent="0.2">
      <c r="A1573" s="46" t="s">
        <v>132</v>
      </c>
      <c r="B1573" s="42">
        <v>5</v>
      </c>
      <c r="C1573" s="43">
        <v>325536.95</v>
      </c>
      <c r="D1573" s="43">
        <v>0</v>
      </c>
      <c r="E1573" s="43">
        <v>325536.95</v>
      </c>
      <c r="F1573" s="41" t="s">
        <v>2071</v>
      </c>
      <c r="G1573" s="41" t="s">
        <v>505</v>
      </c>
      <c r="H1573" s="41" t="s">
        <v>1961</v>
      </c>
      <c r="I1573" s="41" t="s">
        <v>2072</v>
      </c>
    </row>
    <row r="1574" spans="1:9" s="40" customFormat="1" ht="13.35" customHeight="1" x14ac:dyDescent="0.2">
      <c r="A1574" s="46" t="s">
        <v>132</v>
      </c>
      <c r="B1574" s="42">
        <v>6</v>
      </c>
      <c r="C1574" s="43">
        <v>218814.77</v>
      </c>
      <c r="D1574" s="43">
        <v>0</v>
      </c>
      <c r="E1574" s="43">
        <v>218814.77</v>
      </c>
      <c r="F1574" s="41" t="s">
        <v>2427</v>
      </c>
      <c r="G1574" s="41" t="s">
        <v>505</v>
      </c>
      <c r="H1574" s="41" t="s">
        <v>2317</v>
      </c>
      <c r="I1574" s="41" t="s">
        <v>2428</v>
      </c>
    </row>
    <row r="1575" spans="1:9" s="40" customFormat="1" ht="13.35" customHeight="1" x14ac:dyDescent="0.2">
      <c r="A1575" s="46" t="s">
        <v>132</v>
      </c>
      <c r="B1575" s="42">
        <v>7</v>
      </c>
      <c r="C1575" s="43">
        <v>212465.98</v>
      </c>
      <c r="D1575" s="43">
        <v>0</v>
      </c>
      <c r="E1575" s="43">
        <v>212465.98</v>
      </c>
      <c r="F1575" s="41" t="s">
        <v>2787</v>
      </c>
      <c r="G1575" s="41" t="s">
        <v>505</v>
      </c>
      <c r="H1575" s="41" t="s">
        <v>2675</v>
      </c>
      <c r="I1575" s="41" t="s">
        <v>2788</v>
      </c>
    </row>
    <row r="1576" spans="1:9" s="40" customFormat="1" ht="13.35" customHeight="1" x14ac:dyDescent="0.2">
      <c r="A1576" s="46" t="s">
        <v>132</v>
      </c>
      <c r="B1576" s="42">
        <v>8</v>
      </c>
      <c r="C1576" s="43">
        <v>201922.08</v>
      </c>
      <c r="D1576" s="43">
        <v>0</v>
      </c>
      <c r="E1576" s="43">
        <v>201922.08</v>
      </c>
      <c r="F1576" s="41" t="s">
        <v>3142</v>
      </c>
      <c r="G1576" s="41" t="s">
        <v>505</v>
      </c>
      <c r="H1576" s="41" t="s">
        <v>3030</v>
      </c>
      <c r="I1576" s="41" t="s">
        <v>3143</v>
      </c>
    </row>
    <row r="1577" spans="1:9" s="40" customFormat="1" ht="13.35" customHeight="1" x14ac:dyDescent="0.2">
      <c r="A1577" s="46" t="s">
        <v>132</v>
      </c>
      <c r="B1577" s="42">
        <v>9</v>
      </c>
      <c r="C1577" s="43">
        <v>221118.36</v>
      </c>
      <c r="D1577" s="43">
        <v>0</v>
      </c>
      <c r="E1577" s="43">
        <v>221118.36</v>
      </c>
      <c r="F1577" s="41" t="s">
        <v>3537</v>
      </c>
      <c r="G1577" s="41" t="s">
        <v>505</v>
      </c>
      <c r="H1577" s="41" t="s">
        <v>3386</v>
      </c>
      <c r="I1577" s="41" t="s">
        <v>3538</v>
      </c>
    </row>
    <row r="1578" spans="1:9" s="40" customFormat="1" ht="13.35" customHeight="1" x14ac:dyDescent="0.2">
      <c r="A1578" s="46" t="s">
        <v>132</v>
      </c>
      <c r="B1578" s="42">
        <v>10</v>
      </c>
      <c r="C1578" s="43">
        <v>225985.9</v>
      </c>
      <c r="D1578" s="43">
        <v>0</v>
      </c>
      <c r="E1578" s="43">
        <v>225985.9</v>
      </c>
      <c r="F1578" s="41" t="s">
        <v>3895</v>
      </c>
      <c r="G1578" s="41" t="s">
        <v>505</v>
      </c>
      <c r="H1578" s="41" t="s">
        <v>3749</v>
      </c>
      <c r="I1578" s="41" t="s">
        <v>3896</v>
      </c>
    </row>
    <row r="1579" spans="1:9" s="40" customFormat="1" ht="13.35" customHeight="1" x14ac:dyDescent="0.2">
      <c r="A1579" s="46" t="s">
        <v>132</v>
      </c>
      <c r="B1579" s="42">
        <v>11</v>
      </c>
      <c r="C1579" s="43">
        <v>229480.62</v>
      </c>
      <c r="D1579" s="43">
        <v>0</v>
      </c>
      <c r="E1579" s="43">
        <v>229480.62</v>
      </c>
      <c r="F1579" s="41" t="s">
        <v>4250</v>
      </c>
      <c r="G1579" s="41" t="s">
        <v>505</v>
      </c>
      <c r="H1579" s="41" t="s">
        <v>4104</v>
      </c>
      <c r="I1579" s="41" t="s">
        <v>4251</v>
      </c>
    </row>
    <row r="1580" spans="1:9" s="40" customFormat="1" ht="13.35" customHeight="1" x14ac:dyDescent="0.2">
      <c r="A1580" s="46" t="s">
        <v>132</v>
      </c>
      <c r="B1580" s="42">
        <v>12</v>
      </c>
      <c r="C1580" s="43">
        <v>229809.79</v>
      </c>
      <c r="D1580" s="43">
        <v>0</v>
      </c>
      <c r="E1580" s="43">
        <v>229809.79</v>
      </c>
      <c r="F1580" s="41" t="s">
        <v>4554</v>
      </c>
      <c r="G1580" s="41" t="s">
        <v>505</v>
      </c>
      <c r="H1580" s="41" t="s">
        <v>4521</v>
      </c>
      <c r="I1580" s="41" t="s">
        <v>4555</v>
      </c>
    </row>
    <row r="1581" spans="1:9" s="40" customFormat="1" ht="13.35" customHeight="1" x14ac:dyDescent="0.2">
      <c r="A1581" s="46" t="s">
        <v>133</v>
      </c>
      <c r="B1581" s="42">
        <v>1</v>
      </c>
      <c r="C1581" s="43">
        <v>159651.51</v>
      </c>
      <c r="D1581" s="43">
        <v>0</v>
      </c>
      <c r="E1581" s="43">
        <v>159651.51</v>
      </c>
      <c r="F1581" s="41" t="s">
        <v>819</v>
      </c>
      <c r="G1581" s="41" t="s">
        <v>820</v>
      </c>
      <c r="H1581" s="41" t="s">
        <v>327</v>
      </c>
      <c r="I1581" s="41" t="s">
        <v>821</v>
      </c>
    </row>
    <row r="1582" spans="1:9" s="40" customFormat="1" ht="13.35" customHeight="1" x14ac:dyDescent="0.2">
      <c r="A1582" s="46" t="s">
        <v>133</v>
      </c>
      <c r="B1582" s="42">
        <v>2</v>
      </c>
      <c r="C1582" s="43">
        <v>159528.09</v>
      </c>
      <c r="D1582" s="43">
        <v>0</v>
      </c>
      <c r="E1582" s="43">
        <v>159528.09</v>
      </c>
      <c r="F1582" s="41" t="s">
        <v>1194</v>
      </c>
      <c r="G1582" s="41" t="s">
        <v>820</v>
      </c>
      <c r="H1582" s="41" t="s">
        <v>884</v>
      </c>
      <c r="I1582" s="41" t="s">
        <v>1195</v>
      </c>
    </row>
    <row r="1583" spans="1:9" s="40" customFormat="1" ht="13.35" customHeight="1" x14ac:dyDescent="0.2">
      <c r="A1583" s="46" t="s">
        <v>133</v>
      </c>
      <c r="B1583" s="42">
        <v>3</v>
      </c>
      <c r="C1583" s="43">
        <v>159589.79999999999</v>
      </c>
      <c r="D1583" s="43">
        <v>0</v>
      </c>
      <c r="E1583" s="43">
        <v>159589.79999999999</v>
      </c>
      <c r="F1583" s="41" t="s">
        <v>1553</v>
      </c>
      <c r="G1583" s="41" t="s">
        <v>820</v>
      </c>
      <c r="H1583" s="41" t="s">
        <v>1243</v>
      </c>
      <c r="I1583" s="41" t="s">
        <v>1554</v>
      </c>
    </row>
    <row r="1584" spans="1:9" s="40" customFormat="1" ht="13.35" customHeight="1" x14ac:dyDescent="0.2">
      <c r="A1584" s="46" t="s">
        <v>133</v>
      </c>
      <c r="B1584" s="42">
        <v>4</v>
      </c>
      <c r="C1584" s="43">
        <v>159589.79999999999</v>
      </c>
      <c r="D1584" s="43">
        <v>0</v>
      </c>
      <c r="E1584" s="43">
        <v>159589.79999999999</v>
      </c>
      <c r="F1584" s="41" t="s">
        <v>1912</v>
      </c>
      <c r="G1584" s="41" t="s">
        <v>820</v>
      </c>
      <c r="H1584" s="41" t="s">
        <v>1602</v>
      </c>
      <c r="I1584" s="41" t="s">
        <v>1913</v>
      </c>
    </row>
    <row r="1585" spans="1:9" s="40" customFormat="1" ht="13.35" customHeight="1" x14ac:dyDescent="0.2">
      <c r="A1585" s="46" t="s">
        <v>133</v>
      </c>
      <c r="B1585" s="42">
        <v>5</v>
      </c>
      <c r="C1585" s="43">
        <v>159589.79999999999</v>
      </c>
      <c r="D1585" s="43">
        <v>0</v>
      </c>
      <c r="E1585" s="43">
        <v>159589.79999999999</v>
      </c>
      <c r="F1585" s="41" t="s">
        <v>2271</v>
      </c>
      <c r="G1585" s="41" t="s">
        <v>820</v>
      </c>
      <c r="H1585" s="41" t="s">
        <v>1961</v>
      </c>
      <c r="I1585" s="41" t="s">
        <v>2272</v>
      </c>
    </row>
    <row r="1586" spans="1:9" s="40" customFormat="1" ht="13.35" customHeight="1" x14ac:dyDescent="0.2">
      <c r="A1586" s="46" t="s">
        <v>133</v>
      </c>
      <c r="B1586" s="42">
        <v>6</v>
      </c>
      <c r="C1586" s="43">
        <v>131826.88</v>
      </c>
      <c r="D1586" s="43">
        <v>0</v>
      </c>
      <c r="E1586" s="43">
        <v>131826.88</v>
      </c>
      <c r="F1586" s="41" t="s">
        <v>2623</v>
      </c>
      <c r="G1586" s="41" t="s">
        <v>820</v>
      </c>
      <c r="H1586" s="41" t="s">
        <v>2317</v>
      </c>
      <c r="I1586" s="41" t="s">
        <v>2624</v>
      </c>
    </row>
    <row r="1587" spans="1:9" s="40" customFormat="1" ht="13.35" customHeight="1" x14ac:dyDescent="0.2">
      <c r="A1587" s="46" t="s">
        <v>133</v>
      </c>
      <c r="B1587" s="42">
        <v>7</v>
      </c>
      <c r="C1587" s="43">
        <v>154060.20000000001</v>
      </c>
      <c r="D1587" s="43">
        <v>0</v>
      </c>
      <c r="E1587" s="43">
        <v>154060.20000000001</v>
      </c>
      <c r="F1587" s="41" t="s">
        <v>2987</v>
      </c>
      <c r="G1587" s="41" t="s">
        <v>820</v>
      </c>
      <c r="H1587" s="41" t="s">
        <v>2675</v>
      </c>
      <c r="I1587" s="41" t="s">
        <v>2988</v>
      </c>
    </row>
    <row r="1588" spans="1:9" s="40" customFormat="1" ht="13.35" customHeight="1" x14ac:dyDescent="0.2">
      <c r="A1588" s="46" t="s">
        <v>133</v>
      </c>
      <c r="B1588" s="42">
        <v>8</v>
      </c>
      <c r="C1588" s="43">
        <v>154962.59</v>
      </c>
      <c r="D1588" s="43">
        <v>0</v>
      </c>
      <c r="E1588" s="43">
        <v>154962.59</v>
      </c>
      <c r="F1588" s="41" t="s">
        <v>3342</v>
      </c>
      <c r="G1588" s="41" t="s">
        <v>820</v>
      </c>
      <c r="H1588" s="41" t="s">
        <v>3030</v>
      </c>
      <c r="I1588" s="41" t="s">
        <v>3343</v>
      </c>
    </row>
    <row r="1589" spans="1:9" s="40" customFormat="1" ht="13.35" customHeight="1" x14ac:dyDescent="0.2">
      <c r="A1589" s="46" t="s">
        <v>133</v>
      </c>
      <c r="B1589" s="42">
        <v>9</v>
      </c>
      <c r="C1589" s="43">
        <v>154962.6</v>
      </c>
      <c r="D1589" s="43">
        <v>0</v>
      </c>
      <c r="E1589" s="43">
        <v>154962.6</v>
      </c>
      <c r="F1589" s="41" t="s">
        <v>3708</v>
      </c>
      <c r="G1589" s="41" t="s">
        <v>820</v>
      </c>
      <c r="H1589" s="41" t="s">
        <v>3386</v>
      </c>
      <c r="I1589" s="41" t="s">
        <v>3709</v>
      </c>
    </row>
    <row r="1590" spans="1:9" s="40" customFormat="1" ht="13.35" customHeight="1" x14ac:dyDescent="0.2">
      <c r="A1590" s="46" t="s">
        <v>133</v>
      </c>
      <c r="B1590" s="42">
        <v>10</v>
      </c>
      <c r="C1590" s="43">
        <v>155654.49</v>
      </c>
      <c r="D1590" s="43">
        <v>0</v>
      </c>
      <c r="E1590" s="43">
        <v>155654.49</v>
      </c>
      <c r="F1590" s="41" t="s">
        <v>4063</v>
      </c>
      <c r="G1590" s="41" t="s">
        <v>820</v>
      </c>
      <c r="H1590" s="41" t="s">
        <v>3749</v>
      </c>
      <c r="I1590" s="41" t="s">
        <v>4064</v>
      </c>
    </row>
    <row r="1591" spans="1:9" s="40" customFormat="1" ht="13.35" customHeight="1" x14ac:dyDescent="0.2">
      <c r="A1591" s="46" t="s">
        <v>133</v>
      </c>
      <c r="B1591" s="42">
        <v>11</v>
      </c>
      <c r="C1591" s="43">
        <v>155605.78</v>
      </c>
      <c r="D1591" s="43">
        <v>0</v>
      </c>
      <c r="E1591" s="43">
        <v>155605.78</v>
      </c>
      <c r="F1591" s="41" t="s">
        <v>4420</v>
      </c>
      <c r="G1591" s="41" t="s">
        <v>820</v>
      </c>
      <c r="H1591" s="41" t="s">
        <v>4104</v>
      </c>
      <c r="I1591" s="41" t="s">
        <v>4421</v>
      </c>
    </row>
    <row r="1592" spans="1:9" s="40" customFormat="1" ht="13.35" customHeight="1" x14ac:dyDescent="0.2">
      <c r="A1592" s="46" t="s">
        <v>133</v>
      </c>
      <c r="B1592" s="42">
        <v>12</v>
      </c>
      <c r="C1592" s="43">
        <v>155652.32</v>
      </c>
      <c r="D1592" s="43">
        <v>0</v>
      </c>
      <c r="E1592" s="43">
        <v>155652.32</v>
      </c>
      <c r="F1592" s="41" t="s">
        <v>4679</v>
      </c>
      <c r="G1592" s="41" t="s">
        <v>820</v>
      </c>
      <c r="H1592" s="41" t="s">
        <v>4521</v>
      </c>
      <c r="I1592" s="41" t="s">
        <v>4680</v>
      </c>
    </row>
    <row r="1593" spans="1:9" s="40" customFormat="1" ht="13.35" customHeight="1" x14ac:dyDescent="0.2">
      <c r="A1593" s="46" t="s">
        <v>134</v>
      </c>
      <c r="B1593" s="42">
        <v>1</v>
      </c>
      <c r="C1593" s="43">
        <v>807974.7</v>
      </c>
      <c r="D1593" s="43">
        <v>0</v>
      </c>
      <c r="E1593" s="43">
        <v>807974.7</v>
      </c>
      <c r="F1593" s="41" t="s">
        <v>519</v>
      </c>
      <c r="G1593" s="41" t="s">
        <v>520</v>
      </c>
      <c r="H1593" s="41" t="s">
        <v>327</v>
      </c>
      <c r="I1593" s="41" t="s">
        <v>521</v>
      </c>
    </row>
    <row r="1594" spans="1:9" s="40" customFormat="1" ht="13.35" customHeight="1" x14ac:dyDescent="0.2">
      <c r="A1594" s="46" t="s">
        <v>134</v>
      </c>
      <c r="B1594" s="42">
        <v>2</v>
      </c>
      <c r="C1594" s="43">
        <v>813720.85</v>
      </c>
      <c r="D1594" s="43">
        <v>0</v>
      </c>
      <c r="E1594" s="43">
        <v>813720.85</v>
      </c>
      <c r="F1594" s="41" t="s">
        <v>998</v>
      </c>
      <c r="G1594" s="41" t="s">
        <v>520</v>
      </c>
      <c r="H1594" s="41" t="s">
        <v>884</v>
      </c>
      <c r="I1594" s="41" t="s">
        <v>999</v>
      </c>
    </row>
    <row r="1595" spans="1:9" s="40" customFormat="1" ht="13.35" customHeight="1" x14ac:dyDescent="0.2">
      <c r="A1595" s="46" t="s">
        <v>134</v>
      </c>
      <c r="B1595" s="42">
        <v>3</v>
      </c>
      <c r="C1595" s="43">
        <v>810847.78</v>
      </c>
      <c r="D1595" s="43">
        <v>0</v>
      </c>
      <c r="E1595" s="43">
        <v>810847.78</v>
      </c>
      <c r="F1595" s="41" t="s">
        <v>1357</v>
      </c>
      <c r="G1595" s="41" t="s">
        <v>520</v>
      </c>
      <c r="H1595" s="41" t="s">
        <v>1243</v>
      </c>
      <c r="I1595" s="41" t="s">
        <v>1358</v>
      </c>
    </row>
    <row r="1596" spans="1:9" s="40" customFormat="1" ht="13.35" customHeight="1" x14ac:dyDescent="0.2">
      <c r="A1596" s="46" t="s">
        <v>134</v>
      </c>
      <c r="B1596" s="42">
        <v>4</v>
      </c>
      <c r="C1596" s="43">
        <v>810847.78</v>
      </c>
      <c r="D1596" s="43">
        <v>0</v>
      </c>
      <c r="E1596" s="43">
        <v>810847.78</v>
      </c>
      <c r="F1596" s="41" t="s">
        <v>1718</v>
      </c>
      <c r="G1596" s="41" t="s">
        <v>520</v>
      </c>
      <c r="H1596" s="41" t="s">
        <v>1602</v>
      </c>
      <c r="I1596" s="41" t="s">
        <v>1719</v>
      </c>
    </row>
    <row r="1597" spans="1:9" s="40" customFormat="1" ht="13.35" customHeight="1" x14ac:dyDescent="0.2">
      <c r="A1597" s="46" t="s">
        <v>134</v>
      </c>
      <c r="B1597" s="42">
        <v>5</v>
      </c>
      <c r="C1597" s="43">
        <v>810847.78</v>
      </c>
      <c r="D1597" s="43">
        <v>0</v>
      </c>
      <c r="E1597" s="43">
        <v>810847.78</v>
      </c>
      <c r="F1597" s="41" t="s">
        <v>2081</v>
      </c>
      <c r="G1597" s="41" t="s">
        <v>520</v>
      </c>
      <c r="H1597" s="41" t="s">
        <v>1961</v>
      </c>
      <c r="I1597" s="41" t="s">
        <v>2082</v>
      </c>
    </row>
    <row r="1598" spans="1:9" s="40" customFormat="1" ht="24.6" customHeight="1" x14ac:dyDescent="0.2">
      <c r="A1598" s="46" t="s">
        <v>134</v>
      </c>
      <c r="B1598" s="42">
        <v>6</v>
      </c>
      <c r="C1598" s="43">
        <v>718157.56</v>
      </c>
      <c r="D1598" s="43">
        <v>0</v>
      </c>
      <c r="E1598" s="43">
        <v>718157.56</v>
      </c>
      <c r="F1598" s="41" t="s">
        <v>2437</v>
      </c>
      <c r="G1598" s="41" t="s">
        <v>520</v>
      </c>
      <c r="H1598" s="41" t="s">
        <v>2317</v>
      </c>
      <c r="I1598" s="41" t="s">
        <v>2438</v>
      </c>
    </row>
    <row r="1599" spans="1:9" s="40" customFormat="1" ht="24.6" customHeight="1" x14ac:dyDescent="0.2">
      <c r="A1599" s="46" t="s">
        <v>134</v>
      </c>
      <c r="B1599" s="42">
        <v>7</v>
      </c>
      <c r="C1599" s="43">
        <v>791000.83</v>
      </c>
      <c r="D1599" s="43">
        <v>0</v>
      </c>
      <c r="E1599" s="43">
        <v>791000.83</v>
      </c>
      <c r="F1599" s="41" t="s">
        <v>2797</v>
      </c>
      <c r="G1599" s="41" t="s">
        <v>520</v>
      </c>
      <c r="H1599" s="41" t="s">
        <v>2675</v>
      </c>
      <c r="I1599" s="41" t="s">
        <v>2798</v>
      </c>
    </row>
    <row r="1600" spans="1:9" s="40" customFormat="1" ht="13.35" customHeight="1" x14ac:dyDescent="0.2">
      <c r="A1600" s="46" t="s">
        <v>134</v>
      </c>
      <c r="B1600" s="42">
        <v>8</v>
      </c>
      <c r="C1600" s="43">
        <v>795399.16</v>
      </c>
      <c r="D1600" s="43">
        <v>0</v>
      </c>
      <c r="E1600" s="43">
        <v>795399.16</v>
      </c>
      <c r="F1600" s="41" t="s">
        <v>3152</v>
      </c>
      <c r="G1600" s="41" t="s">
        <v>520</v>
      </c>
      <c r="H1600" s="41" t="s">
        <v>3030</v>
      </c>
      <c r="I1600" s="41" t="s">
        <v>3153</v>
      </c>
    </row>
    <row r="1601" spans="1:9" s="40" customFormat="1" ht="13.35" customHeight="1" x14ac:dyDescent="0.2">
      <c r="A1601" s="46" t="s">
        <v>134</v>
      </c>
      <c r="B1601" s="42">
        <v>9</v>
      </c>
      <c r="C1601" s="43">
        <v>795399.15</v>
      </c>
      <c r="D1601" s="43">
        <v>0</v>
      </c>
      <c r="E1601" s="43">
        <v>795399.15</v>
      </c>
      <c r="F1601" s="41" t="s">
        <v>3552</v>
      </c>
      <c r="G1601" s="41" t="s">
        <v>520</v>
      </c>
      <c r="H1601" s="41" t="s">
        <v>3386</v>
      </c>
      <c r="I1601" s="41" t="s">
        <v>3553</v>
      </c>
    </row>
    <row r="1602" spans="1:9" s="40" customFormat="1" ht="13.35" customHeight="1" x14ac:dyDescent="0.2">
      <c r="A1602" s="46" t="s">
        <v>134</v>
      </c>
      <c r="B1602" s="42">
        <v>10</v>
      </c>
      <c r="C1602" s="43">
        <v>798771.49</v>
      </c>
      <c r="D1602" s="43">
        <v>0</v>
      </c>
      <c r="E1602" s="43">
        <v>798771.49</v>
      </c>
      <c r="F1602" s="41" t="s">
        <v>3909</v>
      </c>
      <c r="G1602" s="41" t="s">
        <v>520</v>
      </c>
      <c r="H1602" s="41" t="s">
        <v>3749</v>
      </c>
      <c r="I1602" s="41" t="s">
        <v>3910</v>
      </c>
    </row>
    <row r="1603" spans="1:9" s="40" customFormat="1" ht="13.35" customHeight="1" x14ac:dyDescent="0.2">
      <c r="A1603" s="46" t="s">
        <v>134</v>
      </c>
      <c r="B1603" s="42">
        <v>11</v>
      </c>
      <c r="C1603" s="43">
        <v>798534.11</v>
      </c>
      <c r="D1603" s="43">
        <v>0</v>
      </c>
      <c r="E1603" s="43">
        <v>798534.11</v>
      </c>
      <c r="F1603" s="41" t="s">
        <v>4264</v>
      </c>
      <c r="G1603" s="41" t="s">
        <v>520</v>
      </c>
      <c r="H1603" s="41" t="s">
        <v>4104</v>
      </c>
      <c r="I1603" s="41" t="s">
        <v>4265</v>
      </c>
    </row>
    <row r="1604" spans="1:9" s="40" customFormat="1" ht="13.35" customHeight="1" x14ac:dyDescent="0.2">
      <c r="A1604" s="46" t="s">
        <v>134</v>
      </c>
      <c r="B1604" s="42">
        <v>12</v>
      </c>
      <c r="C1604" s="43">
        <v>798760.89</v>
      </c>
      <c r="D1604" s="43">
        <v>0</v>
      </c>
      <c r="E1604" s="43">
        <v>798760.89</v>
      </c>
      <c r="F1604" s="41" t="s">
        <v>4719</v>
      </c>
      <c r="G1604" s="41" t="s">
        <v>520</v>
      </c>
      <c r="H1604" s="41" t="s">
        <v>4521</v>
      </c>
      <c r="I1604" s="41" t="s">
        <v>4720</v>
      </c>
    </row>
    <row r="1605" spans="1:9" s="40" customFormat="1" ht="13.35" customHeight="1" x14ac:dyDescent="0.2">
      <c r="A1605" s="46" t="s">
        <v>135</v>
      </c>
      <c r="B1605" s="42">
        <v>1</v>
      </c>
      <c r="C1605" s="43">
        <v>180017.52</v>
      </c>
      <c r="D1605" s="43">
        <v>0</v>
      </c>
      <c r="E1605" s="43">
        <v>180017.52</v>
      </c>
      <c r="F1605" s="41" t="s">
        <v>522</v>
      </c>
      <c r="G1605" s="41" t="s">
        <v>523</v>
      </c>
      <c r="H1605" s="41" t="s">
        <v>327</v>
      </c>
      <c r="I1605" s="41" t="s">
        <v>524</v>
      </c>
    </row>
    <row r="1606" spans="1:9" s="40" customFormat="1" ht="13.35" customHeight="1" x14ac:dyDescent="0.2">
      <c r="A1606" s="46" t="s">
        <v>135</v>
      </c>
      <c r="B1606" s="42">
        <v>2</v>
      </c>
      <c r="C1606" s="43">
        <v>180876.5</v>
      </c>
      <c r="D1606" s="43">
        <v>0</v>
      </c>
      <c r="E1606" s="43">
        <v>180876.5</v>
      </c>
      <c r="F1606" s="41" t="s">
        <v>1000</v>
      </c>
      <c r="G1606" s="41" t="s">
        <v>523</v>
      </c>
      <c r="H1606" s="41" t="s">
        <v>884</v>
      </c>
      <c r="I1606" s="41" t="s">
        <v>1001</v>
      </c>
    </row>
    <row r="1607" spans="1:9" s="40" customFormat="1" ht="13.35" customHeight="1" x14ac:dyDescent="0.2">
      <c r="A1607" s="46" t="s">
        <v>135</v>
      </c>
      <c r="B1607" s="42">
        <v>3</v>
      </c>
      <c r="C1607" s="43">
        <v>180447.01</v>
      </c>
      <c r="D1607" s="43">
        <v>0</v>
      </c>
      <c r="E1607" s="43">
        <v>180447.01</v>
      </c>
      <c r="F1607" s="41" t="s">
        <v>1359</v>
      </c>
      <c r="G1607" s="41" t="s">
        <v>523</v>
      </c>
      <c r="H1607" s="41" t="s">
        <v>1243</v>
      </c>
      <c r="I1607" s="41" t="s">
        <v>1360</v>
      </c>
    </row>
    <row r="1608" spans="1:9" s="40" customFormat="1" ht="13.35" customHeight="1" x14ac:dyDescent="0.2">
      <c r="A1608" s="46" t="s">
        <v>135</v>
      </c>
      <c r="B1608" s="42">
        <v>4</v>
      </c>
      <c r="C1608" s="43">
        <v>180447.01</v>
      </c>
      <c r="D1608" s="43">
        <v>0</v>
      </c>
      <c r="E1608" s="43">
        <v>180447.01</v>
      </c>
      <c r="F1608" s="41" t="s">
        <v>1720</v>
      </c>
      <c r="G1608" s="41" t="s">
        <v>523</v>
      </c>
      <c r="H1608" s="41" t="s">
        <v>1602</v>
      </c>
      <c r="I1608" s="41" t="s">
        <v>1721</v>
      </c>
    </row>
    <row r="1609" spans="1:9" s="40" customFormat="1" ht="13.35" customHeight="1" x14ac:dyDescent="0.2">
      <c r="A1609" s="46" t="s">
        <v>135</v>
      </c>
      <c r="B1609" s="42">
        <v>5</v>
      </c>
      <c r="C1609" s="43">
        <v>180447.01</v>
      </c>
      <c r="D1609" s="43">
        <v>0</v>
      </c>
      <c r="E1609" s="43">
        <v>180447.01</v>
      </c>
      <c r="F1609" s="41" t="s">
        <v>2083</v>
      </c>
      <c r="G1609" s="41" t="s">
        <v>523</v>
      </c>
      <c r="H1609" s="41" t="s">
        <v>1961</v>
      </c>
      <c r="I1609" s="41" t="s">
        <v>2084</v>
      </c>
    </row>
    <row r="1610" spans="1:9" s="40" customFormat="1" ht="13.35" customHeight="1" x14ac:dyDescent="0.2">
      <c r="A1610" s="46" t="s">
        <v>135</v>
      </c>
      <c r="B1610" s="42">
        <v>6</v>
      </c>
      <c r="C1610" s="43">
        <v>151873.93</v>
      </c>
      <c r="D1610" s="43">
        <v>0</v>
      </c>
      <c r="E1610" s="43">
        <v>151873.93</v>
      </c>
      <c r="F1610" s="41" t="s">
        <v>2439</v>
      </c>
      <c r="G1610" s="41" t="s">
        <v>523</v>
      </c>
      <c r="H1610" s="41" t="s">
        <v>2317</v>
      </c>
      <c r="I1610" s="41" t="s">
        <v>2440</v>
      </c>
    </row>
    <row r="1611" spans="1:9" s="40" customFormat="1" ht="13.35" customHeight="1" x14ac:dyDescent="0.2">
      <c r="A1611" s="46" t="s">
        <v>135</v>
      </c>
      <c r="B1611" s="42">
        <v>7</v>
      </c>
      <c r="C1611" s="43">
        <v>174596.65</v>
      </c>
      <c r="D1611" s="43">
        <v>0</v>
      </c>
      <c r="E1611" s="43">
        <v>174596.65</v>
      </c>
      <c r="F1611" s="41" t="s">
        <v>2799</v>
      </c>
      <c r="G1611" s="41" t="s">
        <v>523</v>
      </c>
      <c r="H1611" s="41" t="s">
        <v>2675</v>
      </c>
      <c r="I1611" s="41" t="s">
        <v>2800</v>
      </c>
    </row>
    <row r="1612" spans="1:9" s="40" customFormat="1" ht="13.35" customHeight="1" x14ac:dyDescent="0.2">
      <c r="A1612" s="46" t="s">
        <v>135</v>
      </c>
      <c r="B1612" s="42">
        <v>8</v>
      </c>
      <c r="C1612" s="43">
        <v>175684.77</v>
      </c>
      <c r="D1612" s="43">
        <v>0</v>
      </c>
      <c r="E1612" s="43">
        <v>175684.77</v>
      </c>
      <c r="F1612" s="41" t="s">
        <v>3154</v>
      </c>
      <c r="G1612" s="41" t="s">
        <v>523</v>
      </c>
      <c r="H1612" s="41" t="s">
        <v>3030</v>
      </c>
      <c r="I1612" s="41" t="s">
        <v>3155</v>
      </c>
    </row>
    <row r="1613" spans="1:9" s="40" customFormat="1" ht="13.35" customHeight="1" x14ac:dyDescent="0.2">
      <c r="A1613" s="46" t="s">
        <v>135</v>
      </c>
      <c r="B1613" s="42">
        <v>9</v>
      </c>
      <c r="C1613" s="43">
        <v>175684.77</v>
      </c>
      <c r="D1613" s="43">
        <v>0</v>
      </c>
      <c r="E1613" s="43">
        <v>175684.77</v>
      </c>
      <c r="F1613" s="41" t="s">
        <v>3554</v>
      </c>
      <c r="G1613" s="41" t="s">
        <v>523</v>
      </c>
      <c r="H1613" s="41" t="s">
        <v>3386</v>
      </c>
      <c r="I1613" s="41" t="s">
        <v>3555</v>
      </c>
    </row>
    <row r="1614" spans="1:9" s="40" customFormat="1" ht="13.35" customHeight="1" x14ac:dyDescent="0.2">
      <c r="A1614" s="46" t="s">
        <v>135</v>
      </c>
      <c r="B1614" s="42">
        <v>10</v>
      </c>
      <c r="C1614" s="43">
        <v>176519.06</v>
      </c>
      <c r="D1614" s="43">
        <v>0</v>
      </c>
      <c r="E1614" s="43">
        <v>176519.06</v>
      </c>
      <c r="F1614" s="41" t="s">
        <v>3911</v>
      </c>
      <c r="G1614" s="41" t="s">
        <v>523</v>
      </c>
      <c r="H1614" s="41" t="s">
        <v>3749</v>
      </c>
      <c r="I1614" s="41" t="s">
        <v>3912</v>
      </c>
    </row>
    <row r="1615" spans="1:9" s="40" customFormat="1" ht="13.35" customHeight="1" x14ac:dyDescent="0.2">
      <c r="A1615" s="46" t="s">
        <v>135</v>
      </c>
      <c r="B1615" s="42">
        <v>11</v>
      </c>
      <c r="C1615" s="43">
        <v>176460.33</v>
      </c>
      <c r="D1615" s="43">
        <v>0</v>
      </c>
      <c r="E1615" s="43">
        <v>176460.33</v>
      </c>
      <c r="F1615" s="41" t="s">
        <v>4266</v>
      </c>
      <c r="G1615" s="41" t="s">
        <v>523</v>
      </c>
      <c r="H1615" s="41" t="s">
        <v>4104</v>
      </c>
      <c r="I1615" s="41" t="s">
        <v>4267</v>
      </c>
    </row>
    <row r="1616" spans="1:9" s="40" customFormat="1" ht="13.35" customHeight="1" x14ac:dyDescent="0.2">
      <c r="A1616" s="46" t="s">
        <v>135</v>
      </c>
      <c r="B1616" s="42">
        <v>12</v>
      </c>
      <c r="C1616" s="43">
        <v>176516.45</v>
      </c>
      <c r="D1616" s="43">
        <v>0</v>
      </c>
      <c r="E1616" s="43">
        <v>176516.45</v>
      </c>
      <c r="F1616" s="41" t="s">
        <v>4785</v>
      </c>
      <c r="G1616" s="41" t="s">
        <v>523</v>
      </c>
      <c r="H1616" s="41" t="s">
        <v>4521</v>
      </c>
      <c r="I1616" s="41" t="s">
        <v>4786</v>
      </c>
    </row>
    <row r="1617" spans="1:9" s="40" customFormat="1" ht="13.35" customHeight="1" x14ac:dyDescent="0.2">
      <c r="A1617" s="46" t="s">
        <v>136</v>
      </c>
      <c r="B1617" s="42">
        <v>1</v>
      </c>
      <c r="C1617" s="43">
        <v>192355.33</v>
      </c>
      <c r="D1617" s="43">
        <v>0</v>
      </c>
      <c r="E1617" s="43">
        <v>192355.33</v>
      </c>
      <c r="F1617" s="41" t="s">
        <v>468</v>
      </c>
      <c r="G1617" s="41" t="s">
        <v>469</v>
      </c>
      <c r="H1617" s="41" t="s">
        <v>327</v>
      </c>
      <c r="I1617" s="41" t="s">
        <v>470</v>
      </c>
    </row>
    <row r="1618" spans="1:9" s="40" customFormat="1" ht="13.35" customHeight="1" x14ac:dyDescent="0.2">
      <c r="A1618" s="46" t="s">
        <v>136</v>
      </c>
      <c r="B1618" s="42">
        <v>2</v>
      </c>
      <c r="C1618" s="43">
        <v>193328.09</v>
      </c>
      <c r="D1618" s="43">
        <v>0</v>
      </c>
      <c r="E1618" s="43">
        <v>193328.09</v>
      </c>
      <c r="F1618" s="41" t="s">
        <v>964</v>
      </c>
      <c r="G1618" s="41" t="s">
        <v>469</v>
      </c>
      <c r="H1618" s="41" t="s">
        <v>884</v>
      </c>
      <c r="I1618" s="41" t="s">
        <v>965</v>
      </c>
    </row>
    <row r="1619" spans="1:9" s="40" customFormat="1" ht="13.35" customHeight="1" x14ac:dyDescent="0.2">
      <c r="A1619" s="46" t="s">
        <v>136</v>
      </c>
      <c r="B1619" s="42">
        <v>3</v>
      </c>
      <c r="C1619" s="43">
        <v>192841.71</v>
      </c>
      <c r="D1619" s="43">
        <v>0</v>
      </c>
      <c r="E1619" s="43">
        <v>192841.71</v>
      </c>
      <c r="F1619" s="41" t="s">
        <v>1323</v>
      </c>
      <c r="G1619" s="41" t="s">
        <v>469</v>
      </c>
      <c r="H1619" s="41" t="s">
        <v>1243</v>
      </c>
      <c r="I1619" s="41" t="s">
        <v>1324</v>
      </c>
    </row>
    <row r="1620" spans="1:9" s="40" customFormat="1" ht="13.35" customHeight="1" x14ac:dyDescent="0.2">
      <c r="A1620" s="46" t="s">
        <v>136</v>
      </c>
      <c r="B1620" s="42">
        <v>4</v>
      </c>
      <c r="C1620" s="43">
        <v>192841.71</v>
      </c>
      <c r="D1620" s="43">
        <v>0</v>
      </c>
      <c r="E1620" s="43">
        <v>192841.71</v>
      </c>
      <c r="F1620" s="41" t="s">
        <v>1684</v>
      </c>
      <c r="G1620" s="41" t="s">
        <v>469</v>
      </c>
      <c r="H1620" s="41" t="s">
        <v>1602</v>
      </c>
      <c r="I1620" s="41" t="s">
        <v>1685</v>
      </c>
    </row>
    <row r="1621" spans="1:9" s="40" customFormat="1" ht="13.35" customHeight="1" x14ac:dyDescent="0.2">
      <c r="A1621" s="46" t="s">
        <v>136</v>
      </c>
      <c r="B1621" s="42">
        <v>5</v>
      </c>
      <c r="C1621" s="43">
        <v>192841.71</v>
      </c>
      <c r="D1621" s="43">
        <v>0</v>
      </c>
      <c r="E1621" s="43">
        <v>192841.71</v>
      </c>
      <c r="F1621" s="41" t="s">
        <v>2047</v>
      </c>
      <c r="G1621" s="41" t="s">
        <v>469</v>
      </c>
      <c r="H1621" s="41" t="s">
        <v>1961</v>
      </c>
      <c r="I1621" s="41" t="s">
        <v>2048</v>
      </c>
    </row>
    <row r="1622" spans="1:9" s="40" customFormat="1" ht="13.35" customHeight="1" x14ac:dyDescent="0.2">
      <c r="A1622" s="46" t="s">
        <v>136</v>
      </c>
      <c r="B1622" s="42">
        <v>6</v>
      </c>
      <c r="C1622" s="43">
        <v>135336.13</v>
      </c>
      <c r="D1622" s="43">
        <v>0</v>
      </c>
      <c r="E1622" s="43">
        <v>135336.13</v>
      </c>
      <c r="F1622" s="41" t="s">
        <v>2403</v>
      </c>
      <c r="G1622" s="41" t="s">
        <v>469</v>
      </c>
      <c r="H1622" s="41" t="s">
        <v>2317</v>
      </c>
      <c r="I1622" s="41" t="s">
        <v>2404</v>
      </c>
    </row>
    <row r="1623" spans="1:9" s="40" customFormat="1" ht="13.35" customHeight="1" x14ac:dyDescent="0.2">
      <c r="A1623" s="46" t="s">
        <v>136</v>
      </c>
      <c r="B1623" s="42">
        <v>7</v>
      </c>
      <c r="C1623" s="43">
        <v>182262.87</v>
      </c>
      <c r="D1623" s="43">
        <v>0</v>
      </c>
      <c r="E1623" s="43">
        <v>182262.87</v>
      </c>
      <c r="F1623" s="41" t="s">
        <v>2761</v>
      </c>
      <c r="G1623" s="41" t="s">
        <v>469</v>
      </c>
      <c r="H1623" s="41" t="s">
        <v>2675</v>
      </c>
      <c r="I1623" s="41" t="s">
        <v>2762</v>
      </c>
    </row>
    <row r="1624" spans="1:9" s="40" customFormat="1" ht="13.35" customHeight="1" x14ac:dyDescent="0.2">
      <c r="A1624" s="46" t="s">
        <v>136</v>
      </c>
      <c r="B1624" s="42">
        <v>8</v>
      </c>
      <c r="C1624" s="43">
        <v>183257.39</v>
      </c>
      <c r="D1624" s="43">
        <v>0</v>
      </c>
      <c r="E1624" s="43">
        <v>183257.39</v>
      </c>
      <c r="F1624" s="41" t="s">
        <v>3116</v>
      </c>
      <c r="G1624" s="41" t="s">
        <v>469</v>
      </c>
      <c r="H1624" s="41" t="s">
        <v>3030</v>
      </c>
      <c r="I1624" s="41" t="s">
        <v>3117</v>
      </c>
    </row>
    <row r="1625" spans="1:9" s="40" customFormat="1" ht="13.35" customHeight="1" x14ac:dyDescent="0.2">
      <c r="A1625" s="46" t="s">
        <v>136</v>
      </c>
      <c r="B1625" s="42">
        <v>9</v>
      </c>
      <c r="C1625" s="43">
        <v>183257.39</v>
      </c>
      <c r="D1625" s="43">
        <v>0</v>
      </c>
      <c r="E1625" s="43">
        <v>183257.39</v>
      </c>
      <c r="F1625" s="41" t="s">
        <v>3502</v>
      </c>
      <c r="G1625" s="41" t="s">
        <v>469</v>
      </c>
      <c r="H1625" s="41" t="s">
        <v>3386</v>
      </c>
      <c r="I1625" s="41" t="s">
        <v>3503</v>
      </c>
    </row>
    <row r="1626" spans="1:9" s="40" customFormat="1" ht="13.35" customHeight="1" x14ac:dyDescent="0.2">
      <c r="A1626" s="46" t="s">
        <v>136</v>
      </c>
      <c r="B1626" s="42">
        <v>10</v>
      </c>
      <c r="C1626" s="43">
        <v>184019.92</v>
      </c>
      <c r="D1626" s="43">
        <v>0</v>
      </c>
      <c r="E1626" s="43">
        <v>184019.92</v>
      </c>
      <c r="F1626" s="41" t="s">
        <v>3861</v>
      </c>
      <c r="G1626" s="41" t="s">
        <v>469</v>
      </c>
      <c r="H1626" s="41" t="s">
        <v>3749</v>
      </c>
      <c r="I1626" s="41" t="s">
        <v>3862</v>
      </c>
    </row>
    <row r="1627" spans="1:9" s="40" customFormat="1" ht="13.35" customHeight="1" x14ac:dyDescent="0.2">
      <c r="A1627" s="46" t="s">
        <v>136</v>
      </c>
      <c r="B1627" s="42">
        <v>11</v>
      </c>
      <c r="C1627" s="43">
        <v>183966.25</v>
      </c>
      <c r="D1627" s="43">
        <v>0</v>
      </c>
      <c r="E1627" s="43">
        <v>183966.25</v>
      </c>
      <c r="F1627" s="41" t="s">
        <v>4216</v>
      </c>
      <c r="G1627" s="41" t="s">
        <v>469</v>
      </c>
      <c r="H1627" s="41" t="s">
        <v>4104</v>
      </c>
      <c r="I1627" s="41" t="s">
        <v>4217</v>
      </c>
    </row>
    <row r="1628" spans="1:9" s="40" customFormat="1" ht="13.35" customHeight="1" x14ac:dyDescent="0.2">
      <c r="A1628" s="46" t="s">
        <v>136</v>
      </c>
      <c r="B1628" s="42">
        <v>12</v>
      </c>
      <c r="C1628" s="43">
        <v>184017.52</v>
      </c>
      <c r="D1628" s="43">
        <v>0</v>
      </c>
      <c r="E1628" s="43">
        <v>184017.52</v>
      </c>
      <c r="F1628" s="41" t="s">
        <v>4869</v>
      </c>
      <c r="G1628" s="41" t="s">
        <v>469</v>
      </c>
      <c r="H1628" s="41" t="s">
        <v>4521</v>
      </c>
      <c r="I1628" s="41" t="s">
        <v>4870</v>
      </c>
    </row>
    <row r="1629" spans="1:9" s="40" customFormat="1" ht="13.35" customHeight="1" x14ac:dyDescent="0.2">
      <c r="A1629" s="46" t="s">
        <v>137</v>
      </c>
      <c r="B1629" s="42">
        <v>1</v>
      </c>
      <c r="C1629" s="43">
        <v>8386830.1100000003</v>
      </c>
      <c r="D1629" s="43">
        <v>0</v>
      </c>
      <c r="E1629" s="43">
        <v>8386830.1100000003</v>
      </c>
      <c r="F1629" s="41" t="s">
        <v>471</v>
      </c>
      <c r="G1629" s="41" t="s">
        <v>472</v>
      </c>
      <c r="H1629" s="41" t="s">
        <v>327</v>
      </c>
      <c r="I1629" s="41" t="s">
        <v>473</v>
      </c>
    </row>
    <row r="1630" spans="1:9" s="40" customFormat="1" ht="13.35" customHeight="1" x14ac:dyDescent="0.2">
      <c r="A1630" s="46" t="s">
        <v>137</v>
      </c>
      <c r="B1630" s="42">
        <v>2</v>
      </c>
      <c r="C1630" s="43">
        <v>8513720.7100000009</v>
      </c>
      <c r="D1630" s="43">
        <v>0</v>
      </c>
      <c r="E1630" s="43">
        <v>8513720.7100000009</v>
      </c>
      <c r="F1630" s="41" t="s">
        <v>966</v>
      </c>
      <c r="G1630" s="41" t="s">
        <v>472</v>
      </c>
      <c r="H1630" s="41" t="s">
        <v>884</v>
      </c>
      <c r="I1630" s="41" t="s">
        <v>967</v>
      </c>
    </row>
    <row r="1631" spans="1:9" s="40" customFormat="1" ht="13.35" customHeight="1" x14ac:dyDescent="0.2">
      <c r="A1631" s="46" t="s">
        <v>137</v>
      </c>
      <c r="B1631" s="42">
        <v>3</v>
      </c>
      <c r="C1631" s="43">
        <v>8450425.4100000001</v>
      </c>
      <c r="D1631" s="43">
        <v>0</v>
      </c>
      <c r="E1631" s="43">
        <v>8450425.4100000001</v>
      </c>
      <c r="F1631" s="41" t="s">
        <v>1325</v>
      </c>
      <c r="G1631" s="41" t="s">
        <v>472</v>
      </c>
      <c r="H1631" s="41" t="s">
        <v>1243</v>
      </c>
      <c r="I1631" s="41" t="s">
        <v>1326</v>
      </c>
    </row>
    <row r="1632" spans="1:9" s="40" customFormat="1" ht="13.35" customHeight="1" x14ac:dyDescent="0.2">
      <c r="A1632" s="46" t="s">
        <v>137</v>
      </c>
      <c r="B1632" s="42">
        <v>4</v>
      </c>
      <c r="C1632" s="43">
        <v>8450425.4100000001</v>
      </c>
      <c r="D1632" s="43">
        <v>0</v>
      </c>
      <c r="E1632" s="43">
        <v>8450425.4100000001</v>
      </c>
      <c r="F1632" s="41" t="s">
        <v>1686</v>
      </c>
      <c r="G1632" s="41" t="s">
        <v>472</v>
      </c>
      <c r="H1632" s="41" t="s">
        <v>1602</v>
      </c>
      <c r="I1632" s="41" t="s">
        <v>1687</v>
      </c>
    </row>
    <row r="1633" spans="1:9" s="40" customFormat="1" ht="13.35" customHeight="1" x14ac:dyDescent="0.2">
      <c r="A1633" s="46" t="s">
        <v>137</v>
      </c>
      <c r="B1633" s="42">
        <v>5</v>
      </c>
      <c r="C1633" s="43">
        <v>8450425.4100000001</v>
      </c>
      <c r="D1633" s="43">
        <v>0</v>
      </c>
      <c r="E1633" s="43">
        <v>8450425.4100000001</v>
      </c>
      <c r="F1633" s="41" t="s">
        <v>2049</v>
      </c>
      <c r="G1633" s="41" t="s">
        <v>472</v>
      </c>
      <c r="H1633" s="41" t="s">
        <v>1961</v>
      </c>
      <c r="I1633" s="41" t="s">
        <v>2050</v>
      </c>
    </row>
    <row r="1634" spans="1:9" s="40" customFormat="1" ht="13.35" customHeight="1" x14ac:dyDescent="0.2">
      <c r="A1634" s="46" t="s">
        <v>137</v>
      </c>
      <c r="B1634" s="42">
        <v>6</v>
      </c>
      <c r="C1634" s="43">
        <v>8313187.2400000002</v>
      </c>
      <c r="D1634" s="43">
        <v>0</v>
      </c>
      <c r="E1634" s="43">
        <v>8313187.2400000002</v>
      </c>
      <c r="F1634" s="41" t="s">
        <v>2405</v>
      </c>
      <c r="G1634" s="41" t="s">
        <v>472</v>
      </c>
      <c r="H1634" s="41" t="s">
        <v>2317</v>
      </c>
      <c r="I1634" s="41" t="s">
        <v>2406</v>
      </c>
    </row>
    <row r="1635" spans="1:9" s="40" customFormat="1" ht="13.35" customHeight="1" x14ac:dyDescent="0.2">
      <c r="A1635" s="46" t="s">
        <v>137</v>
      </c>
      <c r="B1635" s="42">
        <v>7</v>
      </c>
      <c r="C1635" s="43">
        <v>8376595.5499999998</v>
      </c>
      <c r="D1635" s="43">
        <v>0</v>
      </c>
      <c r="E1635" s="43">
        <v>8376595.5499999998</v>
      </c>
      <c r="F1635" s="41" t="s">
        <v>2763</v>
      </c>
      <c r="G1635" s="41" t="s">
        <v>472</v>
      </c>
      <c r="H1635" s="41" t="s">
        <v>2675</v>
      </c>
      <c r="I1635" s="41" t="s">
        <v>2764</v>
      </c>
    </row>
    <row r="1636" spans="1:9" s="40" customFormat="1" ht="13.35" customHeight="1" x14ac:dyDescent="0.2">
      <c r="A1636" s="46" t="s">
        <v>137</v>
      </c>
      <c r="B1636" s="42">
        <v>8</v>
      </c>
      <c r="C1636" s="43">
        <v>8427549.4299999997</v>
      </c>
      <c r="D1636" s="43">
        <v>0</v>
      </c>
      <c r="E1636" s="43">
        <v>8427549.4299999997</v>
      </c>
      <c r="F1636" s="41" t="s">
        <v>3118</v>
      </c>
      <c r="G1636" s="41" t="s">
        <v>472</v>
      </c>
      <c r="H1636" s="41" t="s">
        <v>3030</v>
      </c>
      <c r="I1636" s="41" t="s">
        <v>3119</v>
      </c>
    </row>
    <row r="1637" spans="1:9" s="40" customFormat="1" ht="13.35" customHeight="1" x14ac:dyDescent="0.2">
      <c r="A1637" s="46" t="s">
        <v>137</v>
      </c>
      <c r="B1637" s="42">
        <v>9</v>
      </c>
      <c r="C1637" s="43">
        <v>8427549.4299999997</v>
      </c>
      <c r="D1637" s="43">
        <v>0</v>
      </c>
      <c r="E1637" s="43">
        <v>8427549.4299999997</v>
      </c>
      <c r="F1637" s="41" t="s">
        <v>3504</v>
      </c>
      <c r="G1637" s="41" t="s">
        <v>472</v>
      </c>
      <c r="H1637" s="41" t="s">
        <v>3386</v>
      </c>
      <c r="I1637" s="41" t="s">
        <v>3505</v>
      </c>
    </row>
    <row r="1638" spans="1:9" s="40" customFormat="1" ht="13.35" customHeight="1" x14ac:dyDescent="0.2">
      <c r="A1638" s="46" t="s">
        <v>137</v>
      </c>
      <c r="B1638" s="42">
        <v>10</v>
      </c>
      <c r="C1638" s="43">
        <v>8466649.8599999994</v>
      </c>
      <c r="D1638" s="43">
        <v>0</v>
      </c>
      <c r="E1638" s="43">
        <v>8466649.8599999994</v>
      </c>
      <c r="F1638" s="41" t="s">
        <v>3863</v>
      </c>
      <c r="G1638" s="41" t="s">
        <v>472</v>
      </c>
      <c r="H1638" s="41" t="s">
        <v>3749</v>
      </c>
      <c r="I1638" s="41" t="s">
        <v>3864</v>
      </c>
    </row>
    <row r="1639" spans="1:9" s="40" customFormat="1" ht="13.35" customHeight="1" x14ac:dyDescent="0.2">
      <c r="A1639" s="46" t="s">
        <v>137</v>
      </c>
      <c r="B1639" s="42">
        <v>11</v>
      </c>
      <c r="C1639" s="43">
        <v>8463899.8900000006</v>
      </c>
      <c r="D1639" s="43">
        <v>0</v>
      </c>
      <c r="E1639" s="43">
        <v>8463899.8900000006</v>
      </c>
      <c r="F1639" s="41" t="s">
        <v>4218</v>
      </c>
      <c r="G1639" s="41" t="s">
        <v>472</v>
      </c>
      <c r="H1639" s="41" t="s">
        <v>4104</v>
      </c>
      <c r="I1639" s="41" t="s">
        <v>4219</v>
      </c>
    </row>
    <row r="1640" spans="1:9" s="40" customFormat="1" ht="13.35" customHeight="1" x14ac:dyDescent="0.2">
      <c r="A1640" s="46" t="s">
        <v>137</v>
      </c>
      <c r="B1640" s="42">
        <v>12</v>
      </c>
      <c r="C1640" s="43">
        <v>8466527.1899999995</v>
      </c>
      <c r="D1640" s="43">
        <v>0</v>
      </c>
      <c r="E1640" s="43">
        <v>8466527.1899999995</v>
      </c>
      <c r="F1640" s="41" t="s">
        <v>4604</v>
      </c>
      <c r="G1640" s="41" t="s">
        <v>472</v>
      </c>
      <c r="H1640" s="41" t="s">
        <v>4521</v>
      </c>
      <c r="I1640" s="41" t="s">
        <v>4605</v>
      </c>
    </row>
    <row r="1641" spans="1:9" s="40" customFormat="1" ht="13.35" customHeight="1" x14ac:dyDescent="0.2">
      <c r="A1641" s="46" t="s">
        <v>138</v>
      </c>
      <c r="B1641" s="42">
        <v>1</v>
      </c>
      <c r="C1641" s="43">
        <v>4007939.63</v>
      </c>
      <c r="D1641" s="43">
        <v>0</v>
      </c>
      <c r="E1641" s="43">
        <v>4007939.63</v>
      </c>
      <c r="F1641" s="41" t="s">
        <v>495</v>
      </c>
      <c r="G1641" s="41" t="s">
        <v>496</v>
      </c>
      <c r="H1641" s="41" t="s">
        <v>327</v>
      </c>
      <c r="I1641" s="41" t="s">
        <v>497</v>
      </c>
    </row>
    <row r="1642" spans="1:9" s="40" customFormat="1" ht="13.35" customHeight="1" x14ac:dyDescent="0.2">
      <c r="A1642" s="46" t="s">
        <v>138</v>
      </c>
      <c r="B1642" s="42">
        <v>2</v>
      </c>
      <c r="C1642" s="43">
        <v>4108731.53</v>
      </c>
      <c r="D1642" s="43">
        <v>0</v>
      </c>
      <c r="E1642" s="43">
        <v>4108731.53</v>
      </c>
      <c r="F1642" s="41" t="s">
        <v>982</v>
      </c>
      <c r="G1642" s="41" t="s">
        <v>496</v>
      </c>
      <c r="H1642" s="41" t="s">
        <v>884</v>
      </c>
      <c r="I1642" s="41" t="s">
        <v>983</v>
      </c>
    </row>
    <row r="1643" spans="1:9" s="40" customFormat="1" ht="13.35" customHeight="1" x14ac:dyDescent="0.2">
      <c r="A1643" s="46" t="s">
        <v>138</v>
      </c>
      <c r="B1643" s="42">
        <v>3</v>
      </c>
      <c r="C1643" s="43">
        <v>4058460.58</v>
      </c>
      <c r="D1643" s="43">
        <v>0</v>
      </c>
      <c r="E1643" s="43">
        <v>4058460.58</v>
      </c>
      <c r="F1643" s="41" t="s">
        <v>1341</v>
      </c>
      <c r="G1643" s="41" t="s">
        <v>496</v>
      </c>
      <c r="H1643" s="41" t="s">
        <v>1243</v>
      </c>
      <c r="I1643" s="41" t="s">
        <v>1342</v>
      </c>
    </row>
    <row r="1644" spans="1:9" s="40" customFormat="1" ht="13.35" customHeight="1" x14ac:dyDescent="0.2">
      <c r="A1644" s="46" t="s">
        <v>138</v>
      </c>
      <c r="B1644" s="42">
        <v>4</v>
      </c>
      <c r="C1644" s="43">
        <v>4058460.54</v>
      </c>
      <c r="D1644" s="43">
        <v>0</v>
      </c>
      <c r="E1644" s="43">
        <v>4058460.54</v>
      </c>
      <c r="F1644" s="41" t="s">
        <v>1702</v>
      </c>
      <c r="G1644" s="41" t="s">
        <v>496</v>
      </c>
      <c r="H1644" s="41" t="s">
        <v>1602</v>
      </c>
      <c r="I1644" s="41" t="s">
        <v>1703</v>
      </c>
    </row>
    <row r="1645" spans="1:9" s="40" customFormat="1" ht="13.35" customHeight="1" x14ac:dyDescent="0.2">
      <c r="A1645" s="46" t="s">
        <v>138</v>
      </c>
      <c r="B1645" s="42">
        <v>5</v>
      </c>
      <c r="C1645" s="43">
        <v>4058305.16</v>
      </c>
      <c r="D1645" s="43">
        <v>0</v>
      </c>
      <c r="E1645" s="43">
        <v>4058305.16</v>
      </c>
      <c r="F1645" s="41" t="s">
        <v>2065</v>
      </c>
      <c r="G1645" s="41" t="s">
        <v>496</v>
      </c>
      <c r="H1645" s="41" t="s">
        <v>1961</v>
      </c>
      <c r="I1645" s="41" t="s">
        <v>2066</v>
      </c>
    </row>
    <row r="1646" spans="1:9" s="40" customFormat="1" ht="13.35" customHeight="1" x14ac:dyDescent="0.2">
      <c r="A1646" s="46" t="s">
        <v>138</v>
      </c>
      <c r="B1646" s="42">
        <v>6</v>
      </c>
      <c r="C1646" s="43">
        <v>4192149.31</v>
      </c>
      <c r="D1646" s="43">
        <v>0</v>
      </c>
      <c r="E1646" s="43">
        <v>4192149.31</v>
      </c>
      <c r="F1646" s="41" t="s">
        <v>2421</v>
      </c>
      <c r="G1646" s="41" t="s">
        <v>496</v>
      </c>
      <c r="H1646" s="41" t="s">
        <v>2317</v>
      </c>
      <c r="I1646" s="41" t="s">
        <v>2422</v>
      </c>
    </row>
    <row r="1647" spans="1:9" s="40" customFormat="1" ht="13.35" customHeight="1" x14ac:dyDescent="0.2">
      <c r="A1647" s="46" t="s">
        <v>138</v>
      </c>
      <c r="B1647" s="42">
        <v>7</v>
      </c>
      <c r="C1647" s="43">
        <v>4052414.64</v>
      </c>
      <c r="D1647" s="43">
        <v>0</v>
      </c>
      <c r="E1647" s="43">
        <v>4052414.64</v>
      </c>
      <c r="F1647" s="41" t="s">
        <v>2781</v>
      </c>
      <c r="G1647" s="41" t="s">
        <v>496</v>
      </c>
      <c r="H1647" s="41" t="s">
        <v>2675</v>
      </c>
      <c r="I1647" s="41" t="s">
        <v>2782</v>
      </c>
    </row>
    <row r="1648" spans="1:9" s="40" customFormat="1" ht="13.35" customHeight="1" x14ac:dyDescent="0.2">
      <c r="A1648" s="46" t="s">
        <v>138</v>
      </c>
      <c r="B1648" s="42">
        <v>8</v>
      </c>
      <c r="C1648" s="43">
        <v>4078916.54</v>
      </c>
      <c r="D1648" s="43">
        <v>0</v>
      </c>
      <c r="E1648" s="43">
        <v>4078916.54</v>
      </c>
      <c r="F1648" s="41" t="s">
        <v>3136</v>
      </c>
      <c r="G1648" s="41" t="s">
        <v>496</v>
      </c>
      <c r="H1648" s="41" t="s">
        <v>3030</v>
      </c>
      <c r="I1648" s="41" t="s">
        <v>3137</v>
      </c>
    </row>
    <row r="1649" spans="1:9" s="40" customFormat="1" ht="13.35" customHeight="1" x14ac:dyDescent="0.2">
      <c r="A1649" s="46" t="s">
        <v>138</v>
      </c>
      <c r="B1649" s="42">
        <v>9</v>
      </c>
      <c r="C1649" s="43">
        <v>4078916.54</v>
      </c>
      <c r="D1649" s="43">
        <v>0</v>
      </c>
      <c r="E1649" s="43">
        <v>4078916.54</v>
      </c>
      <c r="F1649" s="41" t="s">
        <v>3531</v>
      </c>
      <c r="G1649" s="41" t="s">
        <v>496</v>
      </c>
      <c r="H1649" s="41" t="s">
        <v>3386</v>
      </c>
      <c r="I1649" s="41" t="s">
        <v>3532</v>
      </c>
    </row>
    <row r="1650" spans="1:9" s="40" customFormat="1" ht="13.35" customHeight="1" x14ac:dyDescent="0.2">
      <c r="A1650" s="46" t="s">
        <v>138</v>
      </c>
      <c r="B1650" s="42">
        <v>10</v>
      </c>
      <c r="C1650" s="43">
        <v>4099236.4</v>
      </c>
      <c r="D1650" s="43">
        <v>0</v>
      </c>
      <c r="E1650" s="43">
        <v>4099236.4</v>
      </c>
      <c r="F1650" s="41" t="s">
        <v>3889</v>
      </c>
      <c r="G1650" s="41" t="s">
        <v>496</v>
      </c>
      <c r="H1650" s="41" t="s">
        <v>3749</v>
      </c>
      <c r="I1650" s="41" t="s">
        <v>3890</v>
      </c>
    </row>
    <row r="1651" spans="1:9" s="40" customFormat="1" ht="13.35" customHeight="1" x14ac:dyDescent="0.2">
      <c r="A1651" s="46" t="s">
        <v>138</v>
      </c>
      <c r="B1651" s="42">
        <v>11</v>
      </c>
      <c r="C1651" s="43">
        <v>4101025.73</v>
      </c>
      <c r="D1651" s="43">
        <v>0</v>
      </c>
      <c r="E1651" s="43">
        <v>4101025.73</v>
      </c>
      <c r="F1651" s="41" t="s">
        <v>4244</v>
      </c>
      <c r="G1651" s="41" t="s">
        <v>496</v>
      </c>
      <c r="H1651" s="41" t="s">
        <v>4104</v>
      </c>
      <c r="I1651" s="41" t="s">
        <v>4245</v>
      </c>
    </row>
    <row r="1652" spans="1:9" s="40" customFormat="1" ht="13.35" customHeight="1" x14ac:dyDescent="0.2">
      <c r="A1652" s="46" t="s">
        <v>138</v>
      </c>
      <c r="B1652" s="42">
        <v>12</v>
      </c>
      <c r="C1652" s="43">
        <v>4102392.23</v>
      </c>
      <c r="D1652" s="43">
        <v>0</v>
      </c>
      <c r="E1652" s="43">
        <v>4102392.23</v>
      </c>
      <c r="F1652" s="41" t="s">
        <v>4787</v>
      </c>
      <c r="G1652" s="41" t="s">
        <v>496</v>
      </c>
      <c r="H1652" s="41" t="s">
        <v>4521</v>
      </c>
      <c r="I1652" s="41" t="s">
        <v>4788</v>
      </c>
    </row>
    <row r="1653" spans="1:9" s="40" customFormat="1" ht="13.35" customHeight="1" x14ac:dyDescent="0.2">
      <c r="A1653" s="46" t="s">
        <v>139</v>
      </c>
      <c r="B1653" s="42">
        <v>1</v>
      </c>
      <c r="C1653" s="43">
        <v>155369.95000000001</v>
      </c>
      <c r="D1653" s="43">
        <v>0</v>
      </c>
      <c r="E1653" s="43">
        <v>155369.95000000001</v>
      </c>
      <c r="F1653" s="41" t="s">
        <v>513</v>
      </c>
      <c r="G1653" s="41" t="s">
        <v>514</v>
      </c>
      <c r="H1653" s="41" t="s">
        <v>327</v>
      </c>
      <c r="I1653" s="41" t="s">
        <v>515</v>
      </c>
    </row>
    <row r="1654" spans="1:9" s="40" customFormat="1" ht="13.35" customHeight="1" x14ac:dyDescent="0.2">
      <c r="A1654" s="46" t="s">
        <v>139</v>
      </c>
      <c r="B1654" s="42">
        <v>2</v>
      </c>
      <c r="C1654" s="43">
        <v>156051.21</v>
      </c>
      <c r="D1654" s="43">
        <v>0</v>
      </c>
      <c r="E1654" s="43">
        <v>156051.21</v>
      </c>
      <c r="F1654" s="41" t="s">
        <v>994</v>
      </c>
      <c r="G1654" s="41" t="s">
        <v>514</v>
      </c>
      <c r="H1654" s="41" t="s">
        <v>884</v>
      </c>
      <c r="I1654" s="41" t="s">
        <v>995</v>
      </c>
    </row>
    <row r="1655" spans="1:9" s="40" customFormat="1" ht="13.35" customHeight="1" x14ac:dyDescent="0.2">
      <c r="A1655" s="46" t="s">
        <v>139</v>
      </c>
      <c r="B1655" s="42">
        <v>3</v>
      </c>
      <c r="C1655" s="43">
        <v>155710.57999999999</v>
      </c>
      <c r="D1655" s="43">
        <v>0</v>
      </c>
      <c r="E1655" s="43">
        <v>155710.57999999999</v>
      </c>
      <c r="F1655" s="41" t="s">
        <v>1353</v>
      </c>
      <c r="G1655" s="41" t="s">
        <v>514</v>
      </c>
      <c r="H1655" s="41" t="s">
        <v>1243</v>
      </c>
      <c r="I1655" s="41" t="s">
        <v>1354</v>
      </c>
    </row>
    <row r="1656" spans="1:9" s="40" customFormat="1" ht="13.35" customHeight="1" x14ac:dyDescent="0.2">
      <c r="A1656" s="46" t="s">
        <v>139</v>
      </c>
      <c r="B1656" s="42">
        <v>4</v>
      </c>
      <c r="C1656" s="43">
        <v>155710.57999999999</v>
      </c>
      <c r="D1656" s="43">
        <v>0</v>
      </c>
      <c r="E1656" s="43">
        <v>155710.57999999999</v>
      </c>
      <c r="F1656" s="41" t="s">
        <v>1714</v>
      </c>
      <c r="G1656" s="41" t="s">
        <v>514</v>
      </c>
      <c r="H1656" s="41" t="s">
        <v>1602</v>
      </c>
      <c r="I1656" s="41" t="s">
        <v>1715</v>
      </c>
    </row>
    <row r="1657" spans="1:9" s="40" customFormat="1" ht="13.35" customHeight="1" x14ac:dyDescent="0.2">
      <c r="A1657" s="46" t="s">
        <v>139</v>
      </c>
      <c r="B1657" s="42">
        <v>5</v>
      </c>
      <c r="C1657" s="43">
        <v>155710.57999999999</v>
      </c>
      <c r="D1657" s="43">
        <v>0</v>
      </c>
      <c r="E1657" s="43">
        <v>155710.57999999999</v>
      </c>
      <c r="F1657" s="41" t="s">
        <v>2077</v>
      </c>
      <c r="G1657" s="41" t="s">
        <v>514</v>
      </c>
      <c r="H1657" s="41" t="s">
        <v>1961</v>
      </c>
      <c r="I1657" s="41" t="s">
        <v>2078</v>
      </c>
    </row>
    <row r="1658" spans="1:9" s="40" customFormat="1" ht="13.35" customHeight="1" x14ac:dyDescent="0.2">
      <c r="A1658" s="46" t="s">
        <v>139</v>
      </c>
      <c r="B1658" s="42">
        <v>6</v>
      </c>
      <c r="C1658" s="43">
        <v>217440.4</v>
      </c>
      <c r="D1658" s="43">
        <v>0</v>
      </c>
      <c r="E1658" s="43">
        <v>217440.4</v>
      </c>
      <c r="F1658" s="41" t="s">
        <v>2433</v>
      </c>
      <c r="G1658" s="41" t="s">
        <v>514</v>
      </c>
      <c r="H1658" s="41" t="s">
        <v>2317</v>
      </c>
      <c r="I1658" s="41" t="s">
        <v>2434</v>
      </c>
    </row>
    <row r="1659" spans="1:9" s="40" customFormat="1" ht="13.35" customHeight="1" x14ac:dyDescent="0.2">
      <c r="A1659" s="46" t="s">
        <v>139</v>
      </c>
      <c r="B1659" s="42">
        <v>7</v>
      </c>
      <c r="C1659" s="43">
        <v>163878.85999999999</v>
      </c>
      <c r="D1659" s="43">
        <v>0</v>
      </c>
      <c r="E1659" s="43">
        <v>163878.85999999999</v>
      </c>
      <c r="F1659" s="41" t="s">
        <v>2793</v>
      </c>
      <c r="G1659" s="41" t="s">
        <v>514</v>
      </c>
      <c r="H1659" s="41" t="s">
        <v>2675</v>
      </c>
      <c r="I1659" s="41" t="s">
        <v>2794</v>
      </c>
    </row>
    <row r="1660" spans="1:9" s="40" customFormat="1" ht="13.35" customHeight="1" x14ac:dyDescent="0.2">
      <c r="A1660" s="46" t="s">
        <v>139</v>
      </c>
      <c r="B1660" s="42">
        <v>8</v>
      </c>
      <c r="C1660" s="43">
        <v>165998.76</v>
      </c>
      <c r="D1660" s="43">
        <v>0</v>
      </c>
      <c r="E1660" s="43">
        <v>165998.76</v>
      </c>
      <c r="F1660" s="41" t="s">
        <v>3148</v>
      </c>
      <c r="G1660" s="41" t="s">
        <v>514</v>
      </c>
      <c r="H1660" s="41" t="s">
        <v>3030</v>
      </c>
      <c r="I1660" s="41" t="s">
        <v>3149</v>
      </c>
    </row>
    <row r="1661" spans="1:9" s="40" customFormat="1" ht="13.35" customHeight="1" x14ac:dyDescent="0.2">
      <c r="A1661" s="46" t="s">
        <v>139</v>
      </c>
      <c r="B1661" s="42">
        <v>9</v>
      </c>
      <c r="C1661" s="43">
        <v>165998.76</v>
      </c>
      <c r="D1661" s="43">
        <v>0</v>
      </c>
      <c r="E1661" s="43">
        <v>165998.76</v>
      </c>
      <c r="F1661" s="41" t="s">
        <v>3548</v>
      </c>
      <c r="G1661" s="41" t="s">
        <v>514</v>
      </c>
      <c r="H1661" s="41" t="s">
        <v>3386</v>
      </c>
      <c r="I1661" s="41" t="s">
        <v>3549</v>
      </c>
    </row>
    <row r="1662" spans="1:9" s="40" customFormat="1" ht="13.35" customHeight="1" x14ac:dyDescent="0.2">
      <c r="A1662" s="46" t="s">
        <v>139</v>
      </c>
      <c r="B1662" s="42">
        <v>10</v>
      </c>
      <c r="C1662" s="43">
        <v>167624.16</v>
      </c>
      <c r="D1662" s="43">
        <v>0</v>
      </c>
      <c r="E1662" s="43">
        <v>167624.16</v>
      </c>
      <c r="F1662" s="41" t="s">
        <v>3905</v>
      </c>
      <c r="G1662" s="41" t="s">
        <v>514</v>
      </c>
      <c r="H1662" s="41" t="s">
        <v>3749</v>
      </c>
      <c r="I1662" s="41" t="s">
        <v>3906</v>
      </c>
    </row>
    <row r="1663" spans="1:9" s="40" customFormat="1" ht="13.35" customHeight="1" x14ac:dyDescent="0.2">
      <c r="A1663" s="46" t="s">
        <v>139</v>
      </c>
      <c r="B1663" s="42">
        <v>11</v>
      </c>
      <c r="C1663" s="43">
        <v>167509.75</v>
      </c>
      <c r="D1663" s="43">
        <v>0</v>
      </c>
      <c r="E1663" s="43">
        <v>167509.75</v>
      </c>
      <c r="F1663" s="41" t="s">
        <v>4260</v>
      </c>
      <c r="G1663" s="41" t="s">
        <v>514</v>
      </c>
      <c r="H1663" s="41" t="s">
        <v>4104</v>
      </c>
      <c r="I1663" s="41" t="s">
        <v>4261</v>
      </c>
    </row>
    <row r="1664" spans="1:9" s="40" customFormat="1" ht="13.35" customHeight="1" x14ac:dyDescent="0.2">
      <c r="A1664" s="46" t="s">
        <v>139</v>
      </c>
      <c r="B1664" s="42">
        <v>12</v>
      </c>
      <c r="C1664" s="43">
        <v>167619.04</v>
      </c>
      <c r="D1664" s="43">
        <v>0</v>
      </c>
      <c r="E1664" s="43">
        <v>167619.04</v>
      </c>
      <c r="F1664" s="41" t="s">
        <v>4793</v>
      </c>
      <c r="G1664" s="41" t="s">
        <v>514</v>
      </c>
      <c r="H1664" s="41" t="s">
        <v>4521</v>
      </c>
      <c r="I1664" s="41" t="s">
        <v>4794</v>
      </c>
    </row>
    <row r="1665" spans="1:9" s="40" customFormat="1" ht="13.35" customHeight="1" x14ac:dyDescent="0.2">
      <c r="A1665" s="46" t="s">
        <v>140</v>
      </c>
      <c r="B1665" s="42">
        <v>1</v>
      </c>
      <c r="C1665" s="43">
        <v>280868.33</v>
      </c>
      <c r="D1665" s="43">
        <v>0</v>
      </c>
      <c r="E1665" s="43">
        <v>280868.33</v>
      </c>
      <c r="F1665" s="41" t="s">
        <v>630</v>
      </c>
      <c r="G1665" s="41" t="s">
        <v>631</v>
      </c>
      <c r="H1665" s="41" t="s">
        <v>327</v>
      </c>
      <c r="I1665" s="41" t="s">
        <v>632</v>
      </c>
    </row>
    <row r="1666" spans="1:9" s="40" customFormat="1" ht="13.35" customHeight="1" x14ac:dyDescent="0.2">
      <c r="A1666" s="46" t="s">
        <v>140</v>
      </c>
      <c r="B1666" s="42">
        <v>2</v>
      </c>
      <c r="C1666" s="43">
        <v>268679.51</v>
      </c>
      <c r="D1666" s="43">
        <v>0</v>
      </c>
      <c r="E1666" s="43">
        <v>268679.51</v>
      </c>
      <c r="F1666" s="41" t="s">
        <v>1072</v>
      </c>
      <c r="G1666" s="41" t="s">
        <v>631</v>
      </c>
      <c r="H1666" s="41" t="s">
        <v>884</v>
      </c>
      <c r="I1666" s="41" t="s">
        <v>1073</v>
      </c>
    </row>
    <row r="1667" spans="1:9" s="40" customFormat="1" ht="13.35" customHeight="1" x14ac:dyDescent="0.2">
      <c r="A1667" s="46" t="s">
        <v>140</v>
      </c>
      <c r="B1667" s="42">
        <v>3</v>
      </c>
      <c r="C1667" s="43">
        <v>274773.90999999997</v>
      </c>
      <c r="D1667" s="43">
        <v>0</v>
      </c>
      <c r="E1667" s="43">
        <v>274773.90999999997</v>
      </c>
      <c r="F1667" s="41" t="s">
        <v>1431</v>
      </c>
      <c r="G1667" s="41" t="s">
        <v>631</v>
      </c>
      <c r="H1667" s="41" t="s">
        <v>1243</v>
      </c>
      <c r="I1667" s="41" t="s">
        <v>1432</v>
      </c>
    </row>
    <row r="1668" spans="1:9" s="40" customFormat="1" ht="13.35" customHeight="1" x14ac:dyDescent="0.2">
      <c r="A1668" s="46" t="s">
        <v>140</v>
      </c>
      <c r="B1668" s="42">
        <v>4</v>
      </c>
      <c r="C1668" s="43">
        <v>274773.90999999997</v>
      </c>
      <c r="D1668" s="43">
        <v>0</v>
      </c>
      <c r="E1668" s="43">
        <v>274773.90999999997</v>
      </c>
      <c r="F1668" s="41" t="s">
        <v>1792</v>
      </c>
      <c r="G1668" s="41" t="s">
        <v>631</v>
      </c>
      <c r="H1668" s="41" t="s">
        <v>1602</v>
      </c>
      <c r="I1668" s="41" t="s">
        <v>1793</v>
      </c>
    </row>
    <row r="1669" spans="1:9" s="40" customFormat="1" ht="13.35" customHeight="1" x14ac:dyDescent="0.2">
      <c r="A1669" s="46" t="s">
        <v>140</v>
      </c>
      <c r="B1669" s="42">
        <v>5</v>
      </c>
      <c r="C1669" s="43">
        <v>274773.90999999997</v>
      </c>
      <c r="D1669" s="43">
        <v>0</v>
      </c>
      <c r="E1669" s="43">
        <v>274773.90999999997</v>
      </c>
      <c r="F1669" s="41" t="s">
        <v>2153</v>
      </c>
      <c r="G1669" s="41" t="s">
        <v>631</v>
      </c>
      <c r="H1669" s="41" t="s">
        <v>1961</v>
      </c>
      <c r="I1669" s="41" t="s">
        <v>2154</v>
      </c>
    </row>
    <row r="1670" spans="1:9" s="40" customFormat="1" ht="13.35" customHeight="1" x14ac:dyDescent="0.2">
      <c r="A1670" s="46" t="s">
        <v>140</v>
      </c>
      <c r="B1670" s="42">
        <v>6</v>
      </c>
      <c r="C1670" s="43">
        <v>285839.25</v>
      </c>
      <c r="D1670" s="43">
        <v>0</v>
      </c>
      <c r="E1670" s="43">
        <v>285839.25</v>
      </c>
      <c r="F1670" s="41" t="s">
        <v>2507</v>
      </c>
      <c r="G1670" s="41" t="s">
        <v>631</v>
      </c>
      <c r="H1670" s="41" t="s">
        <v>2317</v>
      </c>
      <c r="I1670" s="41" t="s">
        <v>2508</v>
      </c>
    </row>
    <row r="1671" spans="1:9" s="40" customFormat="1" ht="13.35" customHeight="1" x14ac:dyDescent="0.2">
      <c r="A1671" s="46" t="s">
        <v>140</v>
      </c>
      <c r="B1671" s="42">
        <v>7</v>
      </c>
      <c r="C1671" s="43">
        <v>275096.48</v>
      </c>
      <c r="D1671" s="43">
        <v>0</v>
      </c>
      <c r="E1671" s="43">
        <v>275096.48</v>
      </c>
      <c r="F1671" s="41" t="s">
        <v>2879</v>
      </c>
      <c r="G1671" s="41" t="s">
        <v>631</v>
      </c>
      <c r="H1671" s="41" t="s">
        <v>2675</v>
      </c>
      <c r="I1671" s="41" t="s">
        <v>2880</v>
      </c>
    </row>
    <row r="1672" spans="1:9" s="40" customFormat="1" ht="13.35" customHeight="1" x14ac:dyDescent="0.2">
      <c r="A1672" s="46" t="s">
        <v>140</v>
      </c>
      <c r="B1672" s="42">
        <v>8</v>
      </c>
      <c r="C1672" s="43">
        <v>276618.05</v>
      </c>
      <c r="D1672" s="43">
        <v>0</v>
      </c>
      <c r="E1672" s="43">
        <v>276618.05</v>
      </c>
      <c r="F1672" s="41" t="s">
        <v>3234</v>
      </c>
      <c r="G1672" s="41" t="s">
        <v>631</v>
      </c>
      <c r="H1672" s="41" t="s">
        <v>3030</v>
      </c>
      <c r="I1672" s="41" t="s">
        <v>3235</v>
      </c>
    </row>
    <row r="1673" spans="1:9" s="40" customFormat="1" ht="13.35" customHeight="1" x14ac:dyDescent="0.2">
      <c r="A1673" s="46" t="s">
        <v>140</v>
      </c>
      <c r="B1673" s="42">
        <v>9</v>
      </c>
      <c r="C1673" s="43">
        <v>276618.03999999998</v>
      </c>
      <c r="D1673" s="43">
        <v>0</v>
      </c>
      <c r="E1673" s="43">
        <v>276618.03999999998</v>
      </c>
      <c r="F1673" s="41" t="s">
        <v>3506</v>
      </c>
      <c r="G1673" s="41" t="s">
        <v>631</v>
      </c>
      <c r="H1673" s="41" t="s">
        <v>3386</v>
      </c>
      <c r="I1673" s="41" t="s">
        <v>3507</v>
      </c>
    </row>
    <row r="1674" spans="1:9" s="40" customFormat="1" ht="13.35" customHeight="1" x14ac:dyDescent="0.2">
      <c r="A1674" s="46" t="s">
        <v>140</v>
      </c>
      <c r="B1674" s="42">
        <v>10</v>
      </c>
      <c r="C1674" s="43">
        <v>277784.68</v>
      </c>
      <c r="D1674" s="43">
        <v>0</v>
      </c>
      <c r="E1674" s="43">
        <v>277784.68</v>
      </c>
      <c r="F1674" s="41" t="s">
        <v>3865</v>
      </c>
      <c r="G1674" s="41" t="s">
        <v>631</v>
      </c>
      <c r="H1674" s="41" t="s">
        <v>3749</v>
      </c>
      <c r="I1674" s="41" t="s">
        <v>3866</v>
      </c>
    </row>
    <row r="1675" spans="1:9" s="40" customFormat="1" ht="13.35" customHeight="1" x14ac:dyDescent="0.2">
      <c r="A1675" s="46" t="s">
        <v>140</v>
      </c>
      <c r="B1675" s="42">
        <v>11</v>
      </c>
      <c r="C1675" s="43">
        <v>277702.56</v>
      </c>
      <c r="D1675" s="43">
        <v>0</v>
      </c>
      <c r="E1675" s="43">
        <v>277702.56</v>
      </c>
      <c r="F1675" s="41" t="s">
        <v>4220</v>
      </c>
      <c r="G1675" s="41" t="s">
        <v>631</v>
      </c>
      <c r="H1675" s="41" t="s">
        <v>4104</v>
      </c>
      <c r="I1675" s="41" t="s">
        <v>4221</v>
      </c>
    </row>
    <row r="1676" spans="1:9" s="40" customFormat="1" ht="13.35" customHeight="1" x14ac:dyDescent="0.2">
      <c r="A1676" s="46" t="s">
        <v>140</v>
      </c>
      <c r="B1676" s="42">
        <v>12</v>
      </c>
      <c r="C1676" s="43">
        <v>277781.02</v>
      </c>
      <c r="D1676" s="43">
        <v>0</v>
      </c>
      <c r="E1676" s="43">
        <v>277781.02</v>
      </c>
      <c r="F1676" s="41" t="s">
        <v>4789</v>
      </c>
      <c r="G1676" s="41" t="s">
        <v>631</v>
      </c>
      <c r="H1676" s="41" t="s">
        <v>4521</v>
      </c>
      <c r="I1676" s="41" t="s">
        <v>4790</v>
      </c>
    </row>
    <row r="1677" spans="1:9" s="40" customFormat="1" ht="13.35" customHeight="1" x14ac:dyDescent="0.2">
      <c r="A1677" s="46" t="s">
        <v>141</v>
      </c>
      <c r="B1677" s="42">
        <v>1</v>
      </c>
      <c r="C1677" s="43">
        <v>185798.28</v>
      </c>
      <c r="D1677" s="43">
        <v>0</v>
      </c>
      <c r="E1677" s="43">
        <v>185798.28</v>
      </c>
      <c r="F1677" s="41" t="s">
        <v>747</v>
      </c>
      <c r="G1677" s="41" t="s">
        <v>748</v>
      </c>
      <c r="H1677" s="41" t="s">
        <v>327</v>
      </c>
      <c r="I1677" s="41" t="s">
        <v>749</v>
      </c>
    </row>
    <row r="1678" spans="1:9" s="40" customFormat="1" ht="13.35" customHeight="1" x14ac:dyDescent="0.2">
      <c r="A1678" s="46" t="s">
        <v>141</v>
      </c>
      <c r="B1678" s="42">
        <v>2</v>
      </c>
      <c r="C1678" s="43">
        <v>193804.76</v>
      </c>
      <c r="D1678" s="43">
        <v>0</v>
      </c>
      <c r="E1678" s="43">
        <v>193804.76</v>
      </c>
      <c r="F1678" s="41" t="s">
        <v>1148</v>
      </c>
      <c r="G1678" s="41" t="s">
        <v>748</v>
      </c>
      <c r="H1678" s="41" t="s">
        <v>884</v>
      </c>
      <c r="I1678" s="41" t="s">
        <v>1149</v>
      </c>
    </row>
    <row r="1679" spans="1:9" s="40" customFormat="1" ht="13.35" customHeight="1" x14ac:dyDescent="0.2">
      <c r="A1679" s="46" t="s">
        <v>141</v>
      </c>
      <c r="B1679" s="42">
        <v>3</v>
      </c>
      <c r="C1679" s="43">
        <v>189801.52</v>
      </c>
      <c r="D1679" s="43">
        <v>0</v>
      </c>
      <c r="E1679" s="43">
        <v>189801.52</v>
      </c>
      <c r="F1679" s="41" t="s">
        <v>1507</v>
      </c>
      <c r="G1679" s="41" t="s">
        <v>748</v>
      </c>
      <c r="H1679" s="41" t="s">
        <v>1243</v>
      </c>
      <c r="I1679" s="41" t="s">
        <v>1508</v>
      </c>
    </row>
    <row r="1680" spans="1:9" s="40" customFormat="1" ht="13.35" customHeight="1" x14ac:dyDescent="0.2">
      <c r="A1680" s="46" t="s">
        <v>141</v>
      </c>
      <c r="B1680" s="42">
        <v>4</v>
      </c>
      <c r="C1680" s="43">
        <v>189801.52</v>
      </c>
      <c r="D1680" s="43">
        <v>0</v>
      </c>
      <c r="E1680" s="43">
        <v>189801.52</v>
      </c>
      <c r="F1680" s="41" t="s">
        <v>1866</v>
      </c>
      <c r="G1680" s="41" t="s">
        <v>748</v>
      </c>
      <c r="H1680" s="41" t="s">
        <v>1602</v>
      </c>
      <c r="I1680" s="41" t="s">
        <v>1867</v>
      </c>
    </row>
    <row r="1681" spans="1:9" s="40" customFormat="1" ht="13.35" customHeight="1" x14ac:dyDescent="0.2">
      <c r="A1681" s="46" t="s">
        <v>141</v>
      </c>
      <c r="B1681" s="42">
        <v>5</v>
      </c>
      <c r="C1681" s="43">
        <v>189801.52</v>
      </c>
      <c r="D1681" s="43">
        <v>0</v>
      </c>
      <c r="E1681" s="43">
        <v>189801.52</v>
      </c>
      <c r="F1681" s="41" t="s">
        <v>2225</v>
      </c>
      <c r="G1681" s="41" t="s">
        <v>748</v>
      </c>
      <c r="H1681" s="41" t="s">
        <v>1961</v>
      </c>
      <c r="I1681" s="41" t="s">
        <v>2226</v>
      </c>
    </row>
    <row r="1682" spans="1:9" s="40" customFormat="1" ht="13.35" customHeight="1" x14ac:dyDescent="0.2">
      <c r="A1682" s="46" t="s">
        <v>141</v>
      </c>
      <c r="B1682" s="42">
        <v>6</v>
      </c>
      <c r="C1682" s="43">
        <v>133945.95000000001</v>
      </c>
      <c r="D1682" s="43">
        <v>0</v>
      </c>
      <c r="E1682" s="43">
        <v>133945.95000000001</v>
      </c>
      <c r="F1682" s="41" t="s">
        <v>2577</v>
      </c>
      <c r="G1682" s="41" t="s">
        <v>748</v>
      </c>
      <c r="H1682" s="41" t="s">
        <v>2317</v>
      </c>
      <c r="I1682" s="41" t="s">
        <v>2578</v>
      </c>
    </row>
    <row r="1683" spans="1:9" s="40" customFormat="1" ht="13.35" customHeight="1" x14ac:dyDescent="0.2">
      <c r="A1683" s="46" t="s">
        <v>141</v>
      </c>
      <c r="B1683" s="42">
        <v>7</v>
      </c>
      <c r="C1683" s="43">
        <v>179029.03</v>
      </c>
      <c r="D1683" s="43">
        <v>0</v>
      </c>
      <c r="E1683" s="43">
        <v>179029.03</v>
      </c>
      <c r="F1683" s="41" t="s">
        <v>2765</v>
      </c>
      <c r="G1683" s="41" t="s">
        <v>748</v>
      </c>
      <c r="H1683" s="41" t="s">
        <v>2675</v>
      </c>
      <c r="I1683" s="41" t="s">
        <v>2766</v>
      </c>
    </row>
    <row r="1684" spans="1:9" s="40" customFormat="1" ht="13.35" customHeight="1" x14ac:dyDescent="0.2">
      <c r="A1684" s="46" t="s">
        <v>141</v>
      </c>
      <c r="B1684" s="42">
        <v>8</v>
      </c>
      <c r="C1684" s="43">
        <v>180492.17</v>
      </c>
      <c r="D1684" s="43">
        <v>0</v>
      </c>
      <c r="E1684" s="43">
        <v>180492.17</v>
      </c>
      <c r="F1684" s="41" t="s">
        <v>3120</v>
      </c>
      <c r="G1684" s="41" t="s">
        <v>748</v>
      </c>
      <c r="H1684" s="41" t="s">
        <v>3030</v>
      </c>
      <c r="I1684" s="41" t="s">
        <v>3121</v>
      </c>
    </row>
    <row r="1685" spans="1:9" s="40" customFormat="1" ht="13.35" customHeight="1" x14ac:dyDescent="0.2">
      <c r="A1685" s="46" t="s">
        <v>141</v>
      </c>
      <c r="B1685" s="42">
        <v>9</v>
      </c>
      <c r="C1685" s="43">
        <v>180492.17</v>
      </c>
      <c r="D1685" s="43">
        <v>0</v>
      </c>
      <c r="E1685" s="43">
        <v>180492.17</v>
      </c>
      <c r="F1685" s="41" t="s">
        <v>3510</v>
      </c>
      <c r="G1685" s="41" t="s">
        <v>748</v>
      </c>
      <c r="H1685" s="41" t="s">
        <v>3386</v>
      </c>
      <c r="I1685" s="41" t="s">
        <v>3511</v>
      </c>
    </row>
    <row r="1686" spans="1:9" s="40" customFormat="1" ht="13.35" customHeight="1" x14ac:dyDescent="0.2">
      <c r="A1686" s="46" t="s">
        <v>141</v>
      </c>
      <c r="B1686" s="42">
        <v>10</v>
      </c>
      <c r="C1686" s="43">
        <v>181614.01</v>
      </c>
      <c r="D1686" s="43">
        <v>0</v>
      </c>
      <c r="E1686" s="43">
        <v>181614.01</v>
      </c>
      <c r="F1686" s="41" t="s">
        <v>3869</v>
      </c>
      <c r="G1686" s="41" t="s">
        <v>748</v>
      </c>
      <c r="H1686" s="41" t="s">
        <v>3749</v>
      </c>
      <c r="I1686" s="41" t="s">
        <v>3870</v>
      </c>
    </row>
    <row r="1687" spans="1:9" s="40" customFormat="1" ht="13.35" customHeight="1" x14ac:dyDescent="0.2">
      <c r="A1687" s="46" t="s">
        <v>141</v>
      </c>
      <c r="B1687" s="42">
        <v>11</v>
      </c>
      <c r="C1687" s="43">
        <v>181535.04</v>
      </c>
      <c r="D1687" s="43">
        <v>0</v>
      </c>
      <c r="E1687" s="43">
        <v>181535.04</v>
      </c>
      <c r="F1687" s="41" t="s">
        <v>4224</v>
      </c>
      <c r="G1687" s="41" t="s">
        <v>748</v>
      </c>
      <c r="H1687" s="41" t="s">
        <v>4104</v>
      </c>
      <c r="I1687" s="41" t="s">
        <v>4225</v>
      </c>
    </row>
    <row r="1688" spans="1:9" s="40" customFormat="1" ht="13.35" customHeight="1" x14ac:dyDescent="0.2">
      <c r="A1688" s="46" t="s">
        <v>141</v>
      </c>
      <c r="B1688" s="42">
        <v>12</v>
      </c>
      <c r="C1688" s="43">
        <v>181610.49</v>
      </c>
      <c r="D1688" s="43">
        <v>0</v>
      </c>
      <c r="E1688" s="43">
        <v>181610.49</v>
      </c>
      <c r="F1688" s="41" t="s">
        <v>4795</v>
      </c>
      <c r="G1688" s="41" t="s">
        <v>748</v>
      </c>
      <c r="H1688" s="41" t="s">
        <v>4521</v>
      </c>
      <c r="I1688" s="41" t="s">
        <v>4796</v>
      </c>
    </row>
    <row r="1689" spans="1:9" s="40" customFormat="1" ht="13.35" customHeight="1" x14ac:dyDescent="0.2">
      <c r="A1689" s="46" t="s">
        <v>142</v>
      </c>
      <c r="B1689" s="42">
        <v>1</v>
      </c>
      <c r="C1689" s="43">
        <v>595420.82999999996</v>
      </c>
      <c r="D1689" s="43">
        <v>0</v>
      </c>
      <c r="E1689" s="43">
        <v>595420.82999999996</v>
      </c>
      <c r="F1689" s="41" t="s">
        <v>474</v>
      </c>
      <c r="G1689" s="41" t="s">
        <v>475</v>
      </c>
      <c r="H1689" s="41" t="s">
        <v>327</v>
      </c>
      <c r="I1689" s="41" t="s">
        <v>476</v>
      </c>
    </row>
    <row r="1690" spans="1:9" s="40" customFormat="1" ht="13.35" customHeight="1" x14ac:dyDescent="0.2">
      <c r="A1690" s="46" t="s">
        <v>142</v>
      </c>
      <c r="B1690" s="42">
        <v>2</v>
      </c>
      <c r="C1690" s="43">
        <v>613468.96</v>
      </c>
      <c r="D1690" s="43">
        <v>0</v>
      </c>
      <c r="E1690" s="43">
        <v>613468.96</v>
      </c>
      <c r="F1690" s="41" t="s">
        <v>968</v>
      </c>
      <c r="G1690" s="41" t="s">
        <v>475</v>
      </c>
      <c r="H1690" s="41" t="s">
        <v>884</v>
      </c>
      <c r="I1690" s="41" t="s">
        <v>969</v>
      </c>
    </row>
    <row r="1691" spans="1:9" s="40" customFormat="1" ht="13.35" customHeight="1" x14ac:dyDescent="0.2">
      <c r="A1691" s="46" t="s">
        <v>142</v>
      </c>
      <c r="B1691" s="42">
        <v>3</v>
      </c>
      <c r="C1691" s="43">
        <v>604444.89</v>
      </c>
      <c r="D1691" s="43">
        <v>0</v>
      </c>
      <c r="E1691" s="43">
        <v>604444.89</v>
      </c>
      <c r="F1691" s="41" t="s">
        <v>1327</v>
      </c>
      <c r="G1691" s="41" t="s">
        <v>475</v>
      </c>
      <c r="H1691" s="41" t="s">
        <v>1243</v>
      </c>
      <c r="I1691" s="41" t="s">
        <v>1328</v>
      </c>
    </row>
    <row r="1692" spans="1:9" s="40" customFormat="1" ht="13.35" customHeight="1" x14ac:dyDescent="0.2">
      <c r="A1692" s="46" t="s">
        <v>142</v>
      </c>
      <c r="B1692" s="42">
        <v>4</v>
      </c>
      <c r="C1692" s="43">
        <v>604444.89</v>
      </c>
      <c r="D1692" s="43">
        <v>0</v>
      </c>
      <c r="E1692" s="43">
        <v>604444.89</v>
      </c>
      <c r="F1692" s="41" t="s">
        <v>1688</v>
      </c>
      <c r="G1692" s="41" t="s">
        <v>475</v>
      </c>
      <c r="H1692" s="41" t="s">
        <v>1602</v>
      </c>
      <c r="I1692" s="41" t="s">
        <v>1689</v>
      </c>
    </row>
    <row r="1693" spans="1:9" s="40" customFormat="1" ht="13.35" customHeight="1" x14ac:dyDescent="0.2">
      <c r="A1693" s="46" t="s">
        <v>142</v>
      </c>
      <c r="B1693" s="42">
        <v>5</v>
      </c>
      <c r="C1693" s="43">
        <v>604444.89</v>
      </c>
      <c r="D1693" s="43">
        <v>0</v>
      </c>
      <c r="E1693" s="43">
        <v>604444.89</v>
      </c>
      <c r="F1693" s="41" t="s">
        <v>2051</v>
      </c>
      <c r="G1693" s="41" t="s">
        <v>475</v>
      </c>
      <c r="H1693" s="41" t="s">
        <v>1961</v>
      </c>
      <c r="I1693" s="41" t="s">
        <v>2052</v>
      </c>
    </row>
    <row r="1694" spans="1:9" s="40" customFormat="1" ht="13.35" customHeight="1" x14ac:dyDescent="0.2">
      <c r="A1694" s="46" t="s">
        <v>142</v>
      </c>
      <c r="B1694" s="42">
        <v>6</v>
      </c>
      <c r="C1694" s="43">
        <v>425626.74</v>
      </c>
      <c r="D1694" s="43">
        <v>0</v>
      </c>
      <c r="E1694" s="43">
        <v>425626.74</v>
      </c>
      <c r="F1694" s="41" t="s">
        <v>2407</v>
      </c>
      <c r="G1694" s="41" t="s">
        <v>475</v>
      </c>
      <c r="H1694" s="41" t="s">
        <v>2317</v>
      </c>
      <c r="I1694" s="41" t="s">
        <v>2408</v>
      </c>
    </row>
    <row r="1695" spans="1:9" s="40" customFormat="1" ht="13.35" customHeight="1" x14ac:dyDescent="0.2">
      <c r="A1695" s="46" t="s">
        <v>142</v>
      </c>
      <c r="B1695" s="42">
        <v>7</v>
      </c>
      <c r="C1695" s="43">
        <v>571314.82999999996</v>
      </c>
      <c r="D1695" s="43">
        <v>0</v>
      </c>
      <c r="E1695" s="43">
        <v>571314.82999999996</v>
      </c>
      <c r="F1695" s="41" t="s">
        <v>2767</v>
      </c>
      <c r="G1695" s="41" t="s">
        <v>475</v>
      </c>
      <c r="H1695" s="41" t="s">
        <v>2675</v>
      </c>
      <c r="I1695" s="41" t="s">
        <v>2768</v>
      </c>
    </row>
    <row r="1696" spans="1:9" s="40" customFormat="1" ht="13.35" customHeight="1" x14ac:dyDescent="0.2">
      <c r="A1696" s="46" t="s">
        <v>142</v>
      </c>
      <c r="B1696" s="42">
        <v>8</v>
      </c>
      <c r="C1696" s="43">
        <v>574641.67000000004</v>
      </c>
      <c r="D1696" s="43">
        <v>0</v>
      </c>
      <c r="E1696" s="43">
        <v>574641.67000000004</v>
      </c>
      <c r="F1696" s="41" t="s">
        <v>3122</v>
      </c>
      <c r="G1696" s="41" t="s">
        <v>475</v>
      </c>
      <c r="H1696" s="41" t="s">
        <v>3030</v>
      </c>
      <c r="I1696" s="41" t="s">
        <v>3123</v>
      </c>
    </row>
    <row r="1697" spans="1:9" s="40" customFormat="1" ht="13.35" customHeight="1" x14ac:dyDescent="0.2">
      <c r="A1697" s="46" t="s">
        <v>142</v>
      </c>
      <c r="B1697" s="42">
        <v>9</v>
      </c>
      <c r="C1697" s="43">
        <v>574641.67000000004</v>
      </c>
      <c r="D1697" s="43">
        <v>0</v>
      </c>
      <c r="E1697" s="43">
        <v>574641.67000000004</v>
      </c>
      <c r="F1697" s="41" t="s">
        <v>3512</v>
      </c>
      <c r="G1697" s="41" t="s">
        <v>475</v>
      </c>
      <c r="H1697" s="41" t="s">
        <v>3386</v>
      </c>
      <c r="I1697" s="41" t="s">
        <v>3513</v>
      </c>
    </row>
    <row r="1698" spans="1:9" s="40" customFormat="1" ht="13.35" customHeight="1" x14ac:dyDescent="0.2">
      <c r="A1698" s="46" t="s">
        <v>142</v>
      </c>
      <c r="B1698" s="42">
        <v>10</v>
      </c>
      <c r="C1698" s="43">
        <v>577192.47</v>
      </c>
      <c r="D1698" s="43">
        <v>0</v>
      </c>
      <c r="E1698" s="43">
        <v>577192.47</v>
      </c>
      <c r="F1698" s="41" t="s">
        <v>3871</v>
      </c>
      <c r="G1698" s="41" t="s">
        <v>475</v>
      </c>
      <c r="H1698" s="41" t="s">
        <v>3749</v>
      </c>
      <c r="I1698" s="41" t="s">
        <v>3872</v>
      </c>
    </row>
    <row r="1699" spans="1:9" s="40" customFormat="1" ht="13.35" customHeight="1" x14ac:dyDescent="0.2">
      <c r="A1699" s="46" t="s">
        <v>142</v>
      </c>
      <c r="B1699" s="42">
        <v>11</v>
      </c>
      <c r="C1699" s="43">
        <v>577012.92000000004</v>
      </c>
      <c r="D1699" s="43">
        <v>0</v>
      </c>
      <c r="E1699" s="43">
        <v>577012.92000000004</v>
      </c>
      <c r="F1699" s="41" t="s">
        <v>4226</v>
      </c>
      <c r="G1699" s="41" t="s">
        <v>475</v>
      </c>
      <c r="H1699" s="41" t="s">
        <v>4104</v>
      </c>
      <c r="I1699" s="41" t="s">
        <v>4227</v>
      </c>
    </row>
    <row r="1700" spans="1:9" s="40" customFormat="1" ht="13.35" customHeight="1" x14ac:dyDescent="0.2">
      <c r="A1700" s="46" t="s">
        <v>142</v>
      </c>
      <c r="B1700" s="42">
        <v>12</v>
      </c>
      <c r="C1700" s="43">
        <v>577184.45000000007</v>
      </c>
      <c r="D1700" s="43">
        <v>0</v>
      </c>
      <c r="E1700" s="43">
        <v>577184.45000000007</v>
      </c>
      <c r="F1700" s="41" t="s">
        <v>4797</v>
      </c>
      <c r="G1700" s="41" t="s">
        <v>475</v>
      </c>
      <c r="H1700" s="41" t="s">
        <v>4521</v>
      </c>
      <c r="I1700" s="41" t="s">
        <v>4798</v>
      </c>
    </row>
    <row r="1701" spans="1:9" s="40" customFormat="1" ht="13.35" customHeight="1" x14ac:dyDescent="0.2">
      <c r="A1701" s="46" t="s">
        <v>143</v>
      </c>
      <c r="B1701" s="42">
        <v>1</v>
      </c>
      <c r="C1701" s="43">
        <v>198470.09</v>
      </c>
      <c r="D1701" s="43">
        <v>0</v>
      </c>
      <c r="E1701" s="43">
        <v>198470.09</v>
      </c>
      <c r="F1701" s="41" t="s">
        <v>744</v>
      </c>
      <c r="G1701" s="41" t="s">
        <v>745</v>
      </c>
      <c r="H1701" s="41" t="s">
        <v>327</v>
      </c>
      <c r="I1701" s="41" t="s">
        <v>746</v>
      </c>
    </row>
    <row r="1702" spans="1:9" s="40" customFormat="1" ht="13.35" customHeight="1" x14ac:dyDescent="0.2">
      <c r="A1702" s="46" t="s">
        <v>143</v>
      </c>
      <c r="B1702" s="42">
        <v>2</v>
      </c>
      <c r="C1702" s="43">
        <v>201708.03</v>
      </c>
      <c r="D1702" s="43">
        <v>0</v>
      </c>
      <c r="E1702" s="43">
        <v>201708.03</v>
      </c>
      <c r="F1702" s="41" t="s">
        <v>1146</v>
      </c>
      <c r="G1702" s="41" t="s">
        <v>745</v>
      </c>
      <c r="H1702" s="41" t="s">
        <v>884</v>
      </c>
      <c r="I1702" s="41" t="s">
        <v>1147</v>
      </c>
    </row>
    <row r="1703" spans="1:9" s="40" customFormat="1" ht="13.35" customHeight="1" x14ac:dyDescent="0.2">
      <c r="A1703" s="46" t="s">
        <v>143</v>
      </c>
      <c r="B1703" s="42">
        <v>3</v>
      </c>
      <c r="C1703" s="43">
        <v>200089.06</v>
      </c>
      <c r="D1703" s="43">
        <v>0</v>
      </c>
      <c r="E1703" s="43">
        <v>200089.06</v>
      </c>
      <c r="F1703" s="41" t="s">
        <v>1505</v>
      </c>
      <c r="G1703" s="41" t="s">
        <v>745</v>
      </c>
      <c r="H1703" s="41" t="s">
        <v>1243</v>
      </c>
      <c r="I1703" s="41" t="s">
        <v>1506</v>
      </c>
    </row>
    <row r="1704" spans="1:9" s="40" customFormat="1" ht="13.35" customHeight="1" x14ac:dyDescent="0.2">
      <c r="A1704" s="46" t="s">
        <v>143</v>
      </c>
      <c r="B1704" s="42">
        <v>4</v>
      </c>
      <c r="C1704" s="43">
        <v>200089.06</v>
      </c>
      <c r="D1704" s="43">
        <v>0</v>
      </c>
      <c r="E1704" s="43">
        <v>200089.06</v>
      </c>
      <c r="F1704" s="41" t="s">
        <v>1864</v>
      </c>
      <c r="G1704" s="41" t="s">
        <v>745</v>
      </c>
      <c r="H1704" s="41" t="s">
        <v>1602</v>
      </c>
      <c r="I1704" s="41" t="s">
        <v>1865</v>
      </c>
    </row>
    <row r="1705" spans="1:9" s="40" customFormat="1" ht="13.35" customHeight="1" x14ac:dyDescent="0.2">
      <c r="A1705" s="46" t="s">
        <v>143</v>
      </c>
      <c r="B1705" s="42">
        <v>5</v>
      </c>
      <c r="C1705" s="43">
        <v>200089.06</v>
      </c>
      <c r="D1705" s="43">
        <v>0</v>
      </c>
      <c r="E1705" s="43">
        <v>200089.06</v>
      </c>
      <c r="F1705" s="41" t="s">
        <v>2223</v>
      </c>
      <c r="G1705" s="41" t="s">
        <v>745</v>
      </c>
      <c r="H1705" s="41" t="s">
        <v>1961</v>
      </c>
      <c r="I1705" s="41" t="s">
        <v>2224</v>
      </c>
    </row>
    <row r="1706" spans="1:9" s="40" customFormat="1" ht="13.35" customHeight="1" x14ac:dyDescent="0.2">
      <c r="A1706" s="46" t="s">
        <v>143</v>
      </c>
      <c r="B1706" s="42">
        <v>6</v>
      </c>
      <c r="C1706" s="43">
        <v>159608.29999999999</v>
      </c>
      <c r="D1706" s="43">
        <v>0</v>
      </c>
      <c r="E1706" s="43">
        <v>159608.29999999999</v>
      </c>
      <c r="F1706" s="41" t="s">
        <v>2575</v>
      </c>
      <c r="G1706" s="41" t="s">
        <v>745</v>
      </c>
      <c r="H1706" s="41" t="s">
        <v>2317</v>
      </c>
      <c r="I1706" s="41" t="s">
        <v>2576</v>
      </c>
    </row>
    <row r="1707" spans="1:9" s="40" customFormat="1" ht="13.35" customHeight="1" x14ac:dyDescent="0.2">
      <c r="A1707" s="46" t="s">
        <v>143</v>
      </c>
      <c r="B1707" s="42">
        <v>7</v>
      </c>
      <c r="C1707" s="43">
        <v>191971.86</v>
      </c>
      <c r="D1707" s="43">
        <v>0</v>
      </c>
      <c r="E1707" s="43">
        <v>191971.86</v>
      </c>
      <c r="F1707" s="41" t="s">
        <v>2947</v>
      </c>
      <c r="G1707" s="41" t="s">
        <v>745</v>
      </c>
      <c r="H1707" s="41" t="s">
        <v>2675</v>
      </c>
      <c r="I1707" s="41" t="s">
        <v>2948</v>
      </c>
    </row>
    <row r="1708" spans="1:9" s="40" customFormat="1" ht="13.35" customHeight="1" x14ac:dyDescent="0.2">
      <c r="A1708" s="46" t="s">
        <v>143</v>
      </c>
      <c r="B1708" s="42">
        <v>8</v>
      </c>
      <c r="C1708" s="43">
        <v>193342.19</v>
      </c>
      <c r="D1708" s="43">
        <v>0</v>
      </c>
      <c r="E1708" s="43">
        <v>193342.19</v>
      </c>
      <c r="F1708" s="41" t="s">
        <v>3302</v>
      </c>
      <c r="G1708" s="41" t="s">
        <v>745</v>
      </c>
      <c r="H1708" s="41" t="s">
        <v>3030</v>
      </c>
      <c r="I1708" s="41" t="s">
        <v>3303</v>
      </c>
    </row>
    <row r="1709" spans="1:9" s="40" customFormat="1" ht="13.35" customHeight="1" x14ac:dyDescent="0.2">
      <c r="A1709" s="46" t="s">
        <v>143</v>
      </c>
      <c r="B1709" s="42">
        <v>9</v>
      </c>
      <c r="C1709" s="43">
        <v>193342.19</v>
      </c>
      <c r="D1709" s="43">
        <v>0</v>
      </c>
      <c r="E1709" s="43">
        <v>193342.19</v>
      </c>
      <c r="F1709" s="41" t="s">
        <v>3508</v>
      </c>
      <c r="G1709" s="41" t="s">
        <v>745</v>
      </c>
      <c r="H1709" s="41" t="s">
        <v>3386</v>
      </c>
      <c r="I1709" s="41" t="s">
        <v>3509</v>
      </c>
    </row>
    <row r="1710" spans="1:9" s="40" customFormat="1" ht="13.35" customHeight="1" x14ac:dyDescent="0.2">
      <c r="A1710" s="46" t="s">
        <v>143</v>
      </c>
      <c r="B1710" s="42">
        <v>10</v>
      </c>
      <c r="C1710" s="43">
        <v>194392.86</v>
      </c>
      <c r="D1710" s="43">
        <v>0</v>
      </c>
      <c r="E1710" s="43">
        <v>194392.86</v>
      </c>
      <c r="F1710" s="41" t="s">
        <v>3867</v>
      </c>
      <c r="G1710" s="41" t="s">
        <v>745</v>
      </c>
      <c r="H1710" s="41" t="s">
        <v>3749</v>
      </c>
      <c r="I1710" s="41" t="s">
        <v>3868</v>
      </c>
    </row>
    <row r="1711" spans="1:9" s="40" customFormat="1" ht="13.35" customHeight="1" x14ac:dyDescent="0.2">
      <c r="A1711" s="46" t="s">
        <v>143</v>
      </c>
      <c r="B1711" s="42">
        <v>11</v>
      </c>
      <c r="C1711" s="43">
        <v>194318.9</v>
      </c>
      <c r="D1711" s="43">
        <v>0</v>
      </c>
      <c r="E1711" s="43">
        <v>194318.9</v>
      </c>
      <c r="F1711" s="41" t="s">
        <v>4222</v>
      </c>
      <c r="G1711" s="41" t="s">
        <v>745</v>
      </c>
      <c r="H1711" s="41" t="s">
        <v>4104</v>
      </c>
      <c r="I1711" s="41" t="s">
        <v>4223</v>
      </c>
    </row>
    <row r="1712" spans="1:9" s="40" customFormat="1" ht="13.35" customHeight="1" x14ac:dyDescent="0.2">
      <c r="A1712" s="46" t="s">
        <v>143</v>
      </c>
      <c r="B1712" s="42">
        <v>12</v>
      </c>
      <c r="C1712" s="43">
        <v>194389.56</v>
      </c>
      <c r="D1712" s="43">
        <v>0</v>
      </c>
      <c r="E1712" s="43">
        <v>194389.56</v>
      </c>
      <c r="F1712" s="41" t="s">
        <v>4815</v>
      </c>
      <c r="G1712" s="41" t="s">
        <v>745</v>
      </c>
      <c r="H1712" s="41" t="s">
        <v>4521</v>
      </c>
      <c r="I1712" s="41" t="s">
        <v>4816</v>
      </c>
    </row>
    <row r="1713" spans="1:9" s="40" customFormat="1" ht="13.35" customHeight="1" x14ac:dyDescent="0.2">
      <c r="A1713" s="46" t="s">
        <v>144</v>
      </c>
      <c r="B1713" s="42">
        <v>1</v>
      </c>
      <c r="C1713" s="43">
        <v>121060.15</v>
      </c>
      <c r="D1713" s="43">
        <v>0</v>
      </c>
      <c r="E1713" s="43">
        <v>121060.15</v>
      </c>
      <c r="F1713" s="41" t="s">
        <v>348</v>
      </c>
      <c r="G1713" s="41" t="s">
        <v>349</v>
      </c>
      <c r="H1713" s="41" t="s">
        <v>331</v>
      </c>
      <c r="I1713" s="41" t="s">
        <v>350</v>
      </c>
    </row>
    <row r="1714" spans="1:9" s="40" customFormat="1" ht="13.35" customHeight="1" x14ac:dyDescent="0.2">
      <c r="A1714" s="46" t="s">
        <v>144</v>
      </c>
      <c r="B1714" s="42">
        <v>2</v>
      </c>
      <c r="C1714" s="43">
        <v>122768.87</v>
      </c>
      <c r="D1714" s="43">
        <v>0</v>
      </c>
      <c r="E1714" s="43">
        <v>122768.87</v>
      </c>
      <c r="F1714" s="41" t="s">
        <v>877</v>
      </c>
      <c r="G1714" s="41" t="s">
        <v>349</v>
      </c>
      <c r="H1714" s="41" t="s">
        <v>861</v>
      </c>
      <c r="I1714" s="41" t="s">
        <v>878</v>
      </c>
    </row>
    <row r="1715" spans="1:9" s="40" customFormat="1" ht="13.35" customHeight="1" x14ac:dyDescent="0.2">
      <c r="A1715" s="46" t="s">
        <v>144</v>
      </c>
      <c r="B1715" s="42">
        <v>3</v>
      </c>
      <c r="C1715" s="43">
        <v>121914.51</v>
      </c>
      <c r="D1715" s="43">
        <v>0</v>
      </c>
      <c r="E1715" s="43">
        <v>121914.51</v>
      </c>
      <c r="F1715" s="41" t="s">
        <v>1236</v>
      </c>
      <c r="G1715" s="41" t="s">
        <v>349</v>
      </c>
      <c r="H1715" s="41" t="s">
        <v>1220</v>
      </c>
      <c r="I1715" s="41" t="s">
        <v>1237</v>
      </c>
    </row>
    <row r="1716" spans="1:9" s="40" customFormat="1" ht="13.35" customHeight="1" x14ac:dyDescent="0.2">
      <c r="A1716" s="46" t="s">
        <v>144</v>
      </c>
      <c r="B1716" s="42">
        <v>4</v>
      </c>
      <c r="C1716" s="43">
        <v>121914.51</v>
      </c>
      <c r="D1716" s="43">
        <v>0</v>
      </c>
      <c r="E1716" s="43">
        <v>121914.51</v>
      </c>
      <c r="F1716" s="41" t="s">
        <v>1595</v>
      </c>
      <c r="G1716" s="41" t="s">
        <v>349</v>
      </c>
      <c r="H1716" s="41" t="s">
        <v>1581</v>
      </c>
      <c r="I1716" s="41" t="s">
        <v>1596</v>
      </c>
    </row>
    <row r="1717" spans="1:9" s="40" customFormat="1" ht="13.35" customHeight="1" x14ac:dyDescent="0.2">
      <c r="A1717" s="46" t="s">
        <v>144</v>
      </c>
      <c r="B1717" s="42">
        <v>5</v>
      </c>
      <c r="C1717" s="43">
        <v>121914.51</v>
      </c>
      <c r="D1717" s="43">
        <v>0</v>
      </c>
      <c r="E1717" s="43">
        <v>121914.51</v>
      </c>
      <c r="F1717" s="41" t="s">
        <v>1954</v>
      </c>
      <c r="G1717" s="41" t="s">
        <v>349</v>
      </c>
      <c r="H1717" s="41" t="s">
        <v>1940</v>
      </c>
      <c r="I1717" s="41" t="s">
        <v>1955</v>
      </c>
    </row>
    <row r="1718" spans="1:9" s="40" customFormat="1" ht="13.35" customHeight="1" x14ac:dyDescent="0.2">
      <c r="A1718" s="46" t="s">
        <v>144</v>
      </c>
      <c r="B1718" s="42">
        <v>6</v>
      </c>
      <c r="C1718" s="43">
        <v>57038.59</v>
      </c>
      <c r="D1718" s="43">
        <v>0</v>
      </c>
      <c r="E1718" s="43">
        <v>57038.59</v>
      </c>
      <c r="F1718" s="41" t="s">
        <v>2312</v>
      </c>
      <c r="G1718" s="41" t="s">
        <v>349</v>
      </c>
      <c r="H1718" s="41" t="s">
        <v>2299</v>
      </c>
      <c r="I1718" s="41" t="s">
        <v>2313</v>
      </c>
    </row>
    <row r="1719" spans="1:9" s="40" customFormat="1" ht="13.35" customHeight="1" x14ac:dyDescent="0.2">
      <c r="A1719" s="46" t="s">
        <v>144</v>
      </c>
      <c r="B1719" s="42">
        <v>7</v>
      </c>
      <c r="C1719" s="43">
        <v>109622.09</v>
      </c>
      <c r="D1719" s="43">
        <v>0</v>
      </c>
      <c r="E1719" s="43">
        <v>109622.09</v>
      </c>
      <c r="F1719" s="41" t="s">
        <v>2656</v>
      </c>
      <c r="G1719" s="41" t="s">
        <v>349</v>
      </c>
      <c r="H1719" s="41" t="s">
        <v>2654</v>
      </c>
      <c r="I1719" s="41" t="s">
        <v>2657</v>
      </c>
    </row>
    <row r="1720" spans="1:9" s="40" customFormat="1" ht="13.35" customHeight="1" x14ac:dyDescent="0.2">
      <c r="A1720" s="46" t="s">
        <v>144</v>
      </c>
      <c r="B1720" s="42">
        <v>8</v>
      </c>
      <c r="C1720" s="43">
        <v>111103.83</v>
      </c>
      <c r="D1720" s="43">
        <v>0</v>
      </c>
      <c r="E1720" s="43">
        <v>111103.83</v>
      </c>
      <c r="F1720" s="41" t="s">
        <v>3011</v>
      </c>
      <c r="G1720" s="41" t="s">
        <v>349</v>
      </c>
      <c r="H1720" s="41" t="s">
        <v>3009</v>
      </c>
      <c r="I1720" s="41" t="s">
        <v>3012</v>
      </c>
    </row>
    <row r="1721" spans="1:9" s="40" customFormat="1" ht="13.35" customHeight="1" x14ac:dyDescent="0.2">
      <c r="A1721" s="46" t="s">
        <v>144</v>
      </c>
      <c r="B1721" s="42">
        <v>9</v>
      </c>
      <c r="C1721" s="43">
        <v>111103.92</v>
      </c>
      <c r="D1721" s="43">
        <v>0</v>
      </c>
      <c r="E1721" s="43">
        <v>111103.92</v>
      </c>
      <c r="F1721" s="41" t="s">
        <v>3371</v>
      </c>
      <c r="G1721" s="41" t="s">
        <v>349</v>
      </c>
      <c r="H1721" s="41" t="s">
        <v>3364</v>
      </c>
      <c r="I1721" s="41" t="s">
        <v>3372</v>
      </c>
    </row>
    <row r="1722" spans="1:9" s="40" customFormat="1" ht="13.35" customHeight="1" x14ac:dyDescent="0.2">
      <c r="A1722" s="46" t="s">
        <v>144</v>
      </c>
      <c r="B1722" s="42">
        <v>10</v>
      </c>
      <c r="C1722" s="43">
        <v>112250.1</v>
      </c>
      <c r="D1722" s="43">
        <v>0</v>
      </c>
      <c r="E1722" s="43">
        <v>112250.1</v>
      </c>
      <c r="F1722" s="41" t="s">
        <v>3734</v>
      </c>
      <c r="G1722" s="41" t="s">
        <v>349</v>
      </c>
      <c r="H1722" s="41" t="s">
        <v>3728</v>
      </c>
      <c r="I1722" s="41" t="s">
        <v>3735</v>
      </c>
    </row>
    <row r="1723" spans="1:9" s="40" customFormat="1" ht="13.35" customHeight="1" x14ac:dyDescent="0.2">
      <c r="A1723" s="46" t="s">
        <v>144</v>
      </c>
      <c r="B1723" s="42">
        <v>11</v>
      </c>
      <c r="C1723" s="43">
        <v>112169.42</v>
      </c>
      <c r="D1723" s="43">
        <v>0</v>
      </c>
      <c r="E1723" s="43">
        <v>112169.42</v>
      </c>
      <c r="F1723" s="41" t="s">
        <v>4089</v>
      </c>
      <c r="G1723" s="41" t="s">
        <v>349</v>
      </c>
      <c r="H1723" s="41" t="s">
        <v>4083</v>
      </c>
      <c r="I1723" s="41" t="s">
        <v>4090</v>
      </c>
    </row>
    <row r="1724" spans="1:9" s="40" customFormat="1" ht="13.35" customHeight="1" x14ac:dyDescent="0.2">
      <c r="A1724" s="46" t="s">
        <v>144</v>
      </c>
      <c r="B1724" s="42">
        <v>12</v>
      </c>
      <c r="C1724" s="43">
        <v>112249.21</v>
      </c>
      <c r="D1724" s="43">
        <v>0</v>
      </c>
      <c r="E1724" s="43">
        <v>112249.21</v>
      </c>
      <c r="F1724" s="41" t="s">
        <v>4685</v>
      </c>
      <c r="G1724" s="41" t="s">
        <v>349</v>
      </c>
      <c r="H1724" s="41" t="s">
        <v>4542</v>
      </c>
      <c r="I1724" s="41" t="s">
        <v>4686</v>
      </c>
    </row>
    <row r="1725" spans="1:9" s="40" customFormat="1" ht="13.35" customHeight="1" x14ac:dyDescent="0.2">
      <c r="A1725" s="46" t="s">
        <v>145</v>
      </c>
      <c r="B1725" s="42">
        <v>1</v>
      </c>
      <c r="C1725" s="43">
        <v>825701.19</v>
      </c>
      <c r="D1725" s="43">
        <v>0</v>
      </c>
      <c r="E1725" s="43">
        <v>825701.19</v>
      </c>
      <c r="F1725" s="41" t="s">
        <v>546</v>
      </c>
      <c r="G1725" s="41" t="s">
        <v>547</v>
      </c>
      <c r="H1725" s="41" t="s">
        <v>327</v>
      </c>
      <c r="I1725" s="41" t="s">
        <v>548</v>
      </c>
    </row>
    <row r="1726" spans="1:9" s="40" customFormat="1" ht="13.35" customHeight="1" x14ac:dyDescent="0.2">
      <c r="A1726" s="46" t="s">
        <v>145</v>
      </c>
      <c r="B1726" s="42">
        <v>2</v>
      </c>
      <c r="C1726" s="43">
        <v>896481.13</v>
      </c>
      <c r="D1726" s="43">
        <v>0</v>
      </c>
      <c r="E1726" s="43">
        <v>896481.13</v>
      </c>
      <c r="F1726" s="41" t="s">
        <v>1016</v>
      </c>
      <c r="G1726" s="41" t="s">
        <v>547</v>
      </c>
      <c r="H1726" s="41" t="s">
        <v>884</v>
      </c>
      <c r="I1726" s="41" t="s">
        <v>1017</v>
      </c>
    </row>
    <row r="1727" spans="1:9" s="40" customFormat="1" ht="13.35" customHeight="1" x14ac:dyDescent="0.2">
      <c r="A1727" s="46" t="s">
        <v>145</v>
      </c>
      <c r="B1727" s="42">
        <v>3</v>
      </c>
      <c r="C1727" s="43">
        <v>861091.16</v>
      </c>
      <c r="D1727" s="43">
        <v>0</v>
      </c>
      <c r="E1727" s="43">
        <v>861091.16</v>
      </c>
      <c r="F1727" s="41" t="s">
        <v>1375</v>
      </c>
      <c r="G1727" s="41" t="s">
        <v>547</v>
      </c>
      <c r="H1727" s="41" t="s">
        <v>1243</v>
      </c>
      <c r="I1727" s="41" t="s">
        <v>1376</v>
      </c>
    </row>
    <row r="1728" spans="1:9" s="40" customFormat="1" ht="13.35" customHeight="1" x14ac:dyDescent="0.2">
      <c r="A1728" s="46" t="s">
        <v>145</v>
      </c>
      <c r="B1728" s="42">
        <v>4</v>
      </c>
      <c r="C1728" s="43">
        <v>861091.16</v>
      </c>
      <c r="D1728" s="43">
        <v>0</v>
      </c>
      <c r="E1728" s="43">
        <v>861091.16</v>
      </c>
      <c r="F1728" s="41" t="s">
        <v>1736</v>
      </c>
      <c r="G1728" s="41" t="s">
        <v>547</v>
      </c>
      <c r="H1728" s="41" t="s">
        <v>1602</v>
      </c>
      <c r="I1728" s="41" t="s">
        <v>1737</v>
      </c>
    </row>
    <row r="1729" spans="1:9" s="40" customFormat="1" ht="13.35" customHeight="1" x14ac:dyDescent="0.2">
      <c r="A1729" s="46" t="s">
        <v>145</v>
      </c>
      <c r="B1729" s="42">
        <v>5</v>
      </c>
      <c r="C1729" s="43">
        <v>861091.16</v>
      </c>
      <c r="D1729" s="43">
        <v>0</v>
      </c>
      <c r="E1729" s="43">
        <v>861091.16</v>
      </c>
      <c r="F1729" s="41" t="s">
        <v>2099</v>
      </c>
      <c r="G1729" s="41" t="s">
        <v>547</v>
      </c>
      <c r="H1729" s="41" t="s">
        <v>1961</v>
      </c>
      <c r="I1729" s="41" t="s">
        <v>2100</v>
      </c>
    </row>
    <row r="1730" spans="1:9" s="40" customFormat="1" ht="13.35" customHeight="1" x14ac:dyDescent="0.2">
      <c r="A1730" s="46" t="s">
        <v>145</v>
      </c>
      <c r="B1730" s="42">
        <v>6</v>
      </c>
      <c r="C1730" s="43">
        <v>1005898.12</v>
      </c>
      <c r="D1730" s="43">
        <v>0</v>
      </c>
      <c r="E1730" s="43">
        <v>1005898.12</v>
      </c>
      <c r="F1730" s="41" t="s">
        <v>2455</v>
      </c>
      <c r="G1730" s="41" t="s">
        <v>547</v>
      </c>
      <c r="H1730" s="41" t="s">
        <v>2317</v>
      </c>
      <c r="I1730" s="41" t="s">
        <v>2456</v>
      </c>
    </row>
    <row r="1731" spans="1:9" s="40" customFormat="1" ht="13.35" customHeight="1" x14ac:dyDescent="0.2">
      <c r="A1731" s="46" t="s">
        <v>145</v>
      </c>
      <c r="B1731" s="42">
        <v>7</v>
      </c>
      <c r="C1731" s="43">
        <v>857339.63</v>
      </c>
      <c r="D1731" s="43">
        <v>0</v>
      </c>
      <c r="E1731" s="43">
        <v>857339.63</v>
      </c>
      <c r="F1731" s="41" t="s">
        <v>2819</v>
      </c>
      <c r="G1731" s="41" t="s">
        <v>547</v>
      </c>
      <c r="H1731" s="41" t="s">
        <v>2675</v>
      </c>
      <c r="I1731" s="41" t="s">
        <v>2820</v>
      </c>
    </row>
    <row r="1732" spans="1:9" s="40" customFormat="1" ht="13.35" customHeight="1" x14ac:dyDescent="0.2">
      <c r="A1732" s="46" t="s">
        <v>145</v>
      </c>
      <c r="B1732" s="42">
        <v>8</v>
      </c>
      <c r="C1732" s="43">
        <v>795263.71</v>
      </c>
      <c r="D1732" s="43">
        <v>0</v>
      </c>
      <c r="E1732" s="43">
        <v>795263.71</v>
      </c>
      <c r="F1732" s="41" t="s">
        <v>3174</v>
      </c>
      <c r="G1732" s="41" t="s">
        <v>547</v>
      </c>
      <c r="H1732" s="41" t="s">
        <v>3030</v>
      </c>
      <c r="I1732" s="41" t="s">
        <v>3175</v>
      </c>
    </row>
    <row r="1733" spans="1:9" s="40" customFormat="1" ht="13.35" customHeight="1" x14ac:dyDescent="0.2">
      <c r="A1733" s="46" t="s">
        <v>145</v>
      </c>
      <c r="B1733" s="42">
        <v>9</v>
      </c>
      <c r="C1733" s="43">
        <v>795263.71</v>
      </c>
      <c r="D1733" s="43">
        <v>0</v>
      </c>
      <c r="E1733" s="43">
        <v>795263.71</v>
      </c>
      <c r="F1733" s="41" t="s">
        <v>3574</v>
      </c>
      <c r="G1733" s="41" t="s">
        <v>547</v>
      </c>
      <c r="H1733" s="41" t="s">
        <v>3386</v>
      </c>
      <c r="I1733" s="41" t="s">
        <v>3575</v>
      </c>
    </row>
    <row r="1734" spans="1:9" s="40" customFormat="1" ht="13.35" customHeight="1" x14ac:dyDescent="0.2">
      <c r="A1734" s="46" t="s">
        <v>145</v>
      </c>
      <c r="B1734" s="42">
        <v>10</v>
      </c>
      <c r="C1734" s="43">
        <v>836643.77</v>
      </c>
      <c r="D1734" s="43">
        <v>0</v>
      </c>
      <c r="E1734" s="43">
        <v>836643.77</v>
      </c>
      <c r="F1734" s="41" t="s">
        <v>3931</v>
      </c>
      <c r="G1734" s="41" t="s">
        <v>547</v>
      </c>
      <c r="H1734" s="41" t="s">
        <v>3749</v>
      </c>
      <c r="I1734" s="41" t="s">
        <v>3932</v>
      </c>
    </row>
    <row r="1735" spans="1:9" s="40" customFormat="1" ht="13.35" customHeight="1" x14ac:dyDescent="0.2">
      <c r="A1735" s="46" t="s">
        <v>145</v>
      </c>
      <c r="B1735" s="42">
        <v>11</v>
      </c>
      <c r="C1735" s="43">
        <v>804818.05</v>
      </c>
      <c r="D1735" s="43">
        <v>0</v>
      </c>
      <c r="E1735" s="43">
        <v>804818.05</v>
      </c>
      <c r="F1735" s="41" t="s">
        <v>4286</v>
      </c>
      <c r="G1735" s="41" t="s">
        <v>547</v>
      </c>
      <c r="H1735" s="41" t="s">
        <v>4104</v>
      </c>
      <c r="I1735" s="41" t="s">
        <v>4287</v>
      </c>
    </row>
    <row r="1736" spans="1:9" s="40" customFormat="1" ht="13.35" customHeight="1" x14ac:dyDescent="0.2">
      <c r="A1736" s="46" t="s">
        <v>145</v>
      </c>
      <c r="B1736" s="42">
        <v>12</v>
      </c>
      <c r="C1736" s="43">
        <v>773793.78</v>
      </c>
      <c r="D1736" s="43">
        <v>0</v>
      </c>
      <c r="E1736" s="43">
        <v>773793.78</v>
      </c>
      <c r="F1736" s="41" t="s">
        <v>4803</v>
      </c>
      <c r="G1736" s="41" t="s">
        <v>547</v>
      </c>
      <c r="H1736" s="41" t="s">
        <v>4521</v>
      </c>
      <c r="I1736" s="41" t="s">
        <v>4804</v>
      </c>
    </row>
    <row r="1737" spans="1:9" s="40" customFormat="1" ht="13.35" customHeight="1" x14ac:dyDescent="0.2">
      <c r="A1737" s="46" t="s">
        <v>146</v>
      </c>
      <c r="B1737" s="42">
        <v>1</v>
      </c>
      <c r="C1737" s="43">
        <v>127021.73</v>
      </c>
      <c r="D1737" s="43">
        <v>0</v>
      </c>
      <c r="E1737" s="43">
        <v>127021.73</v>
      </c>
      <c r="F1737" s="41" t="s">
        <v>351</v>
      </c>
      <c r="G1737" s="41" t="s">
        <v>352</v>
      </c>
      <c r="H1737" s="41" t="s">
        <v>331</v>
      </c>
      <c r="I1737" s="41" t="s">
        <v>353</v>
      </c>
    </row>
    <row r="1738" spans="1:9" s="40" customFormat="1" ht="13.35" customHeight="1" x14ac:dyDescent="0.2">
      <c r="A1738" s="46" t="s">
        <v>146</v>
      </c>
      <c r="B1738" s="42">
        <v>2</v>
      </c>
      <c r="C1738" s="43">
        <v>130641.42</v>
      </c>
      <c r="D1738" s="43">
        <v>0</v>
      </c>
      <c r="E1738" s="43">
        <v>130641.42</v>
      </c>
      <c r="F1738" s="41" t="s">
        <v>879</v>
      </c>
      <c r="G1738" s="41" t="s">
        <v>352</v>
      </c>
      <c r="H1738" s="41" t="s">
        <v>861</v>
      </c>
      <c r="I1738" s="41" t="s">
        <v>880</v>
      </c>
    </row>
    <row r="1739" spans="1:9" s="40" customFormat="1" ht="13.35" customHeight="1" x14ac:dyDescent="0.2">
      <c r="A1739" s="46" t="s">
        <v>146</v>
      </c>
      <c r="B1739" s="42">
        <v>3</v>
      </c>
      <c r="C1739" s="43">
        <v>128831.57</v>
      </c>
      <c r="D1739" s="43">
        <v>0</v>
      </c>
      <c r="E1739" s="43">
        <v>128831.57</v>
      </c>
      <c r="F1739" s="41" t="s">
        <v>1238</v>
      </c>
      <c r="G1739" s="41" t="s">
        <v>352</v>
      </c>
      <c r="H1739" s="41" t="s">
        <v>1220</v>
      </c>
      <c r="I1739" s="41" t="s">
        <v>1239</v>
      </c>
    </row>
    <row r="1740" spans="1:9" s="40" customFormat="1" ht="13.35" customHeight="1" x14ac:dyDescent="0.2">
      <c r="A1740" s="46" t="s">
        <v>146</v>
      </c>
      <c r="B1740" s="42">
        <v>4</v>
      </c>
      <c r="C1740" s="43">
        <v>128831.57</v>
      </c>
      <c r="D1740" s="43">
        <v>0</v>
      </c>
      <c r="E1740" s="43">
        <v>128831.57</v>
      </c>
      <c r="F1740" s="41" t="s">
        <v>1597</v>
      </c>
      <c r="G1740" s="41" t="s">
        <v>352</v>
      </c>
      <c r="H1740" s="41" t="s">
        <v>1581</v>
      </c>
      <c r="I1740" s="41" t="s">
        <v>1598</v>
      </c>
    </row>
    <row r="1741" spans="1:9" s="40" customFormat="1" ht="13.35" customHeight="1" x14ac:dyDescent="0.2">
      <c r="A1741" s="46" t="s">
        <v>146</v>
      </c>
      <c r="B1741" s="42">
        <v>5</v>
      </c>
      <c r="C1741" s="43">
        <v>128831.57</v>
      </c>
      <c r="D1741" s="43">
        <v>0</v>
      </c>
      <c r="E1741" s="43">
        <v>128831.57</v>
      </c>
      <c r="F1741" s="41" t="s">
        <v>1956</v>
      </c>
      <c r="G1741" s="41" t="s">
        <v>352</v>
      </c>
      <c r="H1741" s="41" t="s">
        <v>1940</v>
      </c>
      <c r="I1741" s="41" t="s">
        <v>1957</v>
      </c>
    </row>
    <row r="1742" spans="1:9" s="40" customFormat="1" ht="13.35" customHeight="1" x14ac:dyDescent="0.2">
      <c r="A1742" s="46" t="s">
        <v>146</v>
      </c>
      <c r="B1742" s="42">
        <v>6</v>
      </c>
      <c r="C1742" s="43">
        <v>164524.26</v>
      </c>
      <c r="D1742" s="43">
        <v>0</v>
      </c>
      <c r="E1742" s="43">
        <v>164524.26</v>
      </c>
      <c r="F1742" s="41" t="s">
        <v>2314</v>
      </c>
      <c r="G1742" s="41" t="s">
        <v>352</v>
      </c>
      <c r="H1742" s="41" t="s">
        <v>2299</v>
      </c>
      <c r="I1742" s="41" t="s">
        <v>2315</v>
      </c>
    </row>
    <row r="1743" spans="1:9" s="40" customFormat="1" ht="13.35" customHeight="1" x14ac:dyDescent="0.2">
      <c r="A1743" s="46" t="s">
        <v>146</v>
      </c>
      <c r="B1743" s="42">
        <v>7</v>
      </c>
      <c r="C1743" s="43">
        <v>268175.83</v>
      </c>
      <c r="D1743" s="43">
        <v>0</v>
      </c>
      <c r="E1743" s="43">
        <v>268175.83</v>
      </c>
      <c r="F1743" s="41" t="s">
        <v>2670</v>
      </c>
      <c r="G1743" s="41" t="s">
        <v>352</v>
      </c>
      <c r="H1743" s="41" t="s">
        <v>2654</v>
      </c>
      <c r="I1743" s="41" t="s">
        <v>2671</v>
      </c>
    </row>
    <row r="1744" spans="1:9" s="40" customFormat="1" ht="13.35" customHeight="1" x14ac:dyDescent="0.2">
      <c r="A1744" s="46" t="s">
        <v>146</v>
      </c>
      <c r="B1744" s="42">
        <v>8</v>
      </c>
      <c r="C1744" s="43">
        <v>107825.72</v>
      </c>
      <c r="D1744" s="43">
        <v>0</v>
      </c>
      <c r="E1744" s="43">
        <v>107825.72</v>
      </c>
      <c r="F1744" s="41" t="s">
        <v>3025</v>
      </c>
      <c r="G1744" s="41" t="s">
        <v>352</v>
      </c>
      <c r="H1744" s="41" t="s">
        <v>3009</v>
      </c>
      <c r="I1744" s="41" t="s">
        <v>3026</v>
      </c>
    </row>
    <row r="1745" spans="1:9" s="40" customFormat="1" ht="13.35" customHeight="1" x14ac:dyDescent="0.2">
      <c r="A1745" s="46" t="s">
        <v>146</v>
      </c>
      <c r="B1745" s="42">
        <v>9</v>
      </c>
      <c r="C1745" s="43">
        <v>161738.82</v>
      </c>
      <c r="D1745" s="43">
        <v>0</v>
      </c>
      <c r="E1745" s="43">
        <v>161738.82</v>
      </c>
      <c r="F1745" s="41" t="s">
        <v>3375</v>
      </c>
      <c r="G1745" s="41" t="s">
        <v>352</v>
      </c>
      <c r="H1745" s="41" t="s">
        <v>3364</v>
      </c>
      <c r="I1745" s="41" t="s">
        <v>3376</v>
      </c>
    </row>
    <row r="1746" spans="1:9" s="40" customFormat="1" ht="13.35" customHeight="1" x14ac:dyDescent="0.2">
      <c r="A1746" s="46" t="s">
        <v>146</v>
      </c>
      <c r="B1746" s="42">
        <v>10</v>
      </c>
      <c r="C1746" s="43">
        <v>162803.76999999999</v>
      </c>
      <c r="D1746" s="43">
        <v>0</v>
      </c>
      <c r="E1746" s="43">
        <v>162803.76999999999</v>
      </c>
      <c r="F1746" s="41" t="s">
        <v>3738</v>
      </c>
      <c r="G1746" s="41" t="s">
        <v>352</v>
      </c>
      <c r="H1746" s="41" t="s">
        <v>3728</v>
      </c>
      <c r="I1746" s="41" t="s">
        <v>3739</v>
      </c>
    </row>
    <row r="1747" spans="1:9" s="40" customFormat="1" ht="13.35" customHeight="1" x14ac:dyDescent="0.2">
      <c r="A1747" s="46" t="s">
        <v>146</v>
      </c>
      <c r="B1747" s="42">
        <v>11</v>
      </c>
      <c r="C1747" s="43">
        <v>135772.26</v>
      </c>
      <c r="D1747" s="43">
        <v>0</v>
      </c>
      <c r="E1747" s="43">
        <v>135772.26</v>
      </c>
      <c r="F1747" s="41" t="s">
        <v>4093</v>
      </c>
      <c r="G1747" s="41" t="s">
        <v>352</v>
      </c>
      <c r="H1747" s="41" t="s">
        <v>4083</v>
      </c>
      <c r="I1747" s="41" t="s">
        <v>4094</v>
      </c>
    </row>
    <row r="1748" spans="1:9" s="40" customFormat="1" ht="13.35" customHeight="1" x14ac:dyDescent="0.2">
      <c r="A1748" s="46" t="s">
        <v>146</v>
      </c>
      <c r="B1748" s="42">
        <v>12</v>
      </c>
      <c r="C1748" s="43">
        <v>135846.38</v>
      </c>
      <c r="D1748" s="43">
        <v>0</v>
      </c>
      <c r="E1748" s="43">
        <v>135846.38</v>
      </c>
      <c r="F1748" s="41" t="s">
        <v>4823</v>
      </c>
      <c r="G1748" s="41" t="s">
        <v>352</v>
      </c>
      <c r="H1748" s="41" t="s">
        <v>4542</v>
      </c>
      <c r="I1748" s="41" t="s">
        <v>4824</v>
      </c>
    </row>
    <row r="1749" spans="1:9" s="40" customFormat="1" ht="13.35" customHeight="1" x14ac:dyDescent="0.2">
      <c r="A1749" s="46" t="s">
        <v>147</v>
      </c>
      <c r="B1749" s="42">
        <v>1</v>
      </c>
      <c r="C1749" s="43">
        <v>107440.79</v>
      </c>
      <c r="D1749" s="43">
        <v>0</v>
      </c>
      <c r="E1749" s="43">
        <v>107440.79</v>
      </c>
      <c r="F1749" s="41" t="s">
        <v>750</v>
      </c>
      <c r="G1749" s="41" t="s">
        <v>751</v>
      </c>
      <c r="H1749" s="41" t="s">
        <v>327</v>
      </c>
      <c r="I1749" s="41" t="s">
        <v>752</v>
      </c>
    </row>
    <row r="1750" spans="1:9" s="40" customFormat="1" ht="13.35" customHeight="1" x14ac:dyDescent="0.2">
      <c r="A1750" s="46" t="s">
        <v>147</v>
      </c>
      <c r="B1750" s="42">
        <v>2</v>
      </c>
      <c r="C1750" s="43">
        <v>105844.78</v>
      </c>
      <c r="D1750" s="43">
        <v>0</v>
      </c>
      <c r="E1750" s="43">
        <v>105844.78</v>
      </c>
      <c r="F1750" s="41" t="s">
        <v>1150</v>
      </c>
      <c r="G1750" s="41" t="s">
        <v>751</v>
      </c>
      <c r="H1750" s="41" t="s">
        <v>884</v>
      </c>
      <c r="I1750" s="41" t="s">
        <v>1151</v>
      </c>
    </row>
    <row r="1751" spans="1:9" s="40" customFormat="1" ht="13.35" customHeight="1" x14ac:dyDescent="0.2">
      <c r="A1751" s="46" t="s">
        <v>147</v>
      </c>
      <c r="B1751" s="42">
        <v>3</v>
      </c>
      <c r="C1751" s="43">
        <v>106642.78</v>
      </c>
      <c r="D1751" s="43">
        <v>0</v>
      </c>
      <c r="E1751" s="43">
        <v>106642.78</v>
      </c>
      <c r="F1751" s="41" t="s">
        <v>1509</v>
      </c>
      <c r="G1751" s="41" t="s">
        <v>751</v>
      </c>
      <c r="H1751" s="41" t="s">
        <v>1243</v>
      </c>
      <c r="I1751" s="41" t="s">
        <v>1510</v>
      </c>
    </row>
    <row r="1752" spans="1:9" s="40" customFormat="1" ht="13.35" customHeight="1" x14ac:dyDescent="0.2">
      <c r="A1752" s="46" t="s">
        <v>147</v>
      </c>
      <c r="B1752" s="42">
        <v>4</v>
      </c>
      <c r="C1752" s="43">
        <v>106642.78</v>
      </c>
      <c r="D1752" s="43">
        <v>0</v>
      </c>
      <c r="E1752" s="43">
        <v>106642.78</v>
      </c>
      <c r="F1752" s="41" t="s">
        <v>1868</v>
      </c>
      <c r="G1752" s="41" t="s">
        <v>751</v>
      </c>
      <c r="H1752" s="41" t="s">
        <v>1602</v>
      </c>
      <c r="I1752" s="41" t="s">
        <v>1869</v>
      </c>
    </row>
    <row r="1753" spans="1:9" s="40" customFormat="1" ht="13.35" customHeight="1" x14ac:dyDescent="0.2">
      <c r="A1753" s="46" t="s">
        <v>147</v>
      </c>
      <c r="B1753" s="42">
        <v>5</v>
      </c>
      <c r="C1753" s="43">
        <v>106642.78</v>
      </c>
      <c r="D1753" s="43">
        <v>0</v>
      </c>
      <c r="E1753" s="43">
        <v>106642.78</v>
      </c>
      <c r="F1753" s="41" t="s">
        <v>2227</v>
      </c>
      <c r="G1753" s="41" t="s">
        <v>751</v>
      </c>
      <c r="H1753" s="41" t="s">
        <v>1961</v>
      </c>
      <c r="I1753" s="41" t="s">
        <v>2228</v>
      </c>
    </row>
    <row r="1754" spans="1:9" s="40" customFormat="1" ht="13.35" customHeight="1" x14ac:dyDescent="0.2">
      <c r="A1754" s="46" t="s">
        <v>147</v>
      </c>
      <c r="B1754" s="42">
        <v>6</v>
      </c>
      <c r="C1754" s="43">
        <v>82773.429999999993</v>
      </c>
      <c r="D1754" s="43">
        <v>0</v>
      </c>
      <c r="E1754" s="43">
        <v>82773.429999999993</v>
      </c>
      <c r="F1754" s="41" t="s">
        <v>2579</v>
      </c>
      <c r="G1754" s="41" t="s">
        <v>751</v>
      </c>
      <c r="H1754" s="41" t="s">
        <v>2317</v>
      </c>
      <c r="I1754" s="41" t="s">
        <v>2580</v>
      </c>
    </row>
    <row r="1755" spans="1:9" s="40" customFormat="1" ht="13.35" customHeight="1" x14ac:dyDescent="0.2">
      <c r="A1755" s="46" t="s">
        <v>147</v>
      </c>
      <c r="B1755" s="42">
        <v>7</v>
      </c>
      <c r="C1755" s="43">
        <v>101988.27</v>
      </c>
      <c r="D1755" s="43">
        <v>0</v>
      </c>
      <c r="E1755" s="43">
        <v>101988.27</v>
      </c>
      <c r="F1755" s="41" t="s">
        <v>2949</v>
      </c>
      <c r="G1755" s="41" t="s">
        <v>751</v>
      </c>
      <c r="H1755" s="41" t="s">
        <v>2675</v>
      </c>
      <c r="I1755" s="41" t="s">
        <v>2950</v>
      </c>
    </row>
    <row r="1756" spans="1:9" s="40" customFormat="1" ht="13.35" customHeight="1" x14ac:dyDescent="0.2">
      <c r="A1756" s="46" t="s">
        <v>147</v>
      </c>
      <c r="B1756" s="42">
        <v>8</v>
      </c>
      <c r="C1756" s="43">
        <v>102664.52</v>
      </c>
      <c r="D1756" s="43">
        <v>0</v>
      </c>
      <c r="E1756" s="43">
        <v>102664.52</v>
      </c>
      <c r="F1756" s="41" t="s">
        <v>3304</v>
      </c>
      <c r="G1756" s="41" t="s">
        <v>751</v>
      </c>
      <c r="H1756" s="41" t="s">
        <v>3030</v>
      </c>
      <c r="I1756" s="41" t="s">
        <v>3305</v>
      </c>
    </row>
    <row r="1757" spans="1:9" s="40" customFormat="1" ht="13.35" customHeight="1" x14ac:dyDescent="0.2">
      <c r="A1757" s="46" t="s">
        <v>147</v>
      </c>
      <c r="B1757" s="42">
        <v>9</v>
      </c>
      <c r="C1757" s="43">
        <v>102664.52</v>
      </c>
      <c r="D1757" s="43">
        <v>0</v>
      </c>
      <c r="E1757" s="43">
        <v>102664.52</v>
      </c>
      <c r="F1757" s="41" t="s">
        <v>3676</v>
      </c>
      <c r="G1757" s="41" t="s">
        <v>751</v>
      </c>
      <c r="H1757" s="41" t="s">
        <v>3386</v>
      </c>
      <c r="I1757" s="41" t="s">
        <v>3677</v>
      </c>
    </row>
    <row r="1758" spans="1:9" s="40" customFormat="1" ht="13.35" customHeight="1" x14ac:dyDescent="0.2">
      <c r="A1758" s="46" t="s">
        <v>147</v>
      </c>
      <c r="B1758" s="42">
        <v>10</v>
      </c>
      <c r="C1758" s="43">
        <v>103183.02</v>
      </c>
      <c r="D1758" s="43">
        <v>0</v>
      </c>
      <c r="E1758" s="43">
        <v>103183.02</v>
      </c>
      <c r="F1758" s="41" t="s">
        <v>4031</v>
      </c>
      <c r="G1758" s="41" t="s">
        <v>751</v>
      </c>
      <c r="H1758" s="41" t="s">
        <v>3749</v>
      </c>
      <c r="I1758" s="41" t="s">
        <v>4032</v>
      </c>
    </row>
    <row r="1759" spans="1:9" s="40" customFormat="1" ht="13.35" customHeight="1" x14ac:dyDescent="0.2">
      <c r="A1759" s="46" t="s">
        <v>147</v>
      </c>
      <c r="B1759" s="42">
        <v>11</v>
      </c>
      <c r="C1759" s="43">
        <v>103146.51</v>
      </c>
      <c r="D1759" s="43">
        <v>0</v>
      </c>
      <c r="E1759" s="43">
        <v>103146.51</v>
      </c>
      <c r="F1759" s="41" t="s">
        <v>4388</v>
      </c>
      <c r="G1759" s="41" t="s">
        <v>751</v>
      </c>
      <c r="H1759" s="41" t="s">
        <v>4104</v>
      </c>
      <c r="I1759" s="41" t="s">
        <v>4389</v>
      </c>
    </row>
    <row r="1760" spans="1:9" s="40" customFormat="1" ht="13.35" customHeight="1" x14ac:dyDescent="0.2">
      <c r="A1760" s="46" t="s">
        <v>147</v>
      </c>
      <c r="B1760" s="42">
        <v>12</v>
      </c>
      <c r="C1760" s="43">
        <v>100143.88</v>
      </c>
      <c r="D1760" s="43">
        <v>0</v>
      </c>
      <c r="E1760" s="43">
        <v>100143.88</v>
      </c>
      <c r="F1760" s="41" t="s">
        <v>4757</v>
      </c>
      <c r="G1760" s="41" t="s">
        <v>751</v>
      </c>
      <c r="H1760" s="41" t="s">
        <v>4521</v>
      </c>
      <c r="I1760" s="41" t="s">
        <v>4758</v>
      </c>
    </row>
    <row r="1761" spans="1:9" s="40" customFormat="1" ht="13.35" customHeight="1" x14ac:dyDescent="0.2">
      <c r="A1761" s="46" t="s">
        <v>148</v>
      </c>
      <c r="B1761" s="42">
        <v>1</v>
      </c>
      <c r="C1761" s="43">
        <v>216366.74</v>
      </c>
      <c r="D1761" s="43">
        <v>0</v>
      </c>
      <c r="E1761" s="43">
        <v>216366.74</v>
      </c>
      <c r="F1761" s="41" t="s">
        <v>753</v>
      </c>
      <c r="G1761" s="41" t="s">
        <v>754</v>
      </c>
      <c r="H1761" s="41" t="s">
        <v>327</v>
      </c>
      <c r="I1761" s="41" t="s">
        <v>755</v>
      </c>
    </row>
    <row r="1762" spans="1:9" s="40" customFormat="1" ht="13.35" customHeight="1" x14ac:dyDescent="0.2">
      <c r="A1762" s="46" t="s">
        <v>148</v>
      </c>
      <c r="B1762" s="42">
        <v>2</v>
      </c>
      <c r="C1762" s="43">
        <v>214082.82</v>
      </c>
      <c r="D1762" s="43">
        <v>0</v>
      </c>
      <c r="E1762" s="43">
        <v>214082.82</v>
      </c>
      <c r="F1762" s="41" t="s">
        <v>1152</v>
      </c>
      <c r="G1762" s="41" t="s">
        <v>754</v>
      </c>
      <c r="H1762" s="41" t="s">
        <v>884</v>
      </c>
      <c r="I1762" s="41" t="s">
        <v>1153</v>
      </c>
    </row>
    <row r="1763" spans="1:9" s="40" customFormat="1" ht="13.35" customHeight="1" x14ac:dyDescent="0.2">
      <c r="A1763" s="46" t="s">
        <v>148</v>
      </c>
      <c r="B1763" s="42">
        <v>3</v>
      </c>
      <c r="C1763" s="43">
        <v>215224.78</v>
      </c>
      <c r="D1763" s="43">
        <v>0</v>
      </c>
      <c r="E1763" s="43">
        <v>215224.78</v>
      </c>
      <c r="F1763" s="41" t="s">
        <v>1511</v>
      </c>
      <c r="G1763" s="41" t="s">
        <v>754</v>
      </c>
      <c r="H1763" s="41" t="s">
        <v>1243</v>
      </c>
      <c r="I1763" s="41" t="s">
        <v>1512</v>
      </c>
    </row>
    <row r="1764" spans="1:9" s="40" customFormat="1" ht="13.35" customHeight="1" x14ac:dyDescent="0.2">
      <c r="A1764" s="46" t="s">
        <v>148</v>
      </c>
      <c r="B1764" s="42">
        <v>4</v>
      </c>
      <c r="C1764" s="43">
        <v>215224.78</v>
      </c>
      <c r="D1764" s="43">
        <v>0</v>
      </c>
      <c r="E1764" s="43">
        <v>215224.78</v>
      </c>
      <c r="F1764" s="41" t="s">
        <v>1870</v>
      </c>
      <c r="G1764" s="41" t="s">
        <v>754</v>
      </c>
      <c r="H1764" s="41" t="s">
        <v>1602</v>
      </c>
      <c r="I1764" s="41" t="s">
        <v>1871</v>
      </c>
    </row>
    <row r="1765" spans="1:9" s="40" customFormat="1" ht="13.35" customHeight="1" x14ac:dyDescent="0.2">
      <c r="A1765" s="46" t="s">
        <v>148</v>
      </c>
      <c r="B1765" s="42">
        <v>5</v>
      </c>
      <c r="C1765" s="43">
        <v>215224.78</v>
      </c>
      <c r="D1765" s="43">
        <v>0</v>
      </c>
      <c r="E1765" s="43">
        <v>215224.78</v>
      </c>
      <c r="F1765" s="41" t="s">
        <v>2229</v>
      </c>
      <c r="G1765" s="41" t="s">
        <v>754</v>
      </c>
      <c r="H1765" s="41" t="s">
        <v>1961</v>
      </c>
      <c r="I1765" s="41" t="s">
        <v>2230</v>
      </c>
    </row>
    <row r="1766" spans="1:9" s="40" customFormat="1" ht="13.35" customHeight="1" x14ac:dyDescent="0.2">
      <c r="A1766" s="46" t="s">
        <v>148</v>
      </c>
      <c r="B1766" s="42">
        <v>6</v>
      </c>
      <c r="C1766" s="43">
        <v>81835.759999999995</v>
      </c>
      <c r="D1766" s="43">
        <v>0</v>
      </c>
      <c r="E1766" s="43">
        <v>81835.759999999995</v>
      </c>
      <c r="F1766" s="41" t="s">
        <v>2581</v>
      </c>
      <c r="G1766" s="41" t="s">
        <v>754</v>
      </c>
      <c r="H1766" s="41" t="s">
        <v>2317</v>
      </c>
      <c r="I1766" s="41" t="s">
        <v>2582</v>
      </c>
    </row>
    <row r="1767" spans="1:9" s="40" customFormat="1" ht="13.35" customHeight="1" x14ac:dyDescent="0.2">
      <c r="A1767" s="46" t="s">
        <v>148</v>
      </c>
      <c r="B1767" s="42">
        <v>7</v>
      </c>
      <c r="C1767" s="43">
        <v>191858.61</v>
      </c>
      <c r="D1767" s="43">
        <v>0</v>
      </c>
      <c r="E1767" s="43">
        <v>191858.61</v>
      </c>
      <c r="F1767" s="41" t="s">
        <v>2951</v>
      </c>
      <c r="G1767" s="41" t="s">
        <v>754</v>
      </c>
      <c r="H1767" s="41" t="s">
        <v>2675</v>
      </c>
      <c r="I1767" s="41" t="s">
        <v>2952</v>
      </c>
    </row>
    <row r="1768" spans="1:9" s="40" customFormat="1" ht="13.35" customHeight="1" x14ac:dyDescent="0.2">
      <c r="A1768" s="46" t="s">
        <v>148</v>
      </c>
      <c r="B1768" s="42">
        <v>8</v>
      </c>
      <c r="C1768" s="43">
        <v>192993.21</v>
      </c>
      <c r="D1768" s="43">
        <v>0</v>
      </c>
      <c r="E1768" s="43">
        <v>192993.21</v>
      </c>
      <c r="F1768" s="41" t="s">
        <v>3306</v>
      </c>
      <c r="G1768" s="41" t="s">
        <v>754</v>
      </c>
      <c r="H1768" s="41" t="s">
        <v>3030</v>
      </c>
      <c r="I1768" s="41" t="s">
        <v>3307</v>
      </c>
    </row>
    <row r="1769" spans="1:9" s="40" customFormat="1" ht="13.35" customHeight="1" x14ac:dyDescent="0.2">
      <c r="A1769" s="46" t="s">
        <v>148</v>
      </c>
      <c r="B1769" s="42">
        <v>9</v>
      </c>
      <c r="C1769" s="43">
        <v>192993.21</v>
      </c>
      <c r="D1769" s="43">
        <v>0</v>
      </c>
      <c r="E1769" s="43">
        <v>192993.21</v>
      </c>
      <c r="F1769" s="41" t="s">
        <v>3678</v>
      </c>
      <c r="G1769" s="41" t="s">
        <v>754</v>
      </c>
      <c r="H1769" s="41" t="s">
        <v>3386</v>
      </c>
      <c r="I1769" s="41" t="s">
        <v>3679</v>
      </c>
    </row>
    <row r="1770" spans="1:9" s="40" customFormat="1" ht="13.35" customHeight="1" x14ac:dyDescent="0.2">
      <c r="A1770" s="46" t="s">
        <v>148</v>
      </c>
      <c r="B1770" s="42">
        <v>10</v>
      </c>
      <c r="C1770" s="43">
        <v>193863.14</v>
      </c>
      <c r="D1770" s="43">
        <v>0</v>
      </c>
      <c r="E1770" s="43">
        <v>193863.14</v>
      </c>
      <c r="F1770" s="41" t="s">
        <v>4033</v>
      </c>
      <c r="G1770" s="41" t="s">
        <v>754</v>
      </c>
      <c r="H1770" s="41" t="s">
        <v>3749</v>
      </c>
      <c r="I1770" s="41" t="s">
        <v>4034</v>
      </c>
    </row>
    <row r="1771" spans="1:9" s="40" customFormat="1" ht="13.35" customHeight="1" x14ac:dyDescent="0.2">
      <c r="A1771" s="46" t="s">
        <v>148</v>
      </c>
      <c r="B1771" s="42">
        <v>11</v>
      </c>
      <c r="C1771" s="43">
        <v>193801.91</v>
      </c>
      <c r="D1771" s="43">
        <v>0</v>
      </c>
      <c r="E1771" s="43">
        <v>193801.91</v>
      </c>
      <c r="F1771" s="41" t="s">
        <v>4390</v>
      </c>
      <c r="G1771" s="41" t="s">
        <v>754</v>
      </c>
      <c r="H1771" s="41" t="s">
        <v>4104</v>
      </c>
      <c r="I1771" s="41" t="s">
        <v>4391</v>
      </c>
    </row>
    <row r="1772" spans="1:9" s="40" customFormat="1" ht="13.35" customHeight="1" x14ac:dyDescent="0.2">
      <c r="A1772" s="46" t="s">
        <v>148</v>
      </c>
      <c r="B1772" s="42">
        <v>12</v>
      </c>
      <c r="C1772" s="43">
        <v>193860.4</v>
      </c>
      <c r="D1772" s="43">
        <v>0</v>
      </c>
      <c r="E1772" s="43">
        <v>193860.4</v>
      </c>
      <c r="F1772" s="41" t="s">
        <v>4805</v>
      </c>
      <c r="G1772" s="41" t="s">
        <v>754</v>
      </c>
      <c r="H1772" s="41" t="s">
        <v>4521</v>
      </c>
      <c r="I1772" s="41" t="s">
        <v>4806</v>
      </c>
    </row>
    <row r="1773" spans="1:9" s="40" customFormat="1" ht="13.35" customHeight="1" x14ac:dyDescent="0.2">
      <c r="A1773" s="46" t="s">
        <v>149</v>
      </c>
      <c r="B1773" s="42">
        <v>1</v>
      </c>
      <c r="C1773" s="43">
        <v>398212.92</v>
      </c>
      <c r="D1773" s="43">
        <v>0</v>
      </c>
      <c r="E1773" s="43">
        <v>398212.92</v>
      </c>
      <c r="F1773" s="41" t="s">
        <v>477</v>
      </c>
      <c r="G1773" s="41" t="s">
        <v>478</v>
      </c>
      <c r="H1773" s="41" t="s">
        <v>327</v>
      </c>
      <c r="I1773" s="41" t="s">
        <v>479</v>
      </c>
    </row>
    <row r="1774" spans="1:9" s="40" customFormat="1" ht="13.35" customHeight="1" x14ac:dyDescent="0.2">
      <c r="A1774" s="46" t="s">
        <v>149</v>
      </c>
      <c r="B1774" s="42">
        <v>2</v>
      </c>
      <c r="C1774" s="43">
        <v>396357.48</v>
      </c>
      <c r="D1774" s="43">
        <v>0</v>
      </c>
      <c r="E1774" s="43">
        <v>396357.48</v>
      </c>
      <c r="F1774" s="41" t="s">
        <v>970</v>
      </c>
      <c r="G1774" s="41" t="s">
        <v>478</v>
      </c>
      <c r="H1774" s="41" t="s">
        <v>884</v>
      </c>
      <c r="I1774" s="41" t="s">
        <v>971</v>
      </c>
    </row>
    <row r="1775" spans="1:9" s="40" customFormat="1" ht="13.35" customHeight="1" x14ac:dyDescent="0.2">
      <c r="A1775" s="46" t="s">
        <v>149</v>
      </c>
      <c r="B1775" s="42">
        <v>3</v>
      </c>
      <c r="C1775" s="43">
        <v>397285.2</v>
      </c>
      <c r="D1775" s="43">
        <v>0</v>
      </c>
      <c r="E1775" s="43">
        <v>397285.2</v>
      </c>
      <c r="F1775" s="41" t="s">
        <v>1329</v>
      </c>
      <c r="G1775" s="41" t="s">
        <v>478</v>
      </c>
      <c r="H1775" s="41" t="s">
        <v>1243</v>
      </c>
      <c r="I1775" s="41" t="s">
        <v>1330</v>
      </c>
    </row>
    <row r="1776" spans="1:9" s="40" customFormat="1" ht="13.35" customHeight="1" x14ac:dyDescent="0.2">
      <c r="A1776" s="46" t="s">
        <v>149</v>
      </c>
      <c r="B1776" s="42">
        <v>4</v>
      </c>
      <c r="C1776" s="43">
        <v>397285.2</v>
      </c>
      <c r="D1776" s="43">
        <v>0</v>
      </c>
      <c r="E1776" s="43">
        <v>397285.2</v>
      </c>
      <c r="F1776" s="41" t="s">
        <v>1690</v>
      </c>
      <c r="G1776" s="41" t="s">
        <v>478</v>
      </c>
      <c r="H1776" s="41" t="s">
        <v>1602</v>
      </c>
      <c r="I1776" s="41" t="s">
        <v>1691</v>
      </c>
    </row>
    <row r="1777" spans="1:9" s="40" customFormat="1" ht="13.35" customHeight="1" x14ac:dyDescent="0.2">
      <c r="A1777" s="46" t="s">
        <v>149</v>
      </c>
      <c r="B1777" s="42">
        <v>5</v>
      </c>
      <c r="C1777" s="43">
        <v>397285.2</v>
      </c>
      <c r="D1777" s="43">
        <v>0</v>
      </c>
      <c r="E1777" s="43">
        <v>397285.2</v>
      </c>
      <c r="F1777" s="41" t="s">
        <v>2053</v>
      </c>
      <c r="G1777" s="41" t="s">
        <v>478</v>
      </c>
      <c r="H1777" s="41" t="s">
        <v>1961</v>
      </c>
      <c r="I1777" s="41" t="s">
        <v>2054</v>
      </c>
    </row>
    <row r="1778" spans="1:9" s="40" customFormat="1" ht="13.35" customHeight="1" x14ac:dyDescent="0.2">
      <c r="A1778" s="46" t="s">
        <v>149</v>
      </c>
      <c r="B1778" s="42">
        <v>6</v>
      </c>
      <c r="C1778" s="43">
        <v>381196.47</v>
      </c>
      <c r="D1778" s="43">
        <v>0</v>
      </c>
      <c r="E1778" s="43">
        <v>381196.47</v>
      </c>
      <c r="F1778" s="41" t="s">
        <v>2409</v>
      </c>
      <c r="G1778" s="41" t="s">
        <v>478</v>
      </c>
      <c r="H1778" s="41" t="s">
        <v>2317</v>
      </c>
      <c r="I1778" s="41" t="s">
        <v>2410</v>
      </c>
    </row>
    <row r="1779" spans="1:9" s="40" customFormat="1" ht="13.35" customHeight="1" x14ac:dyDescent="0.2">
      <c r="A1779" s="46" t="s">
        <v>149</v>
      </c>
      <c r="B1779" s="42">
        <v>7</v>
      </c>
      <c r="C1779" s="43">
        <v>390913.55</v>
      </c>
      <c r="D1779" s="43">
        <v>0</v>
      </c>
      <c r="E1779" s="43">
        <v>390913.55</v>
      </c>
      <c r="F1779" s="41" t="s">
        <v>2769</v>
      </c>
      <c r="G1779" s="41" t="s">
        <v>478</v>
      </c>
      <c r="H1779" s="41" t="s">
        <v>2675</v>
      </c>
      <c r="I1779" s="41" t="s">
        <v>2770</v>
      </c>
    </row>
    <row r="1780" spans="1:9" s="40" customFormat="1" ht="13.35" customHeight="1" x14ac:dyDescent="0.2">
      <c r="A1780" s="46" t="s">
        <v>149</v>
      </c>
      <c r="B1780" s="42">
        <v>8</v>
      </c>
      <c r="C1780" s="43">
        <v>393866.76</v>
      </c>
      <c r="D1780" s="43">
        <v>0</v>
      </c>
      <c r="E1780" s="43">
        <v>393866.76</v>
      </c>
      <c r="F1780" s="41" t="s">
        <v>3124</v>
      </c>
      <c r="G1780" s="41" t="s">
        <v>478</v>
      </c>
      <c r="H1780" s="41" t="s">
        <v>3030</v>
      </c>
      <c r="I1780" s="41" t="s">
        <v>3125</v>
      </c>
    </row>
    <row r="1781" spans="1:9" s="40" customFormat="1" ht="13.35" customHeight="1" x14ac:dyDescent="0.2">
      <c r="A1781" s="46" t="s">
        <v>149</v>
      </c>
      <c r="B1781" s="42">
        <v>9</v>
      </c>
      <c r="C1781" s="43">
        <v>393866.76</v>
      </c>
      <c r="D1781" s="43">
        <v>0</v>
      </c>
      <c r="E1781" s="43">
        <v>393866.76</v>
      </c>
      <c r="F1781" s="41" t="s">
        <v>3514</v>
      </c>
      <c r="G1781" s="41" t="s">
        <v>478</v>
      </c>
      <c r="H1781" s="41" t="s">
        <v>3386</v>
      </c>
      <c r="I1781" s="41" t="s">
        <v>3515</v>
      </c>
    </row>
    <row r="1782" spans="1:9" s="40" customFormat="1" ht="13.35" customHeight="1" x14ac:dyDescent="0.2">
      <c r="A1782" s="46" t="s">
        <v>149</v>
      </c>
      <c r="B1782" s="42">
        <v>10</v>
      </c>
      <c r="C1782" s="43">
        <v>395563.5</v>
      </c>
      <c r="D1782" s="43">
        <v>0</v>
      </c>
      <c r="E1782" s="43">
        <v>395563.5</v>
      </c>
      <c r="F1782" s="41" t="s">
        <v>3873</v>
      </c>
      <c r="G1782" s="41" t="s">
        <v>478</v>
      </c>
      <c r="H1782" s="41" t="s">
        <v>3749</v>
      </c>
      <c r="I1782" s="41" t="s">
        <v>3874</v>
      </c>
    </row>
    <row r="1783" spans="1:9" s="40" customFormat="1" ht="13.35" customHeight="1" x14ac:dyDescent="0.2">
      <c r="A1783" s="46" t="s">
        <v>149</v>
      </c>
      <c r="B1783" s="42">
        <v>11</v>
      </c>
      <c r="C1783" s="43">
        <v>395444.07</v>
      </c>
      <c r="D1783" s="43">
        <v>0</v>
      </c>
      <c r="E1783" s="43">
        <v>395444.07</v>
      </c>
      <c r="F1783" s="41" t="s">
        <v>4228</v>
      </c>
      <c r="G1783" s="41" t="s">
        <v>478</v>
      </c>
      <c r="H1783" s="41" t="s">
        <v>4104</v>
      </c>
      <c r="I1783" s="41" t="s">
        <v>4229</v>
      </c>
    </row>
    <row r="1784" spans="1:9" s="40" customFormat="1" ht="13.35" customHeight="1" x14ac:dyDescent="0.2">
      <c r="A1784" s="46" t="s">
        <v>149</v>
      </c>
      <c r="B1784" s="42">
        <v>12</v>
      </c>
      <c r="C1784" s="43">
        <v>378598.76</v>
      </c>
      <c r="D1784" s="43">
        <v>0</v>
      </c>
      <c r="E1784" s="43">
        <v>378598.76</v>
      </c>
      <c r="F1784" s="41" t="s">
        <v>4576</v>
      </c>
      <c r="G1784" s="41" t="s">
        <v>478</v>
      </c>
      <c r="H1784" s="41" t="s">
        <v>4521</v>
      </c>
      <c r="I1784" s="41" t="s">
        <v>4577</v>
      </c>
    </row>
    <row r="1785" spans="1:9" s="40" customFormat="1" ht="13.35" customHeight="1" x14ac:dyDescent="0.2">
      <c r="A1785" s="46" t="s">
        <v>150</v>
      </c>
      <c r="B1785" s="42">
        <v>1</v>
      </c>
      <c r="C1785" s="43">
        <v>61453.67</v>
      </c>
      <c r="D1785" s="43">
        <v>0</v>
      </c>
      <c r="E1785" s="43">
        <v>61453.67</v>
      </c>
      <c r="F1785" s="41" t="s">
        <v>756</v>
      </c>
      <c r="G1785" s="41" t="s">
        <v>757</v>
      </c>
      <c r="H1785" s="41" t="s">
        <v>327</v>
      </c>
      <c r="I1785" s="41" t="s">
        <v>758</v>
      </c>
    </row>
    <row r="1786" spans="1:9" s="40" customFormat="1" ht="13.35" customHeight="1" x14ac:dyDescent="0.2">
      <c r="A1786" s="46" t="s">
        <v>150</v>
      </c>
      <c r="B1786" s="42">
        <v>2</v>
      </c>
      <c r="C1786" s="43">
        <v>62612.21</v>
      </c>
      <c r="D1786" s="43">
        <v>0</v>
      </c>
      <c r="E1786" s="43">
        <v>62612.21</v>
      </c>
      <c r="F1786" s="41" t="s">
        <v>1154</v>
      </c>
      <c r="G1786" s="41" t="s">
        <v>757</v>
      </c>
      <c r="H1786" s="41" t="s">
        <v>884</v>
      </c>
      <c r="I1786" s="41" t="s">
        <v>1155</v>
      </c>
    </row>
    <row r="1787" spans="1:9" s="40" customFormat="1" ht="13.35" customHeight="1" x14ac:dyDescent="0.2">
      <c r="A1787" s="46" t="s">
        <v>150</v>
      </c>
      <c r="B1787" s="42">
        <v>3</v>
      </c>
      <c r="C1787" s="43">
        <v>62032.94</v>
      </c>
      <c r="D1787" s="43">
        <v>0</v>
      </c>
      <c r="E1787" s="43">
        <v>62032.94</v>
      </c>
      <c r="F1787" s="41" t="s">
        <v>1513</v>
      </c>
      <c r="G1787" s="41" t="s">
        <v>757</v>
      </c>
      <c r="H1787" s="41" t="s">
        <v>1243</v>
      </c>
      <c r="I1787" s="41" t="s">
        <v>1514</v>
      </c>
    </row>
    <row r="1788" spans="1:9" s="40" customFormat="1" ht="13.35" customHeight="1" x14ac:dyDescent="0.2">
      <c r="A1788" s="46" t="s">
        <v>150</v>
      </c>
      <c r="B1788" s="42">
        <v>4</v>
      </c>
      <c r="C1788" s="43">
        <v>62032.94</v>
      </c>
      <c r="D1788" s="43">
        <v>0</v>
      </c>
      <c r="E1788" s="43">
        <v>62032.94</v>
      </c>
      <c r="F1788" s="41" t="s">
        <v>1872</v>
      </c>
      <c r="G1788" s="41" t="s">
        <v>757</v>
      </c>
      <c r="H1788" s="41" t="s">
        <v>1602</v>
      </c>
      <c r="I1788" s="41" t="s">
        <v>1873</v>
      </c>
    </row>
    <row r="1789" spans="1:9" s="40" customFormat="1" ht="13.35" customHeight="1" x14ac:dyDescent="0.2">
      <c r="A1789" s="46" t="s">
        <v>150</v>
      </c>
      <c r="B1789" s="42">
        <v>5</v>
      </c>
      <c r="C1789" s="43">
        <v>62032.94</v>
      </c>
      <c r="D1789" s="43">
        <v>0</v>
      </c>
      <c r="E1789" s="43">
        <v>62032.94</v>
      </c>
      <c r="F1789" s="41" t="s">
        <v>2231</v>
      </c>
      <c r="G1789" s="41" t="s">
        <v>757</v>
      </c>
      <c r="H1789" s="41" t="s">
        <v>1961</v>
      </c>
      <c r="I1789" s="41" t="s">
        <v>2232</v>
      </c>
    </row>
    <row r="1790" spans="1:9" s="40" customFormat="1" ht="13.35" customHeight="1" x14ac:dyDescent="0.2">
      <c r="A1790" s="46" t="s">
        <v>150</v>
      </c>
      <c r="B1790" s="42">
        <v>6</v>
      </c>
      <c r="C1790" s="43">
        <v>35680.85</v>
      </c>
      <c r="D1790" s="43">
        <v>0</v>
      </c>
      <c r="E1790" s="43">
        <v>35680.85</v>
      </c>
      <c r="F1790" s="41" t="s">
        <v>2583</v>
      </c>
      <c r="G1790" s="41" t="s">
        <v>757</v>
      </c>
      <c r="H1790" s="41" t="s">
        <v>2317</v>
      </c>
      <c r="I1790" s="41" t="s">
        <v>2584</v>
      </c>
    </row>
    <row r="1791" spans="1:9" s="40" customFormat="1" ht="13.35" customHeight="1" x14ac:dyDescent="0.2">
      <c r="A1791" s="46" t="s">
        <v>150</v>
      </c>
      <c r="B1791" s="42">
        <v>7</v>
      </c>
      <c r="C1791" s="43">
        <v>35259.99</v>
      </c>
      <c r="D1791" s="43">
        <v>0</v>
      </c>
      <c r="E1791" s="43">
        <v>35259.99</v>
      </c>
      <c r="F1791" s="41" t="s">
        <v>2953</v>
      </c>
      <c r="G1791" s="41" t="s">
        <v>757</v>
      </c>
      <c r="H1791" s="41" t="s">
        <v>2675</v>
      </c>
      <c r="I1791" s="41" t="s">
        <v>2954</v>
      </c>
    </row>
    <row r="1792" spans="1:9" s="40" customFormat="1" ht="13.35" customHeight="1" x14ac:dyDescent="0.2">
      <c r="A1792" s="46" t="s">
        <v>150</v>
      </c>
      <c r="B1792" s="42">
        <v>8</v>
      </c>
      <c r="C1792" s="43">
        <v>28451.56</v>
      </c>
      <c r="D1792" s="43">
        <v>0</v>
      </c>
      <c r="E1792" s="43">
        <v>28451.56</v>
      </c>
      <c r="F1792" s="41" t="s">
        <v>3308</v>
      </c>
      <c r="G1792" s="41" t="s">
        <v>757</v>
      </c>
      <c r="H1792" s="41" t="s">
        <v>3030</v>
      </c>
      <c r="I1792" s="41" t="s">
        <v>3309</v>
      </c>
    </row>
    <row r="1793" spans="1:9" s="40" customFormat="1" ht="13.35" customHeight="1" x14ac:dyDescent="0.2">
      <c r="A1793" s="46" t="s">
        <v>150</v>
      </c>
      <c r="B1793" s="42">
        <v>9</v>
      </c>
      <c r="C1793" s="43">
        <v>40531.32</v>
      </c>
      <c r="D1793" s="43">
        <v>0</v>
      </c>
      <c r="E1793" s="43">
        <v>40531.32</v>
      </c>
      <c r="F1793" s="41" t="s">
        <v>3680</v>
      </c>
      <c r="G1793" s="41" t="s">
        <v>757</v>
      </c>
      <c r="H1793" s="41" t="s">
        <v>3386</v>
      </c>
      <c r="I1793" s="41" t="s">
        <v>3681</v>
      </c>
    </row>
    <row r="1794" spans="1:9" s="40" customFormat="1" ht="13.35" customHeight="1" x14ac:dyDescent="0.2">
      <c r="A1794" s="46" t="s">
        <v>150</v>
      </c>
      <c r="B1794" s="42">
        <v>10</v>
      </c>
      <c r="C1794" s="43">
        <v>40853.99</v>
      </c>
      <c r="D1794" s="43">
        <v>0</v>
      </c>
      <c r="E1794" s="43">
        <v>40853.99</v>
      </c>
      <c r="F1794" s="41" t="s">
        <v>4035</v>
      </c>
      <c r="G1794" s="41" t="s">
        <v>757</v>
      </c>
      <c r="H1794" s="41" t="s">
        <v>3749</v>
      </c>
      <c r="I1794" s="41" t="s">
        <v>4036</v>
      </c>
    </row>
    <row r="1795" spans="1:9" s="40" customFormat="1" ht="13.35" customHeight="1" x14ac:dyDescent="0.2">
      <c r="A1795" s="46" t="s">
        <v>150</v>
      </c>
      <c r="B1795" s="42">
        <v>11</v>
      </c>
      <c r="C1795" s="43">
        <v>34744.85</v>
      </c>
      <c r="D1795" s="43">
        <v>0</v>
      </c>
      <c r="E1795" s="43">
        <v>34744.85</v>
      </c>
      <c r="F1795" s="41" t="s">
        <v>4392</v>
      </c>
      <c r="G1795" s="41" t="s">
        <v>757</v>
      </c>
      <c r="H1795" s="41" t="s">
        <v>4104</v>
      </c>
      <c r="I1795" s="41" t="s">
        <v>4393</v>
      </c>
    </row>
    <row r="1796" spans="1:9" s="40" customFormat="1" ht="13.35" customHeight="1" x14ac:dyDescent="0.2">
      <c r="A1796" s="46" t="s">
        <v>150</v>
      </c>
      <c r="B1796" s="42">
        <v>12</v>
      </c>
      <c r="C1796" s="43">
        <v>34766.69</v>
      </c>
      <c r="D1796" s="43">
        <v>0</v>
      </c>
      <c r="E1796" s="43">
        <v>34766.69</v>
      </c>
      <c r="F1796" s="41" t="s">
        <v>4809</v>
      </c>
      <c r="G1796" s="41" t="s">
        <v>757</v>
      </c>
      <c r="H1796" s="41" t="s">
        <v>4521</v>
      </c>
      <c r="I1796" s="41" t="s">
        <v>4810</v>
      </c>
    </row>
    <row r="1797" spans="1:9" s="40" customFormat="1" ht="13.35" customHeight="1" x14ac:dyDescent="0.2">
      <c r="A1797" s="46" t="s">
        <v>151</v>
      </c>
      <c r="B1797" s="42">
        <v>1</v>
      </c>
      <c r="C1797" s="43">
        <v>359923.69</v>
      </c>
      <c r="D1797" s="43">
        <v>0</v>
      </c>
      <c r="E1797" s="43">
        <v>359923.69</v>
      </c>
      <c r="F1797" s="41" t="s">
        <v>480</v>
      </c>
      <c r="G1797" s="41" t="s">
        <v>481</v>
      </c>
      <c r="H1797" s="41" t="s">
        <v>327</v>
      </c>
      <c r="I1797" s="41" t="s">
        <v>482</v>
      </c>
    </row>
    <row r="1798" spans="1:9" s="40" customFormat="1" ht="13.35" customHeight="1" x14ac:dyDescent="0.2">
      <c r="A1798" s="46" t="s">
        <v>151</v>
      </c>
      <c r="B1798" s="42">
        <v>2</v>
      </c>
      <c r="C1798" s="43">
        <v>407940.7</v>
      </c>
      <c r="D1798" s="43">
        <v>0</v>
      </c>
      <c r="E1798" s="43">
        <v>407940.7</v>
      </c>
      <c r="F1798" s="41" t="s">
        <v>972</v>
      </c>
      <c r="G1798" s="41" t="s">
        <v>481</v>
      </c>
      <c r="H1798" s="41" t="s">
        <v>884</v>
      </c>
      <c r="I1798" s="41" t="s">
        <v>973</v>
      </c>
    </row>
    <row r="1799" spans="1:9" s="40" customFormat="1" ht="13.35" customHeight="1" x14ac:dyDescent="0.2">
      <c r="A1799" s="46" t="s">
        <v>151</v>
      </c>
      <c r="B1799" s="42">
        <v>3</v>
      </c>
      <c r="C1799" s="43">
        <v>383932.2</v>
      </c>
      <c r="D1799" s="43">
        <v>0</v>
      </c>
      <c r="E1799" s="43">
        <v>383932.2</v>
      </c>
      <c r="F1799" s="41" t="s">
        <v>1331</v>
      </c>
      <c r="G1799" s="41" t="s">
        <v>481</v>
      </c>
      <c r="H1799" s="41" t="s">
        <v>1243</v>
      </c>
      <c r="I1799" s="41" t="s">
        <v>1332</v>
      </c>
    </row>
    <row r="1800" spans="1:9" s="40" customFormat="1" ht="13.35" customHeight="1" x14ac:dyDescent="0.2">
      <c r="A1800" s="46" t="s">
        <v>151</v>
      </c>
      <c r="B1800" s="42">
        <v>4</v>
      </c>
      <c r="C1800" s="43">
        <v>383932.2</v>
      </c>
      <c r="D1800" s="43">
        <v>0</v>
      </c>
      <c r="E1800" s="43">
        <v>383932.2</v>
      </c>
      <c r="F1800" s="41" t="s">
        <v>1692</v>
      </c>
      <c r="G1800" s="41" t="s">
        <v>481</v>
      </c>
      <c r="H1800" s="41" t="s">
        <v>1602</v>
      </c>
      <c r="I1800" s="41" t="s">
        <v>1693</v>
      </c>
    </row>
    <row r="1801" spans="1:9" s="40" customFormat="1" ht="13.35" customHeight="1" x14ac:dyDescent="0.2">
      <c r="A1801" s="46" t="s">
        <v>151</v>
      </c>
      <c r="B1801" s="42">
        <v>5</v>
      </c>
      <c r="C1801" s="43">
        <v>383932.2</v>
      </c>
      <c r="D1801" s="43">
        <v>0</v>
      </c>
      <c r="E1801" s="43">
        <v>383932.2</v>
      </c>
      <c r="F1801" s="41" t="s">
        <v>2055</v>
      </c>
      <c r="G1801" s="41" t="s">
        <v>481</v>
      </c>
      <c r="H1801" s="41" t="s">
        <v>1961</v>
      </c>
      <c r="I1801" s="41" t="s">
        <v>2056</v>
      </c>
    </row>
    <row r="1802" spans="1:9" s="40" customFormat="1" ht="13.35" customHeight="1" x14ac:dyDescent="0.2">
      <c r="A1802" s="46" t="s">
        <v>151</v>
      </c>
      <c r="B1802" s="42">
        <v>6</v>
      </c>
      <c r="C1802" s="43">
        <v>202181.4</v>
      </c>
      <c r="D1802" s="43">
        <v>0</v>
      </c>
      <c r="E1802" s="43">
        <v>202181.4</v>
      </c>
      <c r="F1802" s="41" t="s">
        <v>2411</v>
      </c>
      <c r="G1802" s="41" t="s">
        <v>481</v>
      </c>
      <c r="H1802" s="41" t="s">
        <v>2317</v>
      </c>
      <c r="I1802" s="41" t="s">
        <v>2412</v>
      </c>
    </row>
    <row r="1803" spans="1:9" s="40" customFormat="1" ht="13.35" customHeight="1" x14ac:dyDescent="0.2">
      <c r="A1803" s="46" t="s">
        <v>151</v>
      </c>
      <c r="B1803" s="42">
        <v>7</v>
      </c>
      <c r="C1803" s="43">
        <v>350090.9</v>
      </c>
      <c r="D1803" s="43">
        <v>0</v>
      </c>
      <c r="E1803" s="43">
        <v>350090.9</v>
      </c>
      <c r="F1803" s="41" t="s">
        <v>2771</v>
      </c>
      <c r="G1803" s="41" t="s">
        <v>481</v>
      </c>
      <c r="H1803" s="41" t="s">
        <v>2675</v>
      </c>
      <c r="I1803" s="41" t="s">
        <v>2772</v>
      </c>
    </row>
    <row r="1804" spans="1:9" s="40" customFormat="1" ht="13.35" customHeight="1" x14ac:dyDescent="0.2">
      <c r="A1804" s="46" t="s">
        <v>151</v>
      </c>
      <c r="B1804" s="42">
        <v>8</v>
      </c>
      <c r="C1804" s="43">
        <v>353640.19</v>
      </c>
      <c r="D1804" s="43">
        <v>0</v>
      </c>
      <c r="E1804" s="43">
        <v>353640.19</v>
      </c>
      <c r="F1804" s="41" t="s">
        <v>3126</v>
      </c>
      <c r="G1804" s="41" t="s">
        <v>481</v>
      </c>
      <c r="H1804" s="41" t="s">
        <v>3030</v>
      </c>
      <c r="I1804" s="41" t="s">
        <v>3127</v>
      </c>
    </row>
    <row r="1805" spans="1:9" s="40" customFormat="1" ht="13.35" customHeight="1" x14ac:dyDescent="0.2">
      <c r="A1805" s="46" t="s">
        <v>151</v>
      </c>
      <c r="B1805" s="42">
        <v>9</v>
      </c>
      <c r="C1805" s="43">
        <v>353640.19</v>
      </c>
      <c r="D1805" s="43">
        <v>0</v>
      </c>
      <c r="E1805" s="43">
        <v>353640.19</v>
      </c>
      <c r="F1805" s="41" t="s">
        <v>3516</v>
      </c>
      <c r="G1805" s="41" t="s">
        <v>481</v>
      </c>
      <c r="H1805" s="41" t="s">
        <v>3386</v>
      </c>
      <c r="I1805" s="41" t="s">
        <v>3517</v>
      </c>
    </row>
    <row r="1806" spans="1:9" s="40" customFormat="1" ht="13.35" customHeight="1" x14ac:dyDescent="0.2">
      <c r="A1806" s="46" t="s">
        <v>151</v>
      </c>
      <c r="B1806" s="42">
        <v>10</v>
      </c>
      <c r="C1806" s="43">
        <v>356361.55</v>
      </c>
      <c r="D1806" s="43">
        <v>0</v>
      </c>
      <c r="E1806" s="43">
        <v>356361.55</v>
      </c>
      <c r="F1806" s="41" t="s">
        <v>3875</v>
      </c>
      <c r="G1806" s="41" t="s">
        <v>481</v>
      </c>
      <c r="H1806" s="41" t="s">
        <v>3749</v>
      </c>
      <c r="I1806" s="41" t="s">
        <v>3876</v>
      </c>
    </row>
    <row r="1807" spans="1:9" s="40" customFormat="1" ht="13.35" customHeight="1" x14ac:dyDescent="0.2">
      <c r="A1807" s="46" t="s">
        <v>151</v>
      </c>
      <c r="B1807" s="42">
        <v>11</v>
      </c>
      <c r="C1807" s="43">
        <v>356170</v>
      </c>
      <c r="D1807" s="43">
        <v>0</v>
      </c>
      <c r="E1807" s="43">
        <v>356170</v>
      </c>
      <c r="F1807" s="41" t="s">
        <v>4230</v>
      </c>
      <c r="G1807" s="41" t="s">
        <v>481</v>
      </c>
      <c r="H1807" s="41" t="s">
        <v>4104</v>
      </c>
      <c r="I1807" s="41" t="s">
        <v>4231</v>
      </c>
    </row>
    <row r="1808" spans="1:9" s="40" customFormat="1" ht="13.35" customHeight="1" x14ac:dyDescent="0.2">
      <c r="A1808" s="46" t="s">
        <v>151</v>
      </c>
      <c r="B1808" s="42">
        <v>12</v>
      </c>
      <c r="C1808" s="43">
        <v>356353</v>
      </c>
      <c r="D1808" s="43">
        <v>0</v>
      </c>
      <c r="E1808" s="43">
        <v>356353</v>
      </c>
      <c r="F1808" s="41" t="s">
        <v>4829</v>
      </c>
      <c r="G1808" s="41" t="s">
        <v>481</v>
      </c>
      <c r="H1808" s="41" t="s">
        <v>4521</v>
      </c>
      <c r="I1808" s="41" t="s">
        <v>4830</v>
      </c>
    </row>
    <row r="1809" spans="1:9" s="40" customFormat="1" ht="13.35" customHeight="1" x14ac:dyDescent="0.2">
      <c r="A1809" s="46" t="s">
        <v>152</v>
      </c>
      <c r="B1809" s="42">
        <v>1</v>
      </c>
      <c r="C1809" s="43">
        <v>227417.03</v>
      </c>
      <c r="D1809" s="43">
        <v>0</v>
      </c>
      <c r="E1809" s="43">
        <v>227417.03</v>
      </c>
      <c r="F1809" s="41" t="s">
        <v>837</v>
      </c>
      <c r="G1809" s="41" t="s">
        <v>838</v>
      </c>
      <c r="H1809" s="41" t="s">
        <v>327</v>
      </c>
      <c r="I1809" s="41" t="s">
        <v>839</v>
      </c>
    </row>
    <row r="1810" spans="1:9" s="40" customFormat="1" ht="13.35" customHeight="1" x14ac:dyDescent="0.2">
      <c r="A1810" s="46" t="s">
        <v>152</v>
      </c>
      <c r="B1810" s="42">
        <v>2</v>
      </c>
      <c r="C1810" s="43">
        <v>227876.51</v>
      </c>
      <c r="D1810" s="43">
        <v>0</v>
      </c>
      <c r="E1810" s="43">
        <v>227876.51</v>
      </c>
      <c r="F1810" s="41" t="s">
        <v>1206</v>
      </c>
      <c r="G1810" s="41" t="s">
        <v>838</v>
      </c>
      <c r="H1810" s="41" t="s">
        <v>884</v>
      </c>
      <c r="I1810" s="41" t="s">
        <v>1207</v>
      </c>
    </row>
    <row r="1811" spans="1:9" s="40" customFormat="1" ht="13.35" customHeight="1" x14ac:dyDescent="0.2">
      <c r="A1811" s="46" t="s">
        <v>152</v>
      </c>
      <c r="B1811" s="42">
        <v>3</v>
      </c>
      <c r="C1811" s="43">
        <v>227646.77</v>
      </c>
      <c r="D1811" s="43">
        <v>0</v>
      </c>
      <c r="E1811" s="43">
        <v>227646.77</v>
      </c>
      <c r="F1811" s="41" t="s">
        <v>1565</v>
      </c>
      <c r="G1811" s="41" t="s">
        <v>838</v>
      </c>
      <c r="H1811" s="41" t="s">
        <v>1243</v>
      </c>
      <c r="I1811" s="41" t="s">
        <v>1566</v>
      </c>
    </row>
    <row r="1812" spans="1:9" s="40" customFormat="1" ht="13.35" customHeight="1" x14ac:dyDescent="0.2">
      <c r="A1812" s="46" t="s">
        <v>152</v>
      </c>
      <c r="B1812" s="42">
        <v>4</v>
      </c>
      <c r="C1812" s="43">
        <v>227646.77</v>
      </c>
      <c r="D1812" s="43">
        <v>0</v>
      </c>
      <c r="E1812" s="43">
        <v>227646.77</v>
      </c>
      <c r="F1812" s="41" t="s">
        <v>1924</v>
      </c>
      <c r="G1812" s="41" t="s">
        <v>838</v>
      </c>
      <c r="H1812" s="41" t="s">
        <v>1602</v>
      </c>
      <c r="I1812" s="41" t="s">
        <v>1925</v>
      </c>
    </row>
    <row r="1813" spans="1:9" s="40" customFormat="1" ht="13.35" customHeight="1" x14ac:dyDescent="0.2">
      <c r="A1813" s="46" t="s">
        <v>152</v>
      </c>
      <c r="B1813" s="42">
        <v>5</v>
      </c>
      <c r="C1813" s="43">
        <v>227646.77</v>
      </c>
      <c r="D1813" s="43">
        <v>0</v>
      </c>
      <c r="E1813" s="43">
        <v>227646.77</v>
      </c>
      <c r="F1813" s="41" t="s">
        <v>2283</v>
      </c>
      <c r="G1813" s="41" t="s">
        <v>838</v>
      </c>
      <c r="H1813" s="41" t="s">
        <v>1961</v>
      </c>
      <c r="I1813" s="41" t="s">
        <v>2284</v>
      </c>
    </row>
    <row r="1814" spans="1:9" s="40" customFormat="1" ht="13.35" customHeight="1" x14ac:dyDescent="0.2">
      <c r="A1814" s="46" t="s">
        <v>152</v>
      </c>
      <c r="B1814" s="42">
        <v>6</v>
      </c>
      <c r="C1814" s="43">
        <v>228802.91</v>
      </c>
      <c r="D1814" s="43">
        <v>0</v>
      </c>
      <c r="E1814" s="43">
        <v>228802.91</v>
      </c>
      <c r="F1814" s="41" t="s">
        <v>2635</v>
      </c>
      <c r="G1814" s="41" t="s">
        <v>838</v>
      </c>
      <c r="H1814" s="41" t="s">
        <v>2317</v>
      </c>
      <c r="I1814" s="41" t="s">
        <v>2636</v>
      </c>
    </row>
    <row r="1815" spans="1:9" s="40" customFormat="1" ht="13.35" customHeight="1" x14ac:dyDescent="0.2">
      <c r="A1815" s="46" t="s">
        <v>152</v>
      </c>
      <c r="B1815" s="42">
        <v>7</v>
      </c>
      <c r="C1815" s="43">
        <v>226712.98</v>
      </c>
      <c r="D1815" s="43">
        <v>0</v>
      </c>
      <c r="E1815" s="43">
        <v>226712.98</v>
      </c>
      <c r="F1815" s="41" t="s">
        <v>2995</v>
      </c>
      <c r="G1815" s="41" t="s">
        <v>838</v>
      </c>
      <c r="H1815" s="41" t="s">
        <v>2675</v>
      </c>
      <c r="I1815" s="41" t="s">
        <v>2996</v>
      </c>
    </row>
    <row r="1816" spans="1:9" s="40" customFormat="1" ht="13.35" customHeight="1" x14ac:dyDescent="0.2">
      <c r="A1816" s="46" t="s">
        <v>152</v>
      </c>
      <c r="B1816" s="42">
        <v>8</v>
      </c>
      <c r="C1816" s="43">
        <v>227839.39</v>
      </c>
      <c r="D1816" s="43">
        <v>0</v>
      </c>
      <c r="E1816" s="43">
        <v>227839.39</v>
      </c>
      <c r="F1816" s="41" t="s">
        <v>3350</v>
      </c>
      <c r="G1816" s="41" t="s">
        <v>838</v>
      </c>
      <c r="H1816" s="41" t="s">
        <v>3030</v>
      </c>
      <c r="I1816" s="41" t="s">
        <v>3351</v>
      </c>
    </row>
    <row r="1817" spans="1:9" s="40" customFormat="1" ht="13.35" customHeight="1" x14ac:dyDescent="0.2">
      <c r="A1817" s="46" t="s">
        <v>152</v>
      </c>
      <c r="B1817" s="42">
        <v>9</v>
      </c>
      <c r="C1817" s="43">
        <v>227839.4</v>
      </c>
      <c r="D1817" s="43">
        <v>0</v>
      </c>
      <c r="E1817" s="43">
        <v>227839.4</v>
      </c>
      <c r="F1817" s="41" t="s">
        <v>3714</v>
      </c>
      <c r="G1817" s="41" t="s">
        <v>838</v>
      </c>
      <c r="H1817" s="41" t="s">
        <v>3386</v>
      </c>
      <c r="I1817" s="41" t="s">
        <v>3715</v>
      </c>
    </row>
    <row r="1818" spans="1:9" s="40" customFormat="1" ht="13.35" customHeight="1" x14ac:dyDescent="0.2">
      <c r="A1818" s="46" t="s">
        <v>152</v>
      </c>
      <c r="B1818" s="42">
        <v>10</v>
      </c>
      <c r="C1818" s="43">
        <v>228703.05</v>
      </c>
      <c r="D1818" s="43">
        <v>0</v>
      </c>
      <c r="E1818" s="43">
        <v>228703.05</v>
      </c>
      <c r="F1818" s="41" t="s">
        <v>4069</v>
      </c>
      <c r="G1818" s="41" t="s">
        <v>838</v>
      </c>
      <c r="H1818" s="41" t="s">
        <v>3749</v>
      </c>
      <c r="I1818" s="41" t="s">
        <v>4070</v>
      </c>
    </row>
    <row r="1819" spans="1:9" s="40" customFormat="1" ht="13.35" customHeight="1" x14ac:dyDescent="0.2">
      <c r="A1819" s="46" t="s">
        <v>152</v>
      </c>
      <c r="B1819" s="42">
        <v>11</v>
      </c>
      <c r="C1819" s="43">
        <v>228642.26</v>
      </c>
      <c r="D1819" s="43">
        <v>0</v>
      </c>
      <c r="E1819" s="43">
        <v>228642.26</v>
      </c>
      <c r="F1819" s="41" t="s">
        <v>4426</v>
      </c>
      <c r="G1819" s="41" t="s">
        <v>838</v>
      </c>
      <c r="H1819" s="41" t="s">
        <v>4104</v>
      </c>
      <c r="I1819" s="41" t="s">
        <v>4427</v>
      </c>
    </row>
    <row r="1820" spans="1:9" s="40" customFormat="1" ht="13.35" customHeight="1" x14ac:dyDescent="0.2">
      <c r="A1820" s="46" t="s">
        <v>152</v>
      </c>
      <c r="B1820" s="42">
        <v>12</v>
      </c>
      <c r="C1820" s="43">
        <v>228700.34</v>
      </c>
      <c r="D1820" s="43">
        <v>0</v>
      </c>
      <c r="E1820" s="43">
        <v>228700.34</v>
      </c>
      <c r="F1820" s="41" t="s">
        <v>4811</v>
      </c>
      <c r="G1820" s="41" t="s">
        <v>838</v>
      </c>
      <c r="H1820" s="41" t="s">
        <v>4521</v>
      </c>
      <c r="I1820" s="41" t="s">
        <v>4812</v>
      </c>
    </row>
    <row r="1821" spans="1:9" s="40" customFormat="1" ht="13.35" customHeight="1" x14ac:dyDescent="0.2">
      <c r="A1821" s="46" t="s">
        <v>153</v>
      </c>
      <c r="B1821" s="42">
        <v>1</v>
      </c>
      <c r="C1821" s="43">
        <v>294126.92</v>
      </c>
      <c r="D1821" s="43">
        <v>0</v>
      </c>
      <c r="E1821" s="43">
        <v>294126.92</v>
      </c>
      <c r="F1821" s="41" t="s">
        <v>654</v>
      </c>
      <c r="G1821" s="41" t="s">
        <v>655</v>
      </c>
      <c r="H1821" s="41" t="s">
        <v>327</v>
      </c>
      <c r="I1821" s="41" t="s">
        <v>656</v>
      </c>
    </row>
    <row r="1822" spans="1:9" s="40" customFormat="1" ht="13.35" customHeight="1" x14ac:dyDescent="0.2">
      <c r="A1822" s="46" t="s">
        <v>153</v>
      </c>
      <c r="B1822" s="42">
        <v>2</v>
      </c>
      <c r="C1822" s="43">
        <v>295812.81</v>
      </c>
      <c r="D1822" s="43">
        <v>0</v>
      </c>
      <c r="E1822" s="43">
        <v>295812.81</v>
      </c>
      <c r="F1822" s="41" t="s">
        <v>1088</v>
      </c>
      <c r="G1822" s="41" t="s">
        <v>655</v>
      </c>
      <c r="H1822" s="41" t="s">
        <v>884</v>
      </c>
      <c r="I1822" s="41" t="s">
        <v>1089</v>
      </c>
    </row>
    <row r="1823" spans="1:9" s="40" customFormat="1" ht="13.35" customHeight="1" x14ac:dyDescent="0.2">
      <c r="A1823" s="46" t="s">
        <v>153</v>
      </c>
      <c r="B1823" s="42">
        <v>3</v>
      </c>
      <c r="C1823" s="43">
        <v>294969.86</v>
      </c>
      <c r="D1823" s="43">
        <v>0</v>
      </c>
      <c r="E1823" s="43">
        <v>294969.86</v>
      </c>
      <c r="F1823" s="41" t="s">
        <v>1447</v>
      </c>
      <c r="G1823" s="41" t="s">
        <v>655</v>
      </c>
      <c r="H1823" s="41" t="s">
        <v>1243</v>
      </c>
      <c r="I1823" s="41" t="s">
        <v>1448</v>
      </c>
    </row>
    <row r="1824" spans="1:9" s="40" customFormat="1" ht="13.35" customHeight="1" x14ac:dyDescent="0.2">
      <c r="A1824" s="46" t="s">
        <v>153</v>
      </c>
      <c r="B1824" s="42">
        <v>4</v>
      </c>
      <c r="C1824" s="43">
        <v>294969.86</v>
      </c>
      <c r="D1824" s="43">
        <v>0</v>
      </c>
      <c r="E1824" s="43">
        <v>294969.86</v>
      </c>
      <c r="F1824" s="41" t="s">
        <v>1808</v>
      </c>
      <c r="G1824" s="41" t="s">
        <v>655</v>
      </c>
      <c r="H1824" s="41" t="s">
        <v>1602</v>
      </c>
      <c r="I1824" s="41" t="s">
        <v>1809</v>
      </c>
    </row>
    <row r="1825" spans="1:9" s="40" customFormat="1" ht="13.35" customHeight="1" x14ac:dyDescent="0.2">
      <c r="A1825" s="46" t="s">
        <v>153</v>
      </c>
      <c r="B1825" s="42">
        <v>5</v>
      </c>
      <c r="C1825" s="43">
        <v>294969.86</v>
      </c>
      <c r="D1825" s="43">
        <v>0</v>
      </c>
      <c r="E1825" s="43">
        <v>294969.86</v>
      </c>
      <c r="F1825" s="41" t="s">
        <v>2169</v>
      </c>
      <c r="G1825" s="41" t="s">
        <v>655</v>
      </c>
      <c r="H1825" s="41" t="s">
        <v>1961</v>
      </c>
      <c r="I1825" s="41" t="s">
        <v>2170</v>
      </c>
    </row>
    <row r="1826" spans="1:9" s="40" customFormat="1" ht="13.35" customHeight="1" x14ac:dyDescent="0.2">
      <c r="A1826" s="46" t="s">
        <v>153</v>
      </c>
      <c r="B1826" s="42">
        <v>6</v>
      </c>
      <c r="C1826" s="43">
        <v>197963.41</v>
      </c>
      <c r="D1826" s="43">
        <v>0</v>
      </c>
      <c r="E1826" s="43">
        <v>197963.41</v>
      </c>
      <c r="F1826" s="41" t="s">
        <v>2521</v>
      </c>
      <c r="G1826" s="41" t="s">
        <v>655</v>
      </c>
      <c r="H1826" s="41" t="s">
        <v>2317</v>
      </c>
      <c r="I1826" s="41" t="s">
        <v>2522</v>
      </c>
    </row>
    <row r="1827" spans="1:9" s="40" customFormat="1" ht="13.35" customHeight="1" x14ac:dyDescent="0.2">
      <c r="A1827" s="46" t="s">
        <v>153</v>
      </c>
      <c r="B1827" s="42">
        <v>7</v>
      </c>
      <c r="C1827" s="43">
        <v>196470.66</v>
      </c>
      <c r="D1827" s="43">
        <v>0</v>
      </c>
      <c r="E1827" s="43">
        <v>196470.66</v>
      </c>
      <c r="F1827" s="41" t="s">
        <v>2893</v>
      </c>
      <c r="G1827" s="41" t="s">
        <v>655</v>
      </c>
      <c r="H1827" s="41" t="s">
        <v>2675</v>
      </c>
      <c r="I1827" s="41" t="s">
        <v>2894</v>
      </c>
    </row>
    <row r="1828" spans="1:9" s="40" customFormat="1" ht="13.35" customHeight="1" x14ac:dyDescent="0.2">
      <c r="A1828" s="46" t="s">
        <v>153</v>
      </c>
      <c r="B1828" s="42">
        <v>8</v>
      </c>
      <c r="C1828" s="43">
        <v>182453.91</v>
      </c>
      <c r="D1828" s="43">
        <v>0</v>
      </c>
      <c r="E1828" s="43">
        <v>182453.91</v>
      </c>
      <c r="F1828" s="41" t="s">
        <v>3248</v>
      </c>
      <c r="G1828" s="41" t="s">
        <v>655</v>
      </c>
      <c r="H1828" s="41" t="s">
        <v>3030</v>
      </c>
      <c r="I1828" s="41" t="s">
        <v>3249</v>
      </c>
    </row>
    <row r="1829" spans="1:9" s="40" customFormat="1" ht="13.35" customHeight="1" x14ac:dyDescent="0.2">
      <c r="A1829" s="46" t="s">
        <v>153</v>
      </c>
      <c r="B1829" s="42">
        <v>9</v>
      </c>
      <c r="C1829" s="43">
        <v>200275.01</v>
      </c>
      <c r="D1829" s="43">
        <v>0</v>
      </c>
      <c r="E1829" s="43">
        <v>200275.01</v>
      </c>
      <c r="F1829" s="41" t="s">
        <v>3406</v>
      </c>
      <c r="G1829" s="41" t="s">
        <v>3407</v>
      </c>
      <c r="H1829" s="41" t="s">
        <v>3386</v>
      </c>
      <c r="I1829" s="41" t="s">
        <v>3408</v>
      </c>
    </row>
    <row r="1830" spans="1:9" s="40" customFormat="1" ht="13.35" customHeight="1" x14ac:dyDescent="0.2">
      <c r="A1830" s="46" t="s">
        <v>153</v>
      </c>
      <c r="B1830" s="42">
        <v>10</v>
      </c>
      <c r="C1830" s="43">
        <v>201419.48</v>
      </c>
      <c r="D1830" s="43">
        <v>0</v>
      </c>
      <c r="E1830" s="43">
        <v>201419.48</v>
      </c>
      <c r="F1830" s="41" t="s">
        <v>3767</v>
      </c>
      <c r="G1830" s="41" t="s">
        <v>3407</v>
      </c>
      <c r="H1830" s="41" t="s">
        <v>3749</v>
      </c>
      <c r="I1830" s="41" t="s">
        <v>3768</v>
      </c>
    </row>
    <row r="1831" spans="1:9" s="40" customFormat="1" ht="13.35" customHeight="1" x14ac:dyDescent="0.2">
      <c r="A1831" s="46" t="s">
        <v>153</v>
      </c>
      <c r="B1831" s="42">
        <v>11</v>
      </c>
      <c r="C1831" s="43">
        <v>203426.33</v>
      </c>
      <c r="D1831" s="43">
        <v>0</v>
      </c>
      <c r="E1831" s="43">
        <v>203426.33</v>
      </c>
      <c r="F1831" s="41" t="s">
        <v>4122</v>
      </c>
      <c r="G1831" s="41" t="s">
        <v>3407</v>
      </c>
      <c r="H1831" s="41" t="s">
        <v>4104</v>
      </c>
      <c r="I1831" s="41" t="s">
        <v>4123</v>
      </c>
    </row>
    <row r="1832" spans="1:9" s="40" customFormat="1" ht="13.35" customHeight="1" x14ac:dyDescent="0.2">
      <c r="A1832" s="46" t="s">
        <v>153</v>
      </c>
      <c r="B1832" s="42">
        <v>12</v>
      </c>
      <c r="C1832" s="43">
        <v>205591.16</v>
      </c>
      <c r="D1832" s="43">
        <v>0</v>
      </c>
      <c r="E1832" s="43">
        <v>205591.16</v>
      </c>
      <c r="F1832" s="41" t="s">
        <v>4817</v>
      </c>
      <c r="G1832" s="41" t="s">
        <v>3407</v>
      </c>
      <c r="H1832" s="41" t="s">
        <v>4521</v>
      </c>
      <c r="I1832" s="41" t="s">
        <v>4818</v>
      </c>
    </row>
    <row r="1833" spans="1:9" s="40" customFormat="1" ht="13.35" customHeight="1" x14ac:dyDescent="0.2">
      <c r="A1833" s="46" t="s">
        <v>154</v>
      </c>
      <c r="B1833" s="42">
        <v>1</v>
      </c>
      <c r="C1833" s="43">
        <v>91874.32</v>
      </c>
      <c r="D1833" s="43">
        <v>0</v>
      </c>
      <c r="E1833" s="43">
        <v>91874.32</v>
      </c>
      <c r="F1833" s="41" t="s">
        <v>651</v>
      </c>
      <c r="G1833" s="41" t="s">
        <v>652</v>
      </c>
      <c r="H1833" s="41" t="s">
        <v>327</v>
      </c>
      <c r="I1833" s="41" t="s">
        <v>653</v>
      </c>
    </row>
    <row r="1834" spans="1:9" s="40" customFormat="1" ht="13.35" customHeight="1" x14ac:dyDescent="0.2">
      <c r="A1834" s="46" t="s">
        <v>154</v>
      </c>
      <c r="B1834" s="42">
        <v>2</v>
      </c>
      <c r="C1834" s="43">
        <v>92832.87</v>
      </c>
      <c r="D1834" s="43">
        <v>0</v>
      </c>
      <c r="E1834" s="43">
        <v>92832.87</v>
      </c>
      <c r="F1834" s="41" t="s">
        <v>1086</v>
      </c>
      <c r="G1834" s="41" t="s">
        <v>652</v>
      </c>
      <c r="H1834" s="41" t="s">
        <v>884</v>
      </c>
      <c r="I1834" s="41" t="s">
        <v>1087</v>
      </c>
    </row>
    <row r="1835" spans="1:9" s="40" customFormat="1" ht="13.35" customHeight="1" x14ac:dyDescent="0.2">
      <c r="A1835" s="46" t="s">
        <v>154</v>
      </c>
      <c r="B1835" s="42">
        <v>3</v>
      </c>
      <c r="C1835" s="43">
        <v>92353.59</v>
      </c>
      <c r="D1835" s="43">
        <v>0</v>
      </c>
      <c r="E1835" s="43">
        <v>92353.59</v>
      </c>
      <c r="F1835" s="41" t="s">
        <v>1445</v>
      </c>
      <c r="G1835" s="41" t="s">
        <v>652</v>
      </c>
      <c r="H1835" s="41" t="s">
        <v>1243</v>
      </c>
      <c r="I1835" s="41" t="s">
        <v>1446</v>
      </c>
    </row>
    <row r="1836" spans="1:9" s="40" customFormat="1" ht="13.35" customHeight="1" x14ac:dyDescent="0.2">
      <c r="A1836" s="46" t="s">
        <v>154</v>
      </c>
      <c r="B1836" s="42">
        <v>4</v>
      </c>
      <c r="C1836" s="43">
        <v>92353.59</v>
      </c>
      <c r="D1836" s="43">
        <v>0</v>
      </c>
      <c r="E1836" s="43">
        <v>92353.59</v>
      </c>
      <c r="F1836" s="41" t="s">
        <v>1806</v>
      </c>
      <c r="G1836" s="41" t="s">
        <v>652</v>
      </c>
      <c r="H1836" s="41" t="s">
        <v>1602</v>
      </c>
      <c r="I1836" s="41" t="s">
        <v>1807</v>
      </c>
    </row>
    <row r="1837" spans="1:9" s="40" customFormat="1" ht="13.35" customHeight="1" x14ac:dyDescent="0.2">
      <c r="A1837" s="46" t="s">
        <v>154</v>
      </c>
      <c r="B1837" s="42">
        <v>5</v>
      </c>
      <c r="C1837" s="43">
        <v>92353.59</v>
      </c>
      <c r="D1837" s="43">
        <v>0</v>
      </c>
      <c r="E1837" s="43">
        <v>92353.59</v>
      </c>
      <c r="F1837" s="41" t="s">
        <v>2167</v>
      </c>
      <c r="G1837" s="41" t="s">
        <v>652</v>
      </c>
      <c r="H1837" s="41" t="s">
        <v>1961</v>
      </c>
      <c r="I1837" s="41" t="s">
        <v>2168</v>
      </c>
    </row>
    <row r="1838" spans="1:9" s="40" customFormat="1" ht="13.35" customHeight="1" x14ac:dyDescent="0.2">
      <c r="A1838" s="46" t="s">
        <v>154</v>
      </c>
      <c r="B1838" s="42">
        <v>6</v>
      </c>
      <c r="C1838" s="43">
        <v>75900.31</v>
      </c>
      <c r="D1838" s="43">
        <v>0</v>
      </c>
      <c r="E1838" s="43">
        <v>75900.31</v>
      </c>
      <c r="F1838" s="41" t="s">
        <v>2519</v>
      </c>
      <c r="G1838" s="41" t="s">
        <v>652</v>
      </c>
      <c r="H1838" s="41" t="s">
        <v>2317</v>
      </c>
      <c r="I1838" s="41" t="s">
        <v>2520</v>
      </c>
    </row>
    <row r="1839" spans="1:9" s="40" customFormat="1" ht="13.35" customHeight="1" x14ac:dyDescent="0.2">
      <c r="A1839" s="46" t="s">
        <v>154</v>
      </c>
      <c r="B1839" s="42">
        <v>7</v>
      </c>
      <c r="C1839" s="43">
        <v>88929.83</v>
      </c>
      <c r="D1839" s="43">
        <v>0</v>
      </c>
      <c r="E1839" s="43">
        <v>88929.83</v>
      </c>
      <c r="F1839" s="41" t="s">
        <v>2891</v>
      </c>
      <c r="G1839" s="41" t="s">
        <v>652</v>
      </c>
      <c r="H1839" s="41" t="s">
        <v>2675</v>
      </c>
      <c r="I1839" s="41" t="s">
        <v>2892</v>
      </c>
    </row>
    <row r="1840" spans="1:9" s="40" customFormat="1" ht="13.35" customHeight="1" x14ac:dyDescent="0.2">
      <c r="A1840" s="46" t="s">
        <v>154</v>
      </c>
      <c r="B1840" s="42">
        <v>8</v>
      </c>
      <c r="C1840" s="43">
        <v>89611.34</v>
      </c>
      <c r="D1840" s="43">
        <v>0</v>
      </c>
      <c r="E1840" s="43">
        <v>89611.34</v>
      </c>
      <c r="F1840" s="41" t="s">
        <v>3246</v>
      </c>
      <c r="G1840" s="41" t="s">
        <v>652</v>
      </c>
      <c r="H1840" s="41" t="s">
        <v>3030</v>
      </c>
      <c r="I1840" s="41" t="s">
        <v>3247</v>
      </c>
    </row>
    <row r="1841" spans="1:9" s="40" customFormat="1" ht="13.35" customHeight="1" x14ac:dyDescent="0.2">
      <c r="A1841" s="46" t="s">
        <v>154</v>
      </c>
      <c r="B1841" s="42">
        <v>9</v>
      </c>
      <c r="C1841" s="43">
        <v>89611.34</v>
      </c>
      <c r="D1841" s="43">
        <v>0</v>
      </c>
      <c r="E1841" s="43">
        <v>89611.34</v>
      </c>
      <c r="F1841" s="41" t="s">
        <v>3642</v>
      </c>
      <c r="G1841" s="41" t="s">
        <v>652</v>
      </c>
      <c r="H1841" s="41" t="s">
        <v>3386</v>
      </c>
      <c r="I1841" s="41" t="s">
        <v>3643</v>
      </c>
    </row>
    <row r="1842" spans="1:9" s="40" customFormat="1" ht="13.35" customHeight="1" x14ac:dyDescent="0.2">
      <c r="A1842" s="46" t="s">
        <v>154</v>
      </c>
      <c r="B1842" s="42">
        <v>10</v>
      </c>
      <c r="C1842" s="43">
        <v>90133.87</v>
      </c>
      <c r="D1842" s="43">
        <v>0</v>
      </c>
      <c r="E1842" s="43">
        <v>90133.87</v>
      </c>
      <c r="F1842" s="41" t="s">
        <v>3997</v>
      </c>
      <c r="G1842" s="41" t="s">
        <v>652</v>
      </c>
      <c r="H1842" s="41" t="s">
        <v>3749</v>
      </c>
      <c r="I1842" s="41" t="s">
        <v>3998</v>
      </c>
    </row>
    <row r="1843" spans="1:9" s="40" customFormat="1" ht="13.35" customHeight="1" x14ac:dyDescent="0.2">
      <c r="A1843" s="46" t="s">
        <v>154</v>
      </c>
      <c r="B1843" s="42">
        <v>11</v>
      </c>
      <c r="C1843" s="43">
        <v>90097.09</v>
      </c>
      <c r="D1843" s="43">
        <v>0</v>
      </c>
      <c r="E1843" s="43">
        <v>90097.09</v>
      </c>
      <c r="F1843" s="41" t="s">
        <v>4353</v>
      </c>
      <c r="G1843" s="41" t="s">
        <v>4354</v>
      </c>
      <c r="H1843" s="41" t="s">
        <v>4104</v>
      </c>
      <c r="I1843" s="41" t="s">
        <v>4355</v>
      </c>
    </row>
    <row r="1844" spans="1:9" s="40" customFormat="1" ht="13.35" customHeight="1" x14ac:dyDescent="0.2">
      <c r="A1844" s="46" t="s">
        <v>154</v>
      </c>
      <c r="B1844" s="42">
        <v>12</v>
      </c>
      <c r="C1844" s="43">
        <v>90132.24</v>
      </c>
      <c r="D1844" s="43">
        <v>0</v>
      </c>
      <c r="E1844" s="43">
        <v>90132.24</v>
      </c>
      <c r="F1844" s="41" t="s">
        <v>4791</v>
      </c>
      <c r="G1844" s="41" t="s">
        <v>4354</v>
      </c>
      <c r="H1844" s="41" t="s">
        <v>4521</v>
      </c>
      <c r="I1844" s="41" t="s">
        <v>4792</v>
      </c>
    </row>
    <row r="1845" spans="1:9" s="40" customFormat="1" ht="13.35" customHeight="1" x14ac:dyDescent="0.2">
      <c r="A1845" s="46" t="s">
        <v>155</v>
      </c>
      <c r="B1845" s="42">
        <v>1</v>
      </c>
      <c r="C1845" s="43">
        <v>565173.18000000005</v>
      </c>
      <c r="D1845" s="43">
        <v>0</v>
      </c>
      <c r="E1845" s="43">
        <v>565173.18000000005</v>
      </c>
      <c r="F1845" s="41" t="s">
        <v>507</v>
      </c>
      <c r="G1845" s="41" t="s">
        <v>508</v>
      </c>
      <c r="H1845" s="41" t="s">
        <v>327</v>
      </c>
      <c r="I1845" s="41" t="s">
        <v>509</v>
      </c>
    </row>
    <row r="1846" spans="1:9" s="40" customFormat="1" ht="13.35" customHeight="1" x14ac:dyDescent="0.2">
      <c r="A1846" s="46" t="s">
        <v>155</v>
      </c>
      <c r="B1846" s="42">
        <v>2</v>
      </c>
      <c r="C1846" s="43">
        <v>854391.57</v>
      </c>
      <c r="D1846" s="43">
        <v>0</v>
      </c>
      <c r="E1846" s="43">
        <v>854391.57</v>
      </c>
      <c r="F1846" s="41" t="s">
        <v>990</v>
      </c>
      <c r="G1846" s="41" t="s">
        <v>508</v>
      </c>
      <c r="H1846" s="41" t="s">
        <v>884</v>
      </c>
      <c r="I1846" s="41" t="s">
        <v>991</v>
      </c>
    </row>
    <row r="1847" spans="1:9" s="40" customFormat="1" ht="13.35" customHeight="1" x14ac:dyDescent="0.2">
      <c r="A1847" s="46" t="s">
        <v>155</v>
      </c>
      <c r="B1847" s="42">
        <v>3</v>
      </c>
      <c r="C1847" s="43">
        <v>709782.37</v>
      </c>
      <c r="D1847" s="43">
        <v>0</v>
      </c>
      <c r="E1847" s="43">
        <v>709782.37</v>
      </c>
      <c r="F1847" s="41" t="s">
        <v>1349</v>
      </c>
      <c r="G1847" s="41" t="s">
        <v>508</v>
      </c>
      <c r="H1847" s="41" t="s">
        <v>1243</v>
      </c>
      <c r="I1847" s="41" t="s">
        <v>1350</v>
      </c>
    </row>
    <row r="1848" spans="1:9" s="40" customFormat="1" ht="13.35" customHeight="1" x14ac:dyDescent="0.2">
      <c r="A1848" s="46" t="s">
        <v>155</v>
      </c>
      <c r="B1848" s="42">
        <v>4</v>
      </c>
      <c r="C1848" s="43">
        <v>709782.37</v>
      </c>
      <c r="D1848" s="43">
        <v>0</v>
      </c>
      <c r="E1848" s="43">
        <v>709782.37</v>
      </c>
      <c r="F1848" s="41" t="s">
        <v>1710</v>
      </c>
      <c r="G1848" s="41" t="s">
        <v>508</v>
      </c>
      <c r="H1848" s="41" t="s">
        <v>1602</v>
      </c>
      <c r="I1848" s="41" t="s">
        <v>1711</v>
      </c>
    </row>
    <row r="1849" spans="1:9" s="40" customFormat="1" ht="13.35" customHeight="1" x14ac:dyDescent="0.2">
      <c r="A1849" s="46" t="s">
        <v>155</v>
      </c>
      <c r="B1849" s="42">
        <v>5</v>
      </c>
      <c r="C1849" s="43">
        <v>709782.37</v>
      </c>
      <c r="D1849" s="43">
        <v>0</v>
      </c>
      <c r="E1849" s="43">
        <v>709782.37</v>
      </c>
      <c r="F1849" s="41" t="s">
        <v>2073</v>
      </c>
      <c r="G1849" s="41" t="s">
        <v>508</v>
      </c>
      <c r="H1849" s="41" t="s">
        <v>1961</v>
      </c>
      <c r="I1849" s="41" t="s">
        <v>2074</v>
      </c>
    </row>
    <row r="1850" spans="1:9" s="40" customFormat="1" ht="13.35" customHeight="1" x14ac:dyDescent="0.2">
      <c r="A1850" s="46" t="s">
        <v>155</v>
      </c>
      <c r="B1850" s="42">
        <v>6</v>
      </c>
      <c r="C1850" s="43">
        <v>323688.33</v>
      </c>
      <c r="D1850" s="43">
        <v>0</v>
      </c>
      <c r="E1850" s="43">
        <v>323688.33</v>
      </c>
      <c r="F1850" s="41" t="s">
        <v>2429</v>
      </c>
      <c r="G1850" s="41" t="s">
        <v>508</v>
      </c>
      <c r="H1850" s="41" t="s">
        <v>2317</v>
      </c>
      <c r="I1850" s="41" t="s">
        <v>2430</v>
      </c>
    </row>
    <row r="1851" spans="1:9" s="40" customFormat="1" ht="13.35" customHeight="1" x14ac:dyDescent="0.2">
      <c r="A1851" s="46" t="s">
        <v>155</v>
      </c>
      <c r="B1851" s="42">
        <v>7</v>
      </c>
      <c r="C1851" s="43">
        <v>313304.03999999998</v>
      </c>
      <c r="D1851" s="43">
        <v>0</v>
      </c>
      <c r="E1851" s="43">
        <v>313304.03999999998</v>
      </c>
      <c r="F1851" s="41" t="s">
        <v>2789</v>
      </c>
      <c r="G1851" s="41" t="s">
        <v>508</v>
      </c>
      <c r="H1851" s="41" t="s">
        <v>2675</v>
      </c>
      <c r="I1851" s="41" t="s">
        <v>2790</v>
      </c>
    </row>
    <row r="1852" spans="1:9" s="40" customFormat="1" ht="13.35" customHeight="1" x14ac:dyDescent="0.2">
      <c r="A1852" s="46" t="s">
        <v>155</v>
      </c>
      <c r="B1852" s="42">
        <v>8</v>
      </c>
      <c r="C1852" s="43">
        <v>184588.16</v>
      </c>
      <c r="D1852" s="43">
        <v>0</v>
      </c>
      <c r="E1852" s="43">
        <v>184588.16</v>
      </c>
      <c r="F1852" s="41" t="s">
        <v>3144</v>
      </c>
      <c r="G1852" s="41" t="s">
        <v>508</v>
      </c>
      <c r="H1852" s="41" t="s">
        <v>3030</v>
      </c>
      <c r="I1852" s="41" t="s">
        <v>3145</v>
      </c>
    </row>
    <row r="1853" spans="1:9" s="40" customFormat="1" ht="13.35" customHeight="1" x14ac:dyDescent="0.2">
      <c r="A1853" s="46" t="s">
        <v>155</v>
      </c>
      <c r="B1853" s="42">
        <v>9</v>
      </c>
      <c r="C1853" s="43">
        <v>441206.86</v>
      </c>
      <c r="D1853" s="43">
        <v>0</v>
      </c>
      <c r="E1853" s="43">
        <v>441206.86</v>
      </c>
      <c r="F1853" s="41" t="s">
        <v>3541</v>
      </c>
      <c r="G1853" s="41" t="s">
        <v>508</v>
      </c>
      <c r="H1853" s="41" t="s">
        <v>3386</v>
      </c>
      <c r="I1853" s="41" t="s">
        <v>3542</v>
      </c>
    </row>
    <row r="1854" spans="1:9" s="40" customFormat="1" ht="13.35" customHeight="1" x14ac:dyDescent="0.2">
      <c r="A1854" s="46" t="s">
        <v>155</v>
      </c>
      <c r="B1854" s="42">
        <v>10</v>
      </c>
      <c r="C1854" s="43">
        <v>449168.35</v>
      </c>
      <c r="D1854" s="43">
        <v>0</v>
      </c>
      <c r="E1854" s="43">
        <v>449168.35</v>
      </c>
      <c r="F1854" s="41" t="s">
        <v>3899</v>
      </c>
      <c r="G1854" s="41" t="s">
        <v>508</v>
      </c>
      <c r="H1854" s="41" t="s">
        <v>3749</v>
      </c>
      <c r="I1854" s="41" t="s">
        <v>3900</v>
      </c>
    </row>
    <row r="1855" spans="1:9" s="40" customFormat="1" ht="13.35" customHeight="1" x14ac:dyDescent="0.2">
      <c r="A1855" s="46" t="s">
        <v>155</v>
      </c>
      <c r="B1855" s="42">
        <v>11</v>
      </c>
      <c r="C1855" s="43">
        <v>423572.38</v>
      </c>
      <c r="D1855" s="43">
        <v>0</v>
      </c>
      <c r="E1855" s="43">
        <v>423572.38</v>
      </c>
      <c r="F1855" s="41" t="s">
        <v>4254</v>
      </c>
      <c r="G1855" s="41" t="s">
        <v>508</v>
      </c>
      <c r="H1855" s="41" t="s">
        <v>4104</v>
      </c>
      <c r="I1855" s="41" t="s">
        <v>4255</v>
      </c>
    </row>
    <row r="1856" spans="1:9" s="40" customFormat="1" ht="13.35" customHeight="1" x14ac:dyDescent="0.2">
      <c r="A1856" s="46" t="s">
        <v>155</v>
      </c>
      <c r="B1856" s="42">
        <v>12</v>
      </c>
      <c r="C1856" s="43">
        <v>143201.95000000001</v>
      </c>
      <c r="D1856" s="43">
        <v>0</v>
      </c>
      <c r="E1856" s="43">
        <v>143201.95000000001</v>
      </c>
      <c r="F1856" s="41" t="s">
        <v>4827</v>
      </c>
      <c r="G1856" s="41" t="s">
        <v>508</v>
      </c>
      <c r="H1856" s="41" t="s">
        <v>4521</v>
      </c>
      <c r="I1856" s="41" t="s">
        <v>4828</v>
      </c>
    </row>
    <row r="1857" spans="1:9" s="40" customFormat="1" ht="13.35" customHeight="1" x14ac:dyDescent="0.2">
      <c r="A1857" s="46" t="s">
        <v>156</v>
      </c>
      <c r="B1857" s="42">
        <v>1</v>
      </c>
      <c r="C1857" s="43">
        <v>19780.62</v>
      </c>
      <c r="D1857" s="43">
        <v>0</v>
      </c>
      <c r="E1857" s="43">
        <v>19780.62</v>
      </c>
      <c r="F1857" s="41" t="s">
        <v>588</v>
      </c>
      <c r="G1857" s="41" t="s">
        <v>589</v>
      </c>
      <c r="H1857" s="41" t="s">
        <v>327</v>
      </c>
      <c r="I1857" s="41" t="s">
        <v>590</v>
      </c>
    </row>
    <row r="1858" spans="1:9" s="40" customFormat="1" ht="13.35" customHeight="1" x14ac:dyDescent="0.2">
      <c r="A1858" s="46" t="s">
        <v>156</v>
      </c>
      <c r="B1858" s="42">
        <v>2</v>
      </c>
      <c r="C1858" s="43">
        <v>27534.71</v>
      </c>
      <c r="D1858" s="43">
        <v>0</v>
      </c>
      <c r="E1858" s="43">
        <v>27534.71</v>
      </c>
      <c r="F1858" s="41" t="s">
        <v>1044</v>
      </c>
      <c r="G1858" s="41" t="s">
        <v>589</v>
      </c>
      <c r="H1858" s="41" t="s">
        <v>884</v>
      </c>
      <c r="I1858" s="41" t="s">
        <v>1045</v>
      </c>
    </row>
    <row r="1859" spans="1:9" s="40" customFormat="1" ht="13.35" customHeight="1" x14ac:dyDescent="0.2">
      <c r="A1859" s="46" t="s">
        <v>156</v>
      </c>
      <c r="B1859" s="42">
        <v>3</v>
      </c>
      <c r="C1859" s="43">
        <v>23657.66</v>
      </c>
      <c r="D1859" s="43">
        <v>0</v>
      </c>
      <c r="E1859" s="43">
        <v>23657.66</v>
      </c>
      <c r="F1859" s="41" t="s">
        <v>1403</v>
      </c>
      <c r="G1859" s="41" t="s">
        <v>589</v>
      </c>
      <c r="H1859" s="41" t="s">
        <v>1243</v>
      </c>
      <c r="I1859" s="41" t="s">
        <v>1404</v>
      </c>
    </row>
    <row r="1860" spans="1:9" s="40" customFormat="1" ht="13.35" customHeight="1" x14ac:dyDescent="0.2">
      <c r="A1860" s="46" t="s">
        <v>156</v>
      </c>
      <c r="B1860" s="42">
        <v>4</v>
      </c>
      <c r="C1860" s="43">
        <v>23657.66</v>
      </c>
      <c r="D1860" s="43">
        <v>0</v>
      </c>
      <c r="E1860" s="43">
        <v>23657.66</v>
      </c>
      <c r="F1860" s="41" t="s">
        <v>1764</v>
      </c>
      <c r="G1860" s="41" t="s">
        <v>589</v>
      </c>
      <c r="H1860" s="41" t="s">
        <v>1602</v>
      </c>
      <c r="I1860" s="41" t="s">
        <v>1765</v>
      </c>
    </row>
    <row r="1861" spans="1:9" s="40" customFormat="1" ht="13.35" customHeight="1" x14ac:dyDescent="0.2">
      <c r="A1861" s="46" t="s">
        <v>156</v>
      </c>
      <c r="B1861" s="42">
        <v>5</v>
      </c>
      <c r="C1861" s="43">
        <v>23657.66</v>
      </c>
      <c r="D1861" s="43">
        <v>0</v>
      </c>
      <c r="E1861" s="43">
        <v>23657.66</v>
      </c>
      <c r="F1861" s="41" t="s">
        <v>2127</v>
      </c>
      <c r="G1861" s="41" t="s">
        <v>589</v>
      </c>
      <c r="H1861" s="41" t="s">
        <v>1961</v>
      </c>
      <c r="I1861" s="41" t="s">
        <v>2128</v>
      </c>
    </row>
    <row r="1862" spans="1:9" s="40" customFormat="1" ht="13.35" customHeight="1" x14ac:dyDescent="0.2">
      <c r="A1862" s="46" t="s">
        <v>157</v>
      </c>
      <c r="B1862" s="42">
        <v>1</v>
      </c>
      <c r="C1862" s="43">
        <v>904940.57</v>
      </c>
      <c r="D1862" s="43">
        <v>0</v>
      </c>
      <c r="E1862" s="43">
        <v>904940.57</v>
      </c>
      <c r="F1862" s="41" t="s">
        <v>357</v>
      </c>
      <c r="G1862" s="41" t="s">
        <v>358</v>
      </c>
      <c r="H1862" s="41" t="s">
        <v>327</v>
      </c>
      <c r="I1862" s="41" t="s">
        <v>359</v>
      </c>
    </row>
    <row r="1863" spans="1:9" s="40" customFormat="1" ht="13.35" customHeight="1" x14ac:dyDescent="0.2">
      <c r="A1863" s="46" t="s">
        <v>157</v>
      </c>
      <c r="B1863" s="42">
        <v>2</v>
      </c>
      <c r="C1863" s="43">
        <v>954532.4</v>
      </c>
      <c r="D1863" s="43">
        <v>0</v>
      </c>
      <c r="E1863" s="43">
        <v>954532.4</v>
      </c>
      <c r="F1863" s="41" t="s">
        <v>886</v>
      </c>
      <c r="G1863" s="41" t="s">
        <v>358</v>
      </c>
      <c r="H1863" s="41" t="s">
        <v>884</v>
      </c>
      <c r="I1863" s="41" t="s">
        <v>887</v>
      </c>
    </row>
    <row r="1864" spans="1:9" s="40" customFormat="1" ht="13.35" customHeight="1" x14ac:dyDescent="0.2">
      <c r="A1864" s="46" t="s">
        <v>157</v>
      </c>
      <c r="B1864" s="42">
        <v>3</v>
      </c>
      <c r="C1864" s="43">
        <v>929736.48</v>
      </c>
      <c r="D1864" s="43">
        <v>0</v>
      </c>
      <c r="E1864" s="43">
        <v>929736.48</v>
      </c>
      <c r="F1864" s="41" t="s">
        <v>1245</v>
      </c>
      <c r="G1864" s="41" t="s">
        <v>358</v>
      </c>
      <c r="H1864" s="41" t="s">
        <v>1243</v>
      </c>
      <c r="I1864" s="41" t="s">
        <v>1246</v>
      </c>
    </row>
    <row r="1865" spans="1:9" s="40" customFormat="1" ht="13.35" customHeight="1" x14ac:dyDescent="0.2">
      <c r="A1865" s="46" t="s">
        <v>157</v>
      </c>
      <c r="B1865" s="42">
        <v>4</v>
      </c>
      <c r="C1865" s="43">
        <v>929736.48</v>
      </c>
      <c r="D1865" s="43">
        <v>0</v>
      </c>
      <c r="E1865" s="43">
        <v>929736.48</v>
      </c>
      <c r="F1865" s="41" t="s">
        <v>1604</v>
      </c>
      <c r="G1865" s="41" t="s">
        <v>358</v>
      </c>
      <c r="H1865" s="41" t="s">
        <v>1602</v>
      </c>
      <c r="I1865" s="41" t="s">
        <v>1605</v>
      </c>
    </row>
    <row r="1866" spans="1:9" s="40" customFormat="1" ht="13.35" customHeight="1" x14ac:dyDescent="0.2">
      <c r="A1866" s="46" t="s">
        <v>157</v>
      </c>
      <c r="B1866" s="42">
        <v>5</v>
      </c>
      <c r="C1866" s="43">
        <v>929736.48</v>
      </c>
      <c r="D1866" s="43">
        <v>0</v>
      </c>
      <c r="E1866" s="43">
        <v>929736.48</v>
      </c>
      <c r="F1866" s="41" t="s">
        <v>1963</v>
      </c>
      <c r="G1866" s="41" t="s">
        <v>358</v>
      </c>
      <c r="H1866" s="41" t="s">
        <v>1961</v>
      </c>
      <c r="I1866" s="41" t="s">
        <v>1964</v>
      </c>
    </row>
    <row r="1867" spans="1:9" s="40" customFormat="1" ht="13.35" customHeight="1" x14ac:dyDescent="0.2">
      <c r="A1867" s="46" t="s">
        <v>157</v>
      </c>
      <c r="B1867" s="42">
        <v>6</v>
      </c>
      <c r="C1867" s="43">
        <v>678743.71</v>
      </c>
      <c r="D1867" s="43">
        <v>0</v>
      </c>
      <c r="E1867" s="43">
        <v>678743.71</v>
      </c>
      <c r="F1867" s="41" t="s">
        <v>2319</v>
      </c>
      <c r="G1867" s="41" t="s">
        <v>358</v>
      </c>
      <c r="H1867" s="41" t="s">
        <v>2317</v>
      </c>
      <c r="I1867" s="41" t="s">
        <v>2320</v>
      </c>
    </row>
    <row r="1868" spans="1:9" s="40" customFormat="1" ht="13.35" customHeight="1" x14ac:dyDescent="0.2">
      <c r="A1868" s="46" t="s">
        <v>157</v>
      </c>
      <c r="B1868" s="42">
        <v>7</v>
      </c>
      <c r="C1868" s="43">
        <v>881019.85</v>
      </c>
      <c r="D1868" s="43">
        <v>0</v>
      </c>
      <c r="E1868" s="43">
        <v>881019.85</v>
      </c>
      <c r="F1868" s="41" t="s">
        <v>2677</v>
      </c>
      <c r="G1868" s="41" t="s">
        <v>358</v>
      </c>
      <c r="H1868" s="41" t="s">
        <v>2675</v>
      </c>
      <c r="I1868" s="41" t="s">
        <v>2678</v>
      </c>
    </row>
    <row r="1869" spans="1:9" s="40" customFormat="1" ht="13.35" customHeight="1" x14ac:dyDescent="0.2">
      <c r="A1869" s="46" t="s">
        <v>157</v>
      </c>
      <c r="B1869" s="42">
        <v>8</v>
      </c>
      <c r="C1869" s="43">
        <v>887795.19</v>
      </c>
      <c r="D1869" s="43">
        <v>0</v>
      </c>
      <c r="E1869" s="43">
        <v>887795.19</v>
      </c>
      <c r="F1869" s="41" t="s">
        <v>3032</v>
      </c>
      <c r="G1869" s="41" t="s">
        <v>358</v>
      </c>
      <c r="H1869" s="41" t="s">
        <v>3030</v>
      </c>
      <c r="I1869" s="41" t="s">
        <v>3033</v>
      </c>
    </row>
    <row r="1870" spans="1:9" s="40" customFormat="1" ht="13.35" customHeight="1" x14ac:dyDescent="0.2">
      <c r="A1870" s="46" t="s">
        <v>157</v>
      </c>
      <c r="B1870" s="42">
        <v>9</v>
      </c>
      <c r="C1870" s="43">
        <v>887795.18</v>
      </c>
      <c r="D1870" s="43">
        <v>0</v>
      </c>
      <c r="E1870" s="43">
        <v>887795.18</v>
      </c>
      <c r="F1870" s="41" t="s">
        <v>3394</v>
      </c>
      <c r="G1870" s="41" t="s">
        <v>358</v>
      </c>
      <c r="H1870" s="41" t="s">
        <v>3386</v>
      </c>
      <c r="I1870" s="41" t="s">
        <v>3395</v>
      </c>
    </row>
    <row r="1871" spans="1:9" s="40" customFormat="1" ht="13.35" customHeight="1" x14ac:dyDescent="0.2">
      <c r="A1871" s="46" t="s">
        <v>157</v>
      </c>
      <c r="B1871" s="42">
        <v>10</v>
      </c>
      <c r="C1871" s="43">
        <v>892906.26</v>
      </c>
      <c r="D1871" s="43">
        <v>0</v>
      </c>
      <c r="E1871" s="43">
        <v>892906.26</v>
      </c>
      <c r="F1871" s="41" t="s">
        <v>3755</v>
      </c>
      <c r="G1871" s="41" t="s">
        <v>358</v>
      </c>
      <c r="H1871" s="41" t="s">
        <v>3749</v>
      </c>
      <c r="I1871" s="41" t="s">
        <v>3756</v>
      </c>
    </row>
    <row r="1872" spans="1:9" s="40" customFormat="1" ht="13.35" customHeight="1" x14ac:dyDescent="0.2">
      <c r="A1872" s="46" t="s">
        <v>157</v>
      </c>
      <c r="B1872" s="42">
        <v>11</v>
      </c>
      <c r="C1872" s="43">
        <v>892546.49</v>
      </c>
      <c r="D1872" s="43">
        <v>0</v>
      </c>
      <c r="E1872" s="43">
        <v>892546.49</v>
      </c>
      <c r="F1872" s="41" t="s">
        <v>4110</v>
      </c>
      <c r="G1872" s="41" t="s">
        <v>358</v>
      </c>
      <c r="H1872" s="41" t="s">
        <v>4104</v>
      </c>
      <c r="I1872" s="41" t="s">
        <v>4111</v>
      </c>
    </row>
    <row r="1873" spans="1:9" s="40" customFormat="1" ht="13.35" customHeight="1" x14ac:dyDescent="0.2">
      <c r="A1873" s="46" t="s">
        <v>157</v>
      </c>
      <c r="B1873" s="42">
        <v>12</v>
      </c>
      <c r="C1873" s="43">
        <v>892346.29</v>
      </c>
      <c r="D1873" s="43">
        <v>0</v>
      </c>
      <c r="E1873" s="43">
        <v>892346.29</v>
      </c>
      <c r="F1873" s="41" t="s">
        <v>4871</v>
      </c>
      <c r="G1873" s="41" t="s">
        <v>358</v>
      </c>
      <c r="H1873" s="41" t="s">
        <v>4521</v>
      </c>
      <c r="I1873" s="41" t="s">
        <v>4872</v>
      </c>
    </row>
    <row r="1874" spans="1:9" s="40" customFormat="1" ht="13.35" customHeight="1" x14ac:dyDescent="0.2">
      <c r="A1874" s="46" t="s">
        <v>158</v>
      </c>
      <c r="B1874" s="42">
        <v>1</v>
      </c>
      <c r="C1874" s="43">
        <v>199044.41</v>
      </c>
      <c r="D1874" s="43">
        <v>0</v>
      </c>
      <c r="E1874" s="43">
        <v>199044.41</v>
      </c>
      <c r="F1874" s="41" t="s">
        <v>807</v>
      </c>
      <c r="G1874" s="41" t="s">
        <v>808</v>
      </c>
      <c r="H1874" s="41" t="s">
        <v>327</v>
      </c>
      <c r="I1874" s="41" t="s">
        <v>809</v>
      </c>
    </row>
    <row r="1875" spans="1:9" s="40" customFormat="1" ht="13.35" customHeight="1" x14ac:dyDescent="0.2">
      <c r="A1875" s="46" t="s">
        <v>158</v>
      </c>
      <c r="B1875" s="42">
        <v>2</v>
      </c>
      <c r="C1875" s="43">
        <v>202990.03</v>
      </c>
      <c r="D1875" s="43">
        <v>0</v>
      </c>
      <c r="E1875" s="43">
        <v>202990.03</v>
      </c>
      <c r="F1875" s="41" t="s">
        <v>1186</v>
      </c>
      <c r="G1875" s="41" t="s">
        <v>808</v>
      </c>
      <c r="H1875" s="41" t="s">
        <v>884</v>
      </c>
      <c r="I1875" s="41" t="s">
        <v>1187</v>
      </c>
    </row>
    <row r="1876" spans="1:9" s="40" customFormat="1" ht="13.35" customHeight="1" x14ac:dyDescent="0.2">
      <c r="A1876" s="46" t="s">
        <v>158</v>
      </c>
      <c r="B1876" s="42">
        <v>3</v>
      </c>
      <c r="C1876" s="43">
        <v>201017.22</v>
      </c>
      <c r="D1876" s="43">
        <v>0</v>
      </c>
      <c r="E1876" s="43">
        <v>201017.22</v>
      </c>
      <c r="F1876" s="41" t="s">
        <v>1545</v>
      </c>
      <c r="G1876" s="41" t="s">
        <v>808</v>
      </c>
      <c r="H1876" s="41" t="s">
        <v>1243</v>
      </c>
      <c r="I1876" s="41" t="s">
        <v>1546</v>
      </c>
    </row>
    <row r="1877" spans="1:9" s="40" customFormat="1" ht="13.35" customHeight="1" x14ac:dyDescent="0.2">
      <c r="A1877" s="46" t="s">
        <v>158</v>
      </c>
      <c r="B1877" s="42">
        <v>4</v>
      </c>
      <c r="C1877" s="43">
        <v>201017.22</v>
      </c>
      <c r="D1877" s="43">
        <v>0</v>
      </c>
      <c r="E1877" s="43">
        <v>201017.22</v>
      </c>
      <c r="F1877" s="41" t="s">
        <v>1904</v>
      </c>
      <c r="G1877" s="41" t="s">
        <v>808</v>
      </c>
      <c r="H1877" s="41" t="s">
        <v>1602</v>
      </c>
      <c r="I1877" s="41" t="s">
        <v>1905</v>
      </c>
    </row>
    <row r="1878" spans="1:9" s="40" customFormat="1" ht="13.35" customHeight="1" x14ac:dyDescent="0.2">
      <c r="A1878" s="46" t="s">
        <v>158</v>
      </c>
      <c r="B1878" s="42">
        <v>5</v>
      </c>
      <c r="C1878" s="43">
        <v>201017.22</v>
      </c>
      <c r="D1878" s="43">
        <v>0</v>
      </c>
      <c r="E1878" s="43">
        <v>201017.22</v>
      </c>
      <c r="F1878" s="41" t="s">
        <v>2263</v>
      </c>
      <c r="G1878" s="41" t="s">
        <v>808</v>
      </c>
      <c r="H1878" s="41" t="s">
        <v>1961</v>
      </c>
      <c r="I1878" s="41" t="s">
        <v>2264</v>
      </c>
    </row>
    <row r="1879" spans="1:9" s="40" customFormat="1" ht="13.35" customHeight="1" x14ac:dyDescent="0.2">
      <c r="A1879" s="46" t="s">
        <v>158</v>
      </c>
      <c r="B1879" s="42">
        <v>6</v>
      </c>
      <c r="C1879" s="43">
        <v>189604.44</v>
      </c>
      <c r="D1879" s="43">
        <v>0</v>
      </c>
      <c r="E1879" s="43">
        <v>189604.44</v>
      </c>
      <c r="F1879" s="41" t="s">
        <v>2615</v>
      </c>
      <c r="G1879" s="41" t="s">
        <v>808</v>
      </c>
      <c r="H1879" s="41" t="s">
        <v>2317</v>
      </c>
      <c r="I1879" s="41" t="s">
        <v>2616</v>
      </c>
    </row>
    <row r="1880" spans="1:9" s="40" customFormat="1" ht="13.35" customHeight="1" x14ac:dyDescent="0.2">
      <c r="A1880" s="46" t="s">
        <v>158</v>
      </c>
      <c r="B1880" s="42">
        <v>7</v>
      </c>
      <c r="C1880" s="43">
        <v>197783.37</v>
      </c>
      <c r="D1880" s="43">
        <v>0</v>
      </c>
      <c r="E1880" s="43">
        <v>197783.37</v>
      </c>
      <c r="F1880" s="41" t="s">
        <v>2811</v>
      </c>
      <c r="G1880" s="41" t="s">
        <v>808</v>
      </c>
      <c r="H1880" s="41" t="s">
        <v>2675</v>
      </c>
      <c r="I1880" s="41" t="s">
        <v>2812</v>
      </c>
    </row>
    <row r="1881" spans="1:9" s="40" customFormat="1" ht="13.35" customHeight="1" x14ac:dyDescent="0.2">
      <c r="A1881" s="46" t="s">
        <v>158</v>
      </c>
      <c r="B1881" s="42">
        <v>8</v>
      </c>
      <c r="C1881" s="43">
        <v>199115.01</v>
      </c>
      <c r="D1881" s="43">
        <v>0</v>
      </c>
      <c r="E1881" s="43">
        <v>199115.01</v>
      </c>
      <c r="F1881" s="41" t="s">
        <v>3166</v>
      </c>
      <c r="G1881" s="41" t="s">
        <v>808</v>
      </c>
      <c r="H1881" s="41" t="s">
        <v>3030</v>
      </c>
      <c r="I1881" s="41" t="s">
        <v>3167</v>
      </c>
    </row>
    <row r="1882" spans="1:9" s="40" customFormat="1" ht="13.35" customHeight="1" x14ac:dyDescent="0.2">
      <c r="A1882" s="46" t="s">
        <v>158</v>
      </c>
      <c r="B1882" s="42">
        <v>9</v>
      </c>
      <c r="C1882" s="43">
        <v>199115.01</v>
      </c>
      <c r="D1882" s="43">
        <v>0</v>
      </c>
      <c r="E1882" s="43">
        <v>199115.01</v>
      </c>
      <c r="F1882" s="41" t="s">
        <v>3566</v>
      </c>
      <c r="G1882" s="41" t="s">
        <v>808</v>
      </c>
      <c r="H1882" s="41" t="s">
        <v>3386</v>
      </c>
      <c r="I1882" s="41" t="s">
        <v>3567</v>
      </c>
    </row>
    <row r="1883" spans="1:9" s="40" customFormat="1" ht="13.35" customHeight="1" x14ac:dyDescent="0.2">
      <c r="A1883" s="46" t="s">
        <v>158</v>
      </c>
      <c r="B1883" s="42">
        <v>10</v>
      </c>
      <c r="C1883" s="43">
        <v>200136.03</v>
      </c>
      <c r="D1883" s="43">
        <v>0</v>
      </c>
      <c r="E1883" s="43">
        <v>200136.03</v>
      </c>
      <c r="F1883" s="41" t="s">
        <v>3923</v>
      </c>
      <c r="G1883" s="41" t="s">
        <v>808</v>
      </c>
      <c r="H1883" s="41" t="s">
        <v>3749</v>
      </c>
      <c r="I1883" s="41" t="s">
        <v>3924</v>
      </c>
    </row>
    <row r="1884" spans="1:9" s="40" customFormat="1" ht="13.35" customHeight="1" x14ac:dyDescent="0.2">
      <c r="A1884" s="46" t="s">
        <v>158</v>
      </c>
      <c r="B1884" s="42">
        <v>11</v>
      </c>
      <c r="C1884" s="43">
        <v>200064.16</v>
      </c>
      <c r="D1884" s="43">
        <v>0</v>
      </c>
      <c r="E1884" s="43">
        <v>200064.16</v>
      </c>
      <c r="F1884" s="41" t="s">
        <v>4278</v>
      </c>
      <c r="G1884" s="41" t="s">
        <v>808</v>
      </c>
      <c r="H1884" s="41" t="s">
        <v>4104</v>
      </c>
      <c r="I1884" s="41" t="s">
        <v>4279</v>
      </c>
    </row>
    <row r="1885" spans="1:9" s="40" customFormat="1" ht="13.35" customHeight="1" x14ac:dyDescent="0.2">
      <c r="A1885" s="46" t="s">
        <v>158</v>
      </c>
      <c r="B1885" s="42">
        <v>12</v>
      </c>
      <c r="C1885" s="43">
        <v>200132.81</v>
      </c>
      <c r="D1885" s="43">
        <v>0</v>
      </c>
      <c r="E1885" s="43">
        <v>200132.81</v>
      </c>
      <c r="F1885" s="41" t="s">
        <v>4535</v>
      </c>
      <c r="G1885" s="41" t="s">
        <v>808</v>
      </c>
      <c r="H1885" s="41" t="s">
        <v>4521</v>
      </c>
      <c r="I1885" s="41" t="s">
        <v>4536</v>
      </c>
    </row>
    <row r="1886" spans="1:9" s="40" customFormat="1" ht="13.35" customHeight="1" x14ac:dyDescent="0.2">
      <c r="A1886" s="46" t="s">
        <v>159</v>
      </c>
      <c r="B1886" s="42">
        <v>1</v>
      </c>
      <c r="C1886" s="43">
        <v>87781.41</v>
      </c>
      <c r="D1886" s="43">
        <v>0</v>
      </c>
      <c r="E1886" s="43">
        <v>87781.41</v>
      </c>
      <c r="F1886" s="41" t="s">
        <v>822</v>
      </c>
      <c r="G1886" s="41" t="s">
        <v>823</v>
      </c>
      <c r="H1886" s="41" t="s">
        <v>327</v>
      </c>
      <c r="I1886" s="41" t="s">
        <v>824</v>
      </c>
    </row>
    <row r="1887" spans="1:9" s="40" customFormat="1" ht="13.35" customHeight="1" x14ac:dyDescent="0.2">
      <c r="A1887" s="46" t="s">
        <v>159</v>
      </c>
      <c r="B1887" s="42">
        <v>2</v>
      </c>
      <c r="C1887" s="43">
        <v>88071.79</v>
      </c>
      <c r="D1887" s="43">
        <v>0</v>
      </c>
      <c r="E1887" s="43">
        <v>88071.79</v>
      </c>
      <c r="F1887" s="41" t="s">
        <v>1196</v>
      </c>
      <c r="G1887" s="41" t="s">
        <v>823</v>
      </c>
      <c r="H1887" s="41" t="s">
        <v>884</v>
      </c>
      <c r="I1887" s="41" t="s">
        <v>1197</v>
      </c>
    </row>
    <row r="1888" spans="1:9" s="40" customFormat="1" ht="13.35" customHeight="1" x14ac:dyDescent="0.2">
      <c r="A1888" s="46" t="s">
        <v>159</v>
      </c>
      <c r="B1888" s="42">
        <v>3</v>
      </c>
      <c r="C1888" s="43">
        <v>87926.6</v>
      </c>
      <c r="D1888" s="43">
        <v>0</v>
      </c>
      <c r="E1888" s="43">
        <v>87926.6</v>
      </c>
      <c r="F1888" s="41" t="s">
        <v>1555</v>
      </c>
      <c r="G1888" s="41" t="s">
        <v>823</v>
      </c>
      <c r="H1888" s="41" t="s">
        <v>1243</v>
      </c>
      <c r="I1888" s="41" t="s">
        <v>1556</v>
      </c>
    </row>
    <row r="1889" spans="1:9" s="40" customFormat="1" ht="13.35" customHeight="1" x14ac:dyDescent="0.2">
      <c r="A1889" s="46" t="s">
        <v>159</v>
      </c>
      <c r="B1889" s="42">
        <v>4</v>
      </c>
      <c r="C1889" s="43">
        <v>87926.6</v>
      </c>
      <c r="D1889" s="43">
        <v>0</v>
      </c>
      <c r="E1889" s="43">
        <v>87926.6</v>
      </c>
      <c r="F1889" s="41" t="s">
        <v>1914</v>
      </c>
      <c r="G1889" s="41" t="s">
        <v>823</v>
      </c>
      <c r="H1889" s="41" t="s">
        <v>1602</v>
      </c>
      <c r="I1889" s="41" t="s">
        <v>1915</v>
      </c>
    </row>
    <row r="1890" spans="1:9" s="40" customFormat="1" ht="13.35" customHeight="1" x14ac:dyDescent="0.2">
      <c r="A1890" s="46" t="s">
        <v>159</v>
      </c>
      <c r="B1890" s="42">
        <v>5</v>
      </c>
      <c r="C1890" s="43">
        <v>87926.6</v>
      </c>
      <c r="D1890" s="43">
        <v>0</v>
      </c>
      <c r="E1890" s="43">
        <v>87926.6</v>
      </c>
      <c r="F1890" s="41" t="s">
        <v>2273</v>
      </c>
      <c r="G1890" s="41" t="s">
        <v>823</v>
      </c>
      <c r="H1890" s="41" t="s">
        <v>1961</v>
      </c>
      <c r="I1890" s="41" t="s">
        <v>2274</v>
      </c>
    </row>
    <row r="1891" spans="1:9" s="40" customFormat="1" ht="13.35" customHeight="1" x14ac:dyDescent="0.2">
      <c r="A1891" s="46" t="s">
        <v>159</v>
      </c>
      <c r="B1891" s="42">
        <v>6</v>
      </c>
      <c r="C1891" s="43">
        <v>34146.14</v>
      </c>
      <c r="D1891" s="43">
        <v>0</v>
      </c>
      <c r="E1891" s="43">
        <v>34146.14</v>
      </c>
      <c r="F1891" s="41" t="s">
        <v>2625</v>
      </c>
      <c r="G1891" s="41" t="s">
        <v>823</v>
      </c>
      <c r="H1891" s="41" t="s">
        <v>2317</v>
      </c>
      <c r="I1891" s="41" t="s">
        <v>2626</v>
      </c>
    </row>
    <row r="1892" spans="1:9" s="40" customFormat="1" ht="13.35" customHeight="1" x14ac:dyDescent="0.2">
      <c r="A1892" s="46" t="s">
        <v>159</v>
      </c>
      <c r="B1892" s="42">
        <v>7</v>
      </c>
      <c r="C1892" s="43">
        <v>78389.81</v>
      </c>
      <c r="D1892" s="43">
        <v>0</v>
      </c>
      <c r="E1892" s="43">
        <v>78389.81</v>
      </c>
      <c r="F1892" s="41" t="s">
        <v>2989</v>
      </c>
      <c r="G1892" s="41" t="s">
        <v>823</v>
      </c>
      <c r="H1892" s="41" t="s">
        <v>2675</v>
      </c>
      <c r="I1892" s="41" t="s">
        <v>2990</v>
      </c>
    </row>
    <row r="1893" spans="1:9" s="40" customFormat="1" ht="13.35" customHeight="1" x14ac:dyDescent="0.2">
      <c r="A1893" s="46" t="s">
        <v>159</v>
      </c>
      <c r="B1893" s="42">
        <v>8</v>
      </c>
      <c r="C1893" s="43">
        <v>78963.16</v>
      </c>
      <c r="D1893" s="43">
        <v>0</v>
      </c>
      <c r="E1893" s="43">
        <v>78963.16</v>
      </c>
      <c r="F1893" s="41" t="s">
        <v>3344</v>
      </c>
      <c r="G1893" s="41" t="s">
        <v>823</v>
      </c>
      <c r="H1893" s="41" t="s">
        <v>3030</v>
      </c>
      <c r="I1893" s="41" t="s">
        <v>3345</v>
      </c>
    </row>
    <row r="1894" spans="1:9" s="40" customFormat="1" ht="13.35" customHeight="1" x14ac:dyDescent="0.2">
      <c r="A1894" s="46" t="s">
        <v>159</v>
      </c>
      <c r="B1894" s="42">
        <v>9</v>
      </c>
      <c r="C1894" s="43">
        <v>78963.16</v>
      </c>
      <c r="D1894" s="43">
        <v>0</v>
      </c>
      <c r="E1894" s="43">
        <v>78963.16</v>
      </c>
      <c r="F1894" s="41" t="s">
        <v>3710</v>
      </c>
      <c r="G1894" s="41" t="s">
        <v>823</v>
      </c>
      <c r="H1894" s="41" t="s">
        <v>3386</v>
      </c>
      <c r="I1894" s="41" t="s">
        <v>3711</v>
      </c>
    </row>
    <row r="1895" spans="1:9" s="40" customFormat="1" ht="13.35" customHeight="1" x14ac:dyDescent="0.2">
      <c r="A1895" s="46" t="s">
        <v>159</v>
      </c>
      <c r="B1895" s="42">
        <v>10</v>
      </c>
      <c r="C1895" s="43">
        <v>79402.759999999995</v>
      </c>
      <c r="D1895" s="43">
        <v>0</v>
      </c>
      <c r="E1895" s="43">
        <v>79402.759999999995</v>
      </c>
      <c r="F1895" s="41" t="s">
        <v>4065</v>
      </c>
      <c r="G1895" s="41" t="s">
        <v>823</v>
      </c>
      <c r="H1895" s="41" t="s">
        <v>3749</v>
      </c>
      <c r="I1895" s="41" t="s">
        <v>4066</v>
      </c>
    </row>
    <row r="1896" spans="1:9" s="40" customFormat="1" ht="13.35" customHeight="1" x14ac:dyDescent="0.2">
      <c r="A1896" s="46" t="s">
        <v>159</v>
      </c>
      <c r="B1896" s="42">
        <v>11</v>
      </c>
      <c r="C1896" s="43">
        <v>79371.81</v>
      </c>
      <c r="D1896" s="43">
        <v>0</v>
      </c>
      <c r="E1896" s="43">
        <v>79371.81</v>
      </c>
      <c r="F1896" s="41" t="s">
        <v>4422</v>
      </c>
      <c r="G1896" s="41" t="s">
        <v>823</v>
      </c>
      <c r="H1896" s="41" t="s">
        <v>4104</v>
      </c>
      <c r="I1896" s="41" t="s">
        <v>4423</v>
      </c>
    </row>
    <row r="1897" spans="1:9" s="40" customFormat="1" ht="13.35" customHeight="1" x14ac:dyDescent="0.2">
      <c r="A1897" s="46" t="s">
        <v>159</v>
      </c>
      <c r="B1897" s="42">
        <v>12</v>
      </c>
      <c r="C1897" s="43">
        <v>79401.38</v>
      </c>
      <c r="D1897" s="43">
        <v>0</v>
      </c>
      <c r="E1897" s="43">
        <v>79401.38</v>
      </c>
      <c r="F1897" s="41" t="s">
        <v>4550</v>
      </c>
      <c r="G1897" s="41" t="s">
        <v>823</v>
      </c>
      <c r="H1897" s="41" t="s">
        <v>4521</v>
      </c>
      <c r="I1897" s="41" t="s">
        <v>4551</v>
      </c>
    </row>
    <row r="1898" spans="1:9" s="40" customFormat="1" ht="13.35" customHeight="1" x14ac:dyDescent="0.2">
      <c r="A1898" s="46" t="s">
        <v>160</v>
      </c>
      <c r="B1898" s="42">
        <v>1</v>
      </c>
      <c r="C1898" s="43">
        <v>182687.71</v>
      </c>
      <c r="D1898" s="43">
        <v>0</v>
      </c>
      <c r="E1898" s="43">
        <v>182687.71</v>
      </c>
      <c r="F1898" s="41" t="s">
        <v>483</v>
      </c>
      <c r="G1898" s="41" t="s">
        <v>484</v>
      </c>
      <c r="H1898" s="41" t="s">
        <v>327</v>
      </c>
      <c r="I1898" s="41" t="s">
        <v>485</v>
      </c>
    </row>
    <row r="1899" spans="1:9" s="40" customFormat="1" ht="13.35" customHeight="1" x14ac:dyDescent="0.2">
      <c r="A1899" s="46" t="s">
        <v>160</v>
      </c>
      <c r="B1899" s="42">
        <v>2</v>
      </c>
      <c r="C1899" s="43">
        <v>184438.76</v>
      </c>
      <c r="D1899" s="43">
        <v>0</v>
      </c>
      <c r="E1899" s="43">
        <v>184438.76</v>
      </c>
      <c r="F1899" s="41" t="s">
        <v>974</v>
      </c>
      <c r="G1899" s="41" t="s">
        <v>484</v>
      </c>
      <c r="H1899" s="41" t="s">
        <v>884</v>
      </c>
      <c r="I1899" s="41" t="s">
        <v>975</v>
      </c>
    </row>
    <row r="1900" spans="1:9" s="40" customFormat="1" ht="13.35" customHeight="1" x14ac:dyDescent="0.2">
      <c r="A1900" s="46" t="s">
        <v>160</v>
      </c>
      <c r="B1900" s="42">
        <v>3</v>
      </c>
      <c r="C1900" s="43">
        <v>183563.23</v>
      </c>
      <c r="D1900" s="43">
        <v>0</v>
      </c>
      <c r="E1900" s="43">
        <v>183563.23</v>
      </c>
      <c r="F1900" s="41" t="s">
        <v>1333</v>
      </c>
      <c r="G1900" s="41" t="s">
        <v>484</v>
      </c>
      <c r="H1900" s="41" t="s">
        <v>1243</v>
      </c>
      <c r="I1900" s="41" t="s">
        <v>1334</v>
      </c>
    </row>
    <row r="1901" spans="1:9" s="40" customFormat="1" ht="13.35" customHeight="1" x14ac:dyDescent="0.2">
      <c r="A1901" s="46" t="s">
        <v>160</v>
      </c>
      <c r="B1901" s="42">
        <v>4</v>
      </c>
      <c r="C1901" s="43">
        <v>183563.23</v>
      </c>
      <c r="D1901" s="43">
        <v>0</v>
      </c>
      <c r="E1901" s="43">
        <v>183563.23</v>
      </c>
      <c r="F1901" s="41" t="s">
        <v>1694</v>
      </c>
      <c r="G1901" s="41" t="s">
        <v>484</v>
      </c>
      <c r="H1901" s="41" t="s">
        <v>1602</v>
      </c>
      <c r="I1901" s="41" t="s">
        <v>1695</v>
      </c>
    </row>
    <row r="1902" spans="1:9" s="40" customFormat="1" ht="13.35" customHeight="1" x14ac:dyDescent="0.2">
      <c r="A1902" s="46" t="s">
        <v>160</v>
      </c>
      <c r="B1902" s="42">
        <v>5</v>
      </c>
      <c r="C1902" s="43">
        <v>183563.23</v>
      </c>
      <c r="D1902" s="43">
        <v>0</v>
      </c>
      <c r="E1902" s="43">
        <v>183563.23</v>
      </c>
      <c r="F1902" s="41" t="s">
        <v>2057</v>
      </c>
      <c r="G1902" s="41" t="s">
        <v>484</v>
      </c>
      <c r="H1902" s="41" t="s">
        <v>1961</v>
      </c>
      <c r="I1902" s="41" t="s">
        <v>2058</v>
      </c>
    </row>
    <row r="1903" spans="1:9" s="40" customFormat="1" ht="13.35" customHeight="1" x14ac:dyDescent="0.2">
      <c r="A1903" s="46" t="s">
        <v>160</v>
      </c>
      <c r="B1903" s="42">
        <v>6</v>
      </c>
      <c r="C1903" s="43">
        <v>156735.25</v>
      </c>
      <c r="D1903" s="43">
        <v>0</v>
      </c>
      <c r="E1903" s="43">
        <v>156735.25</v>
      </c>
      <c r="F1903" s="41" t="s">
        <v>2413</v>
      </c>
      <c r="G1903" s="41" t="s">
        <v>484</v>
      </c>
      <c r="H1903" s="41" t="s">
        <v>2317</v>
      </c>
      <c r="I1903" s="41" t="s">
        <v>2414</v>
      </c>
    </row>
    <row r="1904" spans="1:9" s="40" customFormat="1" ht="13.35" customHeight="1" x14ac:dyDescent="0.2">
      <c r="A1904" s="46" t="s">
        <v>160</v>
      </c>
      <c r="B1904" s="42">
        <v>7</v>
      </c>
      <c r="C1904" s="43">
        <v>178055.87</v>
      </c>
      <c r="D1904" s="43">
        <v>0</v>
      </c>
      <c r="E1904" s="43">
        <v>178055.87</v>
      </c>
      <c r="F1904" s="41" t="s">
        <v>2773</v>
      </c>
      <c r="G1904" s="41" t="s">
        <v>484</v>
      </c>
      <c r="H1904" s="41" t="s">
        <v>2675</v>
      </c>
      <c r="I1904" s="41" t="s">
        <v>2774</v>
      </c>
    </row>
    <row r="1905" spans="1:9" s="40" customFormat="1" ht="13.35" customHeight="1" x14ac:dyDescent="0.2">
      <c r="A1905" s="46" t="s">
        <v>160</v>
      </c>
      <c r="B1905" s="42">
        <v>8</v>
      </c>
      <c r="C1905" s="43">
        <v>179091.84</v>
      </c>
      <c r="D1905" s="43">
        <v>0</v>
      </c>
      <c r="E1905" s="43">
        <v>179091.84</v>
      </c>
      <c r="F1905" s="41" t="s">
        <v>3128</v>
      </c>
      <c r="G1905" s="41" t="s">
        <v>484</v>
      </c>
      <c r="H1905" s="41" t="s">
        <v>3030</v>
      </c>
      <c r="I1905" s="41" t="s">
        <v>3129</v>
      </c>
    </row>
    <row r="1906" spans="1:9" s="40" customFormat="1" ht="13.35" customHeight="1" x14ac:dyDescent="0.2">
      <c r="A1906" s="46" t="s">
        <v>160</v>
      </c>
      <c r="B1906" s="42">
        <v>9</v>
      </c>
      <c r="C1906" s="43">
        <v>179091.84</v>
      </c>
      <c r="D1906" s="43">
        <v>0</v>
      </c>
      <c r="E1906" s="43">
        <v>179091.84</v>
      </c>
      <c r="F1906" s="41" t="s">
        <v>3518</v>
      </c>
      <c r="G1906" s="41" t="s">
        <v>484</v>
      </c>
      <c r="H1906" s="41" t="s">
        <v>3386</v>
      </c>
      <c r="I1906" s="41" t="s">
        <v>3519</v>
      </c>
    </row>
    <row r="1907" spans="1:9" s="40" customFormat="1" ht="13.35" customHeight="1" x14ac:dyDescent="0.2">
      <c r="A1907" s="46" t="s">
        <v>160</v>
      </c>
      <c r="B1907" s="42">
        <v>10</v>
      </c>
      <c r="C1907" s="43">
        <v>179886.15</v>
      </c>
      <c r="D1907" s="43">
        <v>0</v>
      </c>
      <c r="E1907" s="43">
        <v>179886.15</v>
      </c>
      <c r="F1907" s="41" t="s">
        <v>3877</v>
      </c>
      <c r="G1907" s="41" t="s">
        <v>484</v>
      </c>
      <c r="H1907" s="41" t="s">
        <v>3749</v>
      </c>
      <c r="I1907" s="41" t="s">
        <v>3878</v>
      </c>
    </row>
    <row r="1908" spans="1:9" s="40" customFormat="1" ht="13.35" customHeight="1" x14ac:dyDescent="0.2">
      <c r="A1908" s="46" t="s">
        <v>160</v>
      </c>
      <c r="B1908" s="42">
        <v>11</v>
      </c>
      <c r="C1908" s="43">
        <v>179830.25</v>
      </c>
      <c r="D1908" s="43">
        <v>0</v>
      </c>
      <c r="E1908" s="43">
        <v>179830.25</v>
      </c>
      <c r="F1908" s="41" t="s">
        <v>4232</v>
      </c>
      <c r="G1908" s="41" t="s">
        <v>484</v>
      </c>
      <c r="H1908" s="41" t="s">
        <v>4104</v>
      </c>
      <c r="I1908" s="41" t="s">
        <v>4233</v>
      </c>
    </row>
    <row r="1909" spans="1:9" s="40" customFormat="1" ht="13.35" customHeight="1" x14ac:dyDescent="0.2">
      <c r="A1909" s="46" t="s">
        <v>160</v>
      </c>
      <c r="B1909" s="42">
        <v>12</v>
      </c>
      <c r="C1909" s="43">
        <v>182429.25</v>
      </c>
      <c r="D1909" s="43">
        <v>0</v>
      </c>
      <c r="E1909" s="43">
        <v>182429.25</v>
      </c>
      <c r="F1909" s="41" t="s">
        <v>4839</v>
      </c>
      <c r="G1909" s="41" t="s">
        <v>484</v>
      </c>
      <c r="H1909" s="41" t="s">
        <v>4521</v>
      </c>
      <c r="I1909" s="41" t="s">
        <v>4840</v>
      </c>
    </row>
    <row r="1910" spans="1:9" s="40" customFormat="1" ht="13.35" customHeight="1" x14ac:dyDescent="0.2">
      <c r="A1910" s="46" t="s">
        <v>161</v>
      </c>
      <c r="B1910" s="42">
        <v>1</v>
      </c>
      <c r="C1910" s="43">
        <v>115035.02</v>
      </c>
      <c r="D1910" s="43">
        <v>0</v>
      </c>
      <c r="E1910" s="43">
        <v>115035.02</v>
      </c>
      <c r="F1910" s="41" t="s">
        <v>789</v>
      </c>
      <c r="G1910" s="41" t="s">
        <v>790</v>
      </c>
      <c r="H1910" s="41" t="s">
        <v>327</v>
      </c>
      <c r="I1910" s="41" t="s">
        <v>791</v>
      </c>
    </row>
    <row r="1911" spans="1:9" s="40" customFormat="1" ht="13.35" customHeight="1" x14ac:dyDescent="0.2">
      <c r="A1911" s="46" t="s">
        <v>161</v>
      </c>
      <c r="B1911" s="42">
        <v>2</v>
      </c>
      <c r="C1911" s="43">
        <v>115768.7</v>
      </c>
      <c r="D1911" s="43">
        <v>0</v>
      </c>
      <c r="E1911" s="43">
        <v>115768.7</v>
      </c>
      <c r="F1911" s="41" t="s">
        <v>1174</v>
      </c>
      <c r="G1911" s="41" t="s">
        <v>790</v>
      </c>
      <c r="H1911" s="41" t="s">
        <v>884</v>
      </c>
      <c r="I1911" s="41" t="s">
        <v>1175</v>
      </c>
    </row>
    <row r="1912" spans="1:9" s="40" customFormat="1" ht="13.35" customHeight="1" x14ac:dyDescent="0.2">
      <c r="A1912" s="46" t="s">
        <v>161</v>
      </c>
      <c r="B1912" s="42">
        <v>3</v>
      </c>
      <c r="C1912" s="43">
        <v>115401.86</v>
      </c>
      <c r="D1912" s="43">
        <v>0</v>
      </c>
      <c r="E1912" s="43">
        <v>115401.86</v>
      </c>
      <c r="F1912" s="41" t="s">
        <v>1533</v>
      </c>
      <c r="G1912" s="41" t="s">
        <v>790</v>
      </c>
      <c r="H1912" s="41" t="s">
        <v>1243</v>
      </c>
      <c r="I1912" s="41" t="s">
        <v>1534</v>
      </c>
    </row>
    <row r="1913" spans="1:9" s="40" customFormat="1" ht="13.35" customHeight="1" x14ac:dyDescent="0.2">
      <c r="A1913" s="46" t="s">
        <v>161</v>
      </c>
      <c r="B1913" s="42">
        <v>4</v>
      </c>
      <c r="C1913" s="43">
        <v>115401.86</v>
      </c>
      <c r="D1913" s="43">
        <v>0</v>
      </c>
      <c r="E1913" s="43">
        <v>115401.86</v>
      </c>
      <c r="F1913" s="41" t="s">
        <v>1892</v>
      </c>
      <c r="G1913" s="41" t="s">
        <v>790</v>
      </c>
      <c r="H1913" s="41" t="s">
        <v>1602</v>
      </c>
      <c r="I1913" s="41" t="s">
        <v>1893</v>
      </c>
    </row>
    <row r="1914" spans="1:9" s="40" customFormat="1" ht="13.35" customHeight="1" x14ac:dyDescent="0.2">
      <c r="A1914" s="46" t="s">
        <v>161</v>
      </c>
      <c r="B1914" s="42">
        <v>5</v>
      </c>
      <c r="C1914" s="43">
        <v>115401.86</v>
      </c>
      <c r="D1914" s="43">
        <v>0</v>
      </c>
      <c r="E1914" s="43">
        <v>115401.86</v>
      </c>
      <c r="F1914" s="41" t="s">
        <v>2251</v>
      </c>
      <c r="G1914" s="41" t="s">
        <v>790</v>
      </c>
      <c r="H1914" s="41" t="s">
        <v>1961</v>
      </c>
      <c r="I1914" s="41" t="s">
        <v>2252</v>
      </c>
    </row>
    <row r="1915" spans="1:9" s="40" customFormat="1" ht="13.35" customHeight="1" x14ac:dyDescent="0.2">
      <c r="A1915" s="46" t="s">
        <v>161</v>
      </c>
      <c r="B1915" s="42">
        <v>6</v>
      </c>
      <c r="C1915" s="43">
        <v>96272.41</v>
      </c>
      <c r="D1915" s="43">
        <v>0</v>
      </c>
      <c r="E1915" s="43">
        <v>96272.41</v>
      </c>
      <c r="F1915" s="41" t="s">
        <v>2603</v>
      </c>
      <c r="G1915" s="41" t="s">
        <v>790</v>
      </c>
      <c r="H1915" s="41" t="s">
        <v>2317</v>
      </c>
      <c r="I1915" s="41" t="s">
        <v>2604</v>
      </c>
    </row>
    <row r="1916" spans="1:9" s="40" customFormat="1" ht="13.35" customHeight="1" x14ac:dyDescent="0.2">
      <c r="A1916" s="46" t="s">
        <v>161</v>
      </c>
      <c r="B1916" s="42">
        <v>7</v>
      </c>
      <c r="C1916" s="43">
        <v>111565.64</v>
      </c>
      <c r="D1916" s="43">
        <v>0</v>
      </c>
      <c r="E1916" s="43">
        <v>111565.64</v>
      </c>
      <c r="F1916" s="41" t="s">
        <v>2973</v>
      </c>
      <c r="G1916" s="41" t="s">
        <v>790</v>
      </c>
      <c r="H1916" s="41" t="s">
        <v>2675</v>
      </c>
      <c r="I1916" s="41" t="s">
        <v>2974</v>
      </c>
    </row>
    <row r="1917" spans="1:9" s="40" customFormat="1" ht="13.35" customHeight="1" x14ac:dyDescent="0.2">
      <c r="A1917" s="46" t="s">
        <v>161</v>
      </c>
      <c r="B1917" s="42">
        <v>8</v>
      </c>
      <c r="C1917" s="43">
        <v>112213.58</v>
      </c>
      <c r="D1917" s="43">
        <v>0</v>
      </c>
      <c r="E1917" s="43">
        <v>112213.58</v>
      </c>
      <c r="F1917" s="41" t="s">
        <v>3328</v>
      </c>
      <c r="G1917" s="41" t="s">
        <v>790</v>
      </c>
      <c r="H1917" s="41" t="s">
        <v>3030</v>
      </c>
      <c r="I1917" s="41" t="s">
        <v>3329</v>
      </c>
    </row>
    <row r="1918" spans="1:9" s="40" customFormat="1" ht="13.35" customHeight="1" x14ac:dyDescent="0.2">
      <c r="A1918" s="46" t="s">
        <v>161</v>
      </c>
      <c r="B1918" s="42">
        <v>9</v>
      </c>
      <c r="C1918" s="43">
        <v>112213.58</v>
      </c>
      <c r="D1918" s="43">
        <v>0</v>
      </c>
      <c r="E1918" s="43">
        <v>112213.58</v>
      </c>
      <c r="F1918" s="41" t="s">
        <v>3696</v>
      </c>
      <c r="G1918" s="41" t="s">
        <v>790</v>
      </c>
      <c r="H1918" s="41" t="s">
        <v>3386</v>
      </c>
      <c r="I1918" s="41" t="s">
        <v>3697</v>
      </c>
    </row>
    <row r="1919" spans="1:9" s="40" customFormat="1" ht="13.35" customHeight="1" x14ac:dyDescent="0.2">
      <c r="A1919" s="46" t="s">
        <v>161</v>
      </c>
      <c r="B1919" s="42">
        <v>10</v>
      </c>
      <c r="C1919" s="43">
        <v>112710.37</v>
      </c>
      <c r="D1919" s="43">
        <v>0</v>
      </c>
      <c r="E1919" s="43">
        <v>112710.37</v>
      </c>
      <c r="F1919" s="41" t="s">
        <v>4051</v>
      </c>
      <c r="G1919" s="41" t="s">
        <v>790</v>
      </c>
      <c r="H1919" s="41" t="s">
        <v>3749</v>
      </c>
      <c r="I1919" s="41" t="s">
        <v>4052</v>
      </c>
    </row>
    <row r="1920" spans="1:9" s="40" customFormat="1" ht="13.35" customHeight="1" x14ac:dyDescent="0.2">
      <c r="A1920" s="46" t="s">
        <v>161</v>
      </c>
      <c r="B1920" s="42">
        <v>11</v>
      </c>
      <c r="C1920" s="43">
        <v>112675.4</v>
      </c>
      <c r="D1920" s="43">
        <v>0</v>
      </c>
      <c r="E1920" s="43">
        <v>112675.4</v>
      </c>
      <c r="F1920" s="41" t="s">
        <v>4408</v>
      </c>
      <c r="G1920" s="41" t="s">
        <v>790</v>
      </c>
      <c r="H1920" s="41" t="s">
        <v>4104</v>
      </c>
      <c r="I1920" s="41" t="s">
        <v>4409</v>
      </c>
    </row>
    <row r="1921" spans="1:9" s="40" customFormat="1" ht="13.35" customHeight="1" x14ac:dyDescent="0.2">
      <c r="A1921" s="46" t="s">
        <v>161</v>
      </c>
      <c r="B1921" s="42">
        <v>12</v>
      </c>
      <c r="C1921" s="43">
        <v>112708.81</v>
      </c>
      <c r="D1921" s="43">
        <v>0</v>
      </c>
      <c r="E1921" s="43">
        <v>112708.81</v>
      </c>
      <c r="F1921" s="41" t="s">
        <v>4737</v>
      </c>
      <c r="G1921" s="41" t="s">
        <v>790</v>
      </c>
      <c r="H1921" s="41" t="s">
        <v>4521</v>
      </c>
      <c r="I1921" s="41" t="s">
        <v>4738</v>
      </c>
    </row>
    <row r="1922" spans="1:9" s="40" customFormat="1" ht="13.35" customHeight="1" x14ac:dyDescent="0.2">
      <c r="A1922" s="46" t="s">
        <v>162</v>
      </c>
      <c r="B1922" s="42">
        <v>1</v>
      </c>
      <c r="C1922" s="43">
        <v>69668.429999999993</v>
      </c>
      <c r="D1922" s="43">
        <v>0</v>
      </c>
      <c r="E1922" s="43">
        <v>69668.429999999993</v>
      </c>
      <c r="F1922" s="41" t="s">
        <v>801</v>
      </c>
      <c r="G1922" s="41" t="s">
        <v>802</v>
      </c>
      <c r="H1922" s="41" t="s">
        <v>327</v>
      </c>
      <c r="I1922" s="41" t="s">
        <v>803</v>
      </c>
    </row>
    <row r="1923" spans="1:9" s="40" customFormat="1" ht="13.35" customHeight="1" x14ac:dyDescent="0.2">
      <c r="A1923" s="46" t="s">
        <v>162</v>
      </c>
      <c r="B1923" s="42">
        <v>2</v>
      </c>
      <c r="C1923" s="43">
        <v>69995.17</v>
      </c>
      <c r="D1923" s="43">
        <v>0</v>
      </c>
      <c r="E1923" s="43">
        <v>69995.17</v>
      </c>
      <c r="F1923" s="41" t="s">
        <v>1182</v>
      </c>
      <c r="G1923" s="41" t="s">
        <v>802</v>
      </c>
      <c r="H1923" s="41" t="s">
        <v>884</v>
      </c>
      <c r="I1923" s="41" t="s">
        <v>1183</v>
      </c>
    </row>
    <row r="1924" spans="1:9" s="40" customFormat="1" ht="13.35" customHeight="1" x14ac:dyDescent="0.2">
      <c r="A1924" s="46" t="s">
        <v>162</v>
      </c>
      <c r="B1924" s="42">
        <v>3</v>
      </c>
      <c r="C1924" s="43">
        <v>69831.8</v>
      </c>
      <c r="D1924" s="43">
        <v>0</v>
      </c>
      <c r="E1924" s="43">
        <v>69831.8</v>
      </c>
      <c r="F1924" s="41" t="s">
        <v>1541</v>
      </c>
      <c r="G1924" s="41" t="s">
        <v>802</v>
      </c>
      <c r="H1924" s="41" t="s">
        <v>1243</v>
      </c>
      <c r="I1924" s="41" t="s">
        <v>1542</v>
      </c>
    </row>
    <row r="1925" spans="1:9" s="40" customFormat="1" ht="13.35" customHeight="1" x14ac:dyDescent="0.2">
      <c r="A1925" s="46" t="s">
        <v>162</v>
      </c>
      <c r="B1925" s="42">
        <v>4</v>
      </c>
      <c r="C1925" s="43">
        <v>69831.8</v>
      </c>
      <c r="D1925" s="43">
        <v>0</v>
      </c>
      <c r="E1925" s="43">
        <v>69831.8</v>
      </c>
      <c r="F1925" s="41" t="s">
        <v>1900</v>
      </c>
      <c r="G1925" s="41" t="s">
        <v>802</v>
      </c>
      <c r="H1925" s="41" t="s">
        <v>1602</v>
      </c>
      <c r="I1925" s="41" t="s">
        <v>1901</v>
      </c>
    </row>
    <row r="1926" spans="1:9" s="40" customFormat="1" ht="13.35" customHeight="1" x14ac:dyDescent="0.2">
      <c r="A1926" s="46" t="s">
        <v>162</v>
      </c>
      <c r="B1926" s="42">
        <v>5</v>
      </c>
      <c r="C1926" s="43">
        <v>69831.8</v>
      </c>
      <c r="D1926" s="43">
        <v>0</v>
      </c>
      <c r="E1926" s="43">
        <v>69831.8</v>
      </c>
      <c r="F1926" s="41" t="s">
        <v>2259</v>
      </c>
      <c r="G1926" s="41" t="s">
        <v>802</v>
      </c>
      <c r="H1926" s="41" t="s">
        <v>1961</v>
      </c>
      <c r="I1926" s="41" t="s">
        <v>2260</v>
      </c>
    </row>
    <row r="1927" spans="1:9" s="40" customFormat="1" ht="13.35" customHeight="1" x14ac:dyDescent="0.2">
      <c r="A1927" s="46" t="s">
        <v>162</v>
      </c>
      <c r="B1927" s="42">
        <v>6</v>
      </c>
      <c r="C1927" s="43">
        <v>30927.79</v>
      </c>
      <c r="D1927" s="43">
        <v>0</v>
      </c>
      <c r="E1927" s="43">
        <v>30927.79</v>
      </c>
      <c r="F1927" s="41" t="s">
        <v>2611</v>
      </c>
      <c r="G1927" s="41" t="s">
        <v>802</v>
      </c>
      <c r="H1927" s="41" t="s">
        <v>2317</v>
      </c>
      <c r="I1927" s="41" t="s">
        <v>2612</v>
      </c>
    </row>
    <row r="1928" spans="1:9" s="40" customFormat="1" ht="13.35" customHeight="1" x14ac:dyDescent="0.2">
      <c r="A1928" s="46" t="s">
        <v>162</v>
      </c>
      <c r="B1928" s="42">
        <v>7</v>
      </c>
      <c r="C1928" s="43">
        <v>30380.31</v>
      </c>
      <c r="D1928" s="43">
        <v>0</v>
      </c>
      <c r="E1928" s="43">
        <v>30380.31</v>
      </c>
      <c r="F1928" s="41" t="s">
        <v>2981</v>
      </c>
      <c r="G1928" s="41" t="s">
        <v>802</v>
      </c>
      <c r="H1928" s="41" t="s">
        <v>2675</v>
      </c>
      <c r="I1928" s="41" t="s">
        <v>2982</v>
      </c>
    </row>
    <row r="1929" spans="1:9" s="40" customFormat="1" ht="13.35" customHeight="1" x14ac:dyDescent="0.2">
      <c r="A1929" s="46" t="s">
        <v>162</v>
      </c>
      <c r="B1929" s="42">
        <v>8</v>
      </c>
      <c r="C1929" s="43">
        <v>16630.349999999999</v>
      </c>
      <c r="D1929" s="43">
        <v>0</v>
      </c>
      <c r="E1929" s="43">
        <v>16630.349999999999</v>
      </c>
      <c r="F1929" s="41" t="s">
        <v>3336</v>
      </c>
      <c r="G1929" s="41" t="s">
        <v>802</v>
      </c>
      <c r="H1929" s="41" t="s">
        <v>3030</v>
      </c>
      <c r="I1929" s="41" t="s">
        <v>3337</v>
      </c>
    </row>
    <row r="1930" spans="1:9" s="40" customFormat="1" ht="13.35" customHeight="1" x14ac:dyDescent="0.2">
      <c r="A1930" s="46" t="s">
        <v>162</v>
      </c>
      <c r="B1930" s="42">
        <v>9</v>
      </c>
      <c r="C1930" s="43">
        <v>43163.25</v>
      </c>
      <c r="D1930" s="43">
        <v>0</v>
      </c>
      <c r="E1930" s="43">
        <v>43163.25</v>
      </c>
      <c r="F1930" s="41" t="s">
        <v>3702</v>
      </c>
      <c r="G1930" s="41" t="s">
        <v>802</v>
      </c>
      <c r="H1930" s="41" t="s">
        <v>3386</v>
      </c>
      <c r="I1930" s="41" t="s">
        <v>3703</v>
      </c>
    </row>
    <row r="1931" spans="1:9" s="40" customFormat="1" ht="13.35" customHeight="1" x14ac:dyDescent="0.2">
      <c r="A1931" s="46" t="s">
        <v>162</v>
      </c>
      <c r="B1931" s="42">
        <v>10</v>
      </c>
      <c r="C1931" s="43">
        <v>43582.99</v>
      </c>
      <c r="D1931" s="43">
        <v>0</v>
      </c>
      <c r="E1931" s="43">
        <v>43582.99</v>
      </c>
      <c r="F1931" s="41" t="s">
        <v>4057</v>
      </c>
      <c r="G1931" s="41" t="s">
        <v>802</v>
      </c>
      <c r="H1931" s="41" t="s">
        <v>3749</v>
      </c>
      <c r="I1931" s="41" t="s">
        <v>4058</v>
      </c>
    </row>
    <row r="1932" spans="1:9" s="40" customFormat="1" ht="13.35" customHeight="1" x14ac:dyDescent="0.2">
      <c r="A1932" s="46" t="s">
        <v>162</v>
      </c>
      <c r="B1932" s="42">
        <v>11</v>
      </c>
      <c r="C1932" s="43">
        <v>26231.09</v>
      </c>
      <c r="D1932" s="43">
        <v>0</v>
      </c>
      <c r="E1932" s="43">
        <v>26231.09</v>
      </c>
      <c r="F1932" s="41" t="s">
        <v>4414</v>
      </c>
      <c r="G1932" s="41" t="s">
        <v>802</v>
      </c>
      <c r="H1932" s="41" t="s">
        <v>4104</v>
      </c>
      <c r="I1932" s="41" t="s">
        <v>4415</v>
      </c>
    </row>
    <row r="1933" spans="1:9" s="40" customFormat="1" ht="13.35" customHeight="1" x14ac:dyDescent="0.2">
      <c r="A1933" s="46" t="s">
        <v>162</v>
      </c>
      <c r="B1933" s="42">
        <v>12</v>
      </c>
      <c r="C1933" s="43">
        <v>26259.48</v>
      </c>
      <c r="D1933" s="43">
        <v>0</v>
      </c>
      <c r="E1933" s="43">
        <v>26259.48</v>
      </c>
      <c r="F1933" s="41" t="s">
        <v>4837</v>
      </c>
      <c r="G1933" s="41" t="s">
        <v>802</v>
      </c>
      <c r="H1933" s="41" t="s">
        <v>4521</v>
      </c>
      <c r="I1933" s="41" t="s">
        <v>4838</v>
      </c>
    </row>
    <row r="1934" spans="1:9" s="40" customFormat="1" ht="13.35" customHeight="1" x14ac:dyDescent="0.2">
      <c r="A1934" s="46" t="s">
        <v>163</v>
      </c>
      <c r="B1934" s="42">
        <v>1</v>
      </c>
      <c r="C1934" s="43">
        <v>729934.86</v>
      </c>
      <c r="D1934" s="43">
        <v>0</v>
      </c>
      <c r="E1934" s="43">
        <v>729934.86</v>
      </c>
      <c r="F1934" s="41" t="s">
        <v>336</v>
      </c>
      <c r="G1934" s="41" t="s">
        <v>337</v>
      </c>
      <c r="H1934" s="41" t="s">
        <v>331</v>
      </c>
      <c r="I1934" s="41" t="s">
        <v>338</v>
      </c>
    </row>
    <row r="1935" spans="1:9" s="40" customFormat="1" ht="13.35" customHeight="1" x14ac:dyDescent="0.2">
      <c r="A1935" s="46" t="s">
        <v>163</v>
      </c>
      <c r="B1935" s="42">
        <v>2</v>
      </c>
      <c r="C1935" s="43">
        <v>735291.82</v>
      </c>
      <c r="D1935" s="43">
        <v>0</v>
      </c>
      <c r="E1935" s="43">
        <v>735291.82</v>
      </c>
      <c r="F1935" s="41" t="s">
        <v>867</v>
      </c>
      <c r="G1935" s="41" t="s">
        <v>337</v>
      </c>
      <c r="H1935" s="41" t="s">
        <v>861</v>
      </c>
      <c r="I1935" s="41" t="s">
        <v>868</v>
      </c>
    </row>
    <row r="1936" spans="1:9" s="40" customFormat="1" ht="13.35" customHeight="1" x14ac:dyDescent="0.2">
      <c r="A1936" s="46" t="s">
        <v>163</v>
      </c>
      <c r="B1936" s="42">
        <v>3</v>
      </c>
      <c r="C1936" s="43">
        <v>732613.34</v>
      </c>
      <c r="D1936" s="43">
        <v>0</v>
      </c>
      <c r="E1936" s="43">
        <v>732613.34</v>
      </c>
      <c r="F1936" s="41" t="s">
        <v>1226</v>
      </c>
      <c r="G1936" s="41" t="s">
        <v>337</v>
      </c>
      <c r="H1936" s="41" t="s">
        <v>1220</v>
      </c>
      <c r="I1936" s="41" t="s">
        <v>1227</v>
      </c>
    </row>
    <row r="1937" spans="1:9" s="40" customFormat="1" ht="13.35" customHeight="1" x14ac:dyDescent="0.2">
      <c r="A1937" s="46" t="s">
        <v>163</v>
      </c>
      <c r="B1937" s="42">
        <v>4</v>
      </c>
      <c r="C1937" s="43">
        <v>732613.34</v>
      </c>
      <c r="D1937" s="43">
        <v>0</v>
      </c>
      <c r="E1937" s="43">
        <v>732613.34</v>
      </c>
      <c r="F1937" s="41" t="s">
        <v>1585</v>
      </c>
      <c r="G1937" s="41" t="s">
        <v>337</v>
      </c>
      <c r="H1937" s="41" t="s">
        <v>1581</v>
      </c>
      <c r="I1937" s="41" t="s">
        <v>1586</v>
      </c>
    </row>
    <row r="1938" spans="1:9" s="40" customFormat="1" ht="13.35" customHeight="1" x14ac:dyDescent="0.2">
      <c r="A1938" s="46" t="s">
        <v>163</v>
      </c>
      <c r="B1938" s="42">
        <v>5</v>
      </c>
      <c r="C1938" s="43">
        <v>732613.34</v>
      </c>
      <c r="D1938" s="43">
        <v>0</v>
      </c>
      <c r="E1938" s="43">
        <v>732613.34</v>
      </c>
      <c r="F1938" s="41" t="s">
        <v>1944</v>
      </c>
      <c r="G1938" s="41" t="s">
        <v>337</v>
      </c>
      <c r="H1938" s="41" t="s">
        <v>1940</v>
      </c>
      <c r="I1938" s="41" t="s">
        <v>1945</v>
      </c>
    </row>
    <row r="1939" spans="1:9" s="40" customFormat="1" ht="13.35" customHeight="1" x14ac:dyDescent="0.2">
      <c r="A1939" s="46" t="s">
        <v>163</v>
      </c>
      <c r="B1939" s="42">
        <v>7</v>
      </c>
      <c r="C1939" s="43">
        <v>585450.81000000006</v>
      </c>
      <c r="D1939" s="43">
        <v>0</v>
      </c>
      <c r="E1939" s="43">
        <v>585450.81000000006</v>
      </c>
      <c r="F1939" s="41" t="s">
        <v>2660</v>
      </c>
      <c r="G1939" s="41" t="s">
        <v>337</v>
      </c>
      <c r="H1939" s="41" t="s">
        <v>2654</v>
      </c>
      <c r="I1939" s="41" t="s">
        <v>2661</v>
      </c>
    </row>
    <row r="1940" spans="1:9" s="40" customFormat="1" ht="13.35" customHeight="1" x14ac:dyDescent="0.2">
      <c r="A1940" s="46" t="s">
        <v>163</v>
      </c>
      <c r="B1940" s="42">
        <v>8</v>
      </c>
      <c r="C1940" s="43">
        <v>590873.96</v>
      </c>
      <c r="D1940" s="43">
        <v>0</v>
      </c>
      <c r="E1940" s="43">
        <v>590873.96</v>
      </c>
      <c r="F1940" s="41" t="s">
        <v>3015</v>
      </c>
      <c r="G1940" s="41" t="s">
        <v>337</v>
      </c>
      <c r="H1940" s="41" t="s">
        <v>3009</v>
      </c>
      <c r="I1940" s="41" t="s">
        <v>3016</v>
      </c>
    </row>
    <row r="1941" spans="1:9" s="40" customFormat="1" ht="13.35" customHeight="1" x14ac:dyDescent="0.2">
      <c r="A1941" s="46" t="s">
        <v>163</v>
      </c>
      <c r="B1941" s="42">
        <v>9</v>
      </c>
      <c r="C1941" s="43">
        <v>551600.92000000004</v>
      </c>
      <c r="D1941" s="43">
        <v>0</v>
      </c>
      <c r="E1941" s="43">
        <v>551600.92000000004</v>
      </c>
      <c r="F1941" s="41" t="s">
        <v>3377</v>
      </c>
      <c r="G1941" s="41" t="s">
        <v>337</v>
      </c>
      <c r="H1941" s="41" t="s">
        <v>3364</v>
      </c>
      <c r="I1941" s="41" t="s">
        <v>3378</v>
      </c>
    </row>
    <row r="1942" spans="1:9" s="40" customFormat="1" ht="13.35" customHeight="1" x14ac:dyDescent="0.2">
      <c r="A1942" s="46" t="s">
        <v>163</v>
      </c>
      <c r="B1942" s="42">
        <v>10</v>
      </c>
      <c r="C1942" s="43">
        <v>555768.93000000005</v>
      </c>
      <c r="D1942" s="43">
        <v>0</v>
      </c>
      <c r="E1942" s="43">
        <v>555768.93000000005</v>
      </c>
      <c r="F1942" s="41" t="s">
        <v>3740</v>
      </c>
      <c r="G1942" s="41" t="s">
        <v>337</v>
      </c>
      <c r="H1942" s="41" t="s">
        <v>3728</v>
      </c>
      <c r="I1942" s="41" t="s">
        <v>3741</v>
      </c>
    </row>
    <row r="1943" spans="1:9" s="40" customFormat="1" ht="13.35" customHeight="1" x14ac:dyDescent="0.2">
      <c r="A1943" s="46" t="s">
        <v>163</v>
      </c>
      <c r="B1943" s="42">
        <v>11</v>
      </c>
      <c r="C1943" s="43">
        <v>575112.06999999995</v>
      </c>
      <c r="D1943" s="43">
        <v>0</v>
      </c>
      <c r="E1943" s="43">
        <v>575112.06999999995</v>
      </c>
      <c r="F1943" s="41" t="s">
        <v>4095</v>
      </c>
      <c r="G1943" s="41" t="s">
        <v>337</v>
      </c>
      <c r="H1943" s="41" t="s">
        <v>4083</v>
      </c>
      <c r="I1943" s="41" t="s">
        <v>4096</v>
      </c>
    </row>
    <row r="1944" spans="1:9" s="40" customFormat="1" ht="13.35" customHeight="1" x14ac:dyDescent="0.2">
      <c r="A1944" s="46" t="s">
        <v>163</v>
      </c>
      <c r="B1944" s="42">
        <v>12</v>
      </c>
      <c r="C1944" s="43">
        <v>575402.18000000005</v>
      </c>
      <c r="D1944" s="43">
        <v>0</v>
      </c>
      <c r="E1944" s="43">
        <v>575402.18000000005</v>
      </c>
      <c r="F1944" s="41" t="s">
        <v>4845</v>
      </c>
      <c r="G1944" s="41" t="s">
        <v>337</v>
      </c>
      <c r="H1944" s="41" t="s">
        <v>4542</v>
      </c>
      <c r="I1944" s="41" t="s">
        <v>4846</v>
      </c>
    </row>
    <row r="1945" spans="1:9" s="40" customFormat="1" ht="13.35" customHeight="1" x14ac:dyDescent="0.2">
      <c r="A1945" s="46" t="s">
        <v>164</v>
      </c>
      <c r="B1945" s="42">
        <v>1</v>
      </c>
      <c r="C1945" s="43">
        <v>514776.97</v>
      </c>
      <c r="D1945" s="43">
        <v>0</v>
      </c>
      <c r="E1945" s="43">
        <v>514776.97</v>
      </c>
      <c r="F1945" s="41" t="s">
        <v>372</v>
      </c>
      <c r="G1945" s="41" t="s">
        <v>373</v>
      </c>
      <c r="H1945" s="41" t="s">
        <v>327</v>
      </c>
      <c r="I1945" s="41" t="s">
        <v>374</v>
      </c>
    </row>
    <row r="1946" spans="1:9" s="40" customFormat="1" ht="13.35" customHeight="1" x14ac:dyDescent="0.2">
      <c r="A1946" s="46" t="s">
        <v>164</v>
      </c>
      <c r="B1946" s="42">
        <v>2</v>
      </c>
      <c r="C1946" s="43">
        <v>537141</v>
      </c>
      <c r="D1946" s="43">
        <v>0</v>
      </c>
      <c r="E1946" s="43">
        <v>537141</v>
      </c>
      <c r="F1946" s="41" t="s">
        <v>896</v>
      </c>
      <c r="G1946" s="41" t="s">
        <v>373</v>
      </c>
      <c r="H1946" s="41" t="s">
        <v>884</v>
      </c>
      <c r="I1946" s="41" t="s">
        <v>897</v>
      </c>
    </row>
    <row r="1947" spans="1:9" s="40" customFormat="1" ht="13.35" customHeight="1" x14ac:dyDescent="0.2">
      <c r="A1947" s="46" t="s">
        <v>164</v>
      </c>
      <c r="B1947" s="42">
        <v>3</v>
      </c>
      <c r="C1947" s="43">
        <v>525958.98</v>
      </c>
      <c r="D1947" s="43">
        <v>0</v>
      </c>
      <c r="E1947" s="43">
        <v>525958.98</v>
      </c>
      <c r="F1947" s="41" t="s">
        <v>1255</v>
      </c>
      <c r="G1947" s="41" t="s">
        <v>373</v>
      </c>
      <c r="H1947" s="41" t="s">
        <v>1243</v>
      </c>
      <c r="I1947" s="41" t="s">
        <v>1256</v>
      </c>
    </row>
    <row r="1948" spans="1:9" s="40" customFormat="1" ht="13.35" customHeight="1" x14ac:dyDescent="0.2">
      <c r="A1948" s="46" t="s">
        <v>164</v>
      </c>
      <c r="B1948" s="42">
        <v>4</v>
      </c>
      <c r="C1948" s="43">
        <v>525958.98</v>
      </c>
      <c r="D1948" s="43">
        <v>0</v>
      </c>
      <c r="E1948" s="43">
        <v>525958.98</v>
      </c>
      <c r="F1948" s="41" t="s">
        <v>1614</v>
      </c>
      <c r="G1948" s="41" t="s">
        <v>373</v>
      </c>
      <c r="H1948" s="41" t="s">
        <v>1602</v>
      </c>
      <c r="I1948" s="41" t="s">
        <v>1615</v>
      </c>
    </row>
    <row r="1949" spans="1:9" s="40" customFormat="1" ht="13.35" customHeight="1" x14ac:dyDescent="0.2">
      <c r="A1949" s="46" t="s">
        <v>164</v>
      </c>
      <c r="B1949" s="42">
        <v>5</v>
      </c>
      <c r="C1949" s="43">
        <v>525958.98</v>
      </c>
      <c r="D1949" s="43">
        <v>0</v>
      </c>
      <c r="E1949" s="43">
        <v>525958.98</v>
      </c>
      <c r="F1949" s="41" t="s">
        <v>1973</v>
      </c>
      <c r="G1949" s="41" t="s">
        <v>373</v>
      </c>
      <c r="H1949" s="41" t="s">
        <v>1961</v>
      </c>
      <c r="I1949" s="41" t="s">
        <v>1974</v>
      </c>
    </row>
    <row r="1950" spans="1:9" s="40" customFormat="1" ht="13.35" customHeight="1" x14ac:dyDescent="0.2">
      <c r="A1950" s="46" t="s">
        <v>164</v>
      </c>
      <c r="B1950" s="42">
        <v>6</v>
      </c>
      <c r="C1950" s="43">
        <v>246322.2</v>
      </c>
      <c r="D1950" s="43">
        <v>0</v>
      </c>
      <c r="E1950" s="43">
        <v>246322.2</v>
      </c>
      <c r="F1950" s="41" t="s">
        <v>2329</v>
      </c>
      <c r="G1950" s="41" t="s">
        <v>373</v>
      </c>
      <c r="H1950" s="41" t="s">
        <v>2317</v>
      </c>
      <c r="I1950" s="41" t="s">
        <v>2330</v>
      </c>
    </row>
    <row r="1951" spans="1:9" s="40" customFormat="1" ht="13.35" customHeight="1" x14ac:dyDescent="0.2">
      <c r="A1951" s="46" t="s">
        <v>164</v>
      </c>
      <c r="B1951" s="42">
        <v>7</v>
      </c>
      <c r="C1951" s="43">
        <v>473937.18</v>
      </c>
      <c r="D1951" s="43">
        <v>0</v>
      </c>
      <c r="E1951" s="43">
        <v>473937.18</v>
      </c>
      <c r="F1951" s="41" t="s">
        <v>2687</v>
      </c>
      <c r="G1951" s="41" t="s">
        <v>373</v>
      </c>
      <c r="H1951" s="41" t="s">
        <v>2675</v>
      </c>
      <c r="I1951" s="41" t="s">
        <v>2688</v>
      </c>
    </row>
    <row r="1952" spans="1:9" s="40" customFormat="1" ht="13.35" customHeight="1" x14ac:dyDescent="0.2">
      <c r="A1952" s="46" t="s">
        <v>164</v>
      </c>
      <c r="B1952" s="42">
        <v>8</v>
      </c>
      <c r="C1952" s="43">
        <v>479352.54</v>
      </c>
      <c r="D1952" s="43">
        <v>0</v>
      </c>
      <c r="E1952" s="43">
        <v>479352.54</v>
      </c>
      <c r="F1952" s="41" t="s">
        <v>3042</v>
      </c>
      <c r="G1952" s="41" t="s">
        <v>373</v>
      </c>
      <c r="H1952" s="41" t="s">
        <v>3030</v>
      </c>
      <c r="I1952" s="41" t="s">
        <v>3043</v>
      </c>
    </row>
    <row r="1953" spans="1:9" s="40" customFormat="1" ht="13.35" customHeight="1" x14ac:dyDescent="0.2">
      <c r="A1953" s="46" t="s">
        <v>164</v>
      </c>
      <c r="B1953" s="42">
        <v>9</v>
      </c>
      <c r="C1953" s="43">
        <v>479352.54</v>
      </c>
      <c r="D1953" s="43">
        <v>0</v>
      </c>
      <c r="E1953" s="43">
        <v>479352.54</v>
      </c>
      <c r="F1953" s="41" t="s">
        <v>3404</v>
      </c>
      <c r="G1953" s="41" t="s">
        <v>373</v>
      </c>
      <c r="H1953" s="41" t="s">
        <v>3386</v>
      </c>
      <c r="I1953" s="41" t="s">
        <v>3405</v>
      </c>
    </row>
    <row r="1954" spans="1:9" s="40" customFormat="1" ht="24.6" customHeight="1" x14ac:dyDescent="0.2">
      <c r="A1954" s="46" t="s">
        <v>164</v>
      </c>
      <c r="B1954" s="42">
        <v>10</v>
      </c>
      <c r="C1954" s="43">
        <v>483504.65</v>
      </c>
      <c r="D1954" s="43">
        <v>0</v>
      </c>
      <c r="E1954" s="43">
        <v>483504.65</v>
      </c>
      <c r="F1954" s="41" t="s">
        <v>3765</v>
      </c>
      <c r="G1954" s="41" t="s">
        <v>373</v>
      </c>
      <c r="H1954" s="41" t="s">
        <v>3749</v>
      </c>
      <c r="I1954" s="41" t="s">
        <v>3766</v>
      </c>
    </row>
    <row r="1955" spans="1:9" s="59" customFormat="1" ht="24.6" customHeight="1" x14ac:dyDescent="0.2">
      <c r="A1955" s="46" t="s">
        <v>164</v>
      </c>
      <c r="B1955" s="42">
        <v>11</v>
      </c>
      <c r="C1955" s="43">
        <v>483212.38</v>
      </c>
      <c r="D1955" s="43">
        <v>0</v>
      </c>
      <c r="E1955" s="43">
        <v>483212.38</v>
      </c>
      <c r="F1955" s="41" t="s">
        <v>4120</v>
      </c>
      <c r="G1955" s="41" t="s">
        <v>373</v>
      </c>
      <c r="H1955" s="41" t="s">
        <v>4104</v>
      </c>
      <c r="I1955" s="41" t="s">
        <v>4121</v>
      </c>
    </row>
    <row r="1956" spans="1:9" s="59" customFormat="1" ht="13.35" customHeight="1" x14ac:dyDescent="0.2">
      <c r="A1956" s="46" t="s">
        <v>164</v>
      </c>
      <c r="B1956" s="42">
        <v>12</v>
      </c>
      <c r="C1956" s="43">
        <v>483491.63</v>
      </c>
      <c r="D1956" s="43">
        <v>0</v>
      </c>
      <c r="E1956" s="43">
        <v>483491.63</v>
      </c>
      <c r="F1956" s="41" t="s">
        <v>4633</v>
      </c>
      <c r="G1956" s="41" t="s">
        <v>373</v>
      </c>
      <c r="H1956" s="41" t="s">
        <v>4521</v>
      </c>
      <c r="I1956" s="41" t="s">
        <v>4634</v>
      </c>
    </row>
    <row r="1957" spans="1:9" s="45" customFormat="1" ht="12" x14ac:dyDescent="0.2">
      <c r="A1957" s="46" t="s">
        <v>165</v>
      </c>
      <c r="B1957" s="42">
        <v>1</v>
      </c>
      <c r="C1957" s="43">
        <v>497657.31</v>
      </c>
      <c r="D1957" s="43">
        <v>0</v>
      </c>
      <c r="E1957" s="43">
        <v>497657.31</v>
      </c>
      <c r="F1957" s="41" t="s">
        <v>564</v>
      </c>
      <c r="G1957" s="41" t="s">
        <v>565</v>
      </c>
      <c r="H1957" s="41" t="s">
        <v>327</v>
      </c>
      <c r="I1957" s="41" t="s">
        <v>566</v>
      </c>
    </row>
    <row r="1958" spans="1:9" x14ac:dyDescent="0.2">
      <c r="A1958" s="46" t="s">
        <v>165</v>
      </c>
      <c r="B1958" s="42">
        <v>2</v>
      </c>
      <c r="C1958" s="43">
        <v>510952.61</v>
      </c>
      <c r="D1958" s="43">
        <v>0</v>
      </c>
      <c r="E1958" s="43">
        <v>510952.61</v>
      </c>
      <c r="F1958" s="41" t="s">
        <v>1028</v>
      </c>
      <c r="G1958" s="41" t="s">
        <v>565</v>
      </c>
      <c r="H1958" s="41" t="s">
        <v>884</v>
      </c>
      <c r="I1958" s="41" t="s">
        <v>1029</v>
      </c>
    </row>
    <row r="1959" spans="1:9" x14ac:dyDescent="0.2">
      <c r="A1959" s="46" t="s">
        <v>165</v>
      </c>
      <c r="B1959" s="42">
        <v>3</v>
      </c>
      <c r="C1959" s="43">
        <v>504304.96</v>
      </c>
      <c r="D1959" s="43">
        <v>0</v>
      </c>
      <c r="E1959" s="43">
        <v>504304.96</v>
      </c>
      <c r="F1959" s="41" t="s">
        <v>1387</v>
      </c>
      <c r="G1959" s="41" t="s">
        <v>565</v>
      </c>
      <c r="H1959" s="41" t="s">
        <v>1243</v>
      </c>
      <c r="I1959" s="41" t="s">
        <v>1388</v>
      </c>
    </row>
    <row r="1960" spans="1:9" x14ac:dyDescent="0.2">
      <c r="A1960" s="46" t="s">
        <v>165</v>
      </c>
      <c r="B1960" s="42">
        <v>4</v>
      </c>
      <c r="C1960" s="43">
        <v>504304.96</v>
      </c>
      <c r="D1960" s="43">
        <v>0</v>
      </c>
      <c r="E1960" s="43">
        <v>504304.96</v>
      </c>
      <c r="F1960" s="41" t="s">
        <v>1748</v>
      </c>
      <c r="G1960" s="41" t="s">
        <v>565</v>
      </c>
      <c r="H1960" s="41" t="s">
        <v>1602</v>
      </c>
      <c r="I1960" s="41" t="s">
        <v>1749</v>
      </c>
    </row>
    <row r="1961" spans="1:9" x14ac:dyDescent="0.2">
      <c r="A1961" s="46" t="s">
        <v>165</v>
      </c>
      <c r="B1961" s="42">
        <v>5</v>
      </c>
      <c r="C1961" s="43">
        <v>504304.96</v>
      </c>
      <c r="D1961" s="43">
        <v>0</v>
      </c>
      <c r="E1961" s="43">
        <v>504304.96</v>
      </c>
      <c r="F1961" s="41" t="s">
        <v>2111</v>
      </c>
      <c r="G1961" s="41" t="s">
        <v>565</v>
      </c>
      <c r="H1961" s="41" t="s">
        <v>1961</v>
      </c>
      <c r="I1961" s="41" t="s">
        <v>2112</v>
      </c>
    </row>
    <row r="1962" spans="1:9" x14ac:dyDescent="0.2">
      <c r="A1962" s="46" t="s">
        <v>165</v>
      </c>
      <c r="B1962" s="42">
        <v>6</v>
      </c>
      <c r="C1962" s="43">
        <v>334529.28999999998</v>
      </c>
      <c r="D1962" s="43">
        <v>0</v>
      </c>
      <c r="E1962" s="43">
        <v>334529.28999999998</v>
      </c>
      <c r="F1962" s="41" t="s">
        <v>2467</v>
      </c>
      <c r="G1962" s="41" t="s">
        <v>565</v>
      </c>
      <c r="H1962" s="41" t="s">
        <v>2317</v>
      </c>
      <c r="I1962" s="41" t="s">
        <v>2468</v>
      </c>
    </row>
    <row r="1963" spans="1:9" x14ac:dyDescent="0.2">
      <c r="A1963" s="46" t="s">
        <v>165</v>
      </c>
      <c r="B1963" s="42">
        <v>7</v>
      </c>
      <c r="C1963" s="43">
        <v>328044.27</v>
      </c>
      <c r="D1963" s="43">
        <v>0</v>
      </c>
      <c r="E1963" s="43">
        <v>328044.27</v>
      </c>
      <c r="F1963" s="41" t="s">
        <v>2835</v>
      </c>
      <c r="G1963" s="41" t="s">
        <v>565</v>
      </c>
      <c r="H1963" s="41" t="s">
        <v>2675</v>
      </c>
      <c r="I1963" s="41" t="s">
        <v>2836</v>
      </c>
    </row>
    <row r="1964" spans="1:9" x14ac:dyDescent="0.2">
      <c r="A1964" s="46" t="s">
        <v>165</v>
      </c>
      <c r="B1964" s="42">
        <v>8</v>
      </c>
      <c r="C1964" s="43">
        <v>305395.58</v>
      </c>
      <c r="D1964" s="43">
        <v>0</v>
      </c>
      <c r="E1964" s="43">
        <v>305395.58</v>
      </c>
      <c r="F1964" s="41" t="s">
        <v>3190</v>
      </c>
      <c r="G1964" s="41" t="s">
        <v>565</v>
      </c>
      <c r="H1964" s="41" t="s">
        <v>3030</v>
      </c>
      <c r="I1964" s="41" t="s">
        <v>3191</v>
      </c>
    </row>
    <row r="1965" spans="1:9" x14ac:dyDescent="0.2">
      <c r="A1965" s="46" t="s">
        <v>165</v>
      </c>
      <c r="B1965" s="42">
        <v>9</v>
      </c>
      <c r="C1965" s="43">
        <v>341359.54</v>
      </c>
      <c r="D1965" s="43">
        <v>0</v>
      </c>
      <c r="E1965" s="43">
        <v>341359.54</v>
      </c>
      <c r="F1965" s="41" t="s">
        <v>3590</v>
      </c>
      <c r="G1965" s="41" t="s">
        <v>565</v>
      </c>
      <c r="H1965" s="41" t="s">
        <v>3386</v>
      </c>
      <c r="I1965" s="41" t="s">
        <v>3591</v>
      </c>
    </row>
    <row r="1966" spans="1:9" x14ac:dyDescent="0.2">
      <c r="A1966" s="46" t="s">
        <v>165</v>
      </c>
      <c r="B1966" s="42">
        <v>10</v>
      </c>
      <c r="C1966" s="43">
        <v>346331.52</v>
      </c>
      <c r="D1966" s="43">
        <v>0</v>
      </c>
      <c r="E1966" s="43">
        <v>346331.52</v>
      </c>
      <c r="F1966" s="41" t="s">
        <v>3947</v>
      </c>
      <c r="G1966" s="41" t="s">
        <v>565</v>
      </c>
      <c r="H1966" s="41" t="s">
        <v>3749</v>
      </c>
      <c r="I1966" s="41" t="s">
        <v>3948</v>
      </c>
    </row>
    <row r="1967" spans="1:9" x14ac:dyDescent="0.2">
      <c r="A1967" s="46" t="s">
        <v>165</v>
      </c>
      <c r="B1967" s="42">
        <v>11</v>
      </c>
      <c r="C1967" s="43">
        <v>345981.54</v>
      </c>
      <c r="D1967" s="43">
        <v>0</v>
      </c>
      <c r="E1967" s="43">
        <v>345981.54</v>
      </c>
      <c r="F1967" s="41" t="s">
        <v>4302</v>
      </c>
      <c r="G1967" s="41" t="s">
        <v>565</v>
      </c>
      <c r="H1967" s="41" t="s">
        <v>4104</v>
      </c>
      <c r="I1967" s="41" t="s">
        <v>4303</v>
      </c>
    </row>
    <row r="1968" spans="1:9" x14ac:dyDescent="0.2">
      <c r="A1968" s="46" t="s">
        <v>165</v>
      </c>
      <c r="B1968" s="42">
        <v>12</v>
      </c>
      <c r="C1968" s="43">
        <v>348126.74</v>
      </c>
      <c r="D1968" s="43">
        <v>0</v>
      </c>
      <c r="E1968" s="43">
        <v>348126.74</v>
      </c>
      <c r="F1968" s="41" t="s">
        <v>4847</v>
      </c>
      <c r="G1968" s="41" t="s">
        <v>565</v>
      </c>
      <c r="H1968" s="41" t="s">
        <v>4521</v>
      </c>
      <c r="I1968" s="41" t="s">
        <v>4848</v>
      </c>
    </row>
    <row r="1969" spans="1:9" x14ac:dyDescent="0.2">
      <c r="A1969" s="46" t="s">
        <v>166</v>
      </c>
      <c r="B1969" s="42">
        <v>1</v>
      </c>
      <c r="C1969" s="43">
        <v>2071758.85</v>
      </c>
      <c r="D1969" s="43">
        <v>0</v>
      </c>
      <c r="E1969" s="43">
        <v>2071758.85</v>
      </c>
      <c r="F1969" s="41" t="s">
        <v>831</v>
      </c>
      <c r="G1969" s="41" t="s">
        <v>832</v>
      </c>
      <c r="H1969" s="41" t="s">
        <v>327</v>
      </c>
      <c r="I1969" s="41" t="s">
        <v>833</v>
      </c>
    </row>
    <row r="1970" spans="1:9" x14ac:dyDescent="0.2">
      <c r="A1970" s="46" t="s">
        <v>166</v>
      </c>
      <c r="B1970" s="42">
        <v>2</v>
      </c>
      <c r="C1970" s="43">
        <v>2173195.4500000002</v>
      </c>
      <c r="D1970" s="43">
        <v>0</v>
      </c>
      <c r="E1970" s="43">
        <v>2173195.4500000002</v>
      </c>
      <c r="F1970" s="41" t="s">
        <v>1202</v>
      </c>
      <c r="G1970" s="41" t="s">
        <v>832</v>
      </c>
      <c r="H1970" s="41" t="s">
        <v>884</v>
      </c>
      <c r="I1970" s="41" t="s">
        <v>1203</v>
      </c>
    </row>
    <row r="1971" spans="1:9" x14ac:dyDescent="0.2">
      <c r="A1971" s="46" t="s">
        <v>166</v>
      </c>
      <c r="B1971" s="42">
        <v>3</v>
      </c>
      <c r="C1971" s="43">
        <v>2122727.15</v>
      </c>
      <c r="D1971" s="43">
        <v>0</v>
      </c>
      <c r="E1971" s="43">
        <v>2122727.15</v>
      </c>
      <c r="F1971" s="41" t="s">
        <v>1561</v>
      </c>
      <c r="G1971" s="41" t="s">
        <v>832</v>
      </c>
      <c r="H1971" s="41" t="s">
        <v>1243</v>
      </c>
      <c r="I1971" s="41" t="s">
        <v>1562</v>
      </c>
    </row>
    <row r="1972" spans="1:9" x14ac:dyDescent="0.2">
      <c r="A1972" s="46" t="s">
        <v>166</v>
      </c>
      <c r="B1972" s="42">
        <v>4</v>
      </c>
      <c r="C1972" s="43">
        <v>2122727.15</v>
      </c>
      <c r="D1972" s="43">
        <v>0</v>
      </c>
      <c r="E1972" s="43">
        <v>2122727.15</v>
      </c>
      <c r="F1972" s="41" t="s">
        <v>1920</v>
      </c>
      <c r="G1972" s="41" t="s">
        <v>832</v>
      </c>
      <c r="H1972" s="41" t="s">
        <v>1602</v>
      </c>
      <c r="I1972" s="41" t="s">
        <v>1921</v>
      </c>
    </row>
    <row r="1973" spans="1:9" x14ac:dyDescent="0.2">
      <c r="A1973" s="46" t="s">
        <v>166</v>
      </c>
      <c r="B1973" s="42">
        <v>5</v>
      </c>
      <c r="C1973" s="43">
        <v>2122727.15</v>
      </c>
      <c r="D1973" s="43">
        <v>0</v>
      </c>
      <c r="E1973" s="43">
        <v>2122727.15</v>
      </c>
      <c r="F1973" s="41" t="s">
        <v>2279</v>
      </c>
      <c r="G1973" s="41" t="s">
        <v>832</v>
      </c>
      <c r="H1973" s="41" t="s">
        <v>1961</v>
      </c>
      <c r="I1973" s="41" t="s">
        <v>2280</v>
      </c>
    </row>
    <row r="1974" spans="1:9" x14ac:dyDescent="0.2">
      <c r="A1974" s="46" t="s">
        <v>166</v>
      </c>
      <c r="B1974" s="42">
        <v>6</v>
      </c>
      <c r="C1974" s="43">
        <v>648444.13</v>
      </c>
      <c r="D1974" s="43">
        <v>0</v>
      </c>
      <c r="E1974" s="43">
        <v>648444.13</v>
      </c>
      <c r="F1974" s="41" t="s">
        <v>2631</v>
      </c>
      <c r="G1974" s="41" t="s">
        <v>832</v>
      </c>
      <c r="H1974" s="41" t="s">
        <v>2317</v>
      </c>
      <c r="I1974" s="41" t="s">
        <v>2632</v>
      </c>
    </row>
    <row r="1975" spans="1:9" x14ac:dyDescent="0.2">
      <c r="A1975" s="46" t="s">
        <v>166</v>
      </c>
      <c r="B1975" s="42">
        <v>7</v>
      </c>
      <c r="C1975" s="43">
        <v>1837837.17</v>
      </c>
      <c r="D1975" s="43">
        <v>0</v>
      </c>
      <c r="E1975" s="43">
        <v>1837837.17</v>
      </c>
      <c r="F1975" s="41" t="s">
        <v>2991</v>
      </c>
      <c r="G1975" s="41" t="s">
        <v>832</v>
      </c>
      <c r="H1975" s="41" t="s">
        <v>2675</v>
      </c>
      <c r="I1975" s="41" t="s">
        <v>2992</v>
      </c>
    </row>
    <row r="1976" spans="1:9" x14ac:dyDescent="0.2">
      <c r="A1976" s="46" t="s">
        <v>166</v>
      </c>
      <c r="B1976" s="42">
        <v>8</v>
      </c>
      <c r="C1976" s="43">
        <v>1854601.02</v>
      </c>
      <c r="D1976" s="43">
        <v>0</v>
      </c>
      <c r="E1976" s="43">
        <v>1854601.02</v>
      </c>
      <c r="F1976" s="41" t="s">
        <v>3346</v>
      </c>
      <c r="G1976" s="41" t="s">
        <v>832</v>
      </c>
      <c r="H1976" s="41" t="s">
        <v>3030</v>
      </c>
      <c r="I1976" s="41" t="s">
        <v>3347</v>
      </c>
    </row>
    <row r="1977" spans="1:9" x14ac:dyDescent="0.2">
      <c r="A1977" s="46" t="s">
        <v>166</v>
      </c>
      <c r="B1977" s="42">
        <v>9</v>
      </c>
      <c r="C1977" s="43">
        <v>1839323.24</v>
      </c>
      <c r="D1977" s="43">
        <v>0</v>
      </c>
      <c r="E1977" s="43">
        <v>1839323.24</v>
      </c>
      <c r="F1977" s="41" t="s">
        <v>3608</v>
      </c>
      <c r="G1977" s="41" t="s">
        <v>3609</v>
      </c>
      <c r="H1977" s="41" t="s">
        <v>3386</v>
      </c>
      <c r="I1977" s="41" t="s">
        <v>3610</v>
      </c>
    </row>
    <row r="1978" spans="1:9" x14ac:dyDescent="0.2">
      <c r="A1978" s="46" t="s">
        <v>166</v>
      </c>
      <c r="B1978" s="42">
        <v>10</v>
      </c>
      <c r="C1978" s="43">
        <v>1852176.61</v>
      </c>
      <c r="D1978" s="43">
        <v>0</v>
      </c>
      <c r="E1978" s="43">
        <v>1852176.61</v>
      </c>
      <c r="F1978" s="41" t="s">
        <v>3965</v>
      </c>
      <c r="G1978" s="41" t="s">
        <v>3609</v>
      </c>
      <c r="H1978" s="41" t="s">
        <v>3749</v>
      </c>
      <c r="I1978" s="41" t="s">
        <v>3966</v>
      </c>
    </row>
    <row r="1979" spans="1:9" x14ac:dyDescent="0.2">
      <c r="A1979" s="46" t="s">
        <v>166</v>
      </c>
      <c r="B1979" s="42">
        <v>11</v>
      </c>
      <c r="C1979" s="43">
        <v>1851271.87</v>
      </c>
      <c r="D1979" s="43">
        <v>0</v>
      </c>
      <c r="E1979" s="43">
        <v>1851271.87</v>
      </c>
      <c r="F1979" s="41" t="s">
        <v>4320</v>
      </c>
      <c r="G1979" s="41" t="s">
        <v>3609</v>
      </c>
      <c r="H1979" s="41" t="s">
        <v>4104</v>
      </c>
      <c r="I1979" s="41" t="s">
        <v>4321</v>
      </c>
    </row>
    <row r="1980" spans="1:9" x14ac:dyDescent="0.2">
      <c r="A1980" s="46" t="s">
        <v>166</v>
      </c>
      <c r="B1980" s="42">
        <v>12</v>
      </c>
      <c r="C1980" s="43">
        <v>1852136.24</v>
      </c>
      <c r="D1980" s="43">
        <v>0</v>
      </c>
      <c r="E1980" s="43">
        <v>1852136.24</v>
      </c>
      <c r="F1980" s="41" t="s">
        <v>4843</v>
      </c>
      <c r="G1980" s="41" t="s">
        <v>3609</v>
      </c>
      <c r="H1980" s="41" t="s">
        <v>4521</v>
      </c>
      <c r="I1980" s="41" t="s">
        <v>4844</v>
      </c>
    </row>
    <row r="1981" spans="1:9" x14ac:dyDescent="0.2">
      <c r="A1981" s="46" t="s">
        <v>167</v>
      </c>
      <c r="B1981" s="42">
        <v>1</v>
      </c>
      <c r="C1981" s="43">
        <v>1622531.09</v>
      </c>
      <c r="D1981" s="43">
        <v>0</v>
      </c>
      <c r="E1981" s="43">
        <v>1622531.09</v>
      </c>
      <c r="F1981" s="41" t="s">
        <v>855</v>
      </c>
      <c r="G1981" s="41" t="s">
        <v>856</v>
      </c>
      <c r="H1981" s="41" t="s">
        <v>327</v>
      </c>
      <c r="I1981" s="41" t="s">
        <v>857</v>
      </c>
    </row>
    <row r="1982" spans="1:9" x14ac:dyDescent="0.2">
      <c r="A1982" s="46" t="s">
        <v>167</v>
      </c>
      <c r="B1982" s="42">
        <v>2</v>
      </c>
      <c r="C1982" s="43">
        <v>1681306.41</v>
      </c>
      <c r="D1982" s="43">
        <v>0</v>
      </c>
      <c r="E1982" s="43">
        <v>1681306.41</v>
      </c>
      <c r="F1982" s="41" t="s">
        <v>1216</v>
      </c>
      <c r="G1982" s="41" t="s">
        <v>856</v>
      </c>
      <c r="H1982" s="41" t="s">
        <v>884</v>
      </c>
      <c r="I1982" s="41" t="s">
        <v>1217</v>
      </c>
    </row>
    <row r="1983" spans="1:9" x14ac:dyDescent="0.2">
      <c r="A1983" s="46" t="s">
        <v>167</v>
      </c>
      <c r="B1983" s="42">
        <v>3</v>
      </c>
      <c r="C1983" s="43">
        <v>1651918.75</v>
      </c>
      <c r="D1983" s="43">
        <v>0</v>
      </c>
      <c r="E1983" s="43">
        <v>1651918.75</v>
      </c>
      <c r="F1983" s="41" t="s">
        <v>1575</v>
      </c>
      <c r="G1983" s="41" t="s">
        <v>856</v>
      </c>
      <c r="H1983" s="41" t="s">
        <v>1243</v>
      </c>
      <c r="I1983" s="41" t="s">
        <v>1576</v>
      </c>
    </row>
    <row r="1984" spans="1:9" x14ac:dyDescent="0.2">
      <c r="A1984" s="46" t="s">
        <v>167</v>
      </c>
      <c r="B1984" s="42">
        <v>4</v>
      </c>
      <c r="C1984" s="43">
        <v>1651918.75</v>
      </c>
      <c r="D1984" s="43">
        <v>0</v>
      </c>
      <c r="E1984" s="43">
        <v>1651918.75</v>
      </c>
      <c r="F1984" s="41" t="s">
        <v>1934</v>
      </c>
      <c r="G1984" s="41" t="s">
        <v>856</v>
      </c>
      <c r="H1984" s="41" t="s">
        <v>1602</v>
      </c>
      <c r="I1984" s="41" t="s">
        <v>1935</v>
      </c>
    </row>
    <row r="1985" spans="1:9" x14ac:dyDescent="0.2">
      <c r="A1985" s="46" t="s">
        <v>167</v>
      </c>
      <c r="B1985" s="42">
        <v>5</v>
      </c>
      <c r="C1985" s="43">
        <v>1646386.67</v>
      </c>
      <c r="D1985" s="43">
        <v>0</v>
      </c>
      <c r="E1985" s="43">
        <v>1646386.67</v>
      </c>
      <c r="F1985" s="41" t="s">
        <v>2293</v>
      </c>
      <c r="G1985" s="41" t="s">
        <v>856</v>
      </c>
      <c r="H1985" s="41" t="s">
        <v>1961</v>
      </c>
      <c r="I1985" s="41" t="s">
        <v>2294</v>
      </c>
    </row>
    <row r="1986" spans="1:9" x14ac:dyDescent="0.2">
      <c r="A1986" s="46" t="s">
        <v>167</v>
      </c>
      <c r="B1986" s="42">
        <v>6</v>
      </c>
      <c r="C1986" s="43">
        <v>1277300.8400000001</v>
      </c>
      <c r="D1986" s="43">
        <v>0</v>
      </c>
      <c r="E1986" s="43">
        <v>1277300.8400000001</v>
      </c>
      <c r="F1986" s="41" t="s">
        <v>2645</v>
      </c>
      <c r="G1986" s="41" t="s">
        <v>856</v>
      </c>
      <c r="H1986" s="41" t="s">
        <v>2317</v>
      </c>
      <c r="I1986" s="41" t="s">
        <v>2646</v>
      </c>
    </row>
    <row r="1987" spans="1:9" x14ac:dyDescent="0.2">
      <c r="A1987" s="46" t="s">
        <v>167</v>
      </c>
      <c r="B1987" s="42">
        <v>7</v>
      </c>
      <c r="C1987" s="43">
        <v>1578152.07</v>
      </c>
      <c r="D1987" s="43">
        <v>0</v>
      </c>
      <c r="E1987" s="43">
        <v>1578152.07</v>
      </c>
      <c r="F1987" s="41" t="s">
        <v>2867</v>
      </c>
      <c r="G1987" s="41" t="s">
        <v>856</v>
      </c>
      <c r="H1987" s="41" t="s">
        <v>2675</v>
      </c>
      <c r="I1987" s="41" t="s">
        <v>2868</v>
      </c>
    </row>
    <row r="1988" spans="1:9" x14ac:dyDescent="0.2">
      <c r="A1988" s="46" t="s">
        <v>167</v>
      </c>
      <c r="B1988" s="42">
        <v>8</v>
      </c>
      <c r="C1988" s="43">
        <v>1588559.82</v>
      </c>
      <c r="D1988" s="43">
        <v>0</v>
      </c>
      <c r="E1988" s="43">
        <v>1588559.82</v>
      </c>
      <c r="F1988" s="41" t="s">
        <v>3222</v>
      </c>
      <c r="G1988" s="41" t="s">
        <v>856</v>
      </c>
      <c r="H1988" s="41" t="s">
        <v>3030</v>
      </c>
      <c r="I1988" s="41" t="s">
        <v>3223</v>
      </c>
    </row>
    <row r="1989" spans="1:9" x14ac:dyDescent="0.2">
      <c r="A1989" s="46" t="s">
        <v>167</v>
      </c>
      <c r="B1989" s="42">
        <v>9</v>
      </c>
      <c r="C1989" s="43">
        <v>1588559.81</v>
      </c>
      <c r="D1989" s="43">
        <v>0</v>
      </c>
      <c r="E1989" s="43">
        <v>1588559.81</v>
      </c>
      <c r="F1989" s="41" t="s">
        <v>3625</v>
      </c>
      <c r="G1989" s="41" t="s">
        <v>856</v>
      </c>
      <c r="H1989" s="41" t="s">
        <v>3386</v>
      </c>
      <c r="I1989" s="41" t="s">
        <v>3626</v>
      </c>
    </row>
    <row r="1990" spans="1:9" x14ac:dyDescent="0.2">
      <c r="A1990" s="46" t="s">
        <v>167</v>
      </c>
      <c r="B1990" s="42">
        <v>10</v>
      </c>
      <c r="C1990" s="43">
        <v>1596539.76</v>
      </c>
      <c r="D1990" s="43">
        <v>0</v>
      </c>
      <c r="E1990" s="43">
        <v>1596539.76</v>
      </c>
      <c r="F1990" s="41" t="s">
        <v>3981</v>
      </c>
      <c r="G1990" s="41" t="s">
        <v>856</v>
      </c>
      <c r="H1990" s="41" t="s">
        <v>3749</v>
      </c>
      <c r="I1990" s="41" t="s">
        <v>3982</v>
      </c>
    </row>
    <row r="1991" spans="1:9" x14ac:dyDescent="0.2">
      <c r="A1991" s="46" t="s">
        <v>167</v>
      </c>
      <c r="B1991" s="42">
        <v>11</v>
      </c>
      <c r="C1991" s="43">
        <v>1595978.06</v>
      </c>
      <c r="D1991" s="43">
        <v>0</v>
      </c>
      <c r="E1991" s="43">
        <v>1595978.06</v>
      </c>
      <c r="F1991" s="41" t="s">
        <v>4336</v>
      </c>
      <c r="G1991" s="41" t="s">
        <v>4337</v>
      </c>
      <c r="H1991" s="41" t="s">
        <v>4104</v>
      </c>
      <c r="I1991" s="41" t="s">
        <v>4338</v>
      </c>
    </row>
    <row r="1992" spans="1:9" x14ac:dyDescent="0.2">
      <c r="A1992" s="46" t="s">
        <v>167</v>
      </c>
      <c r="B1992" s="42">
        <v>12</v>
      </c>
      <c r="C1992" s="43">
        <v>1596514.7000000002</v>
      </c>
      <c r="D1992" s="43">
        <v>0</v>
      </c>
      <c r="E1992" s="43">
        <v>1596514.7000000002</v>
      </c>
      <c r="F1992" s="41" t="s">
        <v>4857</v>
      </c>
      <c r="G1992" s="41" t="s">
        <v>4337</v>
      </c>
      <c r="H1992" s="41" t="s">
        <v>4521</v>
      </c>
      <c r="I1992" s="41" t="s">
        <v>4858</v>
      </c>
    </row>
    <row r="1993" spans="1:9" x14ac:dyDescent="0.2">
      <c r="A1993" s="46" t="s">
        <v>168</v>
      </c>
      <c r="B1993" s="42">
        <v>1</v>
      </c>
      <c r="C1993" s="43">
        <v>10341026.939999999</v>
      </c>
      <c r="D1993" s="43">
        <v>0</v>
      </c>
      <c r="E1993" s="43">
        <v>10341026.939999999</v>
      </c>
      <c r="F1993" s="41" t="s">
        <v>759</v>
      </c>
      <c r="G1993" s="41" t="s">
        <v>760</v>
      </c>
      <c r="H1993" s="41" t="s">
        <v>327</v>
      </c>
      <c r="I1993" s="41" t="s">
        <v>761</v>
      </c>
    </row>
    <row r="1994" spans="1:9" x14ac:dyDescent="0.2">
      <c r="A1994" s="46" t="s">
        <v>168</v>
      </c>
      <c r="B1994" s="42">
        <v>2</v>
      </c>
      <c r="C1994" s="43">
        <v>10655962.720000001</v>
      </c>
      <c r="D1994" s="43">
        <v>0</v>
      </c>
      <c r="E1994" s="43">
        <v>10655962.720000001</v>
      </c>
      <c r="F1994" s="41" t="s">
        <v>1156</v>
      </c>
      <c r="G1994" s="41" t="s">
        <v>760</v>
      </c>
      <c r="H1994" s="41" t="s">
        <v>884</v>
      </c>
      <c r="I1994" s="41" t="s">
        <v>1157</v>
      </c>
    </row>
    <row r="1995" spans="1:9" x14ac:dyDescent="0.2">
      <c r="A1995" s="46" t="s">
        <v>168</v>
      </c>
      <c r="B1995" s="42">
        <v>3</v>
      </c>
      <c r="C1995" s="43">
        <v>10499244.800000001</v>
      </c>
      <c r="D1995" s="43">
        <v>0</v>
      </c>
      <c r="E1995" s="43">
        <v>10499244.800000001</v>
      </c>
      <c r="F1995" s="41" t="s">
        <v>1515</v>
      </c>
      <c r="G1995" s="41" t="s">
        <v>760</v>
      </c>
      <c r="H1995" s="41" t="s">
        <v>1243</v>
      </c>
      <c r="I1995" s="41" t="s">
        <v>1516</v>
      </c>
    </row>
    <row r="1996" spans="1:9" x14ac:dyDescent="0.2">
      <c r="A1996" s="46" t="s">
        <v>168</v>
      </c>
      <c r="B1996" s="42">
        <v>4</v>
      </c>
      <c r="C1996" s="43">
        <v>10499244.800000001</v>
      </c>
      <c r="D1996" s="43">
        <v>0</v>
      </c>
      <c r="E1996" s="43">
        <v>10499244.800000001</v>
      </c>
      <c r="F1996" s="41" t="s">
        <v>1874</v>
      </c>
      <c r="G1996" s="41" t="s">
        <v>760</v>
      </c>
      <c r="H1996" s="41" t="s">
        <v>1602</v>
      </c>
      <c r="I1996" s="41" t="s">
        <v>1875</v>
      </c>
    </row>
    <row r="1997" spans="1:9" x14ac:dyDescent="0.2">
      <c r="A1997" s="46" t="s">
        <v>168</v>
      </c>
      <c r="B1997" s="42">
        <v>5</v>
      </c>
      <c r="C1997" s="43">
        <v>10499244.75</v>
      </c>
      <c r="D1997" s="43">
        <v>0</v>
      </c>
      <c r="E1997" s="43">
        <v>10499244.75</v>
      </c>
      <c r="F1997" s="41" t="s">
        <v>2233</v>
      </c>
      <c r="G1997" s="41" t="s">
        <v>760</v>
      </c>
      <c r="H1997" s="41" t="s">
        <v>1961</v>
      </c>
      <c r="I1997" s="41" t="s">
        <v>2234</v>
      </c>
    </row>
    <row r="1998" spans="1:9" x14ac:dyDescent="0.2">
      <c r="A1998" s="46" t="s">
        <v>168</v>
      </c>
      <c r="B1998" s="42">
        <v>6</v>
      </c>
      <c r="C1998" s="43">
        <v>5788615.6100000003</v>
      </c>
      <c r="D1998" s="43">
        <v>0</v>
      </c>
      <c r="E1998" s="43">
        <v>5788615.6100000003</v>
      </c>
      <c r="F1998" s="41" t="s">
        <v>2585</v>
      </c>
      <c r="G1998" s="41" t="s">
        <v>760</v>
      </c>
      <c r="H1998" s="41" t="s">
        <v>2317</v>
      </c>
      <c r="I1998" s="41" t="s">
        <v>2586</v>
      </c>
    </row>
    <row r="1999" spans="1:9" x14ac:dyDescent="0.2">
      <c r="A1999" s="46" t="s">
        <v>168</v>
      </c>
      <c r="B1999" s="42">
        <v>7</v>
      </c>
      <c r="C1999" s="43">
        <v>9615070.2599999998</v>
      </c>
      <c r="D1999" s="43">
        <v>0</v>
      </c>
      <c r="E1999" s="43">
        <v>9615070.2599999998</v>
      </c>
      <c r="F1999" s="41" t="s">
        <v>2955</v>
      </c>
      <c r="G1999" s="41" t="s">
        <v>760</v>
      </c>
      <c r="H1999" s="41" t="s">
        <v>2675</v>
      </c>
      <c r="I1999" s="41" t="s">
        <v>2956</v>
      </c>
    </row>
    <row r="2000" spans="1:9" x14ac:dyDescent="0.2">
      <c r="A2000" s="46" t="s">
        <v>168</v>
      </c>
      <c r="B2000" s="42">
        <v>8</v>
      </c>
      <c r="C2000" s="43">
        <v>9678141.1699999999</v>
      </c>
      <c r="D2000" s="43">
        <v>0</v>
      </c>
      <c r="E2000" s="43">
        <v>9678141.1699999999</v>
      </c>
      <c r="F2000" s="41" t="s">
        <v>3310</v>
      </c>
      <c r="G2000" s="41" t="s">
        <v>760</v>
      </c>
      <c r="H2000" s="41" t="s">
        <v>3030</v>
      </c>
      <c r="I2000" s="41" t="s">
        <v>3311</v>
      </c>
    </row>
    <row r="2001" spans="1:9" x14ac:dyDescent="0.2">
      <c r="A2001" s="46" t="s">
        <v>168</v>
      </c>
      <c r="B2001" s="42">
        <v>9</v>
      </c>
      <c r="C2001" s="43">
        <v>9678232.4399999995</v>
      </c>
      <c r="D2001" s="43">
        <v>0</v>
      </c>
      <c r="E2001" s="43">
        <v>9678232.4399999995</v>
      </c>
      <c r="F2001" s="41" t="s">
        <v>3520</v>
      </c>
      <c r="G2001" s="41" t="s">
        <v>760</v>
      </c>
      <c r="H2001" s="41" t="s">
        <v>3386</v>
      </c>
      <c r="I2001" s="41" t="s">
        <v>3521</v>
      </c>
    </row>
    <row r="2002" spans="1:9" x14ac:dyDescent="0.2">
      <c r="A2002" s="46" t="s">
        <v>168</v>
      </c>
      <c r="B2002" s="42">
        <v>10</v>
      </c>
      <c r="C2002" s="43">
        <v>9721354.4000000004</v>
      </c>
      <c r="D2002" s="43">
        <v>0</v>
      </c>
      <c r="E2002" s="43">
        <v>9721354.4000000004</v>
      </c>
      <c r="F2002" s="41" t="s">
        <v>3879</v>
      </c>
      <c r="G2002" s="41" t="s">
        <v>760</v>
      </c>
      <c r="H2002" s="41" t="s">
        <v>3749</v>
      </c>
      <c r="I2002" s="41" t="s">
        <v>3880</v>
      </c>
    </row>
    <row r="2003" spans="1:9" x14ac:dyDescent="0.2">
      <c r="A2003" s="46" t="s">
        <v>168</v>
      </c>
      <c r="B2003" s="42">
        <v>11</v>
      </c>
      <c r="C2003" s="43">
        <v>9718013.0099999998</v>
      </c>
      <c r="D2003" s="43">
        <v>0</v>
      </c>
      <c r="E2003" s="43">
        <v>9718013.0099999998</v>
      </c>
      <c r="F2003" s="41" t="s">
        <v>4234</v>
      </c>
      <c r="G2003" s="41" t="s">
        <v>760</v>
      </c>
      <c r="H2003" s="41" t="s">
        <v>4104</v>
      </c>
      <c r="I2003" s="41" t="s">
        <v>4235</v>
      </c>
    </row>
    <row r="2004" spans="1:9" x14ac:dyDescent="0.2">
      <c r="A2004" s="46" t="s">
        <v>168</v>
      </c>
      <c r="B2004" s="42">
        <v>12</v>
      </c>
      <c r="C2004" s="43">
        <v>9712615.0700000003</v>
      </c>
      <c r="D2004" s="43">
        <v>0</v>
      </c>
      <c r="E2004" s="43">
        <v>9712615.0700000003</v>
      </c>
      <c r="F2004" s="41" t="s">
        <v>4841</v>
      </c>
      <c r="G2004" s="41" t="s">
        <v>760</v>
      </c>
      <c r="H2004" s="41" t="s">
        <v>4521</v>
      </c>
      <c r="I2004" s="41" t="s">
        <v>4842</v>
      </c>
    </row>
    <row r="2005" spans="1:9" x14ac:dyDescent="0.2">
      <c r="A2005" s="46" t="s">
        <v>169</v>
      </c>
      <c r="B2005" s="42">
        <v>1</v>
      </c>
      <c r="C2005" s="43">
        <v>296988.76</v>
      </c>
      <c r="D2005" s="43">
        <v>0</v>
      </c>
      <c r="E2005" s="43">
        <v>296988.76</v>
      </c>
      <c r="F2005" s="41" t="s">
        <v>852</v>
      </c>
      <c r="G2005" s="41" t="s">
        <v>853</v>
      </c>
      <c r="H2005" s="41" t="s">
        <v>327</v>
      </c>
      <c r="I2005" s="41" t="s">
        <v>854</v>
      </c>
    </row>
    <row r="2006" spans="1:9" x14ac:dyDescent="0.2">
      <c r="A2006" s="46" t="s">
        <v>169</v>
      </c>
      <c r="B2006" s="42">
        <v>2</v>
      </c>
      <c r="C2006" s="43">
        <v>300032.64000000001</v>
      </c>
      <c r="D2006" s="43">
        <v>0</v>
      </c>
      <c r="E2006" s="43">
        <v>300032.64000000001</v>
      </c>
      <c r="F2006" s="41" t="s">
        <v>881</v>
      </c>
      <c r="G2006" s="41" t="s">
        <v>853</v>
      </c>
      <c r="H2006" s="41" t="s">
        <v>861</v>
      </c>
      <c r="I2006" s="41" t="s">
        <v>882</v>
      </c>
    </row>
    <row r="2007" spans="1:9" x14ac:dyDescent="0.2">
      <c r="A2007" s="46" t="s">
        <v>169</v>
      </c>
      <c r="B2007" s="42">
        <v>3</v>
      </c>
      <c r="C2007" s="43">
        <v>298510.7</v>
      </c>
      <c r="D2007" s="43">
        <v>0</v>
      </c>
      <c r="E2007" s="43">
        <v>298510.7</v>
      </c>
      <c r="F2007" s="41" t="s">
        <v>1240</v>
      </c>
      <c r="G2007" s="41" t="s">
        <v>853</v>
      </c>
      <c r="H2007" s="41" t="s">
        <v>1220</v>
      </c>
      <c r="I2007" s="41" t="s">
        <v>1241</v>
      </c>
    </row>
    <row r="2008" spans="1:9" x14ac:dyDescent="0.2">
      <c r="A2008" s="46" t="s">
        <v>169</v>
      </c>
      <c r="B2008" s="42">
        <v>4</v>
      </c>
      <c r="C2008" s="43">
        <v>298510.7</v>
      </c>
      <c r="D2008" s="43">
        <v>0</v>
      </c>
      <c r="E2008" s="43">
        <v>298510.7</v>
      </c>
      <c r="F2008" s="41" t="s">
        <v>1599</v>
      </c>
      <c r="G2008" s="41" t="s">
        <v>853</v>
      </c>
      <c r="H2008" s="41" t="s">
        <v>1581</v>
      </c>
      <c r="I2008" s="41" t="s">
        <v>1600</v>
      </c>
    </row>
    <row r="2009" spans="1:9" x14ac:dyDescent="0.2">
      <c r="A2009" s="46" t="s">
        <v>169</v>
      </c>
      <c r="B2009" s="42">
        <v>5</v>
      </c>
      <c r="C2009" s="43">
        <v>298510.7</v>
      </c>
      <c r="D2009" s="43">
        <v>0</v>
      </c>
      <c r="E2009" s="43">
        <v>298510.7</v>
      </c>
      <c r="F2009" s="41" t="s">
        <v>1958</v>
      </c>
      <c r="G2009" s="41" t="s">
        <v>853</v>
      </c>
      <c r="H2009" s="41" t="s">
        <v>1940</v>
      </c>
      <c r="I2009" s="41" t="s">
        <v>1959</v>
      </c>
    </row>
    <row r="2010" spans="1:9" x14ac:dyDescent="0.2">
      <c r="A2010" s="46" t="s">
        <v>169</v>
      </c>
      <c r="B2010" s="42">
        <v>7</v>
      </c>
      <c r="C2010" s="43">
        <v>31483.51</v>
      </c>
      <c r="D2010" s="43">
        <v>0</v>
      </c>
      <c r="E2010" s="43">
        <v>31483.51</v>
      </c>
      <c r="F2010" s="41" t="s">
        <v>2672</v>
      </c>
      <c r="G2010" s="41" t="s">
        <v>853</v>
      </c>
      <c r="H2010" s="41" t="s">
        <v>2654</v>
      </c>
      <c r="I2010" s="41" t="s">
        <v>2673</v>
      </c>
    </row>
    <row r="2011" spans="1:9" x14ac:dyDescent="0.2">
      <c r="A2011" s="46" t="s">
        <v>169</v>
      </c>
      <c r="B2011" s="42">
        <v>8</v>
      </c>
      <c r="C2011" s="43">
        <v>34820.120000000003</v>
      </c>
      <c r="D2011" s="43">
        <v>0</v>
      </c>
      <c r="E2011" s="43">
        <v>34820.120000000003</v>
      </c>
      <c r="F2011" s="41" t="s">
        <v>3027</v>
      </c>
      <c r="G2011" s="41" t="s">
        <v>853</v>
      </c>
      <c r="H2011" s="41" t="s">
        <v>3009</v>
      </c>
      <c r="I2011" s="41" t="s">
        <v>3028</v>
      </c>
    </row>
    <row r="2012" spans="1:9" x14ac:dyDescent="0.2">
      <c r="A2012" s="46" t="s">
        <v>169</v>
      </c>
      <c r="B2012" s="42">
        <v>9</v>
      </c>
      <c r="C2012" s="43">
        <v>34820.129999999997</v>
      </c>
      <c r="D2012" s="43">
        <v>0</v>
      </c>
      <c r="E2012" s="43">
        <v>34820.129999999997</v>
      </c>
      <c r="F2012" s="41" t="s">
        <v>3383</v>
      </c>
      <c r="G2012" s="41" t="s">
        <v>853</v>
      </c>
      <c r="H2012" s="41" t="s">
        <v>3364</v>
      </c>
      <c r="I2012" s="41" t="s">
        <v>3384</v>
      </c>
    </row>
    <row r="2013" spans="1:9" x14ac:dyDescent="0.2">
      <c r="A2013" s="46" t="s">
        <v>169</v>
      </c>
      <c r="B2013" s="42">
        <v>10</v>
      </c>
      <c r="C2013" s="43">
        <v>37378.85</v>
      </c>
      <c r="D2013" s="43">
        <v>0</v>
      </c>
      <c r="E2013" s="43">
        <v>37378.85</v>
      </c>
      <c r="F2013" s="41" t="s">
        <v>3746</v>
      </c>
      <c r="G2013" s="41" t="s">
        <v>853</v>
      </c>
      <c r="H2013" s="41" t="s">
        <v>3728</v>
      </c>
      <c r="I2013" s="41" t="s">
        <v>3747</v>
      </c>
    </row>
    <row r="2014" spans="1:9" x14ac:dyDescent="0.2">
      <c r="A2014" s="46" t="s">
        <v>169</v>
      </c>
      <c r="B2014" s="42">
        <v>11</v>
      </c>
      <c r="C2014" s="43">
        <v>37198.74</v>
      </c>
      <c r="D2014" s="43">
        <v>0</v>
      </c>
      <c r="E2014" s="43">
        <v>37198.74</v>
      </c>
      <c r="F2014" s="41" t="s">
        <v>4101</v>
      </c>
      <c r="G2014" s="41" t="s">
        <v>853</v>
      </c>
      <c r="H2014" s="41" t="s">
        <v>4083</v>
      </c>
      <c r="I2014" s="41" t="s">
        <v>4102</v>
      </c>
    </row>
    <row r="2015" spans="1:9" x14ac:dyDescent="0.2">
      <c r="A2015" s="46" t="s">
        <v>169</v>
      </c>
      <c r="B2015" s="42">
        <v>12</v>
      </c>
      <c r="C2015" s="43">
        <v>37376.840000000004</v>
      </c>
      <c r="D2015" s="43">
        <v>0</v>
      </c>
      <c r="E2015" s="43">
        <v>37376.840000000004</v>
      </c>
      <c r="F2015" s="41" t="s">
        <v>4851</v>
      </c>
      <c r="G2015" s="41" t="s">
        <v>853</v>
      </c>
      <c r="H2015" s="41" t="s">
        <v>4542</v>
      </c>
      <c r="I2015" s="41" t="s">
        <v>4852</v>
      </c>
    </row>
    <row r="2016" spans="1:9" x14ac:dyDescent="0.2">
      <c r="A2016" s="46" t="s">
        <v>170</v>
      </c>
      <c r="B2016" s="42">
        <v>1</v>
      </c>
      <c r="C2016" s="43">
        <v>442009.75</v>
      </c>
      <c r="D2016" s="43">
        <v>0</v>
      </c>
      <c r="E2016" s="43">
        <v>442009.75</v>
      </c>
      <c r="F2016" s="41" t="s">
        <v>486</v>
      </c>
      <c r="G2016" s="41" t="s">
        <v>487</v>
      </c>
      <c r="H2016" s="41" t="s">
        <v>327</v>
      </c>
      <c r="I2016" s="41" t="s">
        <v>488</v>
      </c>
    </row>
    <row r="2017" spans="1:9" x14ac:dyDescent="0.2">
      <c r="A2017" s="46" t="s">
        <v>170</v>
      </c>
      <c r="B2017" s="42">
        <v>2</v>
      </c>
      <c r="C2017" s="43">
        <v>458218.46</v>
      </c>
      <c r="D2017" s="43">
        <v>0</v>
      </c>
      <c r="E2017" s="43">
        <v>458218.46</v>
      </c>
      <c r="F2017" s="41" t="s">
        <v>976</v>
      </c>
      <c r="G2017" s="41" t="s">
        <v>487</v>
      </c>
      <c r="H2017" s="41" t="s">
        <v>884</v>
      </c>
      <c r="I2017" s="41" t="s">
        <v>977</v>
      </c>
    </row>
    <row r="2018" spans="1:9" x14ac:dyDescent="0.2">
      <c r="A2018" s="46" t="s">
        <v>170</v>
      </c>
      <c r="B2018" s="42">
        <v>3</v>
      </c>
      <c r="C2018" s="43">
        <v>450111.92</v>
      </c>
      <c r="D2018" s="43">
        <v>0</v>
      </c>
      <c r="E2018" s="43">
        <v>450111.92</v>
      </c>
      <c r="F2018" s="41" t="s">
        <v>1335</v>
      </c>
      <c r="G2018" s="41" t="s">
        <v>487</v>
      </c>
      <c r="H2018" s="41" t="s">
        <v>1243</v>
      </c>
      <c r="I2018" s="41" t="s">
        <v>1336</v>
      </c>
    </row>
    <row r="2019" spans="1:9" x14ac:dyDescent="0.2">
      <c r="A2019" s="46" t="s">
        <v>170</v>
      </c>
      <c r="B2019" s="42">
        <v>4</v>
      </c>
      <c r="C2019" s="43">
        <v>450112.21</v>
      </c>
      <c r="D2019" s="43">
        <v>0</v>
      </c>
      <c r="E2019" s="43">
        <v>450112.21</v>
      </c>
      <c r="F2019" s="41" t="s">
        <v>1696</v>
      </c>
      <c r="G2019" s="41" t="s">
        <v>487</v>
      </c>
      <c r="H2019" s="41" t="s">
        <v>1602</v>
      </c>
      <c r="I2019" s="41" t="s">
        <v>1697</v>
      </c>
    </row>
    <row r="2020" spans="1:9" x14ac:dyDescent="0.2">
      <c r="A2020" s="46" t="s">
        <v>170</v>
      </c>
      <c r="B2020" s="42">
        <v>5</v>
      </c>
      <c r="C2020" s="43">
        <v>450112.21</v>
      </c>
      <c r="D2020" s="43">
        <v>0</v>
      </c>
      <c r="E2020" s="43">
        <v>450112.21</v>
      </c>
      <c r="F2020" s="41" t="s">
        <v>2059</v>
      </c>
      <c r="G2020" s="41" t="s">
        <v>487</v>
      </c>
      <c r="H2020" s="41" t="s">
        <v>1961</v>
      </c>
      <c r="I2020" s="41" t="s">
        <v>2060</v>
      </c>
    </row>
    <row r="2021" spans="1:9" x14ac:dyDescent="0.2">
      <c r="A2021" s="46" t="s">
        <v>170</v>
      </c>
      <c r="B2021" s="42">
        <v>6</v>
      </c>
      <c r="C2021" s="43">
        <v>1090248.72</v>
      </c>
      <c r="D2021" s="43">
        <v>0</v>
      </c>
      <c r="E2021" s="43">
        <v>1090248.72</v>
      </c>
      <c r="F2021" s="41" t="s">
        <v>2415</v>
      </c>
      <c r="G2021" s="41" t="s">
        <v>487</v>
      </c>
      <c r="H2021" s="41" t="s">
        <v>2317</v>
      </c>
      <c r="I2021" s="41" t="s">
        <v>2416</v>
      </c>
    </row>
    <row r="2022" spans="1:9" x14ac:dyDescent="0.2">
      <c r="A2022" s="46" t="s">
        <v>170</v>
      </c>
      <c r="B2022" s="42">
        <v>7</v>
      </c>
      <c r="C2022" s="43">
        <v>550786.54</v>
      </c>
      <c r="D2022" s="43">
        <v>0</v>
      </c>
      <c r="E2022" s="43">
        <v>550786.54</v>
      </c>
      <c r="F2022" s="41" t="s">
        <v>2775</v>
      </c>
      <c r="G2022" s="41" t="s">
        <v>487</v>
      </c>
      <c r="H2022" s="41" t="s">
        <v>2675</v>
      </c>
      <c r="I2022" s="41" t="s">
        <v>2776</v>
      </c>
    </row>
    <row r="2023" spans="1:9" x14ac:dyDescent="0.2">
      <c r="A2023" s="46" t="s">
        <v>170</v>
      </c>
      <c r="B2023" s="42">
        <v>8</v>
      </c>
      <c r="C2023" s="43">
        <v>557626.41</v>
      </c>
      <c r="D2023" s="43">
        <v>0</v>
      </c>
      <c r="E2023" s="43">
        <v>557626.41</v>
      </c>
      <c r="F2023" s="41" t="s">
        <v>3130</v>
      </c>
      <c r="G2023" s="41" t="s">
        <v>487</v>
      </c>
      <c r="H2023" s="41" t="s">
        <v>3030</v>
      </c>
      <c r="I2023" s="41" t="s">
        <v>3131</v>
      </c>
    </row>
    <row r="2024" spans="1:9" x14ac:dyDescent="0.2">
      <c r="A2024" s="46" t="s">
        <v>170</v>
      </c>
      <c r="B2024" s="42">
        <v>9</v>
      </c>
      <c r="C2024" s="43">
        <v>557626.41</v>
      </c>
      <c r="D2024" s="43">
        <v>0</v>
      </c>
      <c r="E2024" s="43">
        <v>557626.41</v>
      </c>
      <c r="F2024" s="41" t="s">
        <v>3522</v>
      </c>
      <c r="G2024" s="41" t="s">
        <v>487</v>
      </c>
      <c r="H2024" s="41" t="s">
        <v>3386</v>
      </c>
      <c r="I2024" s="41" t="s">
        <v>3523</v>
      </c>
    </row>
    <row r="2025" spans="1:9" x14ac:dyDescent="0.2">
      <c r="A2025" s="46" t="s">
        <v>170</v>
      </c>
      <c r="B2025" s="42">
        <v>10</v>
      </c>
      <c r="C2025" s="43">
        <v>562870.80000000005</v>
      </c>
      <c r="D2025" s="43">
        <v>0</v>
      </c>
      <c r="E2025" s="43">
        <v>562870.80000000005</v>
      </c>
      <c r="F2025" s="41" t="s">
        <v>3881</v>
      </c>
      <c r="G2025" s="41" t="s">
        <v>487</v>
      </c>
      <c r="H2025" s="41" t="s">
        <v>3749</v>
      </c>
      <c r="I2025" s="41" t="s">
        <v>3882</v>
      </c>
    </row>
    <row r="2026" spans="1:9" x14ac:dyDescent="0.2">
      <c r="A2026" s="46" t="s">
        <v>170</v>
      </c>
      <c r="B2026" s="42">
        <v>11</v>
      </c>
      <c r="C2026" s="43">
        <v>562501.65</v>
      </c>
      <c r="D2026" s="43">
        <v>0</v>
      </c>
      <c r="E2026" s="43">
        <v>562501.65</v>
      </c>
      <c r="F2026" s="41" t="s">
        <v>4236</v>
      </c>
      <c r="G2026" s="41" t="s">
        <v>487</v>
      </c>
      <c r="H2026" s="41" t="s">
        <v>4104</v>
      </c>
      <c r="I2026" s="41" t="s">
        <v>4237</v>
      </c>
    </row>
    <row r="2027" spans="1:9" x14ac:dyDescent="0.2">
      <c r="A2027" s="46" t="s">
        <v>170</v>
      </c>
      <c r="B2027" s="42">
        <v>12</v>
      </c>
      <c r="C2027" s="43">
        <v>562854.32000000007</v>
      </c>
      <c r="D2027" s="43">
        <v>0</v>
      </c>
      <c r="E2027" s="43">
        <v>562854.32000000007</v>
      </c>
      <c r="F2027" s="41" t="s">
        <v>4859</v>
      </c>
      <c r="G2027" s="41" t="s">
        <v>487</v>
      </c>
      <c r="H2027" s="41" t="s">
        <v>4521</v>
      </c>
      <c r="I2027" s="41" t="s">
        <v>4860</v>
      </c>
    </row>
    <row r="2028" spans="1:9" x14ac:dyDescent="0.2">
      <c r="A2028" s="46" t="s">
        <v>171</v>
      </c>
      <c r="B2028" s="42">
        <v>1</v>
      </c>
      <c r="C2028" s="43">
        <v>286199.65000000002</v>
      </c>
      <c r="D2028" s="43">
        <v>0</v>
      </c>
      <c r="E2028" s="43">
        <v>286199.65000000002</v>
      </c>
      <c r="F2028" s="41" t="s">
        <v>369</v>
      </c>
      <c r="G2028" s="41" t="s">
        <v>370</v>
      </c>
      <c r="H2028" s="41" t="s">
        <v>327</v>
      </c>
      <c r="I2028" s="41" t="s">
        <v>371</v>
      </c>
    </row>
    <row r="2029" spans="1:9" x14ac:dyDescent="0.2">
      <c r="A2029" s="46" t="s">
        <v>171</v>
      </c>
      <c r="B2029" s="42">
        <v>2</v>
      </c>
      <c r="C2029" s="43">
        <v>298023.61</v>
      </c>
      <c r="D2029" s="43">
        <v>0</v>
      </c>
      <c r="E2029" s="43">
        <v>298023.61</v>
      </c>
      <c r="F2029" s="41" t="s">
        <v>894</v>
      </c>
      <c r="G2029" s="41" t="s">
        <v>370</v>
      </c>
      <c r="H2029" s="41" t="s">
        <v>884</v>
      </c>
      <c r="I2029" s="41" t="s">
        <v>895</v>
      </c>
    </row>
    <row r="2030" spans="1:9" x14ac:dyDescent="0.2">
      <c r="A2030" s="46" t="s">
        <v>171</v>
      </c>
      <c r="B2030" s="42">
        <v>3</v>
      </c>
      <c r="C2030" s="43">
        <v>292111.63</v>
      </c>
      <c r="D2030" s="43">
        <v>0</v>
      </c>
      <c r="E2030" s="43">
        <v>292111.63</v>
      </c>
      <c r="F2030" s="41" t="s">
        <v>1253</v>
      </c>
      <c r="G2030" s="41" t="s">
        <v>370</v>
      </c>
      <c r="H2030" s="41" t="s">
        <v>1243</v>
      </c>
      <c r="I2030" s="41" t="s">
        <v>1254</v>
      </c>
    </row>
    <row r="2031" spans="1:9" x14ac:dyDescent="0.2">
      <c r="A2031" s="46" t="s">
        <v>171</v>
      </c>
      <c r="B2031" s="42">
        <v>4</v>
      </c>
      <c r="C2031" s="43">
        <v>292111.63</v>
      </c>
      <c r="D2031" s="43">
        <v>0</v>
      </c>
      <c r="E2031" s="43">
        <v>292111.63</v>
      </c>
      <c r="F2031" s="41" t="s">
        <v>1612</v>
      </c>
      <c r="G2031" s="41" t="s">
        <v>370</v>
      </c>
      <c r="H2031" s="41" t="s">
        <v>1602</v>
      </c>
      <c r="I2031" s="41" t="s">
        <v>1613</v>
      </c>
    </row>
    <row r="2032" spans="1:9" x14ac:dyDescent="0.2">
      <c r="A2032" s="46" t="s">
        <v>171</v>
      </c>
      <c r="B2032" s="42">
        <v>5</v>
      </c>
      <c r="C2032" s="43">
        <v>292111.63</v>
      </c>
      <c r="D2032" s="43">
        <v>0</v>
      </c>
      <c r="E2032" s="43">
        <v>292111.63</v>
      </c>
      <c r="F2032" s="41" t="s">
        <v>1971</v>
      </c>
      <c r="G2032" s="41" t="s">
        <v>370</v>
      </c>
      <c r="H2032" s="41" t="s">
        <v>1961</v>
      </c>
      <c r="I2032" s="41" t="s">
        <v>1972</v>
      </c>
    </row>
    <row r="2033" spans="1:9" x14ac:dyDescent="0.2">
      <c r="A2033" s="46" t="s">
        <v>171</v>
      </c>
      <c r="B2033" s="42">
        <v>6</v>
      </c>
      <c r="C2033" s="43">
        <v>418587.45</v>
      </c>
      <c r="D2033" s="43">
        <v>0</v>
      </c>
      <c r="E2033" s="43">
        <v>418587.45</v>
      </c>
      <c r="F2033" s="41" t="s">
        <v>2327</v>
      </c>
      <c r="G2033" s="41" t="s">
        <v>370</v>
      </c>
      <c r="H2033" s="41" t="s">
        <v>2317</v>
      </c>
      <c r="I2033" s="41" t="s">
        <v>2328</v>
      </c>
    </row>
    <row r="2034" spans="1:9" x14ac:dyDescent="0.2">
      <c r="A2034" s="46" t="s">
        <v>171</v>
      </c>
      <c r="B2034" s="42">
        <v>7</v>
      </c>
      <c r="C2034" s="43">
        <v>310434.53999999998</v>
      </c>
      <c r="D2034" s="43">
        <v>0</v>
      </c>
      <c r="E2034" s="43">
        <v>310434.53999999998</v>
      </c>
      <c r="F2034" s="41" t="s">
        <v>2685</v>
      </c>
      <c r="G2034" s="41" t="s">
        <v>370</v>
      </c>
      <c r="H2034" s="41" t="s">
        <v>2675</v>
      </c>
      <c r="I2034" s="41" t="s">
        <v>2686</v>
      </c>
    </row>
    <row r="2035" spans="1:9" x14ac:dyDescent="0.2">
      <c r="A2035" s="46" t="s">
        <v>171</v>
      </c>
      <c r="B2035" s="42">
        <v>8</v>
      </c>
      <c r="C2035" s="43">
        <v>313190.77</v>
      </c>
      <c r="D2035" s="43">
        <v>0</v>
      </c>
      <c r="E2035" s="43">
        <v>313190.77</v>
      </c>
      <c r="F2035" s="41" t="s">
        <v>3040</v>
      </c>
      <c r="G2035" s="41" t="s">
        <v>370</v>
      </c>
      <c r="H2035" s="41" t="s">
        <v>3030</v>
      </c>
      <c r="I2035" s="41" t="s">
        <v>3041</v>
      </c>
    </row>
    <row r="2036" spans="1:9" x14ac:dyDescent="0.2">
      <c r="A2036" s="46" t="s">
        <v>171</v>
      </c>
      <c r="B2036" s="42">
        <v>9</v>
      </c>
      <c r="C2036" s="43">
        <v>313190.77</v>
      </c>
      <c r="D2036" s="43">
        <v>0</v>
      </c>
      <c r="E2036" s="43">
        <v>313190.77</v>
      </c>
      <c r="F2036" s="41" t="s">
        <v>3402</v>
      </c>
      <c r="G2036" s="41" t="s">
        <v>370</v>
      </c>
      <c r="H2036" s="41" t="s">
        <v>3386</v>
      </c>
      <c r="I2036" s="41" t="s">
        <v>3403</v>
      </c>
    </row>
    <row r="2037" spans="1:9" x14ac:dyDescent="0.2">
      <c r="A2037" s="46" t="s">
        <v>171</v>
      </c>
      <c r="B2037" s="42">
        <v>10</v>
      </c>
      <c r="C2037" s="43">
        <v>315304.06</v>
      </c>
      <c r="D2037" s="43">
        <v>0</v>
      </c>
      <c r="E2037" s="43">
        <v>315304.06</v>
      </c>
      <c r="F2037" s="41" t="s">
        <v>3763</v>
      </c>
      <c r="G2037" s="41" t="s">
        <v>370</v>
      </c>
      <c r="H2037" s="41" t="s">
        <v>3749</v>
      </c>
      <c r="I2037" s="41" t="s">
        <v>3764</v>
      </c>
    </row>
    <row r="2038" spans="1:9" x14ac:dyDescent="0.2">
      <c r="A2038" s="46" t="s">
        <v>171</v>
      </c>
      <c r="B2038" s="42">
        <v>11</v>
      </c>
      <c r="C2038" s="43">
        <v>315155.31</v>
      </c>
      <c r="D2038" s="43">
        <v>0</v>
      </c>
      <c r="E2038" s="43">
        <v>315155.31</v>
      </c>
      <c r="F2038" s="41" t="s">
        <v>4118</v>
      </c>
      <c r="G2038" s="41" t="s">
        <v>370</v>
      </c>
      <c r="H2038" s="41" t="s">
        <v>4104</v>
      </c>
      <c r="I2038" s="41" t="s">
        <v>4119</v>
      </c>
    </row>
    <row r="2039" spans="1:9" x14ac:dyDescent="0.2">
      <c r="A2039" s="46" t="s">
        <v>171</v>
      </c>
      <c r="B2039" s="42">
        <v>12</v>
      </c>
      <c r="C2039" s="43">
        <v>315297.43</v>
      </c>
      <c r="D2039" s="43">
        <v>0</v>
      </c>
      <c r="E2039" s="43">
        <v>315297.43</v>
      </c>
      <c r="F2039" s="41" t="s">
        <v>4853</v>
      </c>
      <c r="G2039" s="41" t="s">
        <v>370</v>
      </c>
      <c r="H2039" s="41" t="s">
        <v>4521</v>
      </c>
      <c r="I2039" s="41" t="s">
        <v>4854</v>
      </c>
    </row>
    <row r="2040" spans="1:9" x14ac:dyDescent="0.2">
      <c r="A2040" s="46" t="s">
        <v>172</v>
      </c>
      <c r="B2040" s="42">
        <v>1</v>
      </c>
      <c r="C2040" s="43">
        <v>62120.9</v>
      </c>
      <c r="D2040" s="43">
        <v>0</v>
      </c>
      <c r="E2040" s="43">
        <v>62120.9</v>
      </c>
      <c r="F2040" s="41" t="s">
        <v>657</v>
      </c>
      <c r="G2040" s="41" t="s">
        <v>658</v>
      </c>
      <c r="H2040" s="41" t="s">
        <v>327</v>
      </c>
      <c r="I2040" s="41" t="s">
        <v>659</v>
      </c>
    </row>
    <row r="2041" spans="1:9" x14ac:dyDescent="0.2">
      <c r="A2041" s="46" t="s">
        <v>172</v>
      </c>
      <c r="B2041" s="42">
        <v>2</v>
      </c>
      <c r="C2041" s="43">
        <v>62511.83</v>
      </c>
      <c r="D2041" s="43">
        <v>0</v>
      </c>
      <c r="E2041" s="43">
        <v>62511.83</v>
      </c>
      <c r="F2041" s="41" t="s">
        <v>1090</v>
      </c>
      <c r="G2041" s="41" t="s">
        <v>658</v>
      </c>
      <c r="H2041" s="41" t="s">
        <v>884</v>
      </c>
      <c r="I2041" s="41" t="s">
        <v>1091</v>
      </c>
    </row>
    <row r="2042" spans="1:9" x14ac:dyDescent="0.2">
      <c r="A2042" s="46" t="s">
        <v>172</v>
      </c>
      <c r="B2042" s="42">
        <v>3</v>
      </c>
      <c r="C2042" s="43">
        <v>62316.36</v>
      </c>
      <c r="D2042" s="43">
        <v>0</v>
      </c>
      <c r="E2042" s="43">
        <v>62316.36</v>
      </c>
      <c r="F2042" s="41" t="s">
        <v>1449</v>
      </c>
      <c r="G2042" s="41" t="s">
        <v>658</v>
      </c>
      <c r="H2042" s="41" t="s">
        <v>1243</v>
      </c>
      <c r="I2042" s="41" t="s">
        <v>1450</v>
      </c>
    </row>
    <row r="2043" spans="1:9" x14ac:dyDescent="0.2">
      <c r="A2043" s="46" t="s">
        <v>172</v>
      </c>
      <c r="B2043" s="42">
        <v>4</v>
      </c>
      <c r="C2043" s="43">
        <v>62316.36</v>
      </c>
      <c r="D2043" s="43">
        <v>0</v>
      </c>
      <c r="E2043" s="43">
        <v>62316.36</v>
      </c>
      <c r="F2043" s="41" t="s">
        <v>1810</v>
      </c>
      <c r="G2043" s="41" t="s">
        <v>658</v>
      </c>
      <c r="H2043" s="41" t="s">
        <v>1602</v>
      </c>
      <c r="I2043" s="41" t="s">
        <v>1811</v>
      </c>
    </row>
    <row r="2044" spans="1:9" x14ac:dyDescent="0.2">
      <c r="A2044" s="46" t="s">
        <v>172</v>
      </c>
      <c r="B2044" s="42">
        <v>5</v>
      </c>
      <c r="C2044" s="43">
        <v>62316.36</v>
      </c>
      <c r="D2044" s="43">
        <v>0</v>
      </c>
      <c r="E2044" s="43">
        <v>62316.36</v>
      </c>
      <c r="F2044" s="41" t="s">
        <v>2171</v>
      </c>
      <c r="G2044" s="41" t="s">
        <v>658</v>
      </c>
      <c r="H2044" s="41" t="s">
        <v>1961</v>
      </c>
      <c r="I2044" s="41" t="s">
        <v>2172</v>
      </c>
    </row>
    <row r="2045" spans="1:9" x14ac:dyDescent="0.2">
      <c r="A2045" s="46" t="s">
        <v>172</v>
      </c>
      <c r="B2045" s="42">
        <v>6</v>
      </c>
      <c r="C2045" s="43">
        <v>114656.1</v>
      </c>
      <c r="D2045" s="43">
        <v>0</v>
      </c>
      <c r="E2045" s="43">
        <v>114656.1</v>
      </c>
      <c r="F2045" s="41" t="s">
        <v>2523</v>
      </c>
      <c r="G2045" s="41" t="s">
        <v>658</v>
      </c>
      <c r="H2045" s="41" t="s">
        <v>2317</v>
      </c>
      <c r="I2045" s="41" t="s">
        <v>2524</v>
      </c>
    </row>
    <row r="2046" spans="1:9" x14ac:dyDescent="0.2">
      <c r="A2046" s="46" t="s">
        <v>172</v>
      </c>
      <c r="B2046" s="42">
        <v>7</v>
      </c>
      <c r="C2046" s="43">
        <v>70189.320000000007</v>
      </c>
      <c r="D2046" s="43">
        <v>0</v>
      </c>
      <c r="E2046" s="43">
        <v>70189.320000000007</v>
      </c>
      <c r="F2046" s="41" t="s">
        <v>2895</v>
      </c>
      <c r="G2046" s="41" t="s">
        <v>658</v>
      </c>
      <c r="H2046" s="41" t="s">
        <v>2675</v>
      </c>
      <c r="I2046" s="41" t="s">
        <v>2896</v>
      </c>
    </row>
    <row r="2047" spans="1:9" x14ac:dyDescent="0.2">
      <c r="A2047" s="46" t="s">
        <v>172</v>
      </c>
      <c r="B2047" s="42">
        <v>8</v>
      </c>
      <c r="C2047" s="43">
        <v>77978.600000000006</v>
      </c>
      <c r="D2047" s="43">
        <v>0</v>
      </c>
      <c r="E2047" s="43">
        <v>77978.600000000006</v>
      </c>
      <c r="F2047" s="41" t="s">
        <v>3250</v>
      </c>
      <c r="G2047" s="41" t="s">
        <v>658</v>
      </c>
      <c r="H2047" s="41" t="s">
        <v>3030</v>
      </c>
      <c r="I2047" s="41" t="s">
        <v>3251</v>
      </c>
    </row>
    <row r="2048" spans="1:9" x14ac:dyDescent="0.2">
      <c r="A2048" s="46" t="s">
        <v>172</v>
      </c>
      <c r="B2048" s="42">
        <v>9</v>
      </c>
      <c r="C2048" s="43">
        <v>77978.600000000006</v>
      </c>
      <c r="D2048" s="43">
        <v>0</v>
      </c>
      <c r="E2048" s="43">
        <v>77978.600000000006</v>
      </c>
      <c r="F2048" s="41" t="s">
        <v>3644</v>
      </c>
      <c r="G2048" s="41" t="s">
        <v>658</v>
      </c>
      <c r="H2048" s="41" t="s">
        <v>3386</v>
      </c>
      <c r="I2048" s="41" t="s">
        <v>3645</v>
      </c>
    </row>
    <row r="2049" spans="1:9" x14ac:dyDescent="0.2">
      <c r="A2049" s="46" t="s">
        <v>172</v>
      </c>
      <c r="B2049" s="42">
        <v>10</v>
      </c>
      <c r="C2049" s="43">
        <v>78630.539999999994</v>
      </c>
      <c r="D2049" s="43">
        <v>0</v>
      </c>
      <c r="E2049" s="43">
        <v>78630.539999999994</v>
      </c>
      <c r="F2049" s="41" t="s">
        <v>3999</v>
      </c>
      <c r="G2049" s="41" t="s">
        <v>658</v>
      </c>
      <c r="H2049" s="41" t="s">
        <v>3749</v>
      </c>
      <c r="I2049" s="41" t="s">
        <v>4000</v>
      </c>
    </row>
    <row r="2050" spans="1:9" x14ac:dyDescent="0.2">
      <c r="A2050" s="46" t="s">
        <v>172</v>
      </c>
      <c r="B2050" s="42">
        <v>11</v>
      </c>
      <c r="C2050" s="43">
        <v>78584.649999999994</v>
      </c>
      <c r="D2050" s="43">
        <v>0</v>
      </c>
      <c r="E2050" s="43">
        <v>78584.649999999994</v>
      </c>
      <c r="F2050" s="41" t="s">
        <v>4356</v>
      </c>
      <c r="G2050" s="41" t="s">
        <v>658</v>
      </c>
      <c r="H2050" s="41" t="s">
        <v>4104</v>
      </c>
      <c r="I2050" s="41" t="s">
        <v>4357</v>
      </c>
    </row>
    <row r="2051" spans="1:9" x14ac:dyDescent="0.2">
      <c r="A2051" s="46" t="s">
        <v>172</v>
      </c>
      <c r="B2051" s="42">
        <v>12</v>
      </c>
      <c r="C2051" s="43">
        <v>78628.5</v>
      </c>
      <c r="D2051" s="43">
        <v>0</v>
      </c>
      <c r="E2051" s="43">
        <v>78628.5</v>
      </c>
      <c r="F2051" s="41" t="s">
        <v>4849</v>
      </c>
      <c r="G2051" s="41" t="s">
        <v>658</v>
      </c>
      <c r="H2051" s="41" t="s">
        <v>4521</v>
      </c>
      <c r="I2051" s="41" t="s">
        <v>4850</v>
      </c>
    </row>
    <row r="2052" spans="1:9" x14ac:dyDescent="0.2">
      <c r="A2052" s="46" t="s">
        <v>173</v>
      </c>
      <c r="B2052" s="42">
        <v>1</v>
      </c>
      <c r="C2052" s="43">
        <v>15937.72</v>
      </c>
      <c r="D2052" s="43">
        <v>0</v>
      </c>
      <c r="E2052" s="43">
        <v>15937.72</v>
      </c>
      <c r="F2052" s="41" t="s">
        <v>325</v>
      </c>
      <c r="G2052" s="41" t="s">
        <v>326</v>
      </c>
      <c r="H2052" s="41" t="s">
        <v>327</v>
      </c>
      <c r="I2052" s="41" t="s">
        <v>328</v>
      </c>
    </row>
    <row r="2053" spans="1:9" x14ac:dyDescent="0.2">
      <c r="A2053" s="46" t="s">
        <v>173</v>
      </c>
      <c r="B2053" s="42">
        <v>2</v>
      </c>
      <c r="C2053" s="43">
        <v>15855.4</v>
      </c>
      <c r="D2053" s="43">
        <v>0</v>
      </c>
      <c r="E2053" s="43">
        <v>15855.4</v>
      </c>
      <c r="F2053" s="41" t="s">
        <v>902</v>
      </c>
      <c r="G2053" s="41" t="s">
        <v>326</v>
      </c>
      <c r="H2053" s="41" t="s">
        <v>884</v>
      </c>
      <c r="I2053" s="41" t="s">
        <v>903</v>
      </c>
    </row>
    <row r="2054" spans="1:9" x14ac:dyDescent="0.2">
      <c r="A2054" s="46" t="s">
        <v>173</v>
      </c>
      <c r="B2054" s="42">
        <v>3</v>
      </c>
      <c r="C2054" s="43">
        <v>15896.56</v>
      </c>
      <c r="D2054" s="43">
        <v>0</v>
      </c>
      <c r="E2054" s="43">
        <v>15896.56</v>
      </c>
      <c r="F2054" s="41" t="s">
        <v>1261</v>
      </c>
      <c r="G2054" s="41" t="s">
        <v>326</v>
      </c>
      <c r="H2054" s="41" t="s">
        <v>1243</v>
      </c>
      <c r="I2054" s="41" t="s">
        <v>1262</v>
      </c>
    </row>
    <row r="2055" spans="1:9" x14ac:dyDescent="0.2">
      <c r="A2055" s="46" t="s">
        <v>173</v>
      </c>
      <c r="B2055" s="42">
        <v>4</v>
      </c>
      <c r="C2055" s="43">
        <v>15896.56</v>
      </c>
      <c r="D2055" s="43">
        <v>0</v>
      </c>
      <c r="E2055" s="43">
        <v>15896.56</v>
      </c>
      <c r="F2055" s="41" t="s">
        <v>1620</v>
      </c>
      <c r="G2055" s="41" t="s">
        <v>326</v>
      </c>
      <c r="H2055" s="41" t="s">
        <v>1602</v>
      </c>
      <c r="I2055" s="41" t="s">
        <v>1621</v>
      </c>
    </row>
    <row r="2056" spans="1:9" x14ac:dyDescent="0.2">
      <c r="A2056" s="46" t="s">
        <v>173</v>
      </c>
      <c r="B2056" s="42">
        <v>5</v>
      </c>
      <c r="C2056" s="43">
        <v>15896.56</v>
      </c>
      <c r="D2056" s="43">
        <v>0</v>
      </c>
      <c r="E2056" s="43">
        <v>15896.56</v>
      </c>
      <c r="F2056" s="41" t="s">
        <v>1979</v>
      </c>
      <c r="G2056" s="41" t="s">
        <v>326</v>
      </c>
      <c r="H2056" s="41" t="s">
        <v>1961</v>
      </c>
      <c r="I2056" s="41" t="s">
        <v>1980</v>
      </c>
    </row>
    <row r="2057" spans="1:9" x14ac:dyDescent="0.2">
      <c r="A2057" s="46" t="s">
        <v>173</v>
      </c>
      <c r="B2057" s="42">
        <v>6</v>
      </c>
      <c r="C2057" s="43">
        <v>401602.14</v>
      </c>
      <c r="D2057" s="43">
        <v>0</v>
      </c>
      <c r="E2057" s="43">
        <v>401602.14</v>
      </c>
      <c r="F2057" s="41" t="s">
        <v>2335</v>
      </c>
      <c r="G2057" s="41" t="s">
        <v>326</v>
      </c>
      <c r="H2057" s="41" t="s">
        <v>2317</v>
      </c>
      <c r="I2057" s="41" t="s">
        <v>2336</v>
      </c>
    </row>
    <row r="2058" spans="1:9" x14ac:dyDescent="0.2">
      <c r="A2058" s="46" t="s">
        <v>173</v>
      </c>
      <c r="B2058" s="42">
        <v>7</v>
      </c>
      <c r="C2058" s="43">
        <v>79250.679999999993</v>
      </c>
      <c r="D2058" s="43">
        <v>0</v>
      </c>
      <c r="E2058" s="43">
        <v>79250.679999999993</v>
      </c>
      <c r="F2058" s="41" t="s">
        <v>2693</v>
      </c>
      <c r="G2058" s="41" t="s">
        <v>326</v>
      </c>
      <c r="H2058" s="41" t="s">
        <v>2675</v>
      </c>
      <c r="I2058" s="41" t="s">
        <v>2694</v>
      </c>
    </row>
    <row r="2059" spans="1:9" x14ac:dyDescent="0.2">
      <c r="A2059" s="46" t="s">
        <v>173</v>
      </c>
      <c r="B2059" s="42">
        <v>8</v>
      </c>
      <c r="C2059" s="43">
        <v>80180.77</v>
      </c>
      <c r="D2059" s="43">
        <v>0</v>
      </c>
      <c r="E2059" s="43">
        <v>80180.77</v>
      </c>
      <c r="F2059" s="41" t="s">
        <v>3048</v>
      </c>
      <c r="G2059" s="41" t="s">
        <v>326</v>
      </c>
      <c r="H2059" s="41" t="s">
        <v>3030</v>
      </c>
      <c r="I2059" s="41" t="s">
        <v>3049</v>
      </c>
    </row>
    <row r="2060" spans="1:9" x14ac:dyDescent="0.2">
      <c r="A2060" s="46" t="s">
        <v>173</v>
      </c>
      <c r="B2060" s="42">
        <v>9</v>
      </c>
      <c r="C2060" s="43">
        <v>80180.77</v>
      </c>
      <c r="D2060" s="43">
        <v>0</v>
      </c>
      <c r="E2060" s="43">
        <v>80180.77</v>
      </c>
      <c r="F2060" s="41" t="s">
        <v>3413</v>
      </c>
      <c r="G2060" s="41" t="s">
        <v>326</v>
      </c>
      <c r="H2060" s="41" t="s">
        <v>3386</v>
      </c>
      <c r="I2060" s="41" t="s">
        <v>3414</v>
      </c>
    </row>
    <row r="2061" spans="1:9" x14ac:dyDescent="0.2">
      <c r="A2061" s="46" t="s">
        <v>173</v>
      </c>
      <c r="B2061" s="42">
        <v>10</v>
      </c>
      <c r="C2061" s="43">
        <v>80893.89</v>
      </c>
      <c r="D2061" s="43">
        <v>0</v>
      </c>
      <c r="E2061" s="43">
        <v>80893.89</v>
      </c>
      <c r="F2061" s="41" t="s">
        <v>3773</v>
      </c>
      <c r="G2061" s="41" t="s">
        <v>326</v>
      </c>
      <c r="H2061" s="41" t="s">
        <v>3749</v>
      </c>
      <c r="I2061" s="41" t="s">
        <v>3774</v>
      </c>
    </row>
    <row r="2062" spans="1:9" x14ac:dyDescent="0.2">
      <c r="A2062" s="46" t="s">
        <v>173</v>
      </c>
      <c r="B2062" s="42">
        <v>11</v>
      </c>
      <c r="C2062" s="43">
        <v>80843.69</v>
      </c>
      <c r="D2062" s="43">
        <v>0</v>
      </c>
      <c r="E2062" s="43">
        <v>80843.69</v>
      </c>
      <c r="F2062" s="41" t="s">
        <v>4128</v>
      </c>
      <c r="G2062" s="41" t="s">
        <v>326</v>
      </c>
      <c r="H2062" s="41" t="s">
        <v>4104</v>
      </c>
      <c r="I2062" s="41" t="s">
        <v>4129</v>
      </c>
    </row>
    <row r="2063" spans="1:9" x14ac:dyDescent="0.2">
      <c r="A2063" s="46" t="s">
        <v>173</v>
      </c>
      <c r="B2063" s="42">
        <v>12</v>
      </c>
      <c r="C2063" s="43">
        <v>80891.650000000009</v>
      </c>
      <c r="D2063" s="43">
        <v>0</v>
      </c>
      <c r="E2063" s="43">
        <v>80891.650000000009</v>
      </c>
      <c r="F2063" s="41" t="s">
        <v>4781</v>
      </c>
      <c r="G2063" s="41" t="s">
        <v>326</v>
      </c>
      <c r="H2063" s="41" t="s">
        <v>4521</v>
      </c>
      <c r="I2063" s="41" t="s">
        <v>4782</v>
      </c>
    </row>
    <row r="2064" spans="1:9" x14ac:dyDescent="0.2">
      <c r="A2064" s="46" t="s">
        <v>174</v>
      </c>
      <c r="B2064" s="42">
        <v>1</v>
      </c>
      <c r="C2064" s="43">
        <v>9216.31</v>
      </c>
      <c r="D2064" s="43">
        <v>0</v>
      </c>
      <c r="E2064" s="43">
        <v>9216.31</v>
      </c>
      <c r="F2064" s="41" t="s">
        <v>762</v>
      </c>
      <c r="G2064" s="41" t="s">
        <v>763</v>
      </c>
      <c r="H2064" s="41" t="s">
        <v>327</v>
      </c>
      <c r="I2064" s="41" t="s">
        <v>764</v>
      </c>
    </row>
    <row r="2065" spans="1:9" x14ac:dyDescent="0.2">
      <c r="A2065" s="46" t="s">
        <v>174</v>
      </c>
      <c r="B2065" s="42">
        <v>2</v>
      </c>
      <c r="C2065" s="43">
        <v>9204.6299999999992</v>
      </c>
      <c r="D2065" s="43">
        <v>0</v>
      </c>
      <c r="E2065" s="43">
        <v>9204.6299999999992</v>
      </c>
      <c r="F2065" s="41" t="s">
        <v>1158</v>
      </c>
      <c r="G2065" s="41" t="s">
        <v>763</v>
      </c>
      <c r="H2065" s="41" t="s">
        <v>884</v>
      </c>
      <c r="I2065" s="41" t="s">
        <v>1159</v>
      </c>
    </row>
    <row r="2066" spans="1:9" x14ac:dyDescent="0.2">
      <c r="A2066" s="46" t="s">
        <v>174</v>
      </c>
      <c r="B2066" s="42">
        <v>3</v>
      </c>
      <c r="C2066" s="43">
        <v>9210.4699999999993</v>
      </c>
      <c r="D2066" s="43">
        <v>0</v>
      </c>
      <c r="E2066" s="43">
        <v>9210.4699999999993</v>
      </c>
      <c r="F2066" s="41" t="s">
        <v>1517</v>
      </c>
      <c r="G2066" s="41" t="s">
        <v>763</v>
      </c>
      <c r="H2066" s="41" t="s">
        <v>1243</v>
      </c>
      <c r="I2066" s="41" t="s">
        <v>1518</v>
      </c>
    </row>
    <row r="2067" spans="1:9" x14ac:dyDescent="0.2">
      <c r="A2067" s="46" t="s">
        <v>174</v>
      </c>
      <c r="B2067" s="42">
        <v>4</v>
      </c>
      <c r="C2067" s="43">
        <v>9210.4699999999993</v>
      </c>
      <c r="D2067" s="43">
        <v>0</v>
      </c>
      <c r="E2067" s="43">
        <v>9210.4699999999993</v>
      </c>
      <c r="F2067" s="41" t="s">
        <v>1876</v>
      </c>
      <c r="G2067" s="41" t="s">
        <v>763</v>
      </c>
      <c r="H2067" s="41" t="s">
        <v>1602</v>
      </c>
      <c r="I2067" s="41" t="s">
        <v>1877</v>
      </c>
    </row>
    <row r="2068" spans="1:9" x14ac:dyDescent="0.2">
      <c r="A2068" s="46" t="s">
        <v>174</v>
      </c>
      <c r="B2068" s="42">
        <v>5</v>
      </c>
      <c r="C2068" s="43">
        <v>9210.4699999999993</v>
      </c>
      <c r="D2068" s="43">
        <v>0</v>
      </c>
      <c r="E2068" s="43">
        <v>9210.4699999999993</v>
      </c>
      <c r="F2068" s="41" t="s">
        <v>2235</v>
      </c>
      <c r="G2068" s="41" t="s">
        <v>763</v>
      </c>
      <c r="H2068" s="41" t="s">
        <v>1961</v>
      </c>
      <c r="I2068" s="41" t="s">
        <v>2236</v>
      </c>
    </row>
    <row r="2069" spans="1:9" x14ac:dyDescent="0.2">
      <c r="A2069" s="46" t="s">
        <v>174</v>
      </c>
      <c r="B2069" s="42">
        <v>6</v>
      </c>
      <c r="C2069" s="43">
        <v>14699.16</v>
      </c>
      <c r="D2069" s="43">
        <v>0</v>
      </c>
      <c r="E2069" s="43">
        <v>14699.16</v>
      </c>
      <c r="F2069" s="41" t="s">
        <v>2587</v>
      </c>
      <c r="G2069" s="41" t="s">
        <v>763</v>
      </c>
      <c r="H2069" s="41" t="s">
        <v>2317</v>
      </c>
      <c r="I2069" s="41" t="s">
        <v>2588</v>
      </c>
    </row>
    <row r="2070" spans="1:9" x14ac:dyDescent="0.2">
      <c r="A2070" s="46" t="s">
        <v>174</v>
      </c>
      <c r="B2070" s="42">
        <v>7</v>
      </c>
      <c r="C2070" s="43">
        <v>9643.67</v>
      </c>
      <c r="D2070" s="43">
        <v>0</v>
      </c>
      <c r="E2070" s="43">
        <v>9643.67</v>
      </c>
      <c r="F2070" s="41" t="s">
        <v>2957</v>
      </c>
      <c r="G2070" s="41" t="s">
        <v>763</v>
      </c>
      <c r="H2070" s="41" t="s">
        <v>2675</v>
      </c>
      <c r="I2070" s="41" t="s">
        <v>2958</v>
      </c>
    </row>
    <row r="2071" spans="1:9" x14ac:dyDescent="0.2">
      <c r="A2071" s="46" t="s">
        <v>174</v>
      </c>
      <c r="B2071" s="42">
        <v>8</v>
      </c>
      <c r="C2071" s="43">
        <v>10125.219999999999</v>
      </c>
      <c r="D2071" s="43">
        <v>0</v>
      </c>
      <c r="E2071" s="43">
        <v>10125.219999999999</v>
      </c>
      <c r="F2071" s="41" t="s">
        <v>3312</v>
      </c>
      <c r="G2071" s="41" t="s">
        <v>763</v>
      </c>
      <c r="H2071" s="41" t="s">
        <v>3030</v>
      </c>
      <c r="I2071" s="41" t="s">
        <v>3313</v>
      </c>
    </row>
    <row r="2072" spans="1:9" x14ac:dyDescent="0.2">
      <c r="A2072" s="46" t="s">
        <v>174</v>
      </c>
      <c r="B2072" s="42">
        <v>9</v>
      </c>
      <c r="C2072" s="43">
        <v>10125.23</v>
      </c>
      <c r="D2072" s="43">
        <v>0</v>
      </c>
      <c r="E2072" s="43">
        <v>10125.23</v>
      </c>
      <c r="F2072" s="41" t="s">
        <v>3682</v>
      </c>
      <c r="G2072" s="41" t="s">
        <v>763</v>
      </c>
      <c r="H2072" s="41" t="s">
        <v>3386</v>
      </c>
      <c r="I2072" s="41" t="s">
        <v>3683</v>
      </c>
    </row>
    <row r="2073" spans="1:9" x14ac:dyDescent="0.2">
      <c r="A2073" s="46" t="s">
        <v>174</v>
      </c>
      <c r="B2073" s="42">
        <v>10</v>
      </c>
      <c r="C2073" s="43">
        <v>10494.45</v>
      </c>
      <c r="D2073" s="43">
        <v>0</v>
      </c>
      <c r="E2073" s="43">
        <v>10494.45</v>
      </c>
      <c r="F2073" s="41" t="s">
        <v>4037</v>
      </c>
      <c r="G2073" s="41" t="s">
        <v>763</v>
      </c>
      <c r="H2073" s="41" t="s">
        <v>3749</v>
      </c>
      <c r="I2073" s="41" t="s">
        <v>4038</v>
      </c>
    </row>
    <row r="2074" spans="1:9" x14ac:dyDescent="0.2">
      <c r="A2074" s="46" t="s">
        <v>174</v>
      </c>
      <c r="B2074" s="42">
        <v>11</v>
      </c>
      <c r="C2074" s="43">
        <v>10468.459999999999</v>
      </c>
      <c r="D2074" s="43">
        <v>0</v>
      </c>
      <c r="E2074" s="43">
        <v>10468.459999999999</v>
      </c>
      <c r="F2074" s="41" t="s">
        <v>4394</v>
      </c>
      <c r="G2074" s="41" t="s">
        <v>763</v>
      </c>
      <c r="H2074" s="41" t="s">
        <v>4104</v>
      </c>
      <c r="I2074" s="41" t="s">
        <v>4395</v>
      </c>
    </row>
    <row r="2075" spans="1:9" x14ac:dyDescent="0.2">
      <c r="A2075" s="46" t="s">
        <v>174</v>
      </c>
      <c r="B2075" s="42">
        <v>12</v>
      </c>
      <c r="C2075" s="43">
        <v>10493.29</v>
      </c>
      <c r="D2075" s="43">
        <v>0</v>
      </c>
      <c r="E2075" s="43">
        <v>10493.29</v>
      </c>
      <c r="F2075" s="41" t="s">
        <v>4855</v>
      </c>
      <c r="G2075" s="41" t="s">
        <v>763</v>
      </c>
      <c r="H2075" s="41" t="s">
        <v>4521</v>
      </c>
      <c r="I2075" s="41" t="s">
        <v>4856</v>
      </c>
    </row>
    <row r="2076" spans="1:9" x14ac:dyDescent="0.2">
      <c r="A2076" s="46" t="s">
        <v>175</v>
      </c>
      <c r="B2076" s="42">
        <v>1</v>
      </c>
      <c r="C2076" s="43">
        <v>374466.93</v>
      </c>
      <c r="D2076" s="43">
        <v>0</v>
      </c>
      <c r="E2076" s="43">
        <v>374466.93</v>
      </c>
      <c r="F2076" s="41" t="s">
        <v>393</v>
      </c>
      <c r="G2076" s="41" t="s">
        <v>394</v>
      </c>
      <c r="H2076" s="41" t="s">
        <v>327</v>
      </c>
      <c r="I2076" s="41" t="s">
        <v>395</v>
      </c>
    </row>
    <row r="2077" spans="1:9" x14ac:dyDescent="0.2">
      <c r="A2077" s="46" t="s">
        <v>175</v>
      </c>
      <c r="B2077" s="42">
        <v>2</v>
      </c>
      <c r="C2077" s="43">
        <v>374449.31</v>
      </c>
      <c r="D2077" s="43">
        <v>0</v>
      </c>
      <c r="E2077" s="43">
        <v>374449.31</v>
      </c>
      <c r="F2077" s="41" t="s">
        <v>914</v>
      </c>
      <c r="G2077" s="41" t="s">
        <v>394</v>
      </c>
      <c r="H2077" s="41" t="s">
        <v>884</v>
      </c>
      <c r="I2077" s="41" t="s">
        <v>915</v>
      </c>
    </row>
    <row r="2078" spans="1:9" x14ac:dyDescent="0.2">
      <c r="A2078" s="46" t="s">
        <v>175</v>
      </c>
      <c r="B2078" s="42">
        <v>3</v>
      </c>
      <c r="C2078" s="43">
        <v>374458.12</v>
      </c>
      <c r="D2078" s="43">
        <v>0</v>
      </c>
      <c r="E2078" s="43">
        <v>374458.12</v>
      </c>
      <c r="F2078" s="41" t="s">
        <v>1273</v>
      </c>
      <c r="G2078" s="41" t="s">
        <v>394</v>
      </c>
      <c r="H2078" s="41" t="s">
        <v>1243</v>
      </c>
      <c r="I2078" s="41" t="s">
        <v>1274</v>
      </c>
    </row>
    <row r="2079" spans="1:9" x14ac:dyDescent="0.2">
      <c r="A2079" s="46" t="s">
        <v>175</v>
      </c>
      <c r="B2079" s="42">
        <v>4</v>
      </c>
      <c r="C2079" s="43">
        <v>374458.12</v>
      </c>
      <c r="D2079" s="43">
        <v>0</v>
      </c>
      <c r="E2079" s="43">
        <v>374458.12</v>
      </c>
      <c r="F2079" s="41" t="s">
        <v>1634</v>
      </c>
      <c r="G2079" s="41" t="s">
        <v>394</v>
      </c>
      <c r="H2079" s="41" t="s">
        <v>1602</v>
      </c>
      <c r="I2079" s="41" t="s">
        <v>1635</v>
      </c>
    </row>
    <row r="2080" spans="1:9" x14ac:dyDescent="0.2">
      <c r="A2080" s="46" t="s">
        <v>175</v>
      </c>
      <c r="B2080" s="42">
        <v>5</v>
      </c>
      <c r="C2080" s="43">
        <v>374458.12</v>
      </c>
      <c r="D2080" s="43">
        <v>0</v>
      </c>
      <c r="E2080" s="43">
        <v>374458.12</v>
      </c>
      <c r="F2080" s="41" t="s">
        <v>1993</v>
      </c>
      <c r="G2080" s="41" t="s">
        <v>394</v>
      </c>
      <c r="H2080" s="41" t="s">
        <v>1961</v>
      </c>
      <c r="I2080" s="41" t="s">
        <v>1994</v>
      </c>
    </row>
    <row r="2081" spans="1:9" x14ac:dyDescent="0.2">
      <c r="A2081" s="46" t="s">
        <v>175</v>
      </c>
      <c r="B2081" s="42">
        <v>6</v>
      </c>
      <c r="C2081" s="43">
        <v>305033.38</v>
      </c>
      <c r="D2081" s="43">
        <v>0</v>
      </c>
      <c r="E2081" s="43">
        <v>305033.38</v>
      </c>
      <c r="F2081" s="41" t="s">
        <v>2349</v>
      </c>
      <c r="G2081" s="41" t="s">
        <v>394</v>
      </c>
      <c r="H2081" s="41" t="s">
        <v>2317</v>
      </c>
      <c r="I2081" s="41" t="s">
        <v>2350</v>
      </c>
    </row>
    <row r="2082" spans="1:9" x14ac:dyDescent="0.2">
      <c r="A2082" s="46" t="s">
        <v>175</v>
      </c>
      <c r="B2082" s="42">
        <v>7</v>
      </c>
      <c r="C2082" s="43">
        <v>360348.85</v>
      </c>
      <c r="D2082" s="43">
        <v>0</v>
      </c>
      <c r="E2082" s="43">
        <v>360348.85</v>
      </c>
      <c r="F2082" s="41" t="s">
        <v>2707</v>
      </c>
      <c r="G2082" s="41" t="s">
        <v>394</v>
      </c>
      <c r="H2082" s="41" t="s">
        <v>2675</v>
      </c>
      <c r="I2082" s="41" t="s">
        <v>2708</v>
      </c>
    </row>
    <row r="2083" spans="1:9" x14ac:dyDescent="0.2">
      <c r="A2083" s="46" t="s">
        <v>175</v>
      </c>
      <c r="B2083" s="42">
        <v>8</v>
      </c>
      <c r="C2083" s="43">
        <v>362887.18</v>
      </c>
      <c r="D2083" s="43">
        <v>0</v>
      </c>
      <c r="E2083" s="43">
        <v>362887.18</v>
      </c>
      <c r="F2083" s="41" t="s">
        <v>3062</v>
      </c>
      <c r="G2083" s="41" t="s">
        <v>394</v>
      </c>
      <c r="H2083" s="41" t="s">
        <v>3030</v>
      </c>
      <c r="I2083" s="41" t="s">
        <v>3063</v>
      </c>
    </row>
    <row r="2084" spans="1:9" x14ac:dyDescent="0.2">
      <c r="A2084" s="46" t="s">
        <v>175</v>
      </c>
      <c r="B2084" s="42">
        <v>9</v>
      </c>
      <c r="C2084" s="43">
        <v>362887.18</v>
      </c>
      <c r="D2084" s="43">
        <v>0</v>
      </c>
      <c r="E2084" s="43">
        <v>362887.18</v>
      </c>
      <c r="F2084" s="41" t="s">
        <v>3429</v>
      </c>
      <c r="G2084" s="41" t="s">
        <v>394</v>
      </c>
      <c r="H2084" s="41" t="s">
        <v>3386</v>
      </c>
      <c r="I2084" s="41" t="s">
        <v>3430</v>
      </c>
    </row>
    <row r="2085" spans="1:9" x14ac:dyDescent="0.2">
      <c r="A2085" s="46" t="s">
        <v>175</v>
      </c>
      <c r="B2085" s="42">
        <v>10</v>
      </c>
      <c r="C2085" s="43">
        <v>364833.4</v>
      </c>
      <c r="D2085" s="43">
        <v>0</v>
      </c>
      <c r="E2085" s="43">
        <v>364833.4</v>
      </c>
      <c r="F2085" s="41" t="s">
        <v>3789</v>
      </c>
      <c r="G2085" s="41" t="s">
        <v>394</v>
      </c>
      <c r="H2085" s="41" t="s">
        <v>3749</v>
      </c>
      <c r="I2085" s="41" t="s">
        <v>3790</v>
      </c>
    </row>
    <row r="2086" spans="1:9" x14ac:dyDescent="0.2">
      <c r="A2086" s="46" t="s">
        <v>175</v>
      </c>
      <c r="B2086" s="42">
        <v>11</v>
      </c>
      <c r="C2086" s="43">
        <v>364696.41</v>
      </c>
      <c r="D2086" s="43">
        <v>0</v>
      </c>
      <c r="E2086" s="43">
        <v>364696.41</v>
      </c>
      <c r="F2086" s="41" t="s">
        <v>4144</v>
      </c>
      <c r="G2086" s="41" t="s">
        <v>394</v>
      </c>
      <c r="H2086" s="41" t="s">
        <v>4104</v>
      </c>
      <c r="I2086" s="41" t="s">
        <v>4145</v>
      </c>
    </row>
    <row r="2087" spans="1:9" x14ac:dyDescent="0.2">
      <c r="A2087" s="46" t="s">
        <v>175</v>
      </c>
      <c r="B2087" s="42">
        <v>12</v>
      </c>
      <c r="C2087" s="43">
        <v>364827.29</v>
      </c>
      <c r="D2087" s="43">
        <v>0</v>
      </c>
      <c r="E2087" s="43">
        <v>364827.29</v>
      </c>
      <c r="F2087" s="41" t="s">
        <v>4875</v>
      </c>
      <c r="G2087" s="41" t="s">
        <v>394</v>
      </c>
      <c r="H2087" s="41" t="s">
        <v>4521</v>
      </c>
      <c r="I2087" s="41" t="s">
        <v>4876</v>
      </c>
    </row>
    <row r="2088" spans="1:9" x14ac:dyDescent="0.2">
      <c r="A2088" s="46" t="s">
        <v>176</v>
      </c>
      <c r="B2088" s="42">
        <v>1</v>
      </c>
      <c r="C2088" s="43">
        <v>327830.17</v>
      </c>
      <c r="D2088" s="43">
        <v>0</v>
      </c>
      <c r="E2088" s="43">
        <v>327830.17</v>
      </c>
      <c r="F2088" s="41" t="s">
        <v>396</v>
      </c>
      <c r="G2088" s="41" t="s">
        <v>397</v>
      </c>
      <c r="H2088" s="41" t="s">
        <v>327</v>
      </c>
      <c r="I2088" s="41" t="s">
        <v>398</v>
      </c>
    </row>
    <row r="2089" spans="1:9" x14ac:dyDescent="0.2">
      <c r="A2089" s="46" t="s">
        <v>176</v>
      </c>
      <c r="B2089" s="42">
        <v>2</v>
      </c>
      <c r="C2089" s="43">
        <v>327216.14</v>
      </c>
      <c r="D2089" s="43">
        <v>0</v>
      </c>
      <c r="E2089" s="43">
        <v>327216.14</v>
      </c>
      <c r="F2089" s="41" t="s">
        <v>916</v>
      </c>
      <c r="G2089" s="41" t="s">
        <v>397</v>
      </c>
      <c r="H2089" s="41" t="s">
        <v>884</v>
      </c>
      <c r="I2089" s="41" t="s">
        <v>917</v>
      </c>
    </row>
    <row r="2090" spans="1:9" x14ac:dyDescent="0.2">
      <c r="A2090" s="46" t="s">
        <v>176</v>
      </c>
      <c r="B2090" s="42">
        <v>3</v>
      </c>
      <c r="C2090" s="43">
        <v>327523.15000000002</v>
      </c>
      <c r="D2090" s="43">
        <v>0</v>
      </c>
      <c r="E2090" s="43">
        <v>327523.15000000002</v>
      </c>
      <c r="F2090" s="41" t="s">
        <v>1275</v>
      </c>
      <c r="G2090" s="41" t="s">
        <v>397</v>
      </c>
      <c r="H2090" s="41" t="s">
        <v>1243</v>
      </c>
      <c r="I2090" s="41" t="s">
        <v>1276</v>
      </c>
    </row>
    <row r="2091" spans="1:9" x14ac:dyDescent="0.2">
      <c r="A2091" s="46" t="s">
        <v>176</v>
      </c>
      <c r="B2091" s="42">
        <v>4</v>
      </c>
      <c r="C2091" s="43">
        <v>327523.15000000002</v>
      </c>
      <c r="D2091" s="43">
        <v>0</v>
      </c>
      <c r="E2091" s="43">
        <v>327523.15000000002</v>
      </c>
      <c r="F2091" s="41" t="s">
        <v>1636</v>
      </c>
      <c r="G2091" s="41" t="s">
        <v>397</v>
      </c>
      <c r="H2091" s="41" t="s">
        <v>1602</v>
      </c>
      <c r="I2091" s="41" t="s">
        <v>1637</v>
      </c>
    </row>
    <row r="2092" spans="1:9" x14ac:dyDescent="0.2">
      <c r="A2092" s="46" t="s">
        <v>176</v>
      </c>
      <c r="B2092" s="42">
        <v>5</v>
      </c>
      <c r="C2092" s="43">
        <v>327523.15000000002</v>
      </c>
      <c r="D2092" s="43">
        <v>0</v>
      </c>
      <c r="E2092" s="43">
        <v>327523.15000000002</v>
      </c>
      <c r="F2092" s="41" t="s">
        <v>1995</v>
      </c>
      <c r="G2092" s="41" t="s">
        <v>397</v>
      </c>
      <c r="H2092" s="41" t="s">
        <v>1961</v>
      </c>
      <c r="I2092" s="41" t="s">
        <v>1996</v>
      </c>
    </row>
    <row r="2093" spans="1:9" x14ac:dyDescent="0.2">
      <c r="A2093" s="46" t="s">
        <v>176</v>
      </c>
      <c r="B2093" s="42">
        <v>6</v>
      </c>
      <c r="C2093" s="43">
        <v>340238.01</v>
      </c>
      <c r="D2093" s="43">
        <v>0</v>
      </c>
      <c r="E2093" s="43">
        <v>340238.01</v>
      </c>
      <c r="F2093" s="41" t="s">
        <v>2351</v>
      </c>
      <c r="G2093" s="41" t="s">
        <v>397</v>
      </c>
      <c r="H2093" s="41" t="s">
        <v>2317</v>
      </c>
      <c r="I2093" s="41" t="s">
        <v>2352</v>
      </c>
    </row>
    <row r="2094" spans="1:9" x14ac:dyDescent="0.2">
      <c r="A2094" s="46" t="s">
        <v>176</v>
      </c>
      <c r="B2094" s="42">
        <v>7</v>
      </c>
      <c r="C2094" s="43">
        <v>327518.77</v>
      </c>
      <c r="D2094" s="43">
        <v>0</v>
      </c>
      <c r="E2094" s="43">
        <v>327518.77</v>
      </c>
      <c r="F2094" s="41" t="s">
        <v>2709</v>
      </c>
      <c r="G2094" s="41" t="s">
        <v>397</v>
      </c>
      <c r="H2094" s="41" t="s">
        <v>2675</v>
      </c>
      <c r="I2094" s="41" t="s">
        <v>2710</v>
      </c>
    </row>
    <row r="2095" spans="1:9" x14ac:dyDescent="0.2">
      <c r="A2095" s="46" t="s">
        <v>176</v>
      </c>
      <c r="B2095" s="42">
        <v>8</v>
      </c>
      <c r="C2095" s="43">
        <v>329642.17</v>
      </c>
      <c r="D2095" s="43">
        <v>0</v>
      </c>
      <c r="E2095" s="43">
        <v>329642.17</v>
      </c>
      <c r="F2095" s="41" t="s">
        <v>3064</v>
      </c>
      <c r="G2095" s="41" t="s">
        <v>397</v>
      </c>
      <c r="H2095" s="41" t="s">
        <v>3030</v>
      </c>
      <c r="I2095" s="41" t="s">
        <v>3065</v>
      </c>
    </row>
    <row r="2096" spans="1:9" x14ac:dyDescent="0.2">
      <c r="A2096" s="46" t="s">
        <v>176</v>
      </c>
      <c r="B2096" s="42">
        <v>9</v>
      </c>
      <c r="C2096" s="43">
        <v>329642.17</v>
      </c>
      <c r="D2096" s="43">
        <v>0</v>
      </c>
      <c r="E2096" s="43">
        <v>329642.17</v>
      </c>
      <c r="F2096" s="41" t="s">
        <v>3431</v>
      </c>
      <c r="G2096" s="41" t="s">
        <v>397</v>
      </c>
      <c r="H2096" s="41" t="s">
        <v>3386</v>
      </c>
      <c r="I2096" s="41" t="s">
        <v>3432</v>
      </c>
    </row>
    <row r="2097" spans="1:9" x14ac:dyDescent="0.2">
      <c r="A2097" s="46" t="s">
        <v>176</v>
      </c>
      <c r="B2097" s="42">
        <v>10</v>
      </c>
      <c r="C2097" s="43">
        <v>331270.26</v>
      </c>
      <c r="D2097" s="43">
        <v>0</v>
      </c>
      <c r="E2097" s="43">
        <v>331270.26</v>
      </c>
      <c r="F2097" s="41" t="s">
        <v>3791</v>
      </c>
      <c r="G2097" s="41" t="s">
        <v>397</v>
      </c>
      <c r="H2097" s="41" t="s">
        <v>3749</v>
      </c>
      <c r="I2097" s="41" t="s">
        <v>3792</v>
      </c>
    </row>
    <row r="2098" spans="1:9" x14ac:dyDescent="0.2">
      <c r="A2098" s="46" t="s">
        <v>176</v>
      </c>
      <c r="B2098" s="42">
        <v>11</v>
      </c>
      <c r="C2098" s="43">
        <v>331155.65000000002</v>
      </c>
      <c r="D2098" s="43">
        <v>0</v>
      </c>
      <c r="E2098" s="43">
        <v>331155.65000000002</v>
      </c>
      <c r="F2098" s="41" t="s">
        <v>4146</v>
      </c>
      <c r="G2098" s="41" t="s">
        <v>397</v>
      </c>
      <c r="H2098" s="41" t="s">
        <v>4104</v>
      </c>
      <c r="I2098" s="41" t="s">
        <v>4147</v>
      </c>
    </row>
    <row r="2099" spans="1:9" x14ac:dyDescent="0.2">
      <c r="A2099" s="46" t="s">
        <v>176</v>
      </c>
      <c r="B2099" s="42">
        <v>12</v>
      </c>
      <c r="C2099" s="43">
        <v>331265.15000000002</v>
      </c>
      <c r="D2099" s="43">
        <v>0</v>
      </c>
      <c r="E2099" s="43">
        <v>331265.15000000002</v>
      </c>
      <c r="F2099" s="41" t="s">
        <v>4873</v>
      </c>
      <c r="G2099" s="41" t="s">
        <v>397</v>
      </c>
      <c r="H2099" s="41" t="s">
        <v>4521</v>
      </c>
      <c r="I2099" s="41" t="s">
        <v>4874</v>
      </c>
    </row>
    <row r="2100" spans="1:9" x14ac:dyDescent="0.2">
      <c r="A2100" s="46" t="s">
        <v>177</v>
      </c>
      <c r="B2100" s="42">
        <v>1</v>
      </c>
      <c r="C2100" s="43">
        <v>182368.42</v>
      </c>
      <c r="D2100" s="43">
        <v>0</v>
      </c>
      <c r="E2100" s="43">
        <v>182368.42</v>
      </c>
      <c r="F2100" s="41" t="s">
        <v>669</v>
      </c>
      <c r="G2100" s="41" t="s">
        <v>670</v>
      </c>
      <c r="H2100" s="41" t="s">
        <v>327</v>
      </c>
      <c r="I2100" s="41" t="s">
        <v>671</v>
      </c>
    </row>
    <row r="2101" spans="1:9" x14ac:dyDescent="0.2">
      <c r="A2101" s="46" t="s">
        <v>177</v>
      </c>
      <c r="B2101" s="42">
        <v>2</v>
      </c>
      <c r="C2101" s="43">
        <v>182222.82</v>
      </c>
      <c r="D2101" s="43">
        <v>0</v>
      </c>
      <c r="E2101" s="43">
        <v>182222.82</v>
      </c>
      <c r="F2101" s="41" t="s">
        <v>1096</v>
      </c>
      <c r="G2101" s="41" t="s">
        <v>670</v>
      </c>
      <c r="H2101" s="41" t="s">
        <v>884</v>
      </c>
      <c r="I2101" s="41" t="s">
        <v>1097</v>
      </c>
    </row>
    <row r="2102" spans="1:9" x14ac:dyDescent="0.2">
      <c r="A2102" s="46" t="s">
        <v>177</v>
      </c>
      <c r="B2102" s="42">
        <v>3</v>
      </c>
      <c r="C2102" s="43">
        <v>182295.62</v>
      </c>
      <c r="D2102" s="43">
        <v>0</v>
      </c>
      <c r="E2102" s="43">
        <v>182295.62</v>
      </c>
      <c r="F2102" s="41" t="s">
        <v>1455</v>
      </c>
      <c r="G2102" s="41" t="s">
        <v>670</v>
      </c>
      <c r="H2102" s="41" t="s">
        <v>1243</v>
      </c>
      <c r="I2102" s="41" t="s">
        <v>1456</v>
      </c>
    </row>
    <row r="2103" spans="1:9" x14ac:dyDescent="0.2">
      <c r="A2103" s="46" t="s">
        <v>177</v>
      </c>
      <c r="B2103" s="42">
        <v>4</v>
      </c>
      <c r="C2103" s="43">
        <v>182295.62</v>
      </c>
      <c r="D2103" s="43">
        <v>0</v>
      </c>
      <c r="E2103" s="43">
        <v>182295.62</v>
      </c>
      <c r="F2103" s="41" t="s">
        <v>1814</v>
      </c>
      <c r="G2103" s="41" t="s">
        <v>670</v>
      </c>
      <c r="H2103" s="41" t="s">
        <v>1602</v>
      </c>
      <c r="I2103" s="41" t="s">
        <v>1815</v>
      </c>
    </row>
    <row r="2104" spans="1:9" x14ac:dyDescent="0.2">
      <c r="A2104" s="46" t="s">
        <v>177</v>
      </c>
      <c r="B2104" s="42">
        <v>5</v>
      </c>
      <c r="C2104" s="43">
        <v>182295.62</v>
      </c>
      <c r="D2104" s="43">
        <v>0</v>
      </c>
      <c r="E2104" s="43">
        <v>182295.62</v>
      </c>
      <c r="F2104" s="41" t="s">
        <v>2175</v>
      </c>
      <c r="G2104" s="41" t="s">
        <v>670</v>
      </c>
      <c r="H2104" s="41" t="s">
        <v>1961</v>
      </c>
      <c r="I2104" s="41" t="s">
        <v>2176</v>
      </c>
    </row>
    <row r="2105" spans="1:9" x14ac:dyDescent="0.2">
      <c r="A2105" s="46" t="s">
        <v>177</v>
      </c>
      <c r="B2105" s="42">
        <v>6</v>
      </c>
      <c r="C2105" s="43">
        <v>140287.21</v>
      </c>
      <c r="D2105" s="43">
        <v>0</v>
      </c>
      <c r="E2105" s="43">
        <v>140287.21</v>
      </c>
      <c r="F2105" s="41" t="s">
        <v>2527</v>
      </c>
      <c r="G2105" s="41" t="s">
        <v>670</v>
      </c>
      <c r="H2105" s="41" t="s">
        <v>2317</v>
      </c>
      <c r="I2105" s="41" t="s">
        <v>2528</v>
      </c>
    </row>
    <row r="2106" spans="1:9" x14ac:dyDescent="0.2">
      <c r="A2106" s="46" t="s">
        <v>177</v>
      </c>
      <c r="B2106" s="42">
        <v>7</v>
      </c>
      <c r="C2106" s="43">
        <v>174320.26</v>
      </c>
      <c r="D2106" s="43">
        <v>0</v>
      </c>
      <c r="E2106" s="43">
        <v>174320.26</v>
      </c>
      <c r="F2106" s="41" t="s">
        <v>2899</v>
      </c>
      <c r="G2106" s="41" t="s">
        <v>670</v>
      </c>
      <c r="H2106" s="41" t="s">
        <v>2675</v>
      </c>
      <c r="I2106" s="41" t="s">
        <v>2900</v>
      </c>
    </row>
    <row r="2107" spans="1:9" x14ac:dyDescent="0.2">
      <c r="A2107" s="46" t="s">
        <v>177</v>
      </c>
      <c r="B2107" s="42">
        <v>8</v>
      </c>
      <c r="C2107" s="43">
        <v>175294.16</v>
      </c>
      <c r="D2107" s="43">
        <v>0</v>
      </c>
      <c r="E2107" s="43">
        <v>175294.16</v>
      </c>
      <c r="F2107" s="41" t="s">
        <v>3254</v>
      </c>
      <c r="G2107" s="41" t="s">
        <v>670</v>
      </c>
      <c r="H2107" s="41" t="s">
        <v>3030</v>
      </c>
      <c r="I2107" s="41" t="s">
        <v>3255</v>
      </c>
    </row>
    <row r="2108" spans="1:9" x14ac:dyDescent="0.2">
      <c r="A2108" s="46" t="s">
        <v>177</v>
      </c>
      <c r="B2108" s="42">
        <v>9</v>
      </c>
      <c r="C2108" s="43">
        <v>175294.16</v>
      </c>
      <c r="D2108" s="43">
        <v>0</v>
      </c>
      <c r="E2108" s="43">
        <v>175294.16</v>
      </c>
      <c r="F2108" s="41" t="s">
        <v>3646</v>
      </c>
      <c r="G2108" s="41" t="s">
        <v>670</v>
      </c>
      <c r="H2108" s="41" t="s">
        <v>3386</v>
      </c>
      <c r="I2108" s="41" t="s">
        <v>3647</v>
      </c>
    </row>
    <row r="2109" spans="1:9" x14ac:dyDescent="0.2">
      <c r="A2109" s="46" t="s">
        <v>177</v>
      </c>
      <c r="B2109" s="42">
        <v>10</v>
      </c>
      <c r="C2109" s="43">
        <v>176040.89</v>
      </c>
      <c r="D2109" s="43">
        <v>0</v>
      </c>
      <c r="E2109" s="43">
        <v>176040.89</v>
      </c>
      <c r="F2109" s="41" t="s">
        <v>4001</v>
      </c>
      <c r="G2109" s="41" t="s">
        <v>670</v>
      </c>
      <c r="H2109" s="41" t="s">
        <v>3749</v>
      </c>
      <c r="I2109" s="41" t="s">
        <v>4002</v>
      </c>
    </row>
    <row r="2110" spans="1:9" x14ac:dyDescent="0.2">
      <c r="A2110" s="46" t="s">
        <v>177</v>
      </c>
      <c r="B2110" s="42">
        <v>11</v>
      </c>
      <c r="C2110" s="43">
        <v>175988.33</v>
      </c>
      <c r="D2110" s="43">
        <v>0</v>
      </c>
      <c r="E2110" s="43">
        <v>175988.33</v>
      </c>
      <c r="F2110" s="41" t="s">
        <v>4358</v>
      </c>
      <c r="G2110" s="41" t="s">
        <v>670</v>
      </c>
      <c r="H2110" s="41" t="s">
        <v>4104</v>
      </c>
      <c r="I2110" s="41" t="s">
        <v>4359</v>
      </c>
    </row>
    <row r="2111" spans="1:9" x14ac:dyDescent="0.2">
      <c r="A2111" s="46" t="s">
        <v>177</v>
      </c>
      <c r="B2111" s="42">
        <v>12</v>
      </c>
      <c r="C2111" s="43">
        <v>176038.53</v>
      </c>
      <c r="D2111" s="43">
        <v>0</v>
      </c>
      <c r="E2111" s="43">
        <v>176038.53</v>
      </c>
      <c r="F2111" s="41" t="s">
        <v>4699</v>
      </c>
      <c r="G2111" s="41" t="s">
        <v>670</v>
      </c>
      <c r="H2111" s="41" t="s">
        <v>4521</v>
      </c>
      <c r="I2111" s="41" t="s">
        <v>4700</v>
      </c>
    </row>
    <row r="2112" spans="1:9" x14ac:dyDescent="0.2">
      <c r="A2112" s="46" t="s">
        <v>178</v>
      </c>
      <c r="B2112" s="42">
        <v>1</v>
      </c>
      <c r="C2112" s="43">
        <v>54731.65</v>
      </c>
      <c r="D2112" s="43">
        <v>0</v>
      </c>
      <c r="E2112" s="43">
        <v>54731.65</v>
      </c>
      <c r="F2112" s="41" t="s">
        <v>390</v>
      </c>
      <c r="G2112" s="41" t="s">
        <v>391</v>
      </c>
      <c r="H2112" s="41" t="s">
        <v>327</v>
      </c>
      <c r="I2112" s="41" t="s">
        <v>392</v>
      </c>
    </row>
    <row r="2113" spans="1:9" x14ac:dyDescent="0.2">
      <c r="A2113" s="46" t="s">
        <v>178</v>
      </c>
      <c r="B2113" s="42">
        <v>2</v>
      </c>
      <c r="C2113" s="43">
        <v>54615.93</v>
      </c>
      <c r="D2113" s="43">
        <v>0</v>
      </c>
      <c r="E2113" s="43">
        <v>54615.93</v>
      </c>
      <c r="F2113" s="41" t="s">
        <v>912</v>
      </c>
      <c r="G2113" s="41" t="s">
        <v>391</v>
      </c>
      <c r="H2113" s="41" t="s">
        <v>884</v>
      </c>
      <c r="I2113" s="41" t="s">
        <v>913</v>
      </c>
    </row>
    <row r="2114" spans="1:9" x14ac:dyDescent="0.2">
      <c r="A2114" s="46" t="s">
        <v>178</v>
      </c>
      <c r="B2114" s="42">
        <v>3</v>
      </c>
      <c r="C2114" s="43">
        <v>54673.79</v>
      </c>
      <c r="D2114" s="43">
        <v>0</v>
      </c>
      <c r="E2114" s="43">
        <v>54673.79</v>
      </c>
      <c r="F2114" s="41" t="s">
        <v>1271</v>
      </c>
      <c r="G2114" s="41" t="s">
        <v>391</v>
      </c>
      <c r="H2114" s="41" t="s">
        <v>1243</v>
      </c>
      <c r="I2114" s="41" t="s">
        <v>1272</v>
      </c>
    </row>
    <row r="2115" spans="1:9" x14ac:dyDescent="0.2">
      <c r="A2115" s="46" t="s">
        <v>178</v>
      </c>
      <c r="B2115" s="42">
        <v>4</v>
      </c>
      <c r="C2115" s="43">
        <v>54673.79</v>
      </c>
      <c r="D2115" s="43">
        <v>0</v>
      </c>
      <c r="E2115" s="43">
        <v>54673.79</v>
      </c>
      <c r="F2115" s="41" t="s">
        <v>1632</v>
      </c>
      <c r="G2115" s="41" t="s">
        <v>391</v>
      </c>
      <c r="H2115" s="41" t="s">
        <v>1602</v>
      </c>
      <c r="I2115" s="41" t="s">
        <v>1633</v>
      </c>
    </row>
    <row r="2116" spans="1:9" x14ac:dyDescent="0.2">
      <c r="A2116" s="46" t="s">
        <v>178</v>
      </c>
      <c r="B2116" s="42">
        <v>5</v>
      </c>
      <c r="C2116" s="43">
        <v>54673.79</v>
      </c>
      <c r="D2116" s="43">
        <v>0</v>
      </c>
      <c r="E2116" s="43">
        <v>54673.79</v>
      </c>
      <c r="F2116" s="41" t="s">
        <v>1991</v>
      </c>
      <c r="G2116" s="41" t="s">
        <v>391</v>
      </c>
      <c r="H2116" s="41" t="s">
        <v>1961</v>
      </c>
      <c r="I2116" s="41" t="s">
        <v>1992</v>
      </c>
    </row>
    <row r="2117" spans="1:9" x14ac:dyDescent="0.2">
      <c r="A2117" s="46" t="s">
        <v>178</v>
      </c>
      <c r="B2117" s="42">
        <v>6</v>
      </c>
      <c r="C2117" s="43">
        <v>39261.910000000003</v>
      </c>
      <c r="D2117" s="43">
        <v>0</v>
      </c>
      <c r="E2117" s="43">
        <v>39261.910000000003</v>
      </c>
      <c r="F2117" s="41" t="s">
        <v>2347</v>
      </c>
      <c r="G2117" s="41" t="s">
        <v>391</v>
      </c>
      <c r="H2117" s="41" t="s">
        <v>2317</v>
      </c>
      <c r="I2117" s="41" t="s">
        <v>2348</v>
      </c>
    </row>
    <row r="2118" spans="1:9" x14ac:dyDescent="0.2">
      <c r="A2118" s="46" t="s">
        <v>178</v>
      </c>
      <c r="B2118" s="42">
        <v>7</v>
      </c>
      <c r="C2118" s="43">
        <v>51704.01</v>
      </c>
      <c r="D2118" s="43">
        <v>0</v>
      </c>
      <c r="E2118" s="43">
        <v>51704.01</v>
      </c>
      <c r="F2118" s="41" t="s">
        <v>2705</v>
      </c>
      <c r="G2118" s="41" t="s">
        <v>391</v>
      </c>
      <c r="H2118" s="41" t="s">
        <v>2675</v>
      </c>
      <c r="I2118" s="41" t="s">
        <v>2706</v>
      </c>
    </row>
    <row r="2119" spans="1:9" x14ac:dyDescent="0.2">
      <c r="A2119" s="46" t="s">
        <v>178</v>
      </c>
      <c r="B2119" s="42">
        <v>8</v>
      </c>
      <c r="C2119" s="43">
        <v>52105.120000000003</v>
      </c>
      <c r="D2119" s="43">
        <v>0</v>
      </c>
      <c r="E2119" s="43">
        <v>52105.120000000003</v>
      </c>
      <c r="F2119" s="41" t="s">
        <v>3060</v>
      </c>
      <c r="G2119" s="41" t="s">
        <v>391</v>
      </c>
      <c r="H2119" s="41" t="s">
        <v>3030</v>
      </c>
      <c r="I2119" s="41" t="s">
        <v>3061</v>
      </c>
    </row>
    <row r="2120" spans="1:9" x14ac:dyDescent="0.2">
      <c r="A2120" s="46" t="s">
        <v>178</v>
      </c>
      <c r="B2120" s="42">
        <v>9</v>
      </c>
      <c r="C2120" s="43">
        <v>52105.120000000003</v>
      </c>
      <c r="D2120" s="43">
        <v>0</v>
      </c>
      <c r="E2120" s="43">
        <v>52105.120000000003</v>
      </c>
      <c r="F2120" s="41" t="s">
        <v>3427</v>
      </c>
      <c r="G2120" s="41" t="s">
        <v>391</v>
      </c>
      <c r="H2120" s="41" t="s">
        <v>3386</v>
      </c>
      <c r="I2120" s="41" t="s">
        <v>3428</v>
      </c>
    </row>
    <row r="2121" spans="1:9" x14ac:dyDescent="0.2">
      <c r="A2121" s="46" t="s">
        <v>178</v>
      </c>
      <c r="B2121" s="42">
        <v>10</v>
      </c>
      <c r="C2121" s="43">
        <v>52412.67</v>
      </c>
      <c r="D2121" s="43">
        <v>0</v>
      </c>
      <c r="E2121" s="43">
        <v>52412.67</v>
      </c>
      <c r="F2121" s="41" t="s">
        <v>3787</v>
      </c>
      <c r="G2121" s="41" t="s">
        <v>391</v>
      </c>
      <c r="H2121" s="41" t="s">
        <v>3749</v>
      </c>
      <c r="I2121" s="41" t="s">
        <v>3788</v>
      </c>
    </row>
    <row r="2122" spans="1:9" x14ac:dyDescent="0.2">
      <c r="A2122" s="46" t="s">
        <v>178</v>
      </c>
      <c r="B2122" s="42">
        <v>11</v>
      </c>
      <c r="C2122" s="43">
        <v>52391.02</v>
      </c>
      <c r="D2122" s="43">
        <v>0</v>
      </c>
      <c r="E2122" s="43">
        <v>52391.02</v>
      </c>
      <c r="F2122" s="41" t="s">
        <v>4142</v>
      </c>
      <c r="G2122" s="41" t="s">
        <v>391</v>
      </c>
      <c r="H2122" s="41" t="s">
        <v>4104</v>
      </c>
      <c r="I2122" s="41" t="s">
        <v>4143</v>
      </c>
    </row>
    <row r="2123" spans="1:9" x14ac:dyDescent="0.2">
      <c r="A2123" s="46" t="s">
        <v>178</v>
      </c>
      <c r="B2123" s="42">
        <v>12</v>
      </c>
      <c r="C2123" s="43">
        <v>52411.7</v>
      </c>
      <c r="D2123" s="43">
        <v>0</v>
      </c>
      <c r="E2123" s="43">
        <v>52411.7</v>
      </c>
      <c r="F2123" s="41" t="s">
        <v>4725</v>
      </c>
      <c r="G2123" s="41" t="s">
        <v>391</v>
      </c>
      <c r="H2123" s="41" t="s">
        <v>4521</v>
      </c>
      <c r="I2123" s="41" t="s">
        <v>4726</v>
      </c>
    </row>
    <row r="2124" spans="1:9" x14ac:dyDescent="0.2">
      <c r="A2124" s="46" t="s">
        <v>179</v>
      </c>
      <c r="B2124" s="42">
        <v>1</v>
      </c>
      <c r="C2124" s="43">
        <v>9312518.0700000003</v>
      </c>
      <c r="D2124" s="43">
        <v>0</v>
      </c>
      <c r="E2124" s="43">
        <v>9312518.0700000003</v>
      </c>
      <c r="F2124" s="41" t="s">
        <v>862</v>
      </c>
    </row>
    <row r="2125" spans="1:9" x14ac:dyDescent="0.2">
      <c r="A2125" s="46" t="s">
        <v>179</v>
      </c>
      <c r="B2125" s="42">
        <v>2</v>
      </c>
      <c r="C2125" s="43">
        <v>9316518.0700000003</v>
      </c>
      <c r="D2125" s="43">
        <v>0</v>
      </c>
      <c r="E2125" s="43">
        <v>9316518.0700000003</v>
      </c>
      <c r="F2125" s="41" t="s">
        <v>1221</v>
      </c>
    </row>
    <row r="2126" spans="1:9" x14ac:dyDescent="0.2">
      <c r="A2126" s="46" t="s">
        <v>179</v>
      </c>
      <c r="B2126" s="42">
        <v>3</v>
      </c>
      <c r="C2126" s="43">
        <v>9316518.0700000003</v>
      </c>
      <c r="D2126" s="43">
        <v>0</v>
      </c>
      <c r="E2126" s="43">
        <v>9316518.0700000003</v>
      </c>
      <c r="F2126" s="41" t="s">
        <v>1579</v>
      </c>
    </row>
    <row r="2127" spans="1:9" x14ac:dyDescent="0.2">
      <c r="A2127" s="46" t="s">
        <v>179</v>
      </c>
      <c r="B2127" s="42">
        <v>4</v>
      </c>
      <c r="C2127" s="43">
        <v>9424615.8699999992</v>
      </c>
      <c r="D2127" s="43">
        <v>0</v>
      </c>
      <c r="E2127" s="43">
        <v>9424615.8699999992</v>
      </c>
      <c r="F2127" s="41" t="s">
        <v>1938</v>
      </c>
    </row>
    <row r="2128" spans="1:9" x14ac:dyDescent="0.2">
      <c r="A2128" s="46" t="s">
        <v>179</v>
      </c>
      <c r="B2128" s="42">
        <v>5</v>
      </c>
      <c r="C2128" s="43">
        <v>9424615.8699999992</v>
      </c>
      <c r="D2128" s="43">
        <v>0</v>
      </c>
      <c r="E2128" s="43">
        <v>9424615.8699999992</v>
      </c>
      <c r="F2128" s="41" t="s">
        <v>2297</v>
      </c>
    </row>
    <row r="2129" spans="1:6" x14ac:dyDescent="0.2">
      <c r="A2129" s="46" t="s">
        <v>179</v>
      </c>
      <c r="B2129" s="42">
        <v>6</v>
      </c>
      <c r="C2129" s="43">
        <v>7921603.0300000003</v>
      </c>
      <c r="D2129" s="43">
        <v>0</v>
      </c>
      <c r="E2129" s="43">
        <v>7921603.0300000003</v>
      </c>
      <c r="F2129" s="41" t="s">
        <v>2652</v>
      </c>
    </row>
    <row r="2130" spans="1:6" x14ac:dyDescent="0.2">
      <c r="A2130" s="46" t="s">
        <v>179</v>
      </c>
      <c r="B2130" s="42">
        <v>7</v>
      </c>
      <c r="C2130" s="43">
        <v>8017727.7000000002</v>
      </c>
      <c r="D2130" s="43">
        <v>0</v>
      </c>
      <c r="E2130" s="43">
        <v>8017727.7000000002</v>
      </c>
      <c r="F2130" s="41" t="s">
        <v>3007</v>
      </c>
    </row>
    <row r="2131" spans="1:6" x14ac:dyDescent="0.2">
      <c r="A2131" s="46" t="s">
        <v>179</v>
      </c>
      <c r="B2131" s="42">
        <v>8</v>
      </c>
      <c r="C2131" s="43">
        <v>8996065.8000000007</v>
      </c>
      <c r="D2131" s="43">
        <v>0</v>
      </c>
      <c r="E2131" s="43">
        <v>8996065.8000000007</v>
      </c>
      <c r="F2131" s="41" t="s">
        <v>3362</v>
      </c>
    </row>
    <row r="2132" spans="1:6" x14ac:dyDescent="0.2">
      <c r="A2132" s="46" t="s">
        <v>179</v>
      </c>
      <c r="B2132" s="42">
        <v>9</v>
      </c>
      <c r="C2132" s="43">
        <v>8719666.4499999993</v>
      </c>
      <c r="D2132" s="43">
        <v>0</v>
      </c>
      <c r="E2132" s="43">
        <v>8719666.4499999993</v>
      </c>
      <c r="F2132" s="41" t="s">
        <v>3726</v>
      </c>
    </row>
    <row r="2133" spans="1:6" x14ac:dyDescent="0.2">
      <c r="A2133" s="46" t="s">
        <v>179</v>
      </c>
      <c r="B2133" s="42">
        <v>10</v>
      </c>
      <c r="C2133" s="43">
        <v>9740525.3200000003</v>
      </c>
      <c r="D2133" s="43">
        <v>0</v>
      </c>
      <c r="E2133" s="43">
        <v>9740525.3200000003</v>
      </c>
      <c r="F2133" s="41" t="s">
        <v>4081</v>
      </c>
    </row>
    <row r="2134" spans="1:6" x14ac:dyDescent="0.2">
      <c r="A2134" s="46" t="s">
        <v>179</v>
      </c>
      <c r="B2134" s="42">
        <v>11</v>
      </c>
      <c r="C2134" s="43">
        <v>8908891.0600000005</v>
      </c>
      <c r="D2134" s="43">
        <v>0</v>
      </c>
      <c r="E2134" s="43">
        <v>8908891.0600000005</v>
      </c>
      <c r="F2134" s="41" t="s">
        <v>4438</v>
      </c>
    </row>
    <row r="2135" spans="1:6" x14ac:dyDescent="0.2">
      <c r="A2135" s="46" t="s">
        <v>179</v>
      </c>
      <c r="B2135" s="42">
        <v>12</v>
      </c>
      <c r="C2135" s="43">
        <v>681725.86</v>
      </c>
      <c r="D2135" s="43">
        <v>0</v>
      </c>
      <c r="E2135" s="43">
        <v>681725.86</v>
      </c>
      <c r="F2135" s="41" t="s">
        <v>4878</v>
      </c>
    </row>
    <row r="2136" spans="1:6" x14ac:dyDescent="0.2">
      <c r="A2136" s="46" t="s">
        <v>179</v>
      </c>
      <c r="B2136" s="42">
        <v>12</v>
      </c>
      <c r="C2136" s="43">
        <v>8246226.3600000003</v>
      </c>
      <c r="D2136" s="43">
        <v>0</v>
      </c>
      <c r="E2136" s="43">
        <v>8246226.3600000003</v>
      </c>
      <c r="F2136" s="41" t="s">
        <v>4877</v>
      </c>
    </row>
  </sheetData>
  <sheetProtection password="998D" sheet="1" objects="1" scenarios="1"/>
  <pageMargins left="0.7" right="0.7" top="0.75" bottom="0.75" header="0.3" footer="0.3"/>
  <pageSetup paperSize="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Reconciliation</vt:lpstr>
      <vt:lpstr>Report</vt:lpstr>
      <vt:lpstr>ReconciliationData</vt:lpstr>
      <vt:lpstr>Monthly Adjustments</vt:lpstr>
      <vt:lpstr>Accounting Record</vt:lpstr>
    </vt:vector>
  </TitlesOfParts>
  <Company>Colorado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Kahle</dc:creator>
  <cp:lastModifiedBy>Tim Kahle</cp:lastModifiedBy>
  <cp:lastPrinted>2018-06-15T22:57:34Z</cp:lastPrinted>
  <dcterms:created xsi:type="dcterms:W3CDTF">2018-06-12T14:01:05Z</dcterms:created>
  <dcterms:modified xsi:type="dcterms:W3CDTF">2018-07-16T16:02:46Z</dcterms:modified>
</cp:coreProperties>
</file>