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J:\PAYMENTS\PSFA22\"/>
    </mc:Choice>
  </mc:AlternateContent>
  <xr:revisionPtr revIDLastSave="0" documentId="13_ncr:1_{9739D916-F961-4582-BFD4-94079D9EF2E8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concilation" sheetId="9" state="hidden" r:id="rId1"/>
    <sheet name="Report" sheetId="2" r:id="rId2"/>
    <sheet name="ReconciliationData" sheetId="1" state="hidden" r:id="rId3"/>
    <sheet name="Monthly Adjustments" sheetId="3" state="hidden" r:id="rId4"/>
    <sheet name="Accounting Record" sheetId="6" state="hidden" r:id="rId5"/>
  </sheets>
  <definedNames>
    <definedName name="_xlnm._FilterDatabase" localSheetId="4" hidden="1">'Accounting Record'!$A$1:$I$2088</definedName>
    <definedName name="_xlnm._FilterDatabase" localSheetId="2" hidden="1">ReconciliationData!$A$1:$AM$181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9" l="1"/>
  <c r="D4" i="9" s="1"/>
  <c r="C4" i="9"/>
  <c r="B5" i="9"/>
  <c r="D5" i="9" s="1"/>
  <c r="C5" i="9"/>
  <c r="B6" i="9"/>
  <c r="D6" i="9" s="1"/>
  <c r="C6" i="9"/>
  <c r="B7" i="9"/>
  <c r="D7" i="9" s="1"/>
  <c r="C7" i="9"/>
  <c r="B8" i="9"/>
  <c r="D8" i="9" s="1"/>
  <c r="C8" i="9"/>
  <c r="B9" i="9"/>
  <c r="D9" i="9" s="1"/>
  <c r="C9" i="9"/>
  <c r="B10" i="9"/>
  <c r="D10" i="9" s="1"/>
  <c r="C10" i="9"/>
  <c r="B11" i="9"/>
  <c r="D11" i="9" s="1"/>
  <c r="C11" i="9"/>
  <c r="B12" i="9"/>
  <c r="D12" i="9" s="1"/>
  <c r="C12" i="9"/>
  <c r="B13" i="9"/>
  <c r="D13" i="9" s="1"/>
  <c r="C13" i="9"/>
  <c r="B14" i="9"/>
  <c r="D14" i="9" s="1"/>
  <c r="C14" i="9"/>
  <c r="B15" i="9"/>
  <c r="D15" i="9" s="1"/>
  <c r="C15" i="9"/>
  <c r="B16" i="9"/>
  <c r="D16" i="9" s="1"/>
  <c r="C16" i="9"/>
  <c r="B17" i="9"/>
  <c r="D17" i="9" s="1"/>
  <c r="C17" i="9"/>
  <c r="B18" i="9"/>
  <c r="D18" i="9" s="1"/>
  <c r="C18" i="9"/>
  <c r="B19" i="9"/>
  <c r="D19" i="9" s="1"/>
  <c r="C19" i="9"/>
  <c r="B20" i="9"/>
  <c r="D20" i="9" s="1"/>
  <c r="C20" i="9"/>
  <c r="B21" i="9"/>
  <c r="D21" i="9" s="1"/>
  <c r="C21" i="9"/>
  <c r="B22" i="9"/>
  <c r="D22" i="9" s="1"/>
  <c r="C22" i="9"/>
  <c r="B23" i="9"/>
  <c r="D23" i="9" s="1"/>
  <c r="C23" i="9"/>
  <c r="B24" i="9"/>
  <c r="D24" i="9" s="1"/>
  <c r="C24" i="9"/>
  <c r="B25" i="9"/>
  <c r="D25" i="9" s="1"/>
  <c r="C25" i="9"/>
  <c r="B26" i="9"/>
  <c r="D26" i="9" s="1"/>
  <c r="C26" i="9"/>
  <c r="B27" i="9"/>
  <c r="D27" i="9" s="1"/>
  <c r="C27" i="9"/>
  <c r="B28" i="9"/>
  <c r="D28" i="9" s="1"/>
  <c r="C28" i="9"/>
  <c r="B29" i="9"/>
  <c r="D29" i="9" s="1"/>
  <c r="C29" i="9"/>
  <c r="B30" i="9"/>
  <c r="D30" i="9" s="1"/>
  <c r="C30" i="9"/>
  <c r="B31" i="9"/>
  <c r="D31" i="9" s="1"/>
  <c r="C31" i="9"/>
  <c r="B32" i="9"/>
  <c r="D32" i="9" s="1"/>
  <c r="C32" i="9"/>
  <c r="B33" i="9"/>
  <c r="D33" i="9" s="1"/>
  <c r="C33" i="9"/>
  <c r="B34" i="9"/>
  <c r="D34" i="9" s="1"/>
  <c r="C34" i="9"/>
  <c r="B35" i="9"/>
  <c r="D35" i="9" s="1"/>
  <c r="C35" i="9"/>
  <c r="B36" i="9"/>
  <c r="D36" i="9" s="1"/>
  <c r="C36" i="9"/>
  <c r="B37" i="9"/>
  <c r="D37" i="9" s="1"/>
  <c r="C37" i="9"/>
  <c r="B38" i="9"/>
  <c r="D38" i="9" s="1"/>
  <c r="C38" i="9"/>
  <c r="B39" i="9"/>
  <c r="D39" i="9" s="1"/>
  <c r="C39" i="9"/>
  <c r="B40" i="9"/>
  <c r="D40" i="9" s="1"/>
  <c r="C40" i="9"/>
  <c r="B41" i="9"/>
  <c r="D41" i="9" s="1"/>
  <c r="C41" i="9"/>
  <c r="B42" i="9"/>
  <c r="D42" i="9" s="1"/>
  <c r="C42" i="9"/>
  <c r="B43" i="9"/>
  <c r="D43" i="9" s="1"/>
  <c r="C43" i="9"/>
  <c r="B44" i="9"/>
  <c r="D44" i="9" s="1"/>
  <c r="C44" i="9"/>
  <c r="B45" i="9"/>
  <c r="D45" i="9" s="1"/>
  <c r="C45" i="9"/>
  <c r="B46" i="9"/>
  <c r="D46" i="9" s="1"/>
  <c r="C46" i="9"/>
  <c r="B47" i="9"/>
  <c r="D47" i="9" s="1"/>
  <c r="C47" i="9"/>
  <c r="B48" i="9"/>
  <c r="D48" i="9" s="1"/>
  <c r="C48" i="9"/>
  <c r="B49" i="9"/>
  <c r="D49" i="9" s="1"/>
  <c r="C49" i="9"/>
  <c r="B50" i="9"/>
  <c r="D50" i="9" s="1"/>
  <c r="C50" i="9"/>
  <c r="B51" i="9"/>
  <c r="D51" i="9" s="1"/>
  <c r="C51" i="9"/>
  <c r="B52" i="9"/>
  <c r="D52" i="9" s="1"/>
  <c r="C52" i="9"/>
  <c r="B53" i="9"/>
  <c r="D53" i="9" s="1"/>
  <c r="C53" i="9"/>
  <c r="B54" i="9"/>
  <c r="D54" i="9" s="1"/>
  <c r="C54" i="9"/>
  <c r="B55" i="9"/>
  <c r="D55" i="9" s="1"/>
  <c r="C55" i="9"/>
  <c r="B56" i="9"/>
  <c r="D56" i="9" s="1"/>
  <c r="C56" i="9"/>
  <c r="B57" i="9"/>
  <c r="D57" i="9" s="1"/>
  <c r="C57" i="9"/>
  <c r="B58" i="9"/>
  <c r="D58" i="9" s="1"/>
  <c r="C58" i="9"/>
  <c r="B59" i="9"/>
  <c r="D59" i="9" s="1"/>
  <c r="C59" i="9"/>
  <c r="B60" i="9"/>
  <c r="D60" i="9" s="1"/>
  <c r="C60" i="9"/>
  <c r="B61" i="9"/>
  <c r="D61" i="9" s="1"/>
  <c r="C61" i="9"/>
  <c r="B62" i="9"/>
  <c r="D62" i="9" s="1"/>
  <c r="C62" i="9"/>
  <c r="B63" i="9"/>
  <c r="D63" i="9" s="1"/>
  <c r="C63" i="9"/>
  <c r="B64" i="9"/>
  <c r="D64" i="9" s="1"/>
  <c r="C64" i="9"/>
  <c r="B65" i="9"/>
  <c r="D65" i="9" s="1"/>
  <c r="C65" i="9"/>
  <c r="B66" i="9"/>
  <c r="D66" i="9" s="1"/>
  <c r="C66" i="9"/>
  <c r="B67" i="9"/>
  <c r="D67" i="9" s="1"/>
  <c r="C67" i="9"/>
  <c r="B68" i="9"/>
  <c r="D68" i="9" s="1"/>
  <c r="C68" i="9"/>
  <c r="B69" i="9"/>
  <c r="D69" i="9" s="1"/>
  <c r="C69" i="9"/>
  <c r="B70" i="9"/>
  <c r="D70" i="9" s="1"/>
  <c r="C70" i="9"/>
  <c r="B71" i="9"/>
  <c r="D71" i="9" s="1"/>
  <c r="C71" i="9"/>
  <c r="B72" i="9"/>
  <c r="D72" i="9" s="1"/>
  <c r="C72" i="9"/>
  <c r="B73" i="9"/>
  <c r="D73" i="9" s="1"/>
  <c r="C73" i="9"/>
  <c r="B74" i="9"/>
  <c r="D74" i="9" s="1"/>
  <c r="C74" i="9"/>
  <c r="B75" i="9"/>
  <c r="D75" i="9" s="1"/>
  <c r="C75" i="9"/>
  <c r="B76" i="9"/>
  <c r="D76" i="9" s="1"/>
  <c r="C76" i="9"/>
  <c r="B77" i="9"/>
  <c r="D77" i="9" s="1"/>
  <c r="C77" i="9"/>
  <c r="B78" i="9"/>
  <c r="D78" i="9" s="1"/>
  <c r="C78" i="9"/>
  <c r="B79" i="9"/>
  <c r="D79" i="9" s="1"/>
  <c r="C79" i="9"/>
  <c r="B80" i="9"/>
  <c r="D80" i="9" s="1"/>
  <c r="C80" i="9"/>
  <c r="B81" i="9"/>
  <c r="D81" i="9" s="1"/>
  <c r="C81" i="9"/>
  <c r="B82" i="9"/>
  <c r="D82" i="9" s="1"/>
  <c r="C82" i="9"/>
  <c r="B83" i="9"/>
  <c r="D83" i="9" s="1"/>
  <c r="C83" i="9"/>
  <c r="B84" i="9"/>
  <c r="D84" i="9" s="1"/>
  <c r="C84" i="9"/>
  <c r="B85" i="9"/>
  <c r="D85" i="9" s="1"/>
  <c r="C85" i="9"/>
  <c r="B86" i="9"/>
  <c r="D86" i="9" s="1"/>
  <c r="C86" i="9"/>
  <c r="B87" i="9"/>
  <c r="D87" i="9" s="1"/>
  <c r="C87" i="9"/>
  <c r="B88" i="9"/>
  <c r="D88" i="9" s="1"/>
  <c r="C88" i="9"/>
  <c r="B89" i="9"/>
  <c r="D89" i="9" s="1"/>
  <c r="C89" i="9"/>
  <c r="B90" i="9"/>
  <c r="D90" i="9" s="1"/>
  <c r="C90" i="9"/>
  <c r="B91" i="9"/>
  <c r="D91" i="9" s="1"/>
  <c r="C91" i="9"/>
  <c r="B92" i="9"/>
  <c r="D92" i="9" s="1"/>
  <c r="C92" i="9"/>
  <c r="B93" i="9"/>
  <c r="D93" i="9" s="1"/>
  <c r="C93" i="9"/>
  <c r="B94" i="9"/>
  <c r="D94" i="9" s="1"/>
  <c r="C94" i="9"/>
  <c r="B95" i="9"/>
  <c r="D95" i="9" s="1"/>
  <c r="C95" i="9"/>
  <c r="B96" i="9"/>
  <c r="D96" i="9" s="1"/>
  <c r="C96" i="9"/>
  <c r="B97" i="9"/>
  <c r="D97" i="9" s="1"/>
  <c r="C97" i="9"/>
  <c r="B98" i="9"/>
  <c r="D98" i="9" s="1"/>
  <c r="C98" i="9"/>
  <c r="B99" i="9"/>
  <c r="D99" i="9" s="1"/>
  <c r="C99" i="9"/>
  <c r="B100" i="9"/>
  <c r="D100" i="9" s="1"/>
  <c r="C100" i="9"/>
  <c r="B101" i="9"/>
  <c r="D101" i="9" s="1"/>
  <c r="C101" i="9"/>
  <c r="B102" i="9"/>
  <c r="D102" i="9" s="1"/>
  <c r="C102" i="9"/>
  <c r="B103" i="9"/>
  <c r="D103" i="9" s="1"/>
  <c r="C103" i="9"/>
  <c r="B104" i="9"/>
  <c r="D104" i="9" s="1"/>
  <c r="C104" i="9"/>
  <c r="B105" i="9"/>
  <c r="D105" i="9" s="1"/>
  <c r="C105" i="9"/>
  <c r="B106" i="9"/>
  <c r="D106" i="9" s="1"/>
  <c r="C106" i="9"/>
  <c r="B107" i="9"/>
  <c r="D107" i="9" s="1"/>
  <c r="C107" i="9"/>
  <c r="B108" i="9"/>
  <c r="D108" i="9" s="1"/>
  <c r="C108" i="9"/>
  <c r="B109" i="9"/>
  <c r="D109" i="9" s="1"/>
  <c r="C109" i="9"/>
  <c r="B110" i="9"/>
  <c r="D110" i="9" s="1"/>
  <c r="C110" i="9"/>
  <c r="B111" i="9"/>
  <c r="D111" i="9" s="1"/>
  <c r="C111" i="9"/>
  <c r="B112" i="9"/>
  <c r="D112" i="9" s="1"/>
  <c r="C112" i="9"/>
  <c r="B113" i="9"/>
  <c r="D113" i="9" s="1"/>
  <c r="C113" i="9"/>
  <c r="B114" i="9"/>
  <c r="D114" i="9" s="1"/>
  <c r="C114" i="9"/>
  <c r="B115" i="9"/>
  <c r="D115" i="9" s="1"/>
  <c r="C115" i="9"/>
  <c r="B116" i="9"/>
  <c r="D116" i="9" s="1"/>
  <c r="C116" i="9"/>
  <c r="B117" i="9"/>
  <c r="D117" i="9" s="1"/>
  <c r="C117" i="9"/>
  <c r="B118" i="9"/>
  <c r="D118" i="9" s="1"/>
  <c r="C118" i="9"/>
  <c r="B119" i="9"/>
  <c r="D119" i="9" s="1"/>
  <c r="C119" i="9"/>
  <c r="B120" i="9"/>
  <c r="D120" i="9" s="1"/>
  <c r="C120" i="9"/>
  <c r="B121" i="9"/>
  <c r="D121" i="9" s="1"/>
  <c r="C121" i="9"/>
  <c r="B122" i="9"/>
  <c r="D122" i="9" s="1"/>
  <c r="C122" i="9"/>
  <c r="B123" i="9"/>
  <c r="D123" i="9" s="1"/>
  <c r="C123" i="9"/>
  <c r="B124" i="9"/>
  <c r="D124" i="9" s="1"/>
  <c r="C124" i="9"/>
  <c r="B125" i="9"/>
  <c r="D125" i="9" s="1"/>
  <c r="C125" i="9"/>
  <c r="B126" i="9"/>
  <c r="D126" i="9" s="1"/>
  <c r="C126" i="9"/>
  <c r="B127" i="9"/>
  <c r="D127" i="9" s="1"/>
  <c r="C127" i="9"/>
  <c r="B128" i="9"/>
  <c r="D128" i="9" s="1"/>
  <c r="C128" i="9"/>
  <c r="B129" i="9"/>
  <c r="D129" i="9" s="1"/>
  <c r="C129" i="9"/>
  <c r="B130" i="9"/>
  <c r="D130" i="9" s="1"/>
  <c r="C130" i="9"/>
  <c r="B131" i="9"/>
  <c r="D131" i="9" s="1"/>
  <c r="C131" i="9"/>
  <c r="B132" i="9"/>
  <c r="D132" i="9" s="1"/>
  <c r="C132" i="9"/>
  <c r="B133" i="9"/>
  <c r="D133" i="9" s="1"/>
  <c r="C133" i="9"/>
  <c r="B134" i="9"/>
  <c r="D134" i="9" s="1"/>
  <c r="C134" i="9"/>
  <c r="B135" i="9"/>
  <c r="D135" i="9" s="1"/>
  <c r="C135" i="9"/>
  <c r="B136" i="9"/>
  <c r="D136" i="9" s="1"/>
  <c r="C136" i="9"/>
  <c r="B137" i="9"/>
  <c r="D137" i="9" s="1"/>
  <c r="C137" i="9"/>
  <c r="B138" i="9"/>
  <c r="D138" i="9" s="1"/>
  <c r="C138" i="9"/>
  <c r="B139" i="9"/>
  <c r="D139" i="9" s="1"/>
  <c r="C139" i="9"/>
  <c r="B140" i="9"/>
  <c r="D140" i="9" s="1"/>
  <c r="C140" i="9"/>
  <c r="B141" i="9"/>
  <c r="D141" i="9" s="1"/>
  <c r="C141" i="9"/>
  <c r="B142" i="9"/>
  <c r="D142" i="9" s="1"/>
  <c r="C142" i="9"/>
  <c r="B143" i="9"/>
  <c r="D143" i="9" s="1"/>
  <c r="C143" i="9"/>
  <c r="B144" i="9"/>
  <c r="D144" i="9" s="1"/>
  <c r="C144" i="9"/>
  <c r="B145" i="9"/>
  <c r="D145" i="9" s="1"/>
  <c r="C145" i="9"/>
  <c r="B146" i="9"/>
  <c r="D146" i="9" s="1"/>
  <c r="C146" i="9"/>
  <c r="B147" i="9"/>
  <c r="D147" i="9" s="1"/>
  <c r="C147" i="9"/>
  <c r="B148" i="9"/>
  <c r="D148" i="9" s="1"/>
  <c r="C148" i="9"/>
  <c r="B149" i="9"/>
  <c r="D149" i="9" s="1"/>
  <c r="C149" i="9"/>
  <c r="B150" i="9"/>
  <c r="D150" i="9" s="1"/>
  <c r="C150" i="9"/>
  <c r="B151" i="9"/>
  <c r="D151" i="9" s="1"/>
  <c r="C151" i="9"/>
  <c r="B152" i="9"/>
  <c r="D152" i="9" s="1"/>
  <c r="C152" i="9"/>
  <c r="B153" i="9"/>
  <c r="D153" i="9" s="1"/>
  <c r="C153" i="9"/>
  <c r="B154" i="9"/>
  <c r="D154" i="9" s="1"/>
  <c r="C154" i="9"/>
  <c r="B155" i="9"/>
  <c r="D155" i="9" s="1"/>
  <c r="C155" i="9"/>
  <c r="B156" i="9"/>
  <c r="D156" i="9" s="1"/>
  <c r="C156" i="9"/>
  <c r="B157" i="9"/>
  <c r="D157" i="9" s="1"/>
  <c r="C157" i="9"/>
  <c r="B158" i="9"/>
  <c r="D158" i="9" s="1"/>
  <c r="C158" i="9"/>
  <c r="B159" i="9"/>
  <c r="D159" i="9" s="1"/>
  <c r="C159" i="9"/>
  <c r="B160" i="9"/>
  <c r="D160" i="9" s="1"/>
  <c r="C160" i="9"/>
  <c r="B161" i="9"/>
  <c r="D161" i="9" s="1"/>
  <c r="C161" i="9"/>
  <c r="B162" i="9"/>
  <c r="D162" i="9" s="1"/>
  <c r="C162" i="9"/>
  <c r="B163" i="9"/>
  <c r="D163" i="9" s="1"/>
  <c r="C163" i="9"/>
  <c r="B164" i="9"/>
  <c r="D164" i="9" s="1"/>
  <c r="C164" i="9"/>
  <c r="B165" i="9"/>
  <c r="D165" i="9" s="1"/>
  <c r="C165" i="9"/>
  <c r="B166" i="9"/>
  <c r="D166" i="9" s="1"/>
  <c r="C166" i="9"/>
  <c r="B167" i="9"/>
  <c r="D167" i="9" s="1"/>
  <c r="C167" i="9"/>
  <c r="B168" i="9"/>
  <c r="D168" i="9" s="1"/>
  <c r="C168" i="9"/>
  <c r="B169" i="9"/>
  <c r="D169" i="9" s="1"/>
  <c r="C169" i="9"/>
  <c r="B170" i="9"/>
  <c r="D170" i="9" s="1"/>
  <c r="C170" i="9"/>
  <c r="B171" i="9"/>
  <c r="D171" i="9" s="1"/>
  <c r="C171" i="9"/>
  <c r="B172" i="9"/>
  <c r="D172" i="9" s="1"/>
  <c r="C172" i="9"/>
  <c r="B173" i="9"/>
  <c r="D173" i="9" s="1"/>
  <c r="C173" i="9"/>
  <c r="B174" i="9"/>
  <c r="D174" i="9" s="1"/>
  <c r="C174" i="9"/>
  <c r="B175" i="9"/>
  <c r="D175" i="9" s="1"/>
  <c r="C175" i="9"/>
  <c r="B176" i="9"/>
  <c r="D176" i="9" s="1"/>
  <c r="C176" i="9"/>
  <c r="B177" i="9"/>
  <c r="D177" i="9" s="1"/>
  <c r="C177" i="9"/>
  <c r="B178" i="9"/>
  <c r="D178" i="9" s="1"/>
  <c r="C178" i="9"/>
  <c r="B179" i="9"/>
  <c r="D179" i="9" s="1"/>
  <c r="C179" i="9"/>
  <c r="B180" i="9"/>
  <c r="D180" i="9" s="1"/>
  <c r="C180" i="9"/>
  <c r="B181" i="9"/>
  <c r="D181" i="9" s="1"/>
  <c r="C181" i="9"/>
  <c r="F4" i="9"/>
  <c r="G4" i="9"/>
  <c r="H4" i="9"/>
  <c r="F5" i="9"/>
  <c r="H5" i="9" s="1"/>
  <c r="G5" i="9"/>
  <c r="F6" i="9"/>
  <c r="G6" i="9"/>
  <c r="H6" i="9"/>
  <c r="F7" i="9"/>
  <c r="H7" i="9" s="1"/>
  <c r="G7" i="9"/>
  <c r="F8" i="9"/>
  <c r="G8" i="9"/>
  <c r="H8" i="9"/>
  <c r="F9" i="9"/>
  <c r="H9" i="9" s="1"/>
  <c r="G9" i="9"/>
  <c r="F10" i="9"/>
  <c r="G10" i="9"/>
  <c r="H10" i="9"/>
  <c r="F11" i="9"/>
  <c r="H11" i="9" s="1"/>
  <c r="G11" i="9"/>
  <c r="F12" i="9"/>
  <c r="G12" i="9"/>
  <c r="H12" i="9"/>
  <c r="F13" i="9"/>
  <c r="H13" i="9" s="1"/>
  <c r="G13" i="9"/>
  <c r="F14" i="9"/>
  <c r="G14" i="9"/>
  <c r="H14" i="9"/>
  <c r="F15" i="9"/>
  <c r="H15" i="9" s="1"/>
  <c r="G15" i="9"/>
  <c r="F16" i="9"/>
  <c r="G16" i="9"/>
  <c r="H16" i="9"/>
  <c r="F17" i="9"/>
  <c r="H17" i="9" s="1"/>
  <c r="G17" i="9"/>
  <c r="F18" i="9"/>
  <c r="G18" i="9"/>
  <c r="H18" i="9"/>
  <c r="F19" i="9"/>
  <c r="H19" i="9" s="1"/>
  <c r="G19" i="9"/>
  <c r="F20" i="9"/>
  <c r="G20" i="9"/>
  <c r="H20" i="9"/>
  <c r="F21" i="9"/>
  <c r="H21" i="9" s="1"/>
  <c r="G21" i="9"/>
  <c r="F22" i="9"/>
  <c r="G22" i="9"/>
  <c r="H22" i="9"/>
  <c r="F23" i="9"/>
  <c r="H23" i="9" s="1"/>
  <c r="G23" i="9"/>
  <c r="F24" i="9"/>
  <c r="G24" i="9"/>
  <c r="H24" i="9"/>
  <c r="F25" i="9"/>
  <c r="H25" i="9" s="1"/>
  <c r="G25" i="9"/>
  <c r="F26" i="9"/>
  <c r="G26" i="9"/>
  <c r="H26" i="9"/>
  <c r="F27" i="9"/>
  <c r="H27" i="9" s="1"/>
  <c r="G27" i="9"/>
  <c r="F28" i="9"/>
  <c r="G28" i="9"/>
  <c r="H28" i="9"/>
  <c r="F29" i="9"/>
  <c r="H29" i="9" s="1"/>
  <c r="G29" i="9"/>
  <c r="F30" i="9"/>
  <c r="G30" i="9"/>
  <c r="H30" i="9"/>
  <c r="F31" i="9"/>
  <c r="H31" i="9" s="1"/>
  <c r="G31" i="9"/>
  <c r="F32" i="9"/>
  <c r="G32" i="9"/>
  <c r="H32" i="9"/>
  <c r="F33" i="9"/>
  <c r="H33" i="9" s="1"/>
  <c r="G33" i="9"/>
  <c r="F34" i="9"/>
  <c r="G34" i="9"/>
  <c r="H34" i="9"/>
  <c r="F35" i="9"/>
  <c r="H35" i="9" s="1"/>
  <c r="G35" i="9"/>
  <c r="F36" i="9"/>
  <c r="G36" i="9"/>
  <c r="H36" i="9"/>
  <c r="F37" i="9"/>
  <c r="H37" i="9" s="1"/>
  <c r="G37" i="9"/>
  <c r="F38" i="9"/>
  <c r="G38" i="9"/>
  <c r="H38" i="9"/>
  <c r="F39" i="9"/>
  <c r="H39" i="9" s="1"/>
  <c r="G39" i="9"/>
  <c r="F40" i="9"/>
  <c r="G40" i="9"/>
  <c r="H40" i="9"/>
  <c r="F41" i="9"/>
  <c r="H41" i="9" s="1"/>
  <c r="G41" i="9"/>
  <c r="F42" i="9"/>
  <c r="G42" i="9"/>
  <c r="H42" i="9"/>
  <c r="F43" i="9"/>
  <c r="H43" i="9" s="1"/>
  <c r="G43" i="9"/>
  <c r="F44" i="9"/>
  <c r="G44" i="9"/>
  <c r="H44" i="9"/>
  <c r="F45" i="9"/>
  <c r="H45" i="9" s="1"/>
  <c r="G45" i="9"/>
  <c r="F46" i="9"/>
  <c r="G46" i="9"/>
  <c r="H46" i="9"/>
  <c r="F47" i="9"/>
  <c r="H47" i="9" s="1"/>
  <c r="G47" i="9"/>
  <c r="F48" i="9"/>
  <c r="G48" i="9"/>
  <c r="H48" i="9"/>
  <c r="F49" i="9"/>
  <c r="H49" i="9" s="1"/>
  <c r="G49" i="9"/>
  <c r="F50" i="9"/>
  <c r="G50" i="9"/>
  <c r="H50" i="9"/>
  <c r="F51" i="9"/>
  <c r="H51" i="9" s="1"/>
  <c r="G51" i="9"/>
  <c r="F52" i="9"/>
  <c r="G52" i="9"/>
  <c r="H52" i="9"/>
  <c r="F53" i="9"/>
  <c r="H53" i="9" s="1"/>
  <c r="G53" i="9"/>
  <c r="F54" i="9"/>
  <c r="G54" i="9"/>
  <c r="H54" i="9"/>
  <c r="F55" i="9"/>
  <c r="H55" i="9" s="1"/>
  <c r="G55" i="9"/>
  <c r="F56" i="9"/>
  <c r="G56" i="9"/>
  <c r="H56" i="9"/>
  <c r="F57" i="9"/>
  <c r="H57" i="9" s="1"/>
  <c r="G57" i="9"/>
  <c r="F58" i="9"/>
  <c r="G58" i="9"/>
  <c r="H58" i="9"/>
  <c r="F59" i="9"/>
  <c r="H59" i="9" s="1"/>
  <c r="G59" i="9"/>
  <c r="F60" i="9"/>
  <c r="G60" i="9"/>
  <c r="H60" i="9"/>
  <c r="F61" i="9"/>
  <c r="H61" i="9" s="1"/>
  <c r="G61" i="9"/>
  <c r="F62" i="9"/>
  <c r="G62" i="9"/>
  <c r="H62" i="9"/>
  <c r="F63" i="9"/>
  <c r="H63" i="9" s="1"/>
  <c r="G63" i="9"/>
  <c r="F64" i="9"/>
  <c r="G64" i="9"/>
  <c r="H64" i="9"/>
  <c r="F65" i="9"/>
  <c r="H65" i="9" s="1"/>
  <c r="G65" i="9"/>
  <c r="F66" i="9"/>
  <c r="G66" i="9"/>
  <c r="H66" i="9"/>
  <c r="F67" i="9"/>
  <c r="H67" i="9" s="1"/>
  <c r="G67" i="9"/>
  <c r="F68" i="9"/>
  <c r="G68" i="9"/>
  <c r="H68" i="9"/>
  <c r="F69" i="9"/>
  <c r="H69" i="9" s="1"/>
  <c r="G69" i="9"/>
  <c r="F70" i="9"/>
  <c r="G70" i="9"/>
  <c r="H70" i="9"/>
  <c r="F71" i="9"/>
  <c r="H71" i="9" s="1"/>
  <c r="G71" i="9"/>
  <c r="F72" i="9"/>
  <c r="G72" i="9"/>
  <c r="H72" i="9"/>
  <c r="F73" i="9"/>
  <c r="H73" i="9" s="1"/>
  <c r="G73" i="9"/>
  <c r="F74" i="9"/>
  <c r="G74" i="9"/>
  <c r="H74" i="9"/>
  <c r="F75" i="9"/>
  <c r="H75" i="9" s="1"/>
  <c r="G75" i="9"/>
  <c r="F76" i="9"/>
  <c r="G76" i="9"/>
  <c r="H76" i="9"/>
  <c r="F77" i="9"/>
  <c r="H77" i="9" s="1"/>
  <c r="G77" i="9"/>
  <c r="F78" i="9"/>
  <c r="G78" i="9"/>
  <c r="H78" i="9"/>
  <c r="F79" i="9"/>
  <c r="H79" i="9" s="1"/>
  <c r="G79" i="9"/>
  <c r="F80" i="9"/>
  <c r="G80" i="9"/>
  <c r="H80" i="9"/>
  <c r="F81" i="9"/>
  <c r="H81" i="9" s="1"/>
  <c r="G81" i="9"/>
  <c r="F82" i="9"/>
  <c r="G82" i="9"/>
  <c r="H82" i="9"/>
  <c r="F83" i="9"/>
  <c r="H83" i="9" s="1"/>
  <c r="G83" i="9"/>
  <c r="F84" i="9"/>
  <c r="G84" i="9"/>
  <c r="H84" i="9"/>
  <c r="F85" i="9"/>
  <c r="H85" i="9" s="1"/>
  <c r="G85" i="9"/>
  <c r="F86" i="9"/>
  <c r="G86" i="9"/>
  <c r="H86" i="9"/>
  <c r="F87" i="9"/>
  <c r="H87" i="9" s="1"/>
  <c r="G87" i="9"/>
  <c r="F88" i="9"/>
  <c r="G88" i="9"/>
  <c r="H88" i="9"/>
  <c r="F89" i="9"/>
  <c r="H89" i="9" s="1"/>
  <c r="G89" i="9"/>
  <c r="F90" i="9"/>
  <c r="G90" i="9"/>
  <c r="H90" i="9"/>
  <c r="F91" i="9"/>
  <c r="H91" i="9" s="1"/>
  <c r="G91" i="9"/>
  <c r="F92" i="9"/>
  <c r="G92" i="9"/>
  <c r="H92" i="9"/>
  <c r="F93" i="9"/>
  <c r="H93" i="9" s="1"/>
  <c r="G93" i="9"/>
  <c r="F94" i="9"/>
  <c r="G94" i="9"/>
  <c r="H94" i="9"/>
  <c r="F95" i="9"/>
  <c r="H95" i="9" s="1"/>
  <c r="G95" i="9"/>
  <c r="F96" i="9"/>
  <c r="G96" i="9"/>
  <c r="H96" i="9"/>
  <c r="F97" i="9"/>
  <c r="H97" i="9" s="1"/>
  <c r="G97" i="9"/>
  <c r="F98" i="9"/>
  <c r="G98" i="9"/>
  <c r="H98" i="9"/>
  <c r="F99" i="9"/>
  <c r="H99" i="9" s="1"/>
  <c r="G99" i="9"/>
  <c r="F100" i="9"/>
  <c r="G100" i="9"/>
  <c r="H100" i="9"/>
  <c r="F101" i="9"/>
  <c r="H101" i="9" s="1"/>
  <c r="G101" i="9"/>
  <c r="F102" i="9"/>
  <c r="G102" i="9"/>
  <c r="H102" i="9"/>
  <c r="F103" i="9"/>
  <c r="H103" i="9" s="1"/>
  <c r="G103" i="9"/>
  <c r="F104" i="9"/>
  <c r="G104" i="9"/>
  <c r="H104" i="9"/>
  <c r="F105" i="9"/>
  <c r="H105" i="9" s="1"/>
  <c r="G105" i="9"/>
  <c r="F106" i="9"/>
  <c r="G106" i="9"/>
  <c r="H106" i="9"/>
  <c r="F107" i="9"/>
  <c r="H107" i="9" s="1"/>
  <c r="G107" i="9"/>
  <c r="F108" i="9"/>
  <c r="G108" i="9"/>
  <c r="H108" i="9"/>
  <c r="F109" i="9"/>
  <c r="H109" i="9" s="1"/>
  <c r="G109" i="9"/>
  <c r="F110" i="9"/>
  <c r="G110" i="9"/>
  <c r="H110" i="9"/>
  <c r="F111" i="9"/>
  <c r="H111" i="9" s="1"/>
  <c r="G111" i="9"/>
  <c r="F112" i="9"/>
  <c r="G112" i="9"/>
  <c r="H112" i="9"/>
  <c r="F113" i="9"/>
  <c r="H113" i="9" s="1"/>
  <c r="G113" i="9"/>
  <c r="F114" i="9"/>
  <c r="G114" i="9"/>
  <c r="H114" i="9"/>
  <c r="F115" i="9"/>
  <c r="H115" i="9" s="1"/>
  <c r="G115" i="9"/>
  <c r="F116" i="9"/>
  <c r="G116" i="9"/>
  <c r="H116" i="9"/>
  <c r="F117" i="9"/>
  <c r="H117" i="9" s="1"/>
  <c r="G117" i="9"/>
  <c r="F118" i="9"/>
  <c r="G118" i="9"/>
  <c r="H118" i="9"/>
  <c r="F119" i="9"/>
  <c r="H119" i="9" s="1"/>
  <c r="G119" i="9"/>
  <c r="F120" i="9"/>
  <c r="G120" i="9"/>
  <c r="H120" i="9"/>
  <c r="F121" i="9"/>
  <c r="H121" i="9" s="1"/>
  <c r="G121" i="9"/>
  <c r="F122" i="9"/>
  <c r="G122" i="9"/>
  <c r="H122" i="9"/>
  <c r="F123" i="9"/>
  <c r="H123" i="9" s="1"/>
  <c r="G123" i="9"/>
  <c r="F124" i="9"/>
  <c r="G124" i="9"/>
  <c r="H124" i="9"/>
  <c r="F125" i="9"/>
  <c r="H125" i="9" s="1"/>
  <c r="G125" i="9"/>
  <c r="F126" i="9"/>
  <c r="G126" i="9"/>
  <c r="H126" i="9"/>
  <c r="F127" i="9"/>
  <c r="H127" i="9" s="1"/>
  <c r="G127" i="9"/>
  <c r="F128" i="9"/>
  <c r="G128" i="9"/>
  <c r="H128" i="9"/>
  <c r="F129" i="9"/>
  <c r="H129" i="9" s="1"/>
  <c r="G129" i="9"/>
  <c r="F130" i="9"/>
  <c r="G130" i="9"/>
  <c r="H130" i="9"/>
  <c r="F131" i="9"/>
  <c r="H131" i="9" s="1"/>
  <c r="G131" i="9"/>
  <c r="F132" i="9"/>
  <c r="G132" i="9"/>
  <c r="H132" i="9"/>
  <c r="F133" i="9"/>
  <c r="H133" i="9" s="1"/>
  <c r="G133" i="9"/>
  <c r="F134" i="9"/>
  <c r="G134" i="9"/>
  <c r="H134" i="9"/>
  <c r="F135" i="9"/>
  <c r="H135" i="9" s="1"/>
  <c r="G135" i="9"/>
  <c r="F136" i="9"/>
  <c r="G136" i="9"/>
  <c r="H136" i="9"/>
  <c r="F137" i="9"/>
  <c r="H137" i="9" s="1"/>
  <c r="G137" i="9"/>
  <c r="F138" i="9"/>
  <c r="G138" i="9"/>
  <c r="H138" i="9"/>
  <c r="F139" i="9"/>
  <c r="H139" i="9" s="1"/>
  <c r="G139" i="9"/>
  <c r="F140" i="9"/>
  <c r="G140" i="9"/>
  <c r="H140" i="9"/>
  <c r="F141" i="9"/>
  <c r="H141" i="9" s="1"/>
  <c r="G141" i="9"/>
  <c r="F142" i="9"/>
  <c r="G142" i="9"/>
  <c r="H142" i="9"/>
  <c r="F143" i="9"/>
  <c r="H143" i="9" s="1"/>
  <c r="G143" i="9"/>
  <c r="F144" i="9"/>
  <c r="G144" i="9"/>
  <c r="H144" i="9"/>
  <c r="F145" i="9"/>
  <c r="H145" i="9" s="1"/>
  <c r="G145" i="9"/>
  <c r="F146" i="9"/>
  <c r="G146" i="9"/>
  <c r="H146" i="9"/>
  <c r="F147" i="9"/>
  <c r="H147" i="9" s="1"/>
  <c r="G147" i="9"/>
  <c r="F148" i="9"/>
  <c r="G148" i="9"/>
  <c r="H148" i="9"/>
  <c r="F149" i="9"/>
  <c r="H149" i="9" s="1"/>
  <c r="G149" i="9"/>
  <c r="F150" i="9"/>
  <c r="G150" i="9"/>
  <c r="H150" i="9"/>
  <c r="F151" i="9"/>
  <c r="H151" i="9" s="1"/>
  <c r="G151" i="9"/>
  <c r="F152" i="9"/>
  <c r="G152" i="9"/>
  <c r="H152" i="9"/>
  <c r="F153" i="9"/>
  <c r="H153" i="9" s="1"/>
  <c r="G153" i="9"/>
  <c r="F154" i="9"/>
  <c r="G154" i="9"/>
  <c r="H154" i="9"/>
  <c r="F155" i="9"/>
  <c r="H155" i="9" s="1"/>
  <c r="G155" i="9"/>
  <c r="F156" i="9"/>
  <c r="G156" i="9"/>
  <c r="H156" i="9"/>
  <c r="F157" i="9"/>
  <c r="H157" i="9" s="1"/>
  <c r="G157" i="9"/>
  <c r="F158" i="9"/>
  <c r="H158" i="9"/>
  <c r="F159" i="9"/>
  <c r="H159" i="9" s="1"/>
  <c r="G159" i="9"/>
  <c r="F160" i="9"/>
  <c r="G160" i="9"/>
  <c r="H160" i="9"/>
  <c r="F161" i="9"/>
  <c r="H161" i="9" s="1"/>
  <c r="G161" i="9"/>
  <c r="F162" i="9"/>
  <c r="G162" i="9"/>
  <c r="H162" i="9"/>
  <c r="F163" i="9"/>
  <c r="H163" i="9" s="1"/>
  <c r="G163" i="9"/>
  <c r="F164" i="9"/>
  <c r="G164" i="9"/>
  <c r="H164" i="9"/>
  <c r="F165" i="9"/>
  <c r="H165" i="9" s="1"/>
  <c r="G165" i="9"/>
  <c r="F166" i="9"/>
  <c r="G166" i="9"/>
  <c r="H166" i="9"/>
  <c r="F167" i="9"/>
  <c r="H167" i="9" s="1"/>
  <c r="G167" i="9"/>
  <c r="F168" i="9"/>
  <c r="G168" i="9"/>
  <c r="H168" i="9"/>
  <c r="F169" i="9"/>
  <c r="H169" i="9" s="1"/>
  <c r="G169" i="9"/>
  <c r="F170" i="9"/>
  <c r="G170" i="9"/>
  <c r="H170" i="9"/>
  <c r="F171" i="9"/>
  <c r="H171" i="9" s="1"/>
  <c r="G171" i="9"/>
  <c r="F172" i="9"/>
  <c r="G172" i="9"/>
  <c r="H172" i="9"/>
  <c r="F173" i="9"/>
  <c r="H173" i="9" s="1"/>
  <c r="G173" i="9"/>
  <c r="F174" i="9"/>
  <c r="G174" i="9"/>
  <c r="H174" i="9"/>
  <c r="F175" i="9"/>
  <c r="H175" i="9" s="1"/>
  <c r="G175" i="9"/>
  <c r="F176" i="9"/>
  <c r="G176" i="9"/>
  <c r="H176" i="9"/>
  <c r="F177" i="9"/>
  <c r="H177" i="9" s="1"/>
  <c r="G177" i="9"/>
  <c r="F178" i="9"/>
  <c r="G178" i="9"/>
  <c r="H178" i="9"/>
  <c r="F179" i="9"/>
  <c r="H179" i="9" s="1"/>
  <c r="G179" i="9"/>
  <c r="F180" i="9"/>
  <c r="G180" i="9"/>
  <c r="H180" i="9"/>
  <c r="F181" i="9"/>
  <c r="H181" i="9" s="1"/>
  <c r="G181" i="9"/>
  <c r="B3" i="9"/>
  <c r="Z180" i="1"/>
  <c r="Z181" i="1"/>
  <c r="AX3" i="3" l="1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X64" i="3"/>
  <c r="AX65" i="3"/>
  <c r="AX66" i="3"/>
  <c r="AX67" i="3"/>
  <c r="AX68" i="3"/>
  <c r="AX69" i="3"/>
  <c r="AX70" i="3"/>
  <c r="AX71" i="3"/>
  <c r="AX72" i="3"/>
  <c r="AX73" i="3"/>
  <c r="AX74" i="3"/>
  <c r="AX75" i="3"/>
  <c r="AX76" i="3"/>
  <c r="AX77" i="3"/>
  <c r="AX78" i="3"/>
  <c r="AX79" i="3"/>
  <c r="AX80" i="3"/>
  <c r="AX81" i="3"/>
  <c r="AX82" i="3"/>
  <c r="AX83" i="3"/>
  <c r="AX84" i="3"/>
  <c r="AX85" i="3"/>
  <c r="AX86" i="3"/>
  <c r="AX87" i="3"/>
  <c r="AX88" i="3"/>
  <c r="AX89" i="3"/>
  <c r="AX90" i="3"/>
  <c r="AX91" i="3"/>
  <c r="AX92" i="3"/>
  <c r="AX93" i="3"/>
  <c r="AX94" i="3"/>
  <c r="AX95" i="3"/>
  <c r="AX96" i="3"/>
  <c r="AX97" i="3"/>
  <c r="AX98" i="3"/>
  <c r="AX99" i="3"/>
  <c r="AX100" i="3"/>
  <c r="AX101" i="3"/>
  <c r="AX102" i="3"/>
  <c r="AX103" i="3"/>
  <c r="AX104" i="3"/>
  <c r="AX105" i="3"/>
  <c r="AX106" i="3"/>
  <c r="AX107" i="3"/>
  <c r="AX108" i="3"/>
  <c r="AX109" i="3"/>
  <c r="AX110" i="3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46" i="3"/>
  <c r="AX147" i="3"/>
  <c r="AX148" i="3"/>
  <c r="AX149" i="3"/>
  <c r="AX150" i="3"/>
  <c r="AX151" i="3"/>
  <c r="AX152" i="3"/>
  <c r="AX153" i="3"/>
  <c r="AX154" i="3"/>
  <c r="AX155" i="3"/>
  <c r="AX156" i="3"/>
  <c r="AX157" i="3"/>
  <c r="AX158" i="3"/>
  <c r="AX159" i="3"/>
  <c r="AX160" i="3"/>
  <c r="AX161" i="3"/>
  <c r="AX162" i="3"/>
  <c r="AX163" i="3"/>
  <c r="AX164" i="3"/>
  <c r="AX165" i="3"/>
  <c r="AX166" i="3"/>
  <c r="AX167" i="3"/>
  <c r="AX168" i="3"/>
  <c r="AX169" i="3"/>
  <c r="AX170" i="3"/>
  <c r="AX171" i="3"/>
  <c r="AX172" i="3"/>
  <c r="AX173" i="3"/>
  <c r="AX174" i="3"/>
  <c r="AX175" i="3"/>
  <c r="AX176" i="3"/>
  <c r="AX177" i="3"/>
  <c r="AX178" i="3"/>
  <c r="AX179" i="3"/>
  <c r="AX180" i="3"/>
  <c r="I13" i="2"/>
  <c r="BD182" i="3" l="1"/>
  <c r="F9" i="2" l="1"/>
  <c r="G10" i="2" l="1"/>
  <c r="G11" i="2"/>
  <c r="G12" i="2"/>
  <c r="G13" i="2"/>
  <c r="G14" i="2"/>
  <c r="G15" i="2"/>
  <c r="G16" i="2"/>
  <c r="AA182" i="1" l="1"/>
  <c r="AX181" i="3" l="1"/>
  <c r="AX182" i="3" l="1"/>
  <c r="D20" i="2"/>
  <c r="E17" i="2"/>
  <c r="B17" i="2"/>
  <c r="I16" i="2"/>
  <c r="K16" i="2" s="1"/>
  <c r="H16" i="2"/>
  <c r="F16" i="2"/>
  <c r="C16" i="2"/>
  <c r="B16" i="2"/>
  <c r="I15" i="2"/>
  <c r="K15" i="2" s="1"/>
  <c r="H15" i="2"/>
  <c r="F15" i="2"/>
  <c r="C15" i="2"/>
  <c r="B15" i="2"/>
  <c r="I14" i="2"/>
  <c r="K14" i="2" s="1"/>
  <c r="H14" i="2"/>
  <c r="F14" i="2"/>
  <c r="C14" i="2"/>
  <c r="B14" i="2"/>
  <c r="K13" i="2"/>
  <c r="H13" i="2"/>
  <c r="F13" i="2"/>
  <c r="C13" i="2"/>
  <c r="B13" i="2"/>
  <c r="I12" i="2"/>
  <c r="K12" i="2" s="1"/>
  <c r="H12" i="2"/>
  <c r="F12" i="2"/>
  <c r="C12" i="2"/>
  <c r="B12" i="2"/>
  <c r="I11" i="2"/>
  <c r="K11" i="2" s="1"/>
  <c r="H11" i="2"/>
  <c r="F11" i="2"/>
  <c r="C11" i="2"/>
  <c r="B11" i="2"/>
  <c r="I10" i="2"/>
  <c r="K10" i="2" s="1"/>
  <c r="H10" i="2"/>
  <c r="F10" i="2"/>
  <c r="C10" i="2"/>
  <c r="B10" i="2"/>
  <c r="I9" i="2"/>
  <c r="K9" i="2" s="1"/>
  <c r="H9" i="2"/>
  <c r="G9" i="2"/>
  <c r="C9" i="2"/>
  <c r="B9" i="2"/>
  <c r="I8" i="2"/>
  <c r="K8" i="2" s="1"/>
  <c r="H8" i="2"/>
  <c r="G8" i="2"/>
  <c r="F8" i="2"/>
  <c r="C8" i="2"/>
  <c r="B8" i="2"/>
  <c r="I7" i="2"/>
  <c r="K7" i="2" s="1"/>
  <c r="H7" i="2"/>
  <c r="G7" i="2"/>
  <c r="F7" i="2"/>
  <c r="C7" i="2"/>
  <c r="B7" i="2"/>
  <c r="I6" i="2"/>
  <c r="K6" i="2" s="1"/>
  <c r="H6" i="2"/>
  <c r="G6" i="2"/>
  <c r="F6" i="2"/>
  <c r="C6" i="2"/>
  <c r="B6" i="2"/>
  <c r="I5" i="2"/>
  <c r="K5" i="2" s="1"/>
  <c r="H5" i="2"/>
  <c r="G5" i="2"/>
  <c r="F5" i="2"/>
  <c r="C5" i="2"/>
  <c r="B5" i="2"/>
  <c r="D1" i="2"/>
  <c r="Z2" i="1" l="1"/>
  <c r="AH2" i="1" l="1"/>
  <c r="AJ2" i="1"/>
  <c r="AK2" i="1" l="1"/>
  <c r="C3" i="9" s="1"/>
  <c r="AI2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AB180" i="1"/>
  <c r="AB2" i="1"/>
  <c r="AE2" i="1" s="1"/>
  <c r="AM2" i="1" l="1"/>
  <c r="AY3" i="3"/>
  <c r="AZ3" i="3"/>
  <c r="BA3" i="3"/>
  <c r="BB3" i="3"/>
  <c r="AY4" i="3"/>
  <c r="AZ4" i="3"/>
  <c r="BA4" i="3"/>
  <c r="BE4" i="3" s="1"/>
  <c r="BB4" i="3"/>
  <c r="AY5" i="3"/>
  <c r="AZ5" i="3"/>
  <c r="BA5" i="3"/>
  <c r="BE5" i="3" s="1"/>
  <c r="BB5" i="3"/>
  <c r="AY6" i="3"/>
  <c r="AZ6" i="3"/>
  <c r="BA6" i="3"/>
  <c r="BE6" i="3" s="1"/>
  <c r="BB6" i="3"/>
  <c r="BE3" i="3" l="1"/>
  <c r="F3" i="9"/>
  <c r="F182" i="9" l="1"/>
  <c r="BB89" i="3" l="1"/>
  <c r="G3" i="9" l="1"/>
  <c r="H3" i="9" l="1"/>
  <c r="BA7" i="3" l="1"/>
  <c r="BA8" i="3"/>
  <c r="BE8" i="3" s="1"/>
  <c r="BA9" i="3"/>
  <c r="BE9" i="3" s="1"/>
  <c r="BA10" i="3"/>
  <c r="BE10" i="3" s="1"/>
  <c r="BA11" i="3"/>
  <c r="BE11" i="3" s="1"/>
  <c r="BA12" i="3"/>
  <c r="BE12" i="3" s="1"/>
  <c r="BA13" i="3"/>
  <c r="BE13" i="3" s="1"/>
  <c r="BA14" i="3"/>
  <c r="BE14" i="3" s="1"/>
  <c r="BA15" i="3"/>
  <c r="BE15" i="3" s="1"/>
  <c r="BA16" i="3"/>
  <c r="BE16" i="3" s="1"/>
  <c r="BA17" i="3"/>
  <c r="BE17" i="3" s="1"/>
  <c r="BA18" i="3"/>
  <c r="BE18" i="3" s="1"/>
  <c r="BA19" i="3"/>
  <c r="BE19" i="3" s="1"/>
  <c r="BA20" i="3"/>
  <c r="BE20" i="3" s="1"/>
  <c r="BA21" i="3"/>
  <c r="BE21" i="3" s="1"/>
  <c r="BA22" i="3"/>
  <c r="BE22" i="3" s="1"/>
  <c r="BA23" i="3"/>
  <c r="BE23" i="3" s="1"/>
  <c r="BA24" i="3"/>
  <c r="BE24" i="3" s="1"/>
  <c r="BA25" i="3"/>
  <c r="BE25" i="3" s="1"/>
  <c r="BA26" i="3"/>
  <c r="BE26" i="3" s="1"/>
  <c r="BA27" i="3"/>
  <c r="BE27" i="3" s="1"/>
  <c r="BA28" i="3"/>
  <c r="BE28" i="3" s="1"/>
  <c r="BA29" i="3"/>
  <c r="BE29" i="3" s="1"/>
  <c r="BA30" i="3"/>
  <c r="BE30" i="3" s="1"/>
  <c r="BA31" i="3"/>
  <c r="BE31" i="3" s="1"/>
  <c r="BA32" i="3"/>
  <c r="BE32" i="3" s="1"/>
  <c r="BA33" i="3"/>
  <c r="BE33" i="3" s="1"/>
  <c r="BA34" i="3"/>
  <c r="BE34" i="3" s="1"/>
  <c r="BA35" i="3"/>
  <c r="BE35" i="3" s="1"/>
  <c r="BA36" i="3"/>
  <c r="BE36" i="3" s="1"/>
  <c r="BA37" i="3"/>
  <c r="BE37" i="3" s="1"/>
  <c r="BA38" i="3"/>
  <c r="BE38" i="3" s="1"/>
  <c r="BA39" i="3"/>
  <c r="BE39" i="3" s="1"/>
  <c r="BA40" i="3"/>
  <c r="BE40" i="3" s="1"/>
  <c r="BA41" i="3"/>
  <c r="BE41" i="3" s="1"/>
  <c r="BA42" i="3"/>
  <c r="BE42" i="3" s="1"/>
  <c r="BA43" i="3"/>
  <c r="BE43" i="3" s="1"/>
  <c r="BA44" i="3"/>
  <c r="BE44" i="3" s="1"/>
  <c r="BA45" i="3"/>
  <c r="BE45" i="3" s="1"/>
  <c r="BA46" i="3"/>
  <c r="BE46" i="3" s="1"/>
  <c r="BA47" i="3"/>
  <c r="BE47" i="3" s="1"/>
  <c r="BA48" i="3"/>
  <c r="BE48" i="3" s="1"/>
  <c r="BA49" i="3"/>
  <c r="BE49" i="3" s="1"/>
  <c r="BA50" i="3"/>
  <c r="BE50" i="3" s="1"/>
  <c r="BA51" i="3"/>
  <c r="BE51" i="3" s="1"/>
  <c r="BA52" i="3"/>
  <c r="BE52" i="3" s="1"/>
  <c r="BA53" i="3"/>
  <c r="BE53" i="3" s="1"/>
  <c r="BA54" i="3"/>
  <c r="BE54" i="3" s="1"/>
  <c r="BA55" i="3"/>
  <c r="BE55" i="3" s="1"/>
  <c r="BA56" i="3"/>
  <c r="BE56" i="3" s="1"/>
  <c r="BA57" i="3"/>
  <c r="BE57" i="3" s="1"/>
  <c r="BA58" i="3"/>
  <c r="BE58" i="3" s="1"/>
  <c r="BA59" i="3"/>
  <c r="BE59" i="3" s="1"/>
  <c r="BA60" i="3"/>
  <c r="BE60" i="3" s="1"/>
  <c r="BA61" i="3"/>
  <c r="BE61" i="3" s="1"/>
  <c r="BA62" i="3"/>
  <c r="BE62" i="3" s="1"/>
  <c r="BA63" i="3"/>
  <c r="BE63" i="3" s="1"/>
  <c r="BA64" i="3"/>
  <c r="BE64" i="3" s="1"/>
  <c r="BA65" i="3"/>
  <c r="BE65" i="3" s="1"/>
  <c r="BA66" i="3"/>
  <c r="BE66" i="3" s="1"/>
  <c r="BA67" i="3"/>
  <c r="BE67" i="3" s="1"/>
  <c r="BA68" i="3"/>
  <c r="BE68" i="3" s="1"/>
  <c r="BA69" i="3"/>
  <c r="BE69" i="3" s="1"/>
  <c r="BA70" i="3"/>
  <c r="BE70" i="3" s="1"/>
  <c r="BA71" i="3"/>
  <c r="BE71" i="3" s="1"/>
  <c r="BA72" i="3"/>
  <c r="BE72" i="3" s="1"/>
  <c r="BA73" i="3"/>
  <c r="BE73" i="3" s="1"/>
  <c r="BA74" i="3"/>
  <c r="BE74" i="3" s="1"/>
  <c r="BA75" i="3"/>
  <c r="BE75" i="3" s="1"/>
  <c r="BA76" i="3"/>
  <c r="BE76" i="3" s="1"/>
  <c r="BA77" i="3"/>
  <c r="BE77" i="3" s="1"/>
  <c r="BA78" i="3"/>
  <c r="BE78" i="3" s="1"/>
  <c r="BA79" i="3"/>
  <c r="BE79" i="3" s="1"/>
  <c r="BA80" i="3"/>
  <c r="BE80" i="3" s="1"/>
  <c r="BA81" i="3"/>
  <c r="BE81" i="3" s="1"/>
  <c r="BA82" i="3"/>
  <c r="BE82" i="3" s="1"/>
  <c r="BA83" i="3"/>
  <c r="BE83" i="3" s="1"/>
  <c r="BA84" i="3"/>
  <c r="BE84" i="3" s="1"/>
  <c r="BA85" i="3"/>
  <c r="BE85" i="3" s="1"/>
  <c r="BA86" i="3"/>
  <c r="BE86" i="3" s="1"/>
  <c r="BA87" i="3"/>
  <c r="BE87" i="3" s="1"/>
  <c r="BA88" i="3"/>
  <c r="BE88" i="3" s="1"/>
  <c r="BA89" i="3"/>
  <c r="BE89" i="3" s="1"/>
  <c r="BA90" i="3"/>
  <c r="BE90" i="3" s="1"/>
  <c r="BA91" i="3"/>
  <c r="BE91" i="3" s="1"/>
  <c r="BA92" i="3"/>
  <c r="BE92" i="3" s="1"/>
  <c r="BA93" i="3"/>
  <c r="BE93" i="3" s="1"/>
  <c r="BA94" i="3"/>
  <c r="BE94" i="3" s="1"/>
  <c r="BA95" i="3"/>
  <c r="BE95" i="3" s="1"/>
  <c r="BA96" i="3"/>
  <c r="BE96" i="3" s="1"/>
  <c r="BA97" i="3"/>
  <c r="BE97" i="3" s="1"/>
  <c r="BA98" i="3"/>
  <c r="BE98" i="3" s="1"/>
  <c r="BA99" i="3"/>
  <c r="BE99" i="3" s="1"/>
  <c r="BA100" i="3"/>
  <c r="BE100" i="3" s="1"/>
  <c r="BA101" i="3"/>
  <c r="BE101" i="3" s="1"/>
  <c r="BA102" i="3"/>
  <c r="BE102" i="3" s="1"/>
  <c r="BA103" i="3"/>
  <c r="BE103" i="3" s="1"/>
  <c r="BA104" i="3"/>
  <c r="BE104" i="3" s="1"/>
  <c r="BA105" i="3"/>
  <c r="BE105" i="3" s="1"/>
  <c r="BA106" i="3"/>
  <c r="BE106" i="3" s="1"/>
  <c r="BA107" i="3"/>
  <c r="BE107" i="3" s="1"/>
  <c r="BA108" i="3"/>
  <c r="BE108" i="3" s="1"/>
  <c r="BA109" i="3"/>
  <c r="BE109" i="3" s="1"/>
  <c r="BA110" i="3"/>
  <c r="BE110" i="3" s="1"/>
  <c r="BA111" i="3"/>
  <c r="BE111" i="3" s="1"/>
  <c r="BA112" i="3"/>
  <c r="BE112" i="3" s="1"/>
  <c r="BA113" i="3"/>
  <c r="BE113" i="3" s="1"/>
  <c r="BA114" i="3"/>
  <c r="BE114" i="3" s="1"/>
  <c r="BA115" i="3"/>
  <c r="BE115" i="3" s="1"/>
  <c r="BA116" i="3"/>
  <c r="BE116" i="3" s="1"/>
  <c r="BA117" i="3"/>
  <c r="BE117" i="3" s="1"/>
  <c r="BA118" i="3"/>
  <c r="BE118" i="3" s="1"/>
  <c r="BA119" i="3"/>
  <c r="BE119" i="3" s="1"/>
  <c r="BA120" i="3"/>
  <c r="BE120" i="3" s="1"/>
  <c r="BA121" i="3"/>
  <c r="BE121" i="3" s="1"/>
  <c r="BA122" i="3"/>
  <c r="BE122" i="3" s="1"/>
  <c r="BA123" i="3"/>
  <c r="BE123" i="3" s="1"/>
  <c r="BA124" i="3"/>
  <c r="BE124" i="3" s="1"/>
  <c r="BA125" i="3"/>
  <c r="BE125" i="3" s="1"/>
  <c r="BA126" i="3"/>
  <c r="BE126" i="3" s="1"/>
  <c r="BA127" i="3"/>
  <c r="BE127" i="3" s="1"/>
  <c r="BA128" i="3"/>
  <c r="BE128" i="3" s="1"/>
  <c r="BA129" i="3"/>
  <c r="BE129" i="3" s="1"/>
  <c r="BA130" i="3"/>
  <c r="BE130" i="3" s="1"/>
  <c r="BA131" i="3"/>
  <c r="BE131" i="3" s="1"/>
  <c r="BA132" i="3"/>
  <c r="BE132" i="3" s="1"/>
  <c r="BA133" i="3"/>
  <c r="BE133" i="3" s="1"/>
  <c r="BA134" i="3"/>
  <c r="BE134" i="3" s="1"/>
  <c r="BA135" i="3"/>
  <c r="BE135" i="3" s="1"/>
  <c r="BA136" i="3"/>
  <c r="BE136" i="3" s="1"/>
  <c r="BA137" i="3"/>
  <c r="BE137" i="3" s="1"/>
  <c r="BA138" i="3"/>
  <c r="BE138" i="3" s="1"/>
  <c r="BA139" i="3"/>
  <c r="BE139" i="3" s="1"/>
  <c r="BA140" i="3"/>
  <c r="BE140" i="3" s="1"/>
  <c r="BA141" i="3"/>
  <c r="BE141" i="3" s="1"/>
  <c r="BA142" i="3"/>
  <c r="BE142" i="3" s="1"/>
  <c r="BA143" i="3"/>
  <c r="BE143" i="3" s="1"/>
  <c r="BA144" i="3"/>
  <c r="BE144" i="3" s="1"/>
  <c r="BA145" i="3"/>
  <c r="BE145" i="3" s="1"/>
  <c r="BA146" i="3"/>
  <c r="BE146" i="3" s="1"/>
  <c r="BA147" i="3"/>
  <c r="BE147" i="3" s="1"/>
  <c r="BA148" i="3"/>
  <c r="BE148" i="3" s="1"/>
  <c r="BA149" i="3"/>
  <c r="BE149" i="3" s="1"/>
  <c r="BA150" i="3"/>
  <c r="BE150" i="3" s="1"/>
  <c r="BA151" i="3"/>
  <c r="BE151" i="3" s="1"/>
  <c r="BA152" i="3"/>
  <c r="BE152" i="3" s="1"/>
  <c r="BA153" i="3"/>
  <c r="BE153" i="3" s="1"/>
  <c r="BA154" i="3"/>
  <c r="BE154" i="3" s="1"/>
  <c r="BA155" i="3"/>
  <c r="BE155" i="3" s="1"/>
  <c r="BA156" i="3"/>
  <c r="BE156" i="3" s="1"/>
  <c r="BA157" i="3"/>
  <c r="BE157" i="3" s="1"/>
  <c r="BA158" i="3"/>
  <c r="BE158" i="3" s="1"/>
  <c r="BA159" i="3"/>
  <c r="BE159" i="3" s="1"/>
  <c r="BA160" i="3"/>
  <c r="BE160" i="3" s="1"/>
  <c r="BA161" i="3"/>
  <c r="BE161" i="3" s="1"/>
  <c r="BA162" i="3"/>
  <c r="BE162" i="3" s="1"/>
  <c r="BA163" i="3"/>
  <c r="BE163" i="3" s="1"/>
  <c r="BA164" i="3"/>
  <c r="BE164" i="3" s="1"/>
  <c r="BA165" i="3"/>
  <c r="BE165" i="3" s="1"/>
  <c r="BA166" i="3"/>
  <c r="BE166" i="3" s="1"/>
  <c r="BA167" i="3"/>
  <c r="BE167" i="3" s="1"/>
  <c r="BA168" i="3"/>
  <c r="BE168" i="3" s="1"/>
  <c r="BA169" i="3"/>
  <c r="BE169" i="3" s="1"/>
  <c r="BA170" i="3"/>
  <c r="BE170" i="3" s="1"/>
  <c r="BA171" i="3"/>
  <c r="BE171" i="3" s="1"/>
  <c r="BA172" i="3"/>
  <c r="BE172" i="3" s="1"/>
  <c r="BA173" i="3"/>
  <c r="BE173" i="3" s="1"/>
  <c r="BA174" i="3"/>
  <c r="BE174" i="3" s="1"/>
  <c r="BA175" i="3"/>
  <c r="BE175" i="3" s="1"/>
  <c r="BA176" i="3"/>
  <c r="BE176" i="3" s="1"/>
  <c r="BA177" i="3"/>
  <c r="BE177" i="3" s="1"/>
  <c r="BA178" i="3"/>
  <c r="BE178" i="3" s="1"/>
  <c r="BA179" i="3"/>
  <c r="BE179" i="3" s="1"/>
  <c r="BA180" i="3"/>
  <c r="BE180" i="3" s="1"/>
  <c r="BA181" i="3"/>
  <c r="BE7" i="3" l="1"/>
  <c r="BA184" i="3"/>
  <c r="BA182" i="3"/>
  <c r="AZ181" i="3"/>
  <c r="AZ7" i="3"/>
  <c r="AZ8" i="3"/>
  <c r="AZ9" i="3"/>
  <c r="AZ10" i="3"/>
  <c r="AZ11" i="3"/>
  <c r="AZ12" i="3"/>
  <c r="AZ13" i="3"/>
  <c r="AZ14" i="3"/>
  <c r="AZ15" i="3"/>
  <c r="AZ16" i="3"/>
  <c r="AZ17" i="3"/>
  <c r="AZ18" i="3"/>
  <c r="AZ19" i="3"/>
  <c r="AZ20" i="3"/>
  <c r="AZ21" i="3"/>
  <c r="AZ22" i="3"/>
  <c r="AZ23" i="3"/>
  <c r="AZ24" i="3"/>
  <c r="AZ25" i="3"/>
  <c r="AZ26" i="3"/>
  <c r="AZ27" i="3"/>
  <c r="AZ28" i="3"/>
  <c r="AZ29" i="3"/>
  <c r="AZ30" i="3"/>
  <c r="AZ31" i="3"/>
  <c r="AZ32" i="3"/>
  <c r="AZ33" i="3"/>
  <c r="AZ34" i="3"/>
  <c r="AZ35" i="3"/>
  <c r="AZ36" i="3"/>
  <c r="AZ37" i="3"/>
  <c r="AZ38" i="3"/>
  <c r="AZ39" i="3"/>
  <c r="AZ40" i="3"/>
  <c r="AZ41" i="3"/>
  <c r="AZ42" i="3"/>
  <c r="AZ43" i="3"/>
  <c r="AZ44" i="3"/>
  <c r="AZ45" i="3"/>
  <c r="AZ46" i="3"/>
  <c r="AZ47" i="3"/>
  <c r="AZ48" i="3"/>
  <c r="AZ49" i="3"/>
  <c r="AZ50" i="3"/>
  <c r="AZ51" i="3"/>
  <c r="AZ52" i="3"/>
  <c r="AZ53" i="3"/>
  <c r="AZ54" i="3"/>
  <c r="AZ55" i="3"/>
  <c r="AZ56" i="3"/>
  <c r="AZ57" i="3"/>
  <c r="AZ58" i="3"/>
  <c r="AZ59" i="3"/>
  <c r="AZ60" i="3"/>
  <c r="AZ61" i="3"/>
  <c r="AZ62" i="3"/>
  <c r="AZ63" i="3"/>
  <c r="AZ64" i="3"/>
  <c r="AZ65" i="3"/>
  <c r="AZ66" i="3"/>
  <c r="AZ67" i="3"/>
  <c r="AZ68" i="3"/>
  <c r="AZ69" i="3"/>
  <c r="AZ70" i="3"/>
  <c r="AZ71" i="3"/>
  <c r="AZ72" i="3"/>
  <c r="AZ73" i="3"/>
  <c r="AZ74" i="3"/>
  <c r="AZ75" i="3"/>
  <c r="AZ76" i="3"/>
  <c r="AZ77" i="3"/>
  <c r="AZ78" i="3"/>
  <c r="AZ79" i="3"/>
  <c r="AZ80" i="3"/>
  <c r="AZ81" i="3"/>
  <c r="AZ82" i="3"/>
  <c r="AZ83" i="3"/>
  <c r="AZ84" i="3"/>
  <c r="AZ85" i="3"/>
  <c r="AZ86" i="3"/>
  <c r="AZ87" i="3"/>
  <c r="AZ88" i="3"/>
  <c r="AZ89" i="3"/>
  <c r="AZ90" i="3"/>
  <c r="AZ91" i="3"/>
  <c r="AZ92" i="3"/>
  <c r="AZ93" i="3"/>
  <c r="AZ94" i="3"/>
  <c r="AZ95" i="3"/>
  <c r="AZ96" i="3"/>
  <c r="AZ97" i="3"/>
  <c r="AZ98" i="3"/>
  <c r="AZ99" i="3"/>
  <c r="AZ100" i="3"/>
  <c r="AZ101" i="3"/>
  <c r="AZ102" i="3"/>
  <c r="AZ103" i="3"/>
  <c r="AZ104" i="3"/>
  <c r="AZ105" i="3"/>
  <c r="AZ106" i="3"/>
  <c r="AZ107" i="3"/>
  <c r="AZ108" i="3"/>
  <c r="AZ109" i="3"/>
  <c r="AZ110" i="3"/>
  <c r="AZ111" i="3"/>
  <c r="AZ112" i="3"/>
  <c r="AZ113" i="3"/>
  <c r="AZ114" i="3"/>
  <c r="AZ115" i="3"/>
  <c r="AZ116" i="3"/>
  <c r="AZ117" i="3"/>
  <c r="AZ118" i="3"/>
  <c r="AZ119" i="3"/>
  <c r="AZ120" i="3"/>
  <c r="AZ121" i="3"/>
  <c r="AZ122" i="3"/>
  <c r="AZ123" i="3"/>
  <c r="AZ124" i="3"/>
  <c r="AZ125" i="3"/>
  <c r="AZ126" i="3"/>
  <c r="AZ127" i="3"/>
  <c r="AZ128" i="3"/>
  <c r="AZ129" i="3"/>
  <c r="AZ130" i="3"/>
  <c r="AZ131" i="3"/>
  <c r="AZ132" i="3"/>
  <c r="AZ133" i="3"/>
  <c r="AZ134" i="3"/>
  <c r="AZ135" i="3"/>
  <c r="AZ136" i="3"/>
  <c r="AZ137" i="3"/>
  <c r="AZ138" i="3"/>
  <c r="AZ139" i="3"/>
  <c r="AZ140" i="3"/>
  <c r="AZ141" i="3"/>
  <c r="AZ142" i="3"/>
  <c r="AZ143" i="3"/>
  <c r="AZ144" i="3"/>
  <c r="AZ145" i="3"/>
  <c r="AZ146" i="3"/>
  <c r="AZ147" i="3"/>
  <c r="AZ148" i="3"/>
  <c r="AZ149" i="3"/>
  <c r="AZ150" i="3"/>
  <c r="AZ151" i="3"/>
  <c r="AZ152" i="3"/>
  <c r="AZ153" i="3"/>
  <c r="AZ154" i="3"/>
  <c r="AZ155" i="3"/>
  <c r="AZ156" i="3"/>
  <c r="AZ157" i="3"/>
  <c r="AZ158" i="3"/>
  <c r="AZ159" i="3"/>
  <c r="AZ160" i="3"/>
  <c r="AZ161" i="3"/>
  <c r="AZ162" i="3"/>
  <c r="AZ163" i="3"/>
  <c r="AZ164" i="3"/>
  <c r="AZ165" i="3"/>
  <c r="AZ166" i="3"/>
  <c r="AZ167" i="3"/>
  <c r="AZ168" i="3"/>
  <c r="AZ169" i="3"/>
  <c r="AZ170" i="3"/>
  <c r="AZ171" i="3"/>
  <c r="AZ172" i="3"/>
  <c r="AZ173" i="3"/>
  <c r="AZ174" i="3"/>
  <c r="AZ175" i="3"/>
  <c r="AZ176" i="3"/>
  <c r="AZ177" i="3"/>
  <c r="AZ178" i="3"/>
  <c r="AZ179" i="3"/>
  <c r="AZ180" i="3"/>
  <c r="AY181" i="3"/>
  <c r="AY7" i="3"/>
  <c r="AY8" i="3"/>
  <c r="AY9" i="3"/>
  <c r="AY10" i="3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1" i="3"/>
  <c r="AY32" i="3"/>
  <c r="AY33" i="3"/>
  <c r="AY34" i="3"/>
  <c r="AY35" i="3"/>
  <c r="AY36" i="3"/>
  <c r="AY37" i="3"/>
  <c r="AY38" i="3"/>
  <c r="AY39" i="3"/>
  <c r="AY40" i="3"/>
  <c r="AY41" i="3"/>
  <c r="AY42" i="3"/>
  <c r="AY43" i="3"/>
  <c r="AY44" i="3"/>
  <c r="AY45" i="3"/>
  <c r="AY46" i="3"/>
  <c r="AY47" i="3"/>
  <c r="AY48" i="3"/>
  <c r="AY49" i="3"/>
  <c r="AY50" i="3"/>
  <c r="AY51" i="3"/>
  <c r="AY52" i="3"/>
  <c r="AY53" i="3"/>
  <c r="AY54" i="3"/>
  <c r="AY55" i="3"/>
  <c r="AY56" i="3"/>
  <c r="AY57" i="3"/>
  <c r="AY58" i="3"/>
  <c r="AY59" i="3"/>
  <c r="AY60" i="3"/>
  <c r="AY61" i="3"/>
  <c r="AY62" i="3"/>
  <c r="AY63" i="3"/>
  <c r="AY64" i="3"/>
  <c r="AY65" i="3"/>
  <c r="AY66" i="3"/>
  <c r="AY67" i="3"/>
  <c r="AY68" i="3"/>
  <c r="AY69" i="3"/>
  <c r="AY70" i="3"/>
  <c r="AY71" i="3"/>
  <c r="AY72" i="3"/>
  <c r="AY73" i="3"/>
  <c r="AY74" i="3"/>
  <c r="AY75" i="3"/>
  <c r="AY76" i="3"/>
  <c r="AY77" i="3"/>
  <c r="AY78" i="3"/>
  <c r="AY79" i="3"/>
  <c r="AY80" i="3"/>
  <c r="AY81" i="3"/>
  <c r="AY82" i="3"/>
  <c r="AY83" i="3"/>
  <c r="AY84" i="3"/>
  <c r="AY85" i="3"/>
  <c r="AY86" i="3"/>
  <c r="AY87" i="3"/>
  <c r="AY88" i="3"/>
  <c r="AY89" i="3"/>
  <c r="AY90" i="3"/>
  <c r="AY91" i="3"/>
  <c r="AY92" i="3"/>
  <c r="AY93" i="3"/>
  <c r="AY94" i="3"/>
  <c r="AY95" i="3"/>
  <c r="AY96" i="3"/>
  <c r="AY97" i="3"/>
  <c r="AY98" i="3"/>
  <c r="AY99" i="3"/>
  <c r="AY100" i="3"/>
  <c r="AY101" i="3"/>
  <c r="AY102" i="3"/>
  <c r="AY103" i="3"/>
  <c r="AY104" i="3"/>
  <c r="AY105" i="3"/>
  <c r="AY106" i="3"/>
  <c r="AY107" i="3"/>
  <c r="AY108" i="3"/>
  <c r="AY109" i="3"/>
  <c r="AY110" i="3"/>
  <c r="AY111" i="3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AY147" i="3"/>
  <c r="AY148" i="3"/>
  <c r="AY149" i="3"/>
  <c r="AY150" i="3"/>
  <c r="AY151" i="3"/>
  <c r="AY152" i="3"/>
  <c r="AY153" i="3"/>
  <c r="AY154" i="3"/>
  <c r="AY155" i="3"/>
  <c r="AY156" i="3"/>
  <c r="AY157" i="3"/>
  <c r="AY158" i="3"/>
  <c r="AY159" i="3"/>
  <c r="AY160" i="3"/>
  <c r="AY161" i="3"/>
  <c r="AY162" i="3"/>
  <c r="AY163" i="3"/>
  <c r="AY164" i="3"/>
  <c r="AY165" i="3"/>
  <c r="AY166" i="3"/>
  <c r="AY167" i="3"/>
  <c r="AY168" i="3"/>
  <c r="AY169" i="3"/>
  <c r="AY170" i="3"/>
  <c r="AY171" i="3"/>
  <c r="AY172" i="3"/>
  <c r="AY173" i="3"/>
  <c r="AY174" i="3"/>
  <c r="AY175" i="3"/>
  <c r="AY176" i="3"/>
  <c r="AY177" i="3"/>
  <c r="AY178" i="3"/>
  <c r="AY179" i="3"/>
  <c r="AY180" i="3"/>
  <c r="AZ182" i="3" l="1"/>
  <c r="AY182" i="3"/>
  <c r="AJ4" i="1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BB64" i="3"/>
  <c r="BB65" i="3"/>
  <c r="BB66" i="3"/>
  <c r="BB67" i="3"/>
  <c r="BB68" i="3"/>
  <c r="BB69" i="3"/>
  <c r="BB70" i="3"/>
  <c r="BB71" i="3"/>
  <c r="BB72" i="3"/>
  <c r="BB73" i="3"/>
  <c r="BB74" i="3"/>
  <c r="BB75" i="3"/>
  <c r="BB76" i="3"/>
  <c r="BB77" i="3"/>
  <c r="BB78" i="3"/>
  <c r="BB79" i="3"/>
  <c r="BB80" i="3"/>
  <c r="BB81" i="3"/>
  <c r="BB82" i="3"/>
  <c r="BB83" i="3"/>
  <c r="BB84" i="3"/>
  <c r="BB85" i="3"/>
  <c r="BB86" i="3"/>
  <c r="BB87" i="3"/>
  <c r="BB88" i="3"/>
  <c r="BB90" i="3"/>
  <c r="BB91" i="3"/>
  <c r="BB92" i="3"/>
  <c r="BB93" i="3"/>
  <c r="BB94" i="3"/>
  <c r="BB95" i="3"/>
  <c r="BB96" i="3"/>
  <c r="BB97" i="3"/>
  <c r="BB98" i="3"/>
  <c r="BB99" i="3"/>
  <c r="BB100" i="3"/>
  <c r="BB101" i="3"/>
  <c r="BB102" i="3"/>
  <c r="BB103" i="3"/>
  <c r="BB104" i="3"/>
  <c r="BB105" i="3"/>
  <c r="BB106" i="3"/>
  <c r="BB107" i="3"/>
  <c r="BB108" i="3"/>
  <c r="BB109" i="3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50" i="3"/>
  <c r="BB151" i="3"/>
  <c r="BB152" i="3"/>
  <c r="BB153" i="3"/>
  <c r="BB154" i="3"/>
  <c r="BB155" i="3"/>
  <c r="BB156" i="3"/>
  <c r="BB157" i="3"/>
  <c r="BB158" i="3"/>
  <c r="BB159" i="3"/>
  <c r="BB160" i="3"/>
  <c r="BB161" i="3"/>
  <c r="BB162" i="3"/>
  <c r="BB163" i="3"/>
  <c r="BB164" i="3"/>
  <c r="BB165" i="3"/>
  <c r="BB166" i="3"/>
  <c r="BB167" i="3"/>
  <c r="BB168" i="3"/>
  <c r="BB169" i="3"/>
  <c r="BB170" i="3"/>
  <c r="BB171" i="3"/>
  <c r="BB172" i="3"/>
  <c r="BB173" i="3"/>
  <c r="BB174" i="3"/>
  <c r="BB175" i="3"/>
  <c r="BB176" i="3"/>
  <c r="BB177" i="3"/>
  <c r="BB178" i="3"/>
  <c r="BB179" i="3"/>
  <c r="BB180" i="3"/>
  <c r="BB181" i="3"/>
  <c r="AJ3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3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B3" i="1"/>
  <c r="AE3" i="1" s="1"/>
  <c r="AB4" i="1"/>
  <c r="AE4" i="1" s="1"/>
  <c r="AB5" i="1"/>
  <c r="AE5" i="1" s="1"/>
  <c r="AB6" i="1"/>
  <c r="AE6" i="1" s="1"/>
  <c r="AB7" i="1"/>
  <c r="AE7" i="1" s="1"/>
  <c r="AB8" i="1"/>
  <c r="AE8" i="1" s="1"/>
  <c r="AB9" i="1"/>
  <c r="AE9" i="1" s="1"/>
  <c r="AB10" i="1"/>
  <c r="AE10" i="1" s="1"/>
  <c r="AB11" i="1"/>
  <c r="AE11" i="1" s="1"/>
  <c r="AB12" i="1"/>
  <c r="AE12" i="1" s="1"/>
  <c r="AB13" i="1"/>
  <c r="AE13" i="1" s="1"/>
  <c r="AB14" i="1"/>
  <c r="AE14" i="1" s="1"/>
  <c r="AB15" i="1"/>
  <c r="AE15" i="1" s="1"/>
  <c r="AB16" i="1"/>
  <c r="AE16" i="1" s="1"/>
  <c r="AB17" i="1"/>
  <c r="AE17" i="1" s="1"/>
  <c r="AB18" i="1"/>
  <c r="AE18" i="1" s="1"/>
  <c r="AB19" i="1"/>
  <c r="AE19" i="1" s="1"/>
  <c r="AB21" i="1"/>
  <c r="AE21" i="1" s="1"/>
  <c r="AB22" i="1"/>
  <c r="AE22" i="1" s="1"/>
  <c r="AB23" i="1"/>
  <c r="AE23" i="1" s="1"/>
  <c r="AE24" i="1"/>
  <c r="AB25" i="1"/>
  <c r="AE25" i="1" s="1"/>
  <c r="AB26" i="1"/>
  <c r="AE26" i="1" s="1"/>
  <c r="AB27" i="1"/>
  <c r="AE27" i="1" s="1"/>
  <c r="AB28" i="1"/>
  <c r="AE28" i="1" s="1"/>
  <c r="AB29" i="1"/>
  <c r="AE29" i="1" s="1"/>
  <c r="AB30" i="1"/>
  <c r="AE30" i="1" s="1"/>
  <c r="AB31" i="1"/>
  <c r="AE31" i="1" s="1"/>
  <c r="AB32" i="1"/>
  <c r="AE32" i="1" s="1"/>
  <c r="AB33" i="1"/>
  <c r="AE33" i="1" s="1"/>
  <c r="AB34" i="1"/>
  <c r="AE34" i="1" s="1"/>
  <c r="AB35" i="1"/>
  <c r="AE35" i="1" s="1"/>
  <c r="AB36" i="1"/>
  <c r="AE36" i="1" s="1"/>
  <c r="AB37" i="1"/>
  <c r="AE37" i="1" s="1"/>
  <c r="AB38" i="1"/>
  <c r="AE38" i="1" s="1"/>
  <c r="AB39" i="1"/>
  <c r="AE39" i="1" s="1"/>
  <c r="AB40" i="1"/>
  <c r="AE40" i="1" s="1"/>
  <c r="AB41" i="1"/>
  <c r="AE41" i="1" s="1"/>
  <c r="AB42" i="1"/>
  <c r="AE42" i="1" s="1"/>
  <c r="AB43" i="1"/>
  <c r="AE43" i="1" s="1"/>
  <c r="AB44" i="1"/>
  <c r="AE44" i="1" s="1"/>
  <c r="AB45" i="1"/>
  <c r="AE45" i="1" s="1"/>
  <c r="AB46" i="1"/>
  <c r="AE46" i="1" s="1"/>
  <c r="AB47" i="1"/>
  <c r="AE47" i="1" s="1"/>
  <c r="AB48" i="1"/>
  <c r="AE48" i="1" s="1"/>
  <c r="AB49" i="1"/>
  <c r="AE49" i="1" s="1"/>
  <c r="AB50" i="1"/>
  <c r="AE50" i="1" s="1"/>
  <c r="AB51" i="1"/>
  <c r="AE51" i="1" s="1"/>
  <c r="AB52" i="1"/>
  <c r="AE52" i="1" s="1"/>
  <c r="AB53" i="1"/>
  <c r="AE53" i="1" s="1"/>
  <c r="AB54" i="1"/>
  <c r="AE54" i="1" s="1"/>
  <c r="AB55" i="1"/>
  <c r="AE55" i="1" s="1"/>
  <c r="AB56" i="1"/>
  <c r="AE56" i="1" s="1"/>
  <c r="AB57" i="1"/>
  <c r="AE57" i="1" s="1"/>
  <c r="AB58" i="1"/>
  <c r="AE58" i="1" s="1"/>
  <c r="AB59" i="1"/>
  <c r="AE59" i="1" s="1"/>
  <c r="AB60" i="1"/>
  <c r="AE60" i="1" s="1"/>
  <c r="AB61" i="1"/>
  <c r="AE61" i="1" s="1"/>
  <c r="AB62" i="1"/>
  <c r="AE62" i="1" s="1"/>
  <c r="AB63" i="1"/>
  <c r="AE63" i="1" s="1"/>
  <c r="AB64" i="1"/>
  <c r="AE64" i="1" s="1"/>
  <c r="AB65" i="1"/>
  <c r="AE65" i="1" s="1"/>
  <c r="AB66" i="1"/>
  <c r="AE66" i="1" s="1"/>
  <c r="AB67" i="1"/>
  <c r="AE67" i="1" s="1"/>
  <c r="AB68" i="1"/>
  <c r="AE68" i="1" s="1"/>
  <c r="AB69" i="1"/>
  <c r="AE69" i="1" s="1"/>
  <c r="AB70" i="1"/>
  <c r="AE70" i="1" s="1"/>
  <c r="AB71" i="1"/>
  <c r="AE71" i="1" s="1"/>
  <c r="AB72" i="1"/>
  <c r="AE72" i="1" s="1"/>
  <c r="AE73" i="1"/>
  <c r="AB74" i="1"/>
  <c r="AE74" i="1" s="1"/>
  <c r="AB75" i="1"/>
  <c r="AE75" i="1" s="1"/>
  <c r="AB76" i="1"/>
  <c r="AE76" i="1" s="1"/>
  <c r="AB77" i="1"/>
  <c r="AE77" i="1" s="1"/>
  <c r="AB78" i="1"/>
  <c r="AE78" i="1" s="1"/>
  <c r="AB79" i="1"/>
  <c r="AE79" i="1" s="1"/>
  <c r="AB80" i="1"/>
  <c r="AE80" i="1" s="1"/>
  <c r="AB81" i="1"/>
  <c r="AE81" i="1" s="1"/>
  <c r="AB82" i="1"/>
  <c r="AE82" i="1" s="1"/>
  <c r="AB83" i="1"/>
  <c r="AE83" i="1" s="1"/>
  <c r="AB84" i="1"/>
  <c r="AE84" i="1" s="1"/>
  <c r="AB86" i="1"/>
  <c r="AE86" i="1" s="1"/>
  <c r="AB87" i="1"/>
  <c r="AE87" i="1" s="1"/>
  <c r="AB88" i="1"/>
  <c r="AE88" i="1" s="1"/>
  <c r="AB89" i="1"/>
  <c r="AE89" i="1" s="1"/>
  <c r="AB90" i="1"/>
  <c r="AE90" i="1" s="1"/>
  <c r="AB91" i="1"/>
  <c r="AE91" i="1" s="1"/>
  <c r="AB92" i="1"/>
  <c r="AE92" i="1" s="1"/>
  <c r="AB93" i="1"/>
  <c r="AE93" i="1" s="1"/>
  <c r="AB94" i="1"/>
  <c r="AE94" i="1" s="1"/>
  <c r="AB95" i="1"/>
  <c r="AE95" i="1" s="1"/>
  <c r="AB96" i="1"/>
  <c r="AE96" i="1" s="1"/>
  <c r="AB97" i="1"/>
  <c r="AE97" i="1" s="1"/>
  <c r="AB98" i="1"/>
  <c r="AE98" i="1" s="1"/>
  <c r="AB99" i="1"/>
  <c r="AE99" i="1" s="1"/>
  <c r="AB100" i="1"/>
  <c r="AE100" i="1" s="1"/>
  <c r="AB101" i="1"/>
  <c r="AE101" i="1" s="1"/>
  <c r="AB102" i="1"/>
  <c r="AE102" i="1" s="1"/>
  <c r="AB103" i="1"/>
  <c r="AE103" i="1" s="1"/>
  <c r="AB104" i="1"/>
  <c r="AE104" i="1" s="1"/>
  <c r="AB105" i="1"/>
  <c r="AE105" i="1" s="1"/>
  <c r="AB106" i="1"/>
  <c r="AE106" i="1" s="1"/>
  <c r="AB107" i="1"/>
  <c r="AE107" i="1" s="1"/>
  <c r="AB108" i="1"/>
  <c r="AE108" i="1" s="1"/>
  <c r="AB109" i="1"/>
  <c r="AE109" i="1" s="1"/>
  <c r="AB110" i="1"/>
  <c r="AE110" i="1" s="1"/>
  <c r="AB111" i="1"/>
  <c r="AE111" i="1" s="1"/>
  <c r="AB112" i="1"/>
  <c r="AE112" i="1" s="1"/>
  <c r="AB113" i="1"/>
  <c r="AE113" i="1" s="1"/>
  <c r="AB114" i="1"/>
  <c r="AE114" i="1" s="1"/>
  <c r="AB115" i="1"/>
  <c r="AE115" i="1" s="1"/>
  <c r="AB116" i="1"/>
  <c r="AE116" i="1" s="1"/>
  <c r="AB117" i="1"/>
  <c r="AE117" i="1" s="1"/>
  <c r="AB118" i="1"/>
  <c r="AE118" i="1" s="1"/>
  <c r="AB119" i="1"/>
  <c r="AE119" i="1" s="1"/>
  <c r="AB120" i="1"/>
  <c r="AE120" i="1" s="1"/>
  <c r="AB121" i="1"/>
  <c r="AE121" i="1" s="1"/>
  <c r="AB122" i="1"/>
  <c r="AE122" i="1" s="1"/>
  <c r="AB123" i="1"/>
  <c r="AE123" i="1" s="1"/>
  <c r="AB124" i="1"/>
  <c r="AE124" i="1" s="1"/>
  <c r="AB125" i="1"/>
  <c r="AE125" i="1" s="1"/>
  <c r="AB126" i="1"/>
  <c r="AE126" i="1" s="1"/>
  <c r="AB127" i="1"/>
  <c r="AE127" i="1" s="1"/>
  <c r="AB128" i="1"/>
  <c r="AE128" i="1" s="1"/>
  <c r="AB129" i="1"/>
  <c r="AE129" i="1" s="1"/>
  <c r="AB130" i="1"/>
  <c r="AE130" i="1" s="1"/>
  <c r="AB131" i="1"/>
  <c r="AE131" i="1" s="1"/>
  <c r="AB132" i="1"/>
  <c r="AE132" i="1" s="1"/>
  <c r="AB133" i="1"/>
  <c r="AE133" i="1" s="1"/>
  <c r="AB134" i="1"/>
  <c r="AE134" i="1" s="1"/>
  <c r="AB135" i="1"/>
  <c r="AE135" i="1" s="1"/>
  <c r="AB136" i="1"/>
  <c r="AE136" i="1" s="1"/>
  <c r="AB137" i="1"/>
  <c r="AE137" i="1" s="1"/>
  <c r="AB138" i="1"/>
  <c r="AE138" i="1" s="1"/>
  <c r="AB139" i="1"/>
  <c r="AE139" i="1" s="1"/>
  <c r="AB140" i="1"/>
  <c r="AE140" i="1" s="1"/>
  <c r="AB141" i="1"/>
  <c r="AE141" i="1" s="1"/>
  <c r="AB142" i="1"/>
  <c r="AE142" i="1" s="1"/>
  <c r="AB143" i="1"/>
  <c r="AE143" i="1" s="1"/>
  <c r="AB144" i="1"/>
  <c r="AE144" i="1" s="1"/>
  <c r="AB145" i="1"/>
  <c r="AE145" i="1" s="1"/>
  <c r="AB146" i="1"/>
  <c r="AE146" i="1" s="1"/>
  <c r="AB147" i="1"/>
  <c r="AE147" i="1" s="1"/>
  <c r="AB148" i="1"/>
  <c r="AE148" i="1" s="1"/>
  <c r="AB149" i="1"/>
  <c r="AE149" i="1" s="1"/>
  <c r="AB150" i="1"/>
  <c r="AE150" i="1" s="1"/>
  <c r="AB151" i="1"/>
  <c r="AE151" i="1" s="1"/>
  <c r="AB152" i="1"/>
  <c r="AE152" i="1" s="1"/>
  <c r="AB153" i="1"/>
  <c r="AE153" i="1" s="1"/>
  <c r="AB154" i="1"/>
  <c r="AE154" i="1" s="1"/>
  <c r="AB155" i="1"/>
  <c r="AE155" i="1" s="1"/>
  <c r="AB156" i="1"/>
  <c r="AE156" i="1" s="1"/>
  <c r="AE157" i="1"/>
  <c r="AB158" i="1"/>
  <c r="AE158" i="1" s="1"/>
  <c r="AB159" i="1"/>
  <c r="AE159" i="1" s="1"/>
  <c r="AB160" i="1"/>
  <c r="AE160" i="1" s="1"/>
  <c r="AB161" i="1"/>
  <c r="AE161" i="1" s="1"/>
  <c r="AB162" i="1"/>
  <c r="AE162" i="1" s="1"/>
  <c r="AB163" i="1"/>
  <c r="AE163" i="1" s="1"/>
  <c r="AB164" i="1"/>
  <c r="AE164" i="1" s="1"/>
  <c r="AB165" i="1"/>
  <c r="AE165" i="1" s="1"/>
  <c r="AB166" i="1"/>
  <c r="AE166" i="1" s="1"/>
  <c r="AB167" i="1"/>
  <c r="AE167" i="1" s="1"/>
  <c r="AB168" i="1"/>
  <c r="AE168" i="1" s="1"/>
  <c r="AB169" i="1"/>
  <c r="AE169" i="1" s="1"/>
  <c r="AB170" i="1"/>
  <c r="AE170" i="1" s="1"/>
  <c r="AB171" i="1"/>
  <c r="AE171" i="1" s="1"/>
  <c r="AB172" i="1"/>
  <c r="AE172" i="1" s="1"/>
  <c r="AB173" i="1"/>
  <c r="AE173" i="1" s="1"/>
  <c r="AB174" i="1"/>
  <c r="AE174" i="1" s="1"/>
  <c r="AB175" i="1"/>
  <c r="AE175" i="1" s="1"/>
  <c r="AB176" i="1"/>
  <c r="AE176" i="1" s="1"/>
  <c r="AB177" i="1"/>
  <c r="AE177" i="1" s="1"/>
  <c r="AB178" i="1"/>
  <c r="AE178" i="1" s="1"/>
  <c r="AB179" i="1"/>
  <c r="AE179" i="1" s="1"/>
  <c r="AE180" i="1"/>
  <c r="AB85" i="1"/>
  <c r="AE85" i="1" s="1"/>
  <c r="B182" i="9" l="1"/>
  <c r="BB182" i="3"/>
  <c r="AB20" i="1"/>
  <c r="AE20" i="1" s="1"/>
  <c r="D16" i="2"/>
  <c r="J16" i="2" s="1"/>
  <c r="L16" i="2" s="1"/>
  <c r="AT181" i="1"/>
  <c r="B18" i="2"/>
  <c r="AR181" i="1"/>
  <c r="AK85" i="1"/>
  <c r="AI37" i="1"/>
  <c r="AI29" i="1"/>
  <c r="AI21" i="1"/>
  <c r="AI5" i="1"/>
  <c r="AI177" i="1"/>
  <c r="AI173" i="1"/>
  <c r="AI161" i="1"/>
  <c r="AI153" i="1"/>
  <c r="AI129" i="1"/>
  <c r="AI98" i="1"/>
  <c r="AI13" i="1"/>
  <c r="AI19" i="1"/>
  <c r="AI11" i="1"/>
  <c r="D3" i="9"/>
  <c r="D14" i="2"/>
  <c r="J14" i="2" s="1"/>
  <c r="L14" i="2" s="1"/>
  <c r="AK157" i="1"/>
  <c r="AK149" i="1"/>
  <c r="AK141" i="1"/>
  <c r="AK117" i="1"/>
  <c r="AK109" i="1"/>
  <c r="AK80" i="1"/>
  <c r="AK72" i="1"/>
  <c r="AK56" i="1"/>
  <c r="AK48" i="1"/>
  <c r="AK140" i="1"/>
  <c r="AK128" i="1"/>
  <c r="AI85" i="1"/>
  <c r="AI99" i="1"/>
  <c r="AI66" i="1"/>
  <c r="AI170" i="1"/>
  <c r="AI137" i="1"/>
  <c r="AI121" i="1"/>
  <c r="AI166" i="1"/>
  <c r="AI149" i="1"/>
  <c r="AI133" i="1"/>
  <c r="AI117" i="1"/>
  <c r="AI94" i="1"/>
  <c r="AK165" i="1"/>
  <c r="AI178" i="1"/>
  <c r="AI162" i="1"/>
  <c r="AI145" i="1"/>
  <c r="AI113" i="1"/>
  <c r="AI82" i="1"/>
  <c r="AI174" i="1"/>
  <c r="AI158" i="1"/>
  <c r="AI141" i="1"/>
  <c r="AI125" i="1"/>
  <c r="AI109" i="1"/>
  <c r="AI77" i="1"/>
  <c r="AI180" i="1"/>
  <c r="AK168" i="1"/>
  <c r="AI168" i="1"/>
  <c r="AK156" i="1"/>
  <c r="AI156" i="1"/>
  <c r="AK144" i="1"/>
  <c r="AI144" i="1"/>
  <c r="AK132" i="1"/>
  <c r="AI132" i="1"/>
  <c r="AK120" i="1"/>
  <c r="AI120" i="1"/>
  <c r="AK112" i="1"/>
  <c r="AI112" i="1"/>
  <c r="AI100" i="1"/>
  <c r="AK100" i="1"/>
  <c r="AK92" i="1"/>
  <c r="AI92" i="1"/>
  <c r="AI79" i="1"/>
  <c r="AI67" i="1"/>
  <c r="AK39" i="1"/>
  <c r="AI39" i="1"/>
  <c r="AK31" i="1"/>
  <c r="AI31" i="1"/>
  <c r="AI15" i="1"/>
  <c r="AK15" i="1"/>
  <c r="AK7" i="1"/>
  <c r="AI7" i="1"/>
  <c r="AK104" i="1"/>
  <c r="AI71" i="1"/>
  <c r="AI43" i="1"/>
  <c r="AK88" i="1"/>
  <c r="AI176" i="1"/>
  <c r="AK176" i="1"/>
  <c r="AI164" i="1"/>
  <c r="AK164" i="1"/>
  <c r="AK148" i="1"/>
  <c r="AI148" i="1"/>
  <c r="AK136" i="1"/>
  <c r="AI136" i="1"/>
  <c r="AK124" i="1"/>
  <c r="AI124" i="1"/>
  <c r="AI75" i="1"/>
  <c r="AI63" i="1"/>
  <c r="AI55" i="1"/>
  <c r="AI47" i="1"/>
  <c r="AK35" i="1"/>
  <c r="AI23" i="1"/>
  <c r="AK3" i="1"/>
  <c r="AI51" i="1"/>
  <c r="AI88" i="1"/>
  <c r="AI35" i="1"/>
  <c r="AI3" i="1"/>
  <c r="AK172" i="1"/>
  <c r="AI172" i="1"/>
  <c r="AK160" i="1"/>
  <c r="AI160" i="1"/>
  <c r="AI152" i="1"/>
  <c r="AI140" i="1"/>
  <c r="AI128" i="1"/>
  <c r="AI116" i="1"/>
  <c r="AK108" i="1"/>
  <c r="AI108" i="1"/>
  <c r="AK96" i="1"/>
  <c r="AI96" i="1"/>
  <c r="AI83" i="1"/>
  <c r="AK27" i="1"/>
  <c r="AK19" i="1"/>
  <c r="AK11" i="1"/>
  <c r="AK152" i="1"/>
  <c r="AI104" i="1"/>
  <c r="AI59" i="1"/>
  <c r="AI27" i="1"/>
  <c r="AK116" i="1"/>
  <c r="AK23" i="1"/>
  <c r="AI62" i="1"/>
  <c r="AI58" i="1"/>
  <c r="AI54" i="1"/>
  <c r="AI50" i="1"/>
  <c r="AI46" i="1"/>
  <c r="AI42" i="1"/>
  <c r="AI38" i="1"/>
  <c r="AI34" i="1"/>
  <c r="AI30" i="1"/>
  <c r="AI26" i="1"/>
  <c r="AI22" i="1"/>
  <c r="AI18" i="1"/>
  <c r="AI14" i="1"/>
  <c r="AI10" i="1"/>
  <c r="AI6" i="1"/>
  <c r="AI169" i="1"/>
  <c r="AI165" i="1"/>
  <c r="AI103" i="1"/>
  <c r="AI87" i="1"/>
  <c r="AI81" i="1"/>
  <c r="AI70" i="1"/>
  <c r="AI65" i="1"/>
  <c r="AI57" i="1"/>
  <c r="AI49" i="1"/>
  <c r="AI41" i="1"/>
  <c r="AI33" i="1"/>
  <c r="AI25" i="1"/>
  <c r="AI17" i="1"/>
  <c r="AI9" i="1"/>
  <c r="AK137" i="1"/>
  <c r="AK125" i="1"/>
  <c r="AK113" i="1"/>
  <c r="AK126" i="1"/>
  <c r="AK114" i="1"/>
  <c r="AK98" i="1"/>
  <c r="AI155" i="1"/>
  <c r="AI151" i="1"/>
  <c r="AI147" i="1"/>
  <c r="AI143" i="1"/>
  <c r="AI139" i="1"/>
  <c r="AI135" i="1"/>
  <c r="AI131" i="1"/>
  <c r="AI127" i="1"/>
  <c r="AI123" i="1"/>
  <c r="AI119" i="1"/>
  <c r="AI115" i="1"/>
  <c r="AI111" i="1"/>
  <c r="AI107" i="1"/>
  <c r="AI102" i="1"/>
  <c r="AI91" i="1"/>
  <c r="AI86" i="1"/>
  <c r="AI74" i="1"/>
  <c r="AI69" i="1"/>
  <c r="AK180" i="1"/>
  <c r="AK145" i="1"/>
  <c r="AK133" i="1"/>
  <c r="AK121" i="1"/>
  <c r="AK110" i="1"/>
  <c r="AK177" i="1"/>
  <c r="AK173" i="1"/>
  <c r="AK161" i="1"/>
  <c r="AK153" i="1"/>
  <c r="AK129" i="1"/>
  <c r="AK105" i="1"/>
  <c r="AI105" i="1"/>
  <c r="AI101" i="1"/>
  <c r="AK101" i="1"/>
  <c r="AI97" i="1"/>
  <c r="AI93" i="1"/>
  <c r="AK93" i="1"/>
  <c r="AK89" i="1"/>
  <c r="AI89" i="1"/>
  <c r="AI84" i="1"/>
  <c r="AK84" i="1"/>
  <c r="AI80" i="1"/>
  <c r="AK76" i="1"/>
  <c r="AI76" i="1"/>
  <c r="AI72" i="1"/>
  <c r="AI68" i="1"/>
  <c r="AK68" i="1"/>
  <c r="AI64" i="1"/>
  <c r="AK60" i="1"/>
  <c r="AI60" i="1"/>
  <c r="AI56" i="1"/>
  <c r="AI52" i="1"/>
  <c r="AK52" i="1"/>
  <c r="AI48" i="1"/>
  <c r="AK44" i="1"/>
  <c r="AI44" i="1"/>
  <c r="AI40" i="1"/>
  <c r="AI36" i="1"/>
  <c r="AI32" i="1"/>
  <c r="AI28" i="1"/>
  <c r="AI24" i="1"/>
  <c r="AI20" i="1"/>
  <c r="AI16" i="1"/>
  <c r="AI12" i="1"/>
  <c r="AI8" i="1"/>
  <c r="AI4" i="1"/>
  <c r="AI179" i="1"/>
  <c r="AI175" i="1"/>
  <c r="AI171" i="1"/>
  <c r="AI167" i="1"/>
  <c r="AI163" i="1"/>
  <c r="AI159" i="1"/>
  <c r="AI154" i="1"/>
  <c r="AI150" i="1"/>
  <c r="AI146" i="1"/>
  <c r="AI142" i="1"/>
  <c r="AI138" i="1"/>
  <c r="AI134" i="1"/>
  <c r="AI130" i="1"/>
  <c r="AI126" i="1"/>
  <c r="AI122" i="1"/>
  <c r="AI118" i="1"/>
  <c r="AI114" i="1"/>
  <c r="AI110" i="1"/>
  <c r="AI106" i="1"/>
  <c r="AI95" i="1"/>
  <c r="AI90" i="1"/>
  <c r="AI78" i="1"/>
  <c r="AI73" i="1"/>
  <c r="AI61" i="1"/>
  <c r="AI53" i="1"/>
  <c r="AI45" i="1"/>
  <c r="AK169" i="1"/>
  <c r="AK130" i="1"/>
  <c r="AK64" i="1"/>
  <c r="AK179" i="1"/>
  <c r="AK175" i="1"/>
  <c r="AK171" i="1"/>
  <c r="AK167" i="1"/>
  <c r="AK163" i="1"/>
  <c r="AK159" i="1"/>
  <c r="AK155" i="1"/>
  <c r="AK151" i="1"/>
  <c r="AK147" i="1"/>
  <c r="AK143" i="1"/>
  <c r="AK139" i="1"/>
  <c r="AK135" i="1"/>
  <c r="AK131" i="1"/>
  <c r="AK127" i="1"/>
  <c r="AK123" i="1"/>
  <c r="AK119" i="1"/>
  <c r="AK115" i="1"/>
  <c r="AK111" i="1"/>
  <c r="AK107" i="1"/>
  <c r="AK103" i="1"/>
  <c r="AK99" i="1"/>
  <c r="AK95" i="1"/>
  <c r="AK91" i="1"/>
  <c r="AK87" i="1"/>
  <c r="AK83" i="1"/>
  <c r="AK79" i="1"/>
  <c r="AK75" i="1"/>
  <c r="AK71" i="1"/>
  <c r="AK67" i="1"/>
  <c r="AK63" i="1"/>
  <c r="AK59" i="1"/>
  <c r="AK55" i="1"/>
  <c r="AK51" i="1"/>
  <c r="AK47" i="1"/>
  <c r="AK42" i="1"/>
  <c r="AK38" i="1"/>
  <c r="AK34" i="1"/>
  <c r="AK30" i="1"/>
  <c r="AK26" i="1"/>
  <c r="AK22" i="1"/>
  <c r="AK18" i="1"/>
  <c r="AK14" i="1"/>
  <c r="AK10" i="1"/>
  <c r="AK6" i="1"/>
  <c r="AK178" i="1"/>
  <c r="AK174" i="1"/>
  <c r="AK170" i="1"/>
  <c r="AK166" i="1"/>
  <c r="AK162" i="1"/>
  <c r="AK158" i="1"/>
  <c r="AK154" i="1"/>
  <c r="AK150" i="1"/>
  <c r="AK146" i="1"/>
  <c r="AK142" i="1"/>
  <c r="AK138" i="1"/>
  <c r="AK134" i="1"/>
  <c r="AK122" i="1"/>
  <c r="AK118" i="1"/>
  <c r="AK106" i="1"/>
  <c r="AK102" i="1"/>
  <c r="AK94" i="1"/>
  <c r="AK90" i="1"/>
  <c r="AK86" i="1"/>
  <c r="AK82" i="1"/>
  <c r="AK78" i="1"/>
  <c r="AK74" i="1"/>
  <c r="AK70" i="1"/>
  <c r="AK66" i="1"/>
  <c r="AK62" i="1"/>
  <c r="AK58" i="1"/>
  <c r="AK54" i="1"/>
  <c r="AK50" i="1"/>
  <c r="AK46" i="1"/>
  <c r="AK41" i="1"/>
  <c r="AK37" i="1"/>
  <c r="AK33" i="1"/>
  <c r="AK29" i="1"/>
  <c r="AK25" i="1"/>
  <c r="AK21" i="1"/>
  <c r="AK17" i="1"/>
  <c r="AK13" i="1"/>
  <c r="AK9" i="1"/>
  <c r="AK5" i="1"/>
  <c r="AK43" i="1"/>
  <c r="AK97" i="1"/>
  <c r="AK81" i="1"/>
  <c r="AK77" i="1"/>
  <c r="AK73" i="1"/>
  <c r="AK69" i="1"/>
  <c r="AK65" i="1"/>
  <c r="AK61" i="1"/>
  <c r="AK57" i="1"/>
  <c r="AK53" i="1"/>
  <c r="AK49" i="1"/>
  <c r="AK45" i="1"/>
  <c r="AK40" i="1"/>
  <c r="AK36" i="1"/>
  <c r="AK32" i="1"/>
  <c r="AK28" i="1"/>
  <c r="AK24" i="1"/>
  <c r="AK20" i="1"/>
  <c r="AK16" i="1"/>
  <c r="AK12" i="1"/>
  <c r="AK8" i="1"/>
  <c r="AK4" i="1"/>
  <c r="D6" i="2"/>
  <c r="J6" i="2" s="1"/>
  <c r="L6" i="2" s="1"/>
  <c r="D13" i="2"/>
  <c r="J13" i="2" s="1"/>
  <c r="L13" i="2" s="1"/>
  <c r="D10" i="2"/>
  <c r="J10" i="2" s="1"/>
  <c r="L10" i="2" s="1"/>
  <c r="AI157" i="1"/>
  <c r="D8" i="2"/>
  <c r="J8" i="2" s="1"/>
  <c r="L8" i="2" s="1"/>
  <c r="D5" i="2"/>
  <c r="D9" i="2"/>
  <c r="J9" i="2" s="1"/>
  <c r="L9" i="2" s="1"/>
  <c r="D7" i="2"/>
  <c r="J7" i="2" s="1"/>
  <c r="L7" i="2" s="1"/>
  <c r="H18" i="2"/>
  <c r="G18" i="2"/>
  <c r="D11" i="2"/>
  <c r="J11" i="2" s="1"/>
  <c r="L11" i="2" s="1"/>
  <c r="K18" i="2"/>
  <c r="F18" i="2"/>
  <c r="D12" i="2"/>
  <c r="J12" i="2" s="1"/>
  <c r="L12" i="2" s="1"/>
  <c r="I18" i="2"/>
  <c r="E18" i="2" l="1"/>
  <c r="J5" i="2"/>
  <c r="L5" i="2" s="1"/>
  <c r="AM32" i="1"/>
  <c r="AM25" i="1"/>
  <c r="AM118" i="1"/>
  <c r="AM174" i="1"/>
  <c r="AM79" i="1"/>
  <c r="AM159" i="1"/>
  <c r="AM60" i="1"/>
  <c r="AM153" i="1"/>
  <c r="AM124" i="1"/>
  <c r="AM4" i="1"/>
  <c r="AM20" i="1"/>
  <c r="AM36" i="1"/>
  <c r="AM53" i="1"/>
  <c r="AM69" i="1"/>
  <c r="AM97" i="1"/>
  <c r="AM13" i="1"/>
  <c r="AM29" i="1"/>
  <c r="AM46" i="1"/>
  <c r="AM62" i="1"/>
  <c r="AM78" i="1"/>
  <c r="AM94" i="1"/>
  <c r="AM122" i="1"/>
  <c r="AM146" i="1"/>
  <c r="AM162" i="1"/>
  <c r="AM178" i="1"/>
  <c r="AM18" i="1"/>
  <c r="AM34" i="1"/>
  <c r="AM51" i="1"/>
  <c r="AM67" i="1"/>
  <c r="AM83" i="1"/>
  <c r="AM99" i="1"/>
  <c r="AM115" i="1"/>
  <c r="AM131" i="1"/>
  <c r="AM147" i="1"/>
  <c r="AM163" i="1"/>
  <c r="AM179" i="1"/>
  <c r="AM161" i="1"/>
  <c r="AM121" i="1"/>
  <c r="AM126" i="1"/>
  <c r="AM19" i="1"/>
  <c r="AM96" i="1"/>
  <c r="AM160" i="1"/>
  <c r="AM164" i="1"/>
  <c r="AM88" i="1"/>
  <c r="AM100" i="1"/>
  <c r="AM140" i="1"/>
  <c r="AM80" i="1"/>
  <c r="AM149" i="1"/>
  <c r="AM49" i="1"/>
  <c r="AM81" i="1"/>
  <c r="AM41" i="1"/>
  <c r="AM74" i="1"/>
  <c r="AM158" i="1"/>
  <c r="AM30" i="1"/>
  <c r="AM63" i="1"/>
  <c r="AM111" i="1"/>
  <c r="AM143" i="1"/>
  <c r="AM175" i="1"/>
  <c r="AM93" i="1"/>
  <c r="AM180" i="1"/>
  <c r="AM114" i="1"/>
  <c r="AM3" i="1"/>
  <c r="AU181" i="1"/>
  <c r="AM148" i="1"/>
  <c r="AM104" i="1"/>
  <c r="AM39" i="1"/>
  <c r="AM112" i="1"/>
  <c r="AM156" i="1"/>
  <c r="AM72" i="1"/>
  <c r="AM85" i="1"/>
  <c r="AM8" i="1"/>
  <c r="AM24" i="1"/>
  <c r="AM40" i="1"/>
  <c r="AM57" i="1"/>
  <c r="AM73" i="1"/>
  <c r="AM43" i="1"/>
  <c r="AM17" i="1"/>
  <c r="AM33" i="1"/>
  <c r="AM50" i="1"/>
  <c r="AM66" i="1"/>
  <c r="AM82" i="1"/>
  <c r="AM102" i="1"/>
  <c r="AM134" i="1"/>
  <c r="AM150" i="1"/>
  <c r="AM166" i="1"/>
  <c r="AM6" i="1"/>
  <c r="AM22" i="1"/>
  <c r="AM38" i="1"/>
  <c r="AM55" i="1"/>
  <c r="AM71" i="1"/>
  <c r="AM87" i="1"/>
  <c r="AM103" i="1"/>
  <c r="AM119" i="1"/>
  <c r="AM135" i="1"/>
  <c r="AM151" i="1"/>
  <c r="AM167" i="1"/>
  <c r="AM64" i="1"/>
  <c r="AM44" i="1"/>
  <c r="AM68" i="1"/>
  <c r="AM76" i="1"/>
  <c r="AM105" i="1"/>
  <c r="AM173" i="1"/>
  <c r="AM133" i="1"/>
  <c r="AM113" i="1"/>
  <c r="AM23" i="1"/>
  <c r="AM27" i="1"/>
  <c r="AM35" i="1"/>
  <c r="AM136" i="1"/>
  <c r="AM7" i="1"/>
  <c r="AM31" i="1"/>
  <c r="AM120" i="1"/>
  <c r="AM144" i="1"/>
  <c r="AM168" i="1"/>
  <c r="AM48" i="1"/>
  <c r="AM109" i="1"/>
  <c r="AM157" i="1"/>
  <c r="AM16" i="1"/>
  <c r="AM65" i="1"/>
  <c r="AM9" i="1"/>
  <c r="AM58" i="1"/>
  <c r="AM90" i="1"/>
  <c r="AM142" i="1"/>
  <c r="AM14" i="1"/>
  <c r="AM47" i="1"/>
  <c r="AM95" i="1"/>
  <c r="AM127" i="1"/>
  <c r="AM169" i="1"/>
  <c r="AM52" i="1"/>
  <c r="AM84" i="1"/>
  <c r="AM110" i="1"/>
  <c r="AM137" i="1"/>
  <c r="AM11" i="1"/>
  <c r="AM92" i="1"/>
  <c r="AM132" i="1"/>
  <c r="AM128" i="1"/>
  <c r="AM141" i="1"/>
  <c r="AM12" i="1"/>
  <c r="AM28" i="1"/>
  <c r="AM45" i="1"/>
  <c r="AM61" i="1"/>
  <c r="AM77" i="1"/>
  <c r="AM5" i="1"/>
  <c r="AM21" i="1"/>
  <c r="AM37" i="1"/>
  <c r="AM54" i="1"/>
  <c r="AM70" i="1"/>
  <c r="AM86" i="1"/>
  <c r="AM106" i="1"/>
  <c r="AM138" i="1"/>
  <c r="AM154" i="1"/>
  <c r="AM170" i="1"/>
  <c r="AM10" i="1"/>
  <c r="AM26" i="1"/>
  <c r="AM42" i="1"/>
  <c r="AM59" i="1"/>
  <c r="AM75" i="1"/>
  <c r="AM91" i="1"/>
  <c r="AM107" i="1"/>
  <c r="AM123" i="1"/>
  <c r="AM139" i="1"/>
  <c r="AM155" i="1"/>
  <c r="AM171" i="1"/>
  <c r="AM130" i="1"/>
  <c r="AM89" i="1"/>
  <c r="AM101" i="1"/>
  <c r="AM129" i="1"/>
  <c r="AM177" i="1"/>
  <c r="AM145" i="1"/>
  <c r="AM98" i="1"/>
  <c r="AM125" i="1"/>
  <c r="AM116" i="1"/>
  <c r="AM152" i="1"/>
  <c r="AM108" i="1"/>
  <c r="AM172" i="1"/>
  <c r="AM176" i="1"/>
  <c r="AM15" i="1"/>
  <c r="AM165" i="1"/>
  <c r="AM56" i="1"/>
  <c r="AM117" i="1"/>
  <c r="G182" i="9"/>
  <c r="H182" i="9"/>
  <c r="AS181" i="1"/>
  <c r="C18" i="2" l="1"/>
  <c r="D15" i="2"/>
  <c r="C182" i="9"/>
  <c r="H184" i="9"/>
  <c r="H187" i="9" s="1"/>
  <c r="D182" i="9"/>
  <c r="D184" i="9" s="1"/>
  <c r="J15" i="2" l="1"/>
  <c r="D18" i="2"/>
  <c r="D21" i="2" s="1"/>
  <c r="L15" i="2" l="1"/>
  <c r="L18" i="2" s="1"/>
  <c r="J18" i="2"/>
</calcChain>
</file>

<file path=xl/sharedStrings.xml><?xml version="1.0" encoding="utf-8"?>
<sst xmlns="http://schemas.openxmlformats.org/spreadsheetml/2006/main" count="11307" uniqueCount="4807">
  <si>
    <t>Code</t>
  </si>
  <si>
    <t>0010</t>
  </si>
  <si>
    <t>0020</t>
  </si>
  <si>
    <t>0030</t>
  </si>
  <si>
    <t>0040</t>
  </si>
  <si>
    <t>0050</t>
  </si>
  <si>
    <t>0060</t>
  </si>
  <si>
    <t>0070</t>
  </si>
  <si>
    <t>0100</t>
  </si>
  <si>
    <t>0110</t>
  </si>
  <si>
    <t>0120</t>
  </si>
  <si>
    <t>0123</t>
  </si>
  <si>
    <t>0130</t>
  </si>
  <si>
    <t>0140</t>
  </si>
  <si>
    <t>0170</t>
  </si>
  <si>
    <t>0180</t>
  </si>
  <si>
    <t>0190</t>
  </si>
  <si>
    <t>0220</t>
  </si>
  <si>
    <t>0230</t>
  </si>
  <si>
    <t>0240</t>
  </si>
  <si>
    <t>0250</t>
  </si>
  <si>
    <t>0260</t>
  </si>
  <si>
    <t>0270</t>
  </si>
  <si>
    <t>0290</t>
  </si>
  <si>
    <t>0310</t>
  </si>
  <si>
    <t>0470</t>
  </si>
  <si>
    <t>0480</t>
  </si>
  <si>
    <t>0490</t>
  </si>
  <si>
    <t>0500</t>
  </si>
  <si>
    <t>0510</t>
  </si>
  <si>
    <t>0520</t>
  </si>
  <si>
    <t>0540</t>
  </si>
  <si>
    <t>0550</t>
  </si>
  <si>
    <t>0560</t>
  </si>
  <si>
    <t>0580</t>
  </si>
  <si>
    <t>0640</t>
  </si>
  <si>
    <t>0740</t>
  </si>
  <si>
    <t>0770</t>
  </si>
  <si>
    <t>0860</t>
  </si>
  <si>
    <t>0870</t>
  </si>
  <si>
    <t>0880</t>
  </si>
  <si>
    <t>0890</t>
  </si>
  <si>
    <t>0900</t>
  </si>
  <si>
    <t>0910</t>
  </si>
  <si>
    <t>0920</t>
  </si>
  <si>
    <t>0930</t>
  </si>
  <si>
    <t>0940</t>
  </si>
  <si>
    <t>0950</t>
  </si>
  <si>
    <t>0960</t>
  </si>
  <si>
    <t>0970</t>
  </si>
  <si>
    <t>0980</t>
  </si>
  <si>
    <t>0990</t>
  </si>
  <si>
    <t>1000</t>
  </si>
  <si>
    <t>1010</t>
  </si>
  <si>
    <t>1020</t>
  </si>
  <si>
    <t>1030</t>
  </si>
  <si>
    <t>1040</t>
  </si>
  <si>
    <t>1050</t>
  </si>
  <si>
    <t>1060</t>
  </si>
  <si>
    <t>1070</t>
  </si>
  <si>
    <t>1080</t>
  </si>
  <si>
    <t>1110</t>
  </si>
  <si>
    <t>1120</t>
  </si>
  <si>
    <t>1130</t>
  </si>
  <si>
    <t>1140</t>
  </si>
  <si>
    <t>1150</t>
  </si>
  <si>
    <t>1160</t>
  </si>
  <si>
    <t>1180</t>
  </si>
  <si>
    <t>1195</t>
  </si>
  <si>
    <t>1220</t>
  </si>
  <si>
    <t>1330</t>
  </si>
  <si>
    <t>1340</t>
  </si>
  <si>
    <t>1350</t>
  </si>
  <si>
    <t>1360</t>
  </si>
  <si>
    <t>1380</t>
  </si>
  <si>
    <t>1390</t>
  </si>
  <si>
    <t>1400</t>
  </si>
  <si>
    <t>1410</t>
  </si>
  <si>
    <t>1420</t>
  </si>
  <si>
    <t>1430</t>
  </si>
  <si>
    <t>1440</t>
  </si>
  <si>
    <t>1450</t>
  </si>
  <si>
    <t>1460</t>
  </si>
  <si>
    <t>1480</t>
  </si>
  <si>
    <t>1490</t>
  </si>
  <si>
    <t>1500</t>
  </si>
  <si>
    <t>1510</t>
  </si>
  <si>
    <t>1520</t>
  </si>
  <si>
    <t>1530</t>
  </si>
  <si>
    <t>1540</t>
  </si>
  <si>
    <t>1550</t>
  </si>
  <si>
    <t>1560</t>
  </si>
  <si>
    <t>1570</t>
  </si>
  <si>
    <t>1580</t>
  </si>
  <si>
    <t>1590</t>
  </si>
  <si>
    <t>1600</t>
  </si>
  <si>
    <t>1620</t>
  </si>
  <si>
    <t>1750</t>
  </si>
  <si>
    <t>1760</t>
  </si>
  <si>
    <t>1780</t>
  </si>
  <si>
    <t>1790</t>
  </si>
  <si>
    <t>1810</t>
  </si>
  <si>
    <t>1828</t>
  </si>
  <si>
    <t>1850</t>
  </si>
  <si>
    <t>1860</t>
  </si>
  <si>
    <t>1870</t>
  </si>
  <si>
    <t>1980</t>
  </si>
  <si>
    <t>1990</t>
  </si>
  <si>
    <t>2000</t>
  </si>
  <si>
    <t>2010</t>
  </si>
  <si>
    <t>2020</t>
  </si>
  <si>
    <t>2035</t>
  </si>
  <si>
    <t>2055</t>
  </si>
  <si>
    <t>2070</t>
  </si>
  <si>
    <t>2180</t>
  </si>
  <si>
    <t>2190</t>
  </si>
  <si>
    <t>2395</t>
  </si>
  <si>
    <t>2405</t>
  </si>
  <si>
    <t>2505</t>
  </si>
  <si>
    <t>2515</t>
  </si>
  <si>
    <t>2520</t>
  </si>
  <si>
    <t>2530</t>
  </si>
  <si>
    <t>2535</t>
  </si>
  <si>
    <t>2540</t>
  </si>
  <si>
    <t>2560</t>
  </si>
  <si>
    <t>2570</t>
  </si>
  <si>
    <t>2580</t>
  </si>
  <si>
    <t>2590</t>
  </si>
  <si>
    <t>2600</t>
  </si>
  <si>
    <t>2610</t>
  </si>
  <si>
    <t>2620</t>
  </si>
  <si>
    <t>2630</t>
  </si>
  <si>
    <t>2640</t>
  </si>
  <si>
    <t>2650</t>
  </si>
  <si>
    <t>2660</t>
  </si>
  <si>
    <t>2670</t>
  </si>
  <si>
    <t>2680</t>
  </si>
  <si>
    <t>2690</t>
  </si>
  <si>
    <t>2700</t>
  </si>
  <si>
    <t>2710</t>
  </si>
  <si>
    <t>2720</t>
  </si>
  <si>
    <t>2730</t>
  </si>
  <si>
    <t>2740</t>
  </si>
  <si>
    <t>2750</t>
  </si>
  <si>
    <t>2760</t>
  </si>
  <si>
    <t>2770</t>
  </si>
  <si>
    <t>2780</t>
  </si>
  <si>
    <t>2790</t>
  </si>
  <si>
    <t>2800</t>
  </si>
  <si>
    <t>2810</t>
  </si>
  <si>
    <t>2820</t>
  </si>
  <si>
    <t>2830</t>
  </si>
  <si>
    <t>2840</t>
  </si>
  <si>
    <t>2862</t>
  </si>
  <si>
    <t>2865</t>
  </si>
  <si>
    <t>3000</t>
  </si>
  <si>
    <t>3010</t>
  </si>
  <si>
    <t>3020</t>
  </si>
  <si>
    <t>3030</t>
  </si>
  <si>
    <t>3040</t>
  </si>
  <si>
    <t>3050</t>
  </si>
  <si>
    <t>3060</t>
  </si>
  <si>
    <t>3070</t>
  </si>
  <si>
    <t>3080</t>
  </si>
  <si>
    <t>3085</t>
  </si>
  <si>
    <t>3090</t>
  </si>
  <si>
    <t>3100</t>
  </si>
  <si>
    <t>3110</t>
  </si>
  <si>
    <t>3120</t>
  </si>
  <si>
    <t>3130</t>
  </si>
  <si>
    <t>3140</t>
  </si>
  <si>
    <t>3145</t>
  </si>
  <si>
    <t>3146</t>
  </si>
  <si>
    <t>3147</t>
  </si>
  <si>
    <t>3148</t>
  </si>
  <si>
    <t>3200</t>
  </si>
  <si>
    <t>3210</t>
  </si>
  <si>
    <t>3220</t>
  </si>
  <si>
    <t>3230</t>
  </si>
  <si>
    <t>8001</t>
  </si>
  <si>
    <t>District</t>
  </si>
  <si>
    <t>MAPLETON 1</t>
  </si>
  <si>
    <t>BENNETT 29J</t>
  </si>
  <si>
    <t>STRASBURG 31J</t>
  </si>
  <si>
    <t>WESTMINSTER 50</t>
  </si>
  <si>
    <t>ENGLEWOOD 1</t>
  </si>
  <si>
    <t>SHERIDAN 2</t>
  </si>
  <si>
    <t>CHERRY CREEK 5</t>
  </si>
  <si>
    <t>LITTLETON 6</t>
  </si>
  <si>
    <t>DEER TRAIL 26J</t>
  </si>
  <si>
    <t>BYERS 32J</t>
  </si>
  <si>
    <t>WALSH RE-1</t>
  </si>
  <si>
    <t>PRITCHETT RE-3</t>
  </si>
  <si>
    <t>SPRINGFIELD RE-4</t>
  </si>
  <si>
    <t>VILAS RE-5</t>
  </si>
  <si>
    <t>CAMPO RE-6</t>
  </si>
  <si>
    <t>LAS ANIMAS RE-1</t>
  </si>
  <si>
    <t>BUENA VISTA R-31</t>
  </si>
  <si>
    <t>KIT CARSON R-1</t>
  </si>
  <si>
    <t>CLEAR CREEK RE-1</t>
  </si>
  <si>
    <t>NORTH CONEJOS RE-1J</t>
  </si>
  <si>
    <t>SANFORD 6J</t>
  </si>
  <si>
    <t>SOUTH CONEJOS RE-10</t>
  </si>
  <si>
    <t>CENTENNIAL R-1</t>
  </si>
  <si>
    <t>SIERRA GRANDE R-30</t>
  </si>
  <si>
    <t>ELIZABETH C-1</t>
  </si>
  <si>
    <t>KIOWA C-2</t>
  </si>
  <si>
    <t>BIG SANDY 100J</t>
  </si>
  <si>
    <t>ELBERT 200</t>
  </si>
  <si>
    <t>AGATE 300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</si>
  <si>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</si>
  <si>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</si>
  <si>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</si>
  <si>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</si>
  <si>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</si>
  <si>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</si>
  <si>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</si>
  <si>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</si>
  <si>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</si>
  <si>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HANOVER 28</t>
  </si>
  <si>
    <t>LEWIS-PALMER 38</t>
  </si>
  <si>
    <t>FALCON 49</t>
  </si>
  <si>
    <t>CANON CITY RE-1</t>
  </si>
  <si>
    <t>FREMONT RE-2</t>
  </si>
  <si>
    <t>ROARING FORK RE-1</t>
  </si>
  <si>
    <t>EAST GRAND 2</t>
  </si>
  <si>
    <t>HUERFANO RE-1</t>
  </si>
  <si>
    <t>LA VETA RE-2</t>
  </si>
  <si>
    <t>EADS RE-1</t>
  </si>
  <si>
    <t>PLAINVIEW RE-2</t>
  </si>
  <si>
    <t>STRATTON R-4</t>
  </si>
  <si>
    <t>BETHUNE R-5</t>
  </si>
  <si>
    <t>POUDRE R-1</t>
  </si>
  <si>
    <t>TRINIDAD 1</t>
  </si>
  <si>
    <t>LIMON RE-4J</t>
  </si>
  <si>
    <t>KARVAL RE-23</t>
  </si>
  <si>
    <t>VALLEY RE-1</t>
  </si>
  <si>
    <t>FRENCHMAN RE-3</t>
  </si>
  <si>
    <t>BUFFALO RE-4J</t>
  </si>
  <si>
    <t>PLATEAU RE-5</t>
  </si>
  <si>
    <t>DOLORES RE-4A</t>
  </si>
  <si>
    <t>MANCOS RE-6</t>
  </si>
  <si>
    <t>WEST END RE-2</t>
  </si>
  <si>
    <t>EAST OTERO R-1</t>
  </si>
  <si>
    <t>ROCKY FORD R-2</t>
  </si>
  <si>
    <t>MANZANOLA 3J</t>
  </si>
  <si>
    <t>FOWLER R-4J</t>
  </si>
  <si>
    <t>CHERAW 31</t>
  </si>
  <si>
    <t>SWINK 33</t>
  </si>
  <si>
    <t>OURAY R-1</t>
  </si>
  <si>
    <t>RIDGWAY R-2</t>
  </si>
  <si>
    <t>PLATTE CANYON 1</t>
  </si>
  <si>
    <t>HOLYOKE RE-1J</t>
  </si>
  <si>
    <t>HAXTUN RE-2J</t>
  </si>
  <si>
    <t>ASPEN 1</t>
  </si>
  <si>
    <t>GRANADA RE-1</t>
  </si>
  <si>
    <t>LAMAR RE-2</t>
  </si>
  <si>
    <t>HOLLY RE-3</t>
  </si>
  <si>
    <t>PUEBLO CITY 60</t>
  </si>
  <si>
    <t>RANGELY RE-4</t>
  </si>
  <si>
    <t>DEL NORTE C-7</t>
  </si>
  <si>
    <t>MONTE VISTA C-8</t>
  </si>
  <si>
    <t>SARGENT RE-33J</t>
  </si>
  <si>
    <t>HAYDEN RE-1</t>
  </si>
  <si>
    <t>STEAMBOAT SPRINGS RE-2</t>
  </si>
  <si>
    <t>MOFFAT 2</t>
  </si>
  <si>
    <t>SILVERTON 1</t>
  </si>
  <si>
    <t>TELLURIDE R-1</t>
  </si>
  <si>
    <t>JULESBURG RE-1</t>
  </si>
  <si>
    <t>SUMMIT RE-1</t>
  </si>
  <si>
    <t>WOODLAND PARK RE-2</t>
  </si>
  <si>
    <t>AKRON R-1</t>
  </si>
  <si>
    <t>ARICKAREE R-2</t>
  </si>
  <si>
    <t>OTIS R-3</t>
  </si>
  <si>
    <t>LONE STAR 101</t>
  </si>
  <si>
    <t>WOODLIN R-104</t>
  </si>
  <si>
    <t>EATON RE-2</t>
  </si>
  <si>
    <t>WINDSOR RE-4</t>
  </si>
  <si>
    <t>GREELEY 6</t>
  </si>
  <si>
    <t>PAWNEE RE-12</t>
  </si>
  <si>
    <t>YUMA 1</t>
  </si>
  <si>
    <t>WRAY RD-2</t>
  </si>
  <si>
    <t>IDALIA RJ-3</t>
  </si>
  <si>
    <t>LIBERTY J-4</t>
  </si>
  <si>
    <t>CHARTER SCHOOL INSTITUTE</t>
  </si>
  <si>
    <t>July</t>
  </si>
  <si>
    <t>Adj</t>
  </si>
  <si>
    <t>August</t>
  </si>
  <si>
    <t>September</t>
  </si>
  <si>
    <t>October</t>
  </si>
  <si>
    <t>November</t>
  </si>
  <si>
    <t>December</t>
  </si>
  <si>
    <t>January</t>
  </si>
  <si>
    <t>Rescission</t>
  </si>
  <si>
    <t>February</t>
  </si>
  <si>
    <t>March</t>
  </si>
  <si>
    <t>April</t>
  </si>
  <si>
    <t>May</t>
  </si>
  <si>
    <t>Paid to Date</t>
  </si>
  <si>
    <t>State Share</t>
  </si>
  <si>
    <t>Final Adj</t>
  </si>
  <si>
    <t>Gross</t>
  </si>
  <si>
    <t>Total Gross Payment</t>
  </si>
  <si>
    <t>Net Payment</t>
  </si>
  <si>
    <t>Difference</t>
  </si>
  <si>
    <t>Total Annual State Share Entitlement</t>
  </si>
  <si>
    <t>June</t>
  </si>
  <si>
    <t>Other Adjustments</t>
  </si>
  <si>
    <t>(Adjustment to Gross)</t>
  </si>
  <si>
    <t>SWAP Adjustment</t>
  </si>
  <si>
    <t>Charter Intercept Adjustment</t>
  </si>
  <si>
    <t>CSI Adjustment</t>
  </si>
  <si>
    <t>Audit Adjustment</t>
  </si>
  <si>
    <t>District Code</t>
  </si>
  <si>
    <t>Period</t>
  </si>
  <si>
    <t>Debit Amount</t>
  </si>
  <si>
    <t>Credit Amount</t>
  </si>
  <si>
    <t>Jrnl Posting Amt</t>
  </si>
  <si>
    <t>Jrnl Doc (Code,Dept,ID)</t>
  </si>
  <si>
    <t>Jrnl Vendor Legal Name</t>
  </si>
  <si>
    <t>DISB Actg Line Check Description</t>
  </si>
  <si>
    <t>Jrnl Check No</t>
  </si>
  <si>
    <t>ARAPAHOE COUNTY SCHOOL DISTRICT # 6</t>
  </si>
  <si>
    <t>WELD COUNTY SCHOOL DISTRICT RE-1</t>
  </si>
  <si>
    <t>SIERRA GRANDE R30 0740</t>
  </si>
  <si>
    <t>CHERRY CREEK 5 - 0130</t>
  </si>
  <si>
    <t>HAYDEN SD RE 1 2760</t>
  </si>
  <si>
    <t>SOUTH ROUTT RE3 2780</t>
  </si>
  <si>
    <t>EL PASO COUNTY SCHOOL DISTRICT # J1</t>
  </si>
  <si>
    <t>WOODLAND PARK RE2 3020</t>
  </si>
  <si>
    <t>MONTROSE COUNTY RE1J 2180</t>
  </si>
  <si>
    <t>CROWLEY COUNTY RE-1J 0770</t>
  </si>
  <si>
    <t>COSTILLA COUNTY SD 1</t>
  </si>
  <si>
    <t>WELD COUNTY SD RE 9</t>
  </si>
  <si>
    <t>EATON RE2 3085</t>
  </si>
  <si>
    <t>MONTEZUMA CORTEZ RE1 2035</t>
  </si>
  <si>
    <t>GARFIELD RE2 1195</t>
  </si>
  <si>
    <t>MORGAN COUNTY SCHOOL DISTRICT # 3</t>
  </si>
  <si>
    <t>CREEDE SCHOOL DISTRICT - 2010</t>
  </si>
  <si>
    <t>ARRIBA FLAGLER C-20 1450</t>
  </si>
  <si>
    <t>LIBERTY J4 3230</t>
  </si>
  <si>
    <t>YUMA 1 3200</t>
  </si>
  <si>
    <t>WRAY RD2 3210</t>
  </si>
  <si>
    <t>MAPLETON 1 0010</t>
  </si>
  <si>
    <t>ADAMS COUNTY 14 0030</t>
  </si>
  <si>
    <t>Westminster Public Schools</t>
  </si>
  <si>
    <t>SALIDA R32 0500</t>
  </si>
  <si>
    <t>SOUTH CONEJOS RE10 0580</t>
  </si>
  <si>
    <t>EL PASO COUNTY SCHOOL DIST # 2</t>
  </si>
  <si>
    <t>EL PASO COUNTY SCHOOL DISTRICT 3</t>
  </si>
  <si>
    <t>CHEYENNE MOUNTAIN 12 - 1020</t>
  </si>
  <si>
    <t>EL PASO COUNTY SCHOOL DISTRICT # 14</t>
  </si>
  <si>
    <t>EL PASO COUNTY SCHOOL DISTRICT # 28</t>
  </si>
  <si>
    <t>EL PASO COUNTY SCHOOL DIST # 38</t>
  </si>
  <si>
    <t>WEST GRAND 1JT 1340</t>
  </si>
  <si>
    <t>HINSDALE COUNTY RE 1 1380</t>
  </si>
  <si>
    <t>LA PLATA COUNTY SD # 10JTR</t>
  </si>
  <si>
    <t>LAS ANIMAS COUNTY SD # 1</t>
  </si>
  <si>
    <t>AGUILAR REORGANIZED 6 1620</t>
  </si>
  <si>
    <t>BRUSH RE 2J - 2395</t>
  </si>
  <si>
    <t>MANZANOLA 3 J 2535</t>
  </si>
  <si>
    <t>PARK COUNTY SD # 1</t>
  </si>
  <si>
    <t>PARK COUNTY RE2 2610</t>
  </si>
  <si>
    <t>WILEY RE13JT 2680</t>
  </si>
  <si>
    <t>County of PUEBLO SD 60</t>
  </si>
  <si>
    <t>RIO GRANDE COUNTY SD 8</t>
  </si>
  <si>
    <t>CENTER CONSOLIDATED SCHOOLS</t>
  </si>
  <si>
    <t>TELLURIDE R1 2830</t>
  </si>
  <si>
    <t>WASHINGTON COUNTY SD 3</t>
  </si>
  <si>
    <t>WIGGINS RE50J 2515</t>
  </si>
  <si>
    <t>DELTA COUNTY 50J 0870</t>
  </si>
  <si>
    <t>PUEBLO COUNTY 70 2700</t>
  </si>
  <si>
    <t>MESA COUNTY VALLEY 51 2000</t>
  </si>
  <si>
    <t>ELBERT COUNTY SD # 200</t>
  </si>
  <si>
    <t>ASPEN 1 - 2640</t>
  </si>
  <si>
    <t>SUMMIT RE1 3000</t>
  </si>
  <si>
    <t>COUNTY OF GRAND SD 2</t>
  </si>
  <si>
    <t>RIO BLANCO COUNTY SCHOOL DIST # 1</t>
  </si>
  <si>
    <t>ALAMOSA COUNTY SCHOOL DIST # 11J</t>
  </si>
  <si>
    <t>LAMAR RE-2 2660</t>
  </si>
  <si>
    <t>PROWERS COUNTY SCHOOL DISTRICT # 3</t>
  </si>
  <si>
    <t>LAKE COUNTY R-1 1510</t>
  </si>
  <si>
    <t>SANGRE DE CRISTO RE22J 0110</t>
  </si>
  <si>
    <t>MOFFAT COUNTY RE # 1 2020</t>
  </si>
  <si>
    <t>ROARING FORK RE1 1180</t>
  </si>
  <si>
    <t>KIT CARSON COUNTY SD 6J</t>
  </si>
  <si>
    <t>ADAMS COUNTY SCHOOL DISTRICT 27J</t>
  </si>
  <si>
    <t>COUNTY OF FREMONT RE-2 SD 1150</t>
  </si>
  <si>
    <t>ROUTT COUNTY SCHOOL DISTRICT # 2</t>
  </si>
  <si>
    <t>DURANGO SD 9R 1520</t>
  </si>
  <si>
    <t>CHEYENNE COUNTY SD # 1</t>
  </si>
  <si>
    <t>HAXTUN RE 2J 2630</t>
  </si>
  <si>
    <t>CLEAR CREEK RE-1 - 0540</t>
  </si>
  <si>
    <t>HOLYOKE RE 1J 2620</t>
  </si>
  <si>
    <t>WELD COUNTY SCHOOL DISTRICT Re-3J</t>
  </si>
  <si>
    <t>BACA COUNTY SCHOOL DISTRICT # 1</t>
  </si>
  <si>
    <t>THOMPSON R2J 1560</t>
  </si>
  <si>
    <t>ROCKY FORD R2 2530</t>
  </si>
  <si>
    <t>GUNNISON WATER RE 1J 1360</t>
  </si>
  <si>
    <t>BACA COUNTY SD 3</t>
  </si>
  <si>
    <t>POUDRE R1 1550</t>
  </si>
  <si>
    <t>VILAS RE5 0260</t>
  </si>
  <si>
    <t>DOLORES COUNTY RE2 0890</t>
  </si>
  <si>
    <t>FREMONT COUNTY SCHOOL DISTRICT # 1</t>
  </si>
  <si>
    <t>HUERFANO COUNTY SD # 2</t>
  </si>
  <si>
    <t>MONTROSE COUNTY SD # 2</t>
  </si>
  <si>
    <t>OTERO COUNTY SCHOOL DISTRICT # 4J</t>
  </si>
  <si>
    <t>ST VRAIN VALLEY RE 1J 0470</t>
  </si>
  <si>
    <t>EAST OTERO R1 2520</t>
  </si>
  <si>
    <t>BOULDER VALLEY RE2 - 0480</t>
  </si>
  <si>
    <t>County of Baca SD RE4</t>
  </si>
  <si>
    <t>CHEYENNE COUNTY SD RE5 0520</t>
  </si>
  <si>
    <t>NORTH CONEJOS RE1J 0550</t>
  </si>
  <si>
    <t>EL PASO COUNTY SCHOOL DISTRICT # 22</t>
  </si>
  <si>
    <t>RANGELY RE4 2720</t>
  </si>
  <si>
    <t>ARCHULETA COUNTY 50 JT - 0220</t>
  </si>
  <si>
    <t>PRIMERO REORGANIZED 2 1590</t>
  </si>
  <si>
    <t>BENT COUNTY SCHOOL DISTRICT #1</t>
  </si>
  <si>
    <t>WELD COUNTY SD #10</t>
  </si>
  <si>
    <t>DOLORES RE4A 2055</t>
  </si>
  <si>
    <t>VALLEY RE1 1828</t>
  </si>
  <si>
    <t>HI-PLAINS R 23 1460</t>
  </si>
  <si>
    <t>IDALIA RJ 3 3220</t>
  </si>
  <si>
    <t>BENNETT 29J - 0050</t>
  </si>
  <si>
    <t>ADAMS COUNTY 31J</t>
  </si>
  <si>
    <t>ARAPAHOE COUNTY SCHOOL DISTRICT # 1</t>
  </si>
  <si>
    <t>ARAPAHOE COUNTY SD # 26J</t>
  </si>
  <si>
    <t>CONEJOS COUNTY SD 6J</t>
  </si>
  <si>
    <t>ELBERT COUNTY SCHOOL DISTRICT # C2</t>
  </si>
  <si>
    <t>COLORADO SPRINGS 11 - 1010</t>
  </si>
  <si>
    <t>EL PASO COUNTY SCHOOL DIST # 23JT</t>
  </si>
  <si>
    <t>EL PASO COUNTY SD # 54JT</t>
  </si>
  <si>
    <t>FREMONT COUNTY SD 3</t>
  </si>
  <si>
    <t>DE BEQUE 49JT - 1980</t>
  </si>
  <si>
    <t>BETHUNE R-5 - 1490</t>
  </si>
  <si>
    <t>KIT CARSON COUNTY SD # 4</t>
  </si>
  <si>
    <t>IGNACIO 11 JT 1540</t>
  </si>
  <si>
    <t>LOGAN COUNTY SD 5</t>
  </si>
  <si>
    <t>COUNTY OF MONTEZUMA 2070</t>
  </si>
  <si>
    <t>WELDON VALLEY RE20J 2505</t>
  </si>
  <si>
    <t>OTERO COUNTY SD 31</t>
  </si>
  <si>
    <t>OTERO COUNTY SCHOOL DISTRICT # 33</t>
  </si>
  <si>
    <t>OURAY COUNTY SD RE1</t>
  </si>
  <si>
    <t>SARGENT RE 33J 2750</t>
  </si>
  <si>
    <t>MOUNTAIN VALLEY RE1 2790</t>
  </si>
  <si>
    <t>SAGUACHE COUNTY SD 2</t>
  </si>
  <si>
    <t>SAN JUAN COUNTY SD # 1</t>
  </si>
  <si>
    <t>WELD COUNTY SCHOOL DISTRICT 6</t>
  </si>
  <si>
    <t>CUSTER COUNTY C-1 - 0860</t>
  </si>
  <si>
    <t>LAS ANIMAS COUNTY SD 82</t>
  </si>
  <si>
    <t>PLATEAU VALLEY 50 1990</t>
  </si>
  <si>
    <t>BIG SANDY 100J - 0940</t>
  </si>
  <si>
    <t>EL PASO COUNTY SD 60JT</t>
  </si>
  <si>
    <t>ELBERT COUNTY SD #300</t>
  </si>
  <si>
    <t>GENOA HUGO C113 1780</t>
  </si>
  <si>
    <t>LONE STAR 101 3060</t>
  </si>
  <si>
    <t>OURAY COUNTY SCHOOL DISTRICT # R2</t>
  </si>
  <si>
    <t>LIMON RE 4J 1790</t>
  </si>
  <si>
    <t>EL PASO COUNTY SD 8</t>
  </si>
  <si>
    <t>WASHINGTON COUNTY R104</t>
  </si>
  <si>
    <t>HUERFANO RE 1 1390</t>
  </si>
  <si>
    <t>AKRON R-1 - 3030</t>
  </si>
  <si>
    <t>HOEHNE REORGANIZED 3 1600</t>
  </si>
  <si>
    <t>ADAMS ARAPAHOE COUNTY SD 32J</t>
  </si>
  <si>
    <t>GILPIN COUNTY RE1 1330</t>
  </si>
  <si>
    <t>GRANADA RE 1 2650</t>
  </si>
  <si>
    <t>ARICKAREE R-2 - 3040</t>
  </si>
  <si>
    <t>NORTH PARK R1 1410</t>
  </si>
  <si>
    <t>LOGAN COUNTY SD 4</t>
  </si>
  <si>
    <t>CAMPO RE-6 - 0270</t>
  </si>
  <si>
    <t>SAN MIGUEL COUNTY SD 2J</t>
  </si>
  <si>
    <t>LOGAN COUNTY SD # 3</t>
  </si>
  <si>
    <t>Kiowa County School District RE-1</t>
  </si>
  <si>
    <t>KIOWA COUNTY SD 2</t>
  </si>
  <si>
    <t>LINCOLN COUNTY SD # 23</t>
  </si>
  <si>
    <t>MCCLAVE RE 2 0310</t>
  </si>
  <si>
    <t>EAGLE COUNTY RE50J SD</t>
  </si>
  <si>
    <t>DOUGLAS COUNTY SCHOOL DISTRICT RE1</t>
  </si>
  <si>
    <t>GARFIELD COUNTY SCHOOL DIST # 16</t>
  </si>
  <si>
    <t>ARAPAHOE COUNTY SCHOOL DISTRICT #2</t>
  </si>
  <si>
    <t>SCHOOL DISTRCT RE-1 JULESBURG</t>
  </si>
  <si>
    <t>COUNTY OF EL PASO SCHOOL DIST 20</t>
  </si>
  <si>
    <t>JEFFERSON COUNTY SD R1</t>
  </si>
  <si>
    <t>BUENA VISTA SCHOOL DISTRICT R31</t>
  </si>
  <si>
    <t>WELD COUNTY SCHOOL DISTRICT RE 4</t>
  </si>
  <si>
    <t>ADAMS ARAPAHOE DIST 28J</t>
  </si>
  <si>
    <t>WELD COUNTY SD RE-5J</t>
  </si>
  <si>
    <t>REVERE SCHOOL DISTRICT</t>
  </si>
  <si>
    <t>Charter Intercept</t>
  </si>
  <si>
    <t>ADAMS 12 FIVE STAR SCHOOLS</t>
  </si>
  <si>
    <t>ADAMS COUNTY 14</t>
  </si>
  <si>
    <t>SCHOOL DISTRICT 27J</t>
  </si>
  <si>
    <t>ALAMOSA RE-11J</t>
  </si>
  <si>
    <t>SANGRE DE CRISTO RE-22J</t>
  </si>
  <si>
    <t>ADAMS-ARAPAHOE 28J</t>
  </si>
  <si>
    <t>ARCHULETA COUNTY 50 JT</t>
  </si>
  <si>
    <t>MC CLAVE RE-2</t>
  </si>
  <si>
    <t>ST VRAIN VALLEY RE 1J</t>
  </si>
  <si>
    <t>BOULDER VALLEY RE 2</t>
  </si>
  <si>
    <t>SALIDA R-32</t>
  </si>
  <si>
    <t>CHEYENNE COUNTY RE-5</t>
  </si>
  <si>
    <t>CROWLEY COUNTY RE-1-J</t>
  </si>
  <si>
    <t>CUSTER COUNTY SCHOOL DISTRICT C-1</t>
  </si>
  <si>
    <t>DELTA COUNTY 50(J)</t>
  </si>
  <si>
    <t>DENVER COUNTY 1</t>
  </si>
  <si>
    <t>DOLORES COUNTY RE NO.2</t>
  </si>
  <si>
    <t>DOUGLAS COUNTY RE 1</t>
  </si>
  <si>
    <t>EAGLE COUNTY RE 50</t>
  </si>
  <si>
    <t>PEYTON 23 JT</t>
  </si>
  <si>
    <t>EDISON 54 JT</t>
  </si>
  <si>
    <t>MIAMI/YODER 60 JT</t>
  </si>
  <si>
    <t>COTOPAXI RE-3</t>
  </si>
  <si>
    <t>GARFIELD RE-2</t>
  </si>
  <si>
    <t>GARFIELD 16</t>
  </si>
  <si>
    <t>GILPIN COUNTY RE-1</t>
  </si>
  <si>
    <t>WEST GRAND 1-JT</t>
  </si>
  <si>
    <t>GUNNISON WATERSHED RE1J</t>
  </si>
  <si>
    <t>HINSDALE COUNTY RE 1</t>
  </si>
  <si>
    <t xml:space="preserve">NORTH PARK R-1 </t>
  </si>
  <si>
    <t>JEFFERSON COUNTY R-1</t>
  </si>
  <si>
    <t>ARRIBA-FLAGLER C-20</t>
  </si>
  <si>
    <t>HI-PLAINS R-23</t>
  </si>
  <si>
    <t>BURLINGTON RE-6J</t>
  </si>
  <si>
    <t>LAKE COUNTY R-1</t>
  </si>
  <si>
    <t>DURANGO 9-R</t>
  </si>
  <si>
    <t>BAYFIELD 10 JT-R</t>
  </si>
  <si>
    <t>IGNACIO 11 JT</t>
  </si>
  <si>
    <t>THOMPSON R2-J</t>
  </si>
  <si>
    <t>ESTES PARK R-3</t>
  </si>
  <si>
    <t>PRIMERO REORGANIZED 2</t>
  </si>
  <si>
    <t>HOEHNE REORGANIZED 3</t>
  </si>
  <si>
    <t>AGUILAR REORGANIZED 6</t>
  </si>
  <si>
    <t>BRANSON REORGANIZED 82</t>
  </si>
  <si>
    <t>KIM REORGANIZED 88</t>
  </si>
  <si>
    <t>GENOA-HUGO C113</t>
  </si>
  <si>
    <t>DE BEQUE 49JT</t>
  </si>
  <si>
    <t>PLATEAU VALLEY 50</t>
  </si>
  <si>
    <t>MESA COUNTY VALLEY 51</t>
  </si>
  <si>
    <t>CREEDE SCHOOL DISTRICT</t>
  </si>
  <si>
    <t>MOFFAT COUNTY RE:NO 1</t>
  </si>
  <si>
    <t>MONTEZUMA-CORTEZ RE-1</t>
  </si>
  <si>
    <t>MONTROSE COUNTY RE-1J</t>
  </si>
  <si>
    <t>BRUSH RE-2(J)</t>
  </si>
  <si>
    <t>FORT MORGAN RE-3</t>
  </si>
  <si>
    <t>WELDON VALLEY RE-20(J)</t>
  </si>
  <si>
    <t>WIGGINS RE-50(J)</t>
  </si>
  <si>
    <t>PARK COUNTY RE-2</t>
  </si>
  <si>
    <t>WILEY RE-13 JT</t>
  </si>
  <si>
    <t>PUEBLO COUNTY 70</t>
  </si>
  <si>
    <t>MEEKER RE1</t>
  </si>
  <si>
    <t>SOUTH ROUTT RE 3</t>
  </si>
  <si>
    <t>MOUNTAIN VALLEY RE 1</t>
  </si>
  <si>
    <t>CENTER 26 JT</t>
  </si>
  <si>
    <t>NORWOOD R-2J</t>
  </si>
  <si>
    <t>CRIPPLE CREEK-VICTOR RE-1</t>
  </si>
  <si>
    <t>WELD COUNTY RE-1</t>
  </si>
  <si>
    <t>WELD COUNTY SCHOOL DISTRICT RE-3J</t>
  </si>
  <si>
    <t>JOHNSTOWN-MILLIKEN RE-5J</t>
  </si>
  <si>
    <t>PLATTE VALLEY RE-7</t>
  </si>
  <si>
    <t>WELD COUNTY S/D RE-8</t>
  </si>
  <si>
    <t>AULT-HIGHLAND RE-9</t>
  </si>
  <si>
    <t>BRIGGSDALE RE-10</t>
  </si>
  <si>
    <t>PRAIRIE RE-11</t>
  </si>
  <si>
    <t>Total Paid</t>
  </si>
  <si>
    <t>Diff (AB - AH)</t>
  </si>
  <si>
    <t>Net Adjusments</t>
  </si>
  <si>
    <t>Net Pay</t>
  </si>
  <si>
    <t>Grand Total</t>
  </si>
  <si>
    <t>CORE Payments</t>
  </si>
  <si>
    <t>Total Adjustments</t>
  </si>
  <si>
    <t>Calculated</t>
  </si>
  <si>
    <t>Paid</t>
  </si>
  <si>
    <t>Calculated Payments</t>
  </si>
  <si>
    <t>SWAP Total</t>
  </si>
  <si>
    <t>Charter Intercept Total</t>
  </si>
  <si>
    <t>CSI Adjustment Total</t>
  </si>
  <si>
    <t>Audit Adjustment Totals</t>
  </si>
  <si>
    <t>DC0030760</t>
  </si>
  <si>
    <t>District  Code</t>
  </si>
  <si>
    <t>School District No.1 in the City and County of Denver</t>
  </si>
  <si>
    <t>Upper Rio Grande School District C-7</t>
  </si>
  <si>
    <t>Dist</t>
  </si>
  <si>
    <t>Difference (June)</t>
  </si>
  <si>
    <t>Through May 2019</t>
  </si>
  <si>
    <t>Gross State Share Full Year</t>
  </si>
  <si>
    <t>Diff</t>
  </si>
  <si>
    <t>Annual Rescission</t>
  </si>
  <si>
    <t>To be paid</t>
  </si>
  <si>
    <t>El Paso County Colorado School Dist 49</t>
  </si>
  <si>
    <t>Elizabeth School District</t>
  </si>
  <si>
    <t>LAS ANIMAS COUNTY SCHOOL DIST 88</t>
  </si>
  <si>
    <t>Electronic Funds Transfer</t>
  </si>
  <si>
    <t>(EFT less Net)</t>
  </si>
  <si>
    <t>and press Enter</t>
  </si>
  <si>
    <t>Type District Code =&gt;</t>
  </si>
  <si>
    <t>Amount from Fiscal Note</t>
  </si>
  <si>
    <t>Difference from fiscal note state share amount</t>
  </si>
  <si>
    <t>Annual CSI At-Risk Adj</t>
  </si>
  <si>
    <t>CSI At-Risk Adj Rec</t>
  </si>
  <si>
    <t>Pymt Calc</t>
  </si>
  <si>
    <t>Amount Owed to (from) District</t>
  </si>
  <si>
    <t>EFT,999A,20220000000000013777</t>
  </si>
  <si>
    <t>3110 State Share July FY22</t>
  </si>
  <si>
    <t>202107201860111</t>
  </si>
  <si>
    <t>EFT,999A,20220000000000032282</t>
  </si>
  <si>
    <t>3110 State Share August FY22</t>
  </si>
  <si>
    <t>202108201878593</t>
  </si>
  <si>
    <t>EFT,999A,20220000000000051666</t>
  </si>
  <si>
    <t>3110 State Share September FY22</t>
  </si>
  <si>
    <t>202109211897972</t>
  </si>
  <si>
    <t>EFT,999A,20220000000000070140</t>
  </si>
  <si>
    <t>3110 State Share October FY22</t>
  </si>
  <si>
    <t>202110191916417</t>
  </si>
  <si>
    <t>EFT,999A,20220000000000090860</t>
  </si>
  <si>
    <t>3110 State Share November FY22</t>
  </si>
  <si>
    <t>202111181937131</t>
  </si>
  <si>
    <t>EFT,999A,20220000000000109739</t>
  </si>
  <si>
    <t>3110 State Share December FY22</t>
  </si>
  <si>
    <t>202112171955996</t>
  </si>
  <si>
    <t>EFT,999A,20220000000000128779</t>
  </si>
  <si>
    <t>3110 State Share  January FY22</t>
  </si>
  <si>
    <t>202201201975005</t>
  </si>
  <si>
    <t>EFT,999A,20220000000000149347</t>
  </si>
  <si>
    <t>3110 State Share February FY22</t>
  </si>
  <si>
    <t>202202221995554</t>
  </si>
  <si>
    <t>EFT,999A,20220000000000168900</t>
  </si>
  <si>
    <t>3110 State Share March FY22</t>
  </si>
  <si>
    <t>202203222015096</t>
  </si>
  <si>
    <t>EFT,999A,20220000000000188102</t>
  </si>
  <si>
    <t>3110 State Share April FY22</t>
  </si>
  <si>
    <t>202204202034297</t>
  </si>
  <si>
    <t>EFT,999A,20220000000000210242</t>
  </si>
  <si>
    <t>3110 State Share May FY22</t>
  </si>
  <si>
    <t>202205202056437</t>
  </si>
  <si>
    <t>EFT,999A,20220000000000232034</t>
  </si>
  <si>
    <t>3110 State Share June FY22</t>
  </si>
  <si>
    <t>202206212078227</t>
  </si>
  <si>
    <t>EFT,999A,20220000000000013778</t>
  </si>
  <si>
    <t>202107201860112</t>
  </si>
  <si>
    <t>EFT,999A,20220000000000032283</t>
  </si>
  <si>
    <t>202108201878594</t>
  </si>
  <si>
    <t>EFT,999A,20220000000000051667</t>
  </si>
  <si>
    <t>202109211897973</t>
  </si>
  <si>
    <t>EFT,999A,20220000000000070141</t>
  </si>
  <si>
    <t>202110191916418</t>
  </si>
  <si>
    <t>EFT,999A,20220000000000090861</t>
  </si>
  <si>
    <t>202111181937132</t>
  </si>
  <si>
    <t>EFT,999A,20220000000000109740</t>
  </si>
  <si>
    <t>202112171955997</t>
  </si>
  <si>
    <t>EFT,999A,20220000000000128780</t>
  </si>
  <si>
    <t>202201201975006</t>
  </si>
  <si>
    <t>EFT,999A,20220000000000149348</t>
  </si>
  <si>
    <t>202202221995555</t>
  </si>
  <si>
    <t>EFT,999A,20220000000000168901</t>
  </si>
  <si>
    <t>202203222015097</t>
  </si>
  <si>
    <t>EFT,999A,20220000000000188103</t>
  </si>
  <si>
    <t>202204202034298</t>
  </si>
  <si>
    <t>EFT,999A,20220000000000210243</t>
  </si>
  <si>
    <t>202205202056438</t>
  </si>
  <si>
    <t>EFT,999A,20220000000000232035</t>
  </si>
  <si>
    <t>202206212078228</t>
  </si>
  <si>
    <t>EFT,999A,20220000000000013779</t>
  </si>
  <si>
    <t>202107201860113</t>
  </si>
  <si>
    <t>EFT,999A,20220000000000032284</t>
  </si>
  <si>
    <t>202108201878595</t>
  </si>
  <si>
    <t>EFT,999A,20220000000000051668</t>
  </si>
  <si>
    <t>202109211897974</t>
  </si>
  <si>
    <t>EFT,999A,20220000000000070142</t>
  </si>
  <si>
    <t>202110191916419</t>
  </si>
  <si>
    <t>EFT,999A,20220000000000090862</t>
  </si>
  <si>
    <t>202111181937133</t>
  </si>
  <si>
    <t>EFT,999A,20220000000000109741</t>
  </si>
  <si>
    <t>202112171955998</t>
  </si>
  <si>
    <t>EFT,999A,20220000000000128781</t>
  </si>
  <si>
    <t>202201201975007</t>
  </si>
  <si>
    <t>EFT,999A,20220000000000149349</t>
  </si>
  <si>
    <t>202202221995556</t>
  </si>
  <si>
    <t>EFT,999A,20220000000000168902</t>
  </si>
  <si>
    <t>202203222015098</t>
  </si>
  <si>
    <t>EFT,999A,20220000000000188104</t>
  </si>
  <si>
    <t>202204202034299</t>
  </si>
  <si>
    <t>EFT,999A,20220000000000210244</t>
  </si>
  <si>
    <t>202205202056439</t>
  </si>
  <si>
    <t>EFT,999A,20220000000000232036</t>
  </si>
  <si>
    <t>202206212078229</t>
  </si>
  <si>
    <t>EFT,999A,20220000000000013842</t>
  </si>
  <si>
    <t>202107201860176</t>
  </si>
  <si>
    <t>EFT,999A,20220000000000032347</t>
  </si>
  <si>
    <t>202108201878658</t>
  </si>
  <si>
    <t>EFT,999A,20220000000000051732</t>
  </si>
  <si>
    <t>202109211898038</t>
  </si>
  <si>
    <t>EFT,999A,20220000000000070206</t>
  </si>
  <si>
    <t>202110191916483</t>
  </si>
  <si>
    <t>EFT,999A,20220000000000090926</t>
  </si>
  <si>
    <t>202111181937197</t>
  </si>
  <si>
    <t>EFT,999A,20220000000000109805</t>
  </si>
  <si>
    <t>202112171956062</t>
  </si>
  <si>
    <t>EFT,999A,20220000000000128849</t>
  </si>
  <si>
    <t>202201201975075</t>
  </si>
  <si>
    <t>EFT,999A,20220000000000149412</t>
  </si>
  <si>
    <t>202202221995619</t>
  </si>
  <si>
    <t>EFT,999A,20220000000000168965</t>
  </si>
  <si>
    <t>202203222015161</t>
  </si>
  <si>
    <t>EFT,999A,20220000000000188167</t>
  </si>
  <si>
    <t>202204202034362</t>
  </si>
  <si>
    <t>EFT,999A,20220000000000210306</t>
  </si>
  <si>
    <t>202205202056501</t>
  </si>
  <si>
    <t>EFT,999A,20220000000000232099</t>
  </si>
  <si>
    <t>202206212078292</t>
  </si>
  <si>
    <t>EFT,999A,20220000000000013780</t>
  </si>
  <si>
    <t>202107201860114</t>
  </si>
  <si>
    <t>EFT,999A,20220000000000032285</t>
  </si>
  <si>
    <t>202108201878596</t>
  </si>
  <si>
    <t>EFT,999A,20220000000000051669</t>
  </si>
  <si>
    <t>202109211897975</t>
  </si>
  <si>
    <t>EFT,999A,20220000000000070143</t>
  </si>
  <si>
    <t>202110191916420</t>
  </si>
  <si>
    <t>EFT,999A,20220000000000090863</t>
  </si>
  <si>
    <t>202111181937134</t>
  </si>
  <si>
    <t>EFT,999A,20220000000000109742</t>
  </si>
  <si>
    <t>202112171955999</t>
  </si>
  <si>
    <t>EFT,999A,20220000000000128782</t>
  </si>
  <si>
    <t>202201201975008</t>
  </si>
  <si>
    <t>EFT,999A,20220000000000149350</t>
  </si>
  <si>
    <t>202202221995557</t>
  </si>
  <si>
    <t>EFT,999A,20220000000000168903</t>
  </si>
  <si>
    <t>202203222015099</t>
  </si>
  <si>
    <t>EFT,999A,20220000000000188105</t>
  </si>
  <si>
    <t>202204202034300</t>
  </si>
  <si>
    <t>EFT,999A,20220000000000210245</t>
  </si>
  <si>
    <t>202205202056440</t>
  </si>
  <si>
    <t>EFT,999A,20220000000000232037</t>
  </si>
  <si>
    <t>202206212078230</t>
  </si>
  <si>
    <t>EFT,999A,20220000000000013781</t>
  </si>
  <si>
    <t>202107201860115</t>
  </si>
  <si>
    <t>EFT,999A,20220000000000032286</t>
  </si>
  <si>
    <t>202108201878597</t>
  </si>
  <si>
    <t>EFT,999A,20220000000000051670</t>
  </si>
  <si>
    <t>202109211897976</t>
  </si>
  <si>
    <t>EFT,999A,20220000000000070144</t>
  </si>
  <si>
    <t>202110191916421</t>
  </si>
  <si>
    <t>EFT,999A,20220000000000090864</t>
  </si>
  <si>
    <t>202111181937135</t>
  </si>
  <si>
    <t>EFT,999A,20220000000000109743</t>
  </si>
  <si>
    <t>202112171956000</t>
  </si>
  <si>
    <t>EFT,999A,20220000000000128783</t>
  </si>
  <si>
    <t>202201201975009</t>
  </si>
  <si>
    <t>EFT,999A,20220000000000149351</t>
  </si>
  <si>
    <t>202202221995558</t>
  </si>
  <si>
    <t>EFT,999A,20220000000000168904</t>
  </si>
  <si>
    <t>202203222015100</t>
  </si>
  <si>
    <t>EFT,999A,20220000000000188106</t>
  </si>
  <si>
    <t>202204202034301</t>
  </si>
  <si>
    <t>EFT,999A,20220000000000210246</t>
  </si>
  <si>
    <t>202205202056441</t>
  </si>
  <si>
    <t>EFT,999A,20220000000000232038</t>
  </si>
  <si>
    <t>202206212078231</t>
  </si>
  <si>
    <t>EFT,999A,20220000000000013782</t>
  </si>
  <si>
    <t>202107201860116</t>
  </si>
  <si>
    <t>EFT,999A,20220000000000032287</t>
  </si>
  <si>
    <t>202108201878598</t>
  </si>
  <si>
    <t>EFT,999A,20220000000000051671</t>
  </si>
  <si>
    <t>202109211897977</t>
  </si>
  <si>
    <t>EFT,999A,20220000000000070145</t>
  </si>
  <si>
    <t>202110191916422</t>
  </si>
  <si>
    <t>EFT,999A,20220000000000090865</t>
  </si>
  <si>
    <t>202111181937136</t>
  </si>
  <si>
    <t>EFT,999A,20220000000000109744</t>
  </si>
  <si>
    <t>202112171956001</t>
  </si>
  <si>
    <t>EFT,999A,20220000000000128784</t>
  </si>
  <si>
    <t>202201201975010</t>
  </si>
  <si>
    <t>EFT,999A,20220000000000149352</t>
  </si>
  <si>
    <t>202202221995559</t>
  </si>
  <si>
    <t>EFT,999A,20220000000000168905</t>
  </si>
  <si>
    <t>202203222015101</t>
  </si>
  <si>
    <t>EFT,999A,20220000000000188107</t>
  </si>
  <si>
    <t>202204202034302</t>
  </si>
  <si>
    <t>EFT,999A,20220000000000210247</t>
  </si>
  <si>
    <t>202205202056442</t>
  </si>
  <si>
    <t>EFT,999A,20220000000000232039</t>
  </si>
  <si>
    <t>202206212078232</t>
  </si>
  <si>
    <t>EFT,999A,20220000000000013832</t>
  </si>
  <si>
    <t>202107201860166</t>
  </si>
  <si>
    <t>EFT,999A,20220000000000032337</t>
  </si>
  <si>
    <t>202108201878648</t>
  </si>
  <si>
    <t>EFT,999A,20220000000000051722</t>
  </si>
  <si>
    <t>202109211898028</t>
  </si>
  <si>
    <t>EFT,999A,20220000000000070196</t>
  </si>
  <si>
    <t>202110191916473</t>
  </si>
  <si>
    <t>EFT,999A,20220000000000090916</t>
  </si>
  <si>
    <t>202111181937187</t>
  </si>
  <si>
    <t>EFT,999A,20220000000000109795</t>
  </si>
  <si>
    <t>202112171956052</t>
  </si>
  <si>
    <t>EFT,999A,20220000000000128838</t>
  </si>
  <si>
    <t>202201201975064</t>
  </si>
  <si>
    <t>EFT,999A,20220000000000149402</t>
  </si>
  <si>
    <t>202202221995609</t>
  </si>
  <si>
    <t>EFT,999A,20220000000000168955</t>
  </si>
  <si>
    <t>202203222015151</t>
  </si>
  <si>
    <t>EFT,999A,20220000000000188157</t>
  </si>
  <si>
    <t>202204202034352</t>
  </si>
  <si>
    <t>EFT,999A,20220000000000210296</t>
  </si>
  <si>
    <t>202205202056491</t>
  </si>
  <si>
    <t>EFT,999A,20220000000000232089</t>
  </si>
  <si>
    <t>202206212078282</t>
  </si>
  <si>
    <t>EFT,999A,20220000000000013837</t>
  </si>
  <si>
    <t>202107201860171</t>
  </si>
  <si>
    <t>EFT,999A,20220000000000032342</t>
  </si>
  <si>
    <t>202108201878653</t>
  </si>
  <si>
    <t>EFT,999A,20220000000000051727</t>
  </si>
  <si>
    <t>202109211898033</t>
  </si>
  <si>
    <t>EFT,999A,20220000000000070201</t>
  </si>
  <si>
    <t>202110191916478</t>
  </si>
  <si>
    <t>EFT,999A,20220000000000090921</t>
  </si>
  <si>
    <t>202111181937192</t>
  </si>
  <si>
    <t>EFT,999A,20220000000000109800</t>
  </si>
  <si>
    <t>202112171956057</t>
  </si>
  <si>
    <t>EFT,999A,20220000000000128843</t>
  </si>
  <si>
    <t>202201201975069</t>
  </si>
  <si>
    <t>EFT,999A,20220000000000149407</t>
  </si>
  <si>
    <t>202202221995614</t>
  </si>
  <si>
    <t>EFT,999A,20220000000000168960</t>
  </si>
  <si>
    <t>202203222015156</t>
  </si>
  <si>
    <t>EFT,999A,20220000000000188162</t>
  </si>
  <si>
    <t>202204202034357</t>
  </si>
  <si>
    <t>EFT,999A,20220000000000210301</t>
  </si>
  <si>
    <t>202205202056496</t>
  </si>
  <si>
    <t>EFT,999A,20220000000000232094</t>
  </si>
  <si>
    <t>202206212078287</t>
  </si>
  <si>
    <t>EFT,999A,20220000000000013783</t>
  </si>
  <si>
    <t>202107201860117</t>
  </si>
  <si>
    <t>EFT,999A,20220000000000032288</t>
  </si>
  <si>
    <t>202108201878599</t>
  </si>
  <si>
    <t>EFT,999A,20220000000000051672</t>
  </si>
  <si>
    <t>202109211897978</t>
  </si>
  <si>
    <t>EFT,999A,20220000000000070146</t>
  </si>
  <si>
    <t>202110191916423</t>
  </si>
  <si>
    <t>EFT,999A,20220000000000090866</t>
  </si>
  <si>
    <t>202111181937137</t>
  </si>
  <si>
    <t>EFT,999A,20220000000000109745</t>
  </si>
  <si>
    <t>202112171956002</t>
  </si>
  <si>
    <t>EFT,999A,20220000000000128785</t>
  </si>
  <si>
    <t>202201201975011</t>
  </si>
  <si>
    <t>EFT,999A,20220000000000149353</t>
  </si>
  <si>
    <t>202202221995560</t>
  </si>
  <si>
    <t>EFT,999A,20220000000000168906</t>
  </si>
  <si>
    <t>202203222015102</t>
  </si>
  <si>
    <t>EFT,999A,20220000000000188108</t>
  </si>
  <si>
    <t>202204202034303</t>
  </si>
  <si>
    <t>EFT,999A,20220000000000210248</t>
  </si>
  <si>
    <t>202205202056443</t>
  </si>
  <si>
    <t>EFT,999A,20220000000000232040</t>
  </si>
  <si>
    <t>202206212078233</t>
  </si>
  <si>
    <t>EFT,999A,20220000000000013757</t>
  </si>
  <si>
    <t>202107201860091</t>
  </si>
  <si>
    <t>EFT,999A,20220000000000032262</t>
  </si>
  <si>
    <t>202108201878573</t>
  </si>
  <si>
    <t>EFT,999A,20220000000000051646</t>
  </si>
  <si>
    <t>202109211897952</t>
  </si>
  <si>
    <t>EFT,999A,20220000000000070120</t>
  </si>
  <si>
    <t>202110191916397</t>
  </si>
  <si>
    <t>EFT,999A,20220000000000090840</t>
  </si>
  <si>
    <t>202111181937111</t>
  </si>
  <si>
    <t>EFT,999A,20220000000000109719</t>
  </si>
  <si>
    <t>202112171955976</t>
  </si>
  <si>
    <t>EFT,999A,20220000000000128759</t>
  </si>
  <si>
    <t>202201201974985</t>
  </si>
  <si>
    <t>EFT,999A,20220000000000149328</t>
  </si>
  <si>
    <t>202202221995535</t>
  </si>
  <si>
    <t>EFT,999A,20220000000000168881</t>
  </si>
  <si>
    <t>202203222015077</t>
  </si>
  <si>
    <t>EFT,999A,20220000000000188083</t>
  </si>
  <si>
    <t>202204202034278</t>
  </si>
  <si>
    <t>EFT,999A,20220000000000210223</t>
  </si>
  <si>
    <t>202205202056418</t>
  </si>
  <si>
    <t>EFT,999A,20220000000000232015</t>
  </si>
  <si>
    <t>202206212078208</t>
  </si>
  <si>
    <t>EFT,999A,20220000000000007664</t>
  </si>
  <si>
    <t>3110 State Share Early Pays July FY22</t>
  </si>
  <si>
    <t>202107131854017</t>
  </si>
  <si>
    <t>EFT,999A,20220000000000027498</t>
  </si>
  <si>
    <t>3110 State Share Early Pays August FY22</t>
  </si>
  <si>
    <t>202108121873810</t>
  </si>
  <si>
    <t>EFT,999A,20220000000000046751</t>
  </si>
  <si>
    <t>3110 State Share Early Pays September FY22</t>
  </si>
  <si>
    <t>202109141893061</t>
  </si>
  <si>
    <t>EFT,999A,20220000000000065117</t>
  </si>
  <si>
    <t>3110 State Share Early Pays October FY22</t>
  </si>
  <si>
    <t>202110121911398</t>
  </si>
  <si>
    <t>EFT,999A,20220000000000086782</t>
  </si>
  <si>
    <t>3110 State Share Early Pays November FY22</t>
  </si>
  <si>
    <t>202111121933053</t>
  </si>
  <si>
    <t>EFT,999A,20220000000000107077</t>
  </si>
  <si>
    <t>3110 State Share Early Pays December FY22</t>
  </si>
  <si>
    <t>202112141953340</t>
  </si>
  <si>
    <t>EFT,999A,20220000000000128786</t>
  </si>
  <si>
    <t>202201201975012</t>
  </si>
  <si>
    <t>EFT,999A,20220000000000144831</t>
  </si>
  <si>
    <t>3110 State Share Early Pays February FY22</t>
  </si>
  <si>
    <t>202202141991042</t>
  </si>
  <si>
    <t>EFT,999A,20220000000000163640</t>
  </si>
  <si>
    <t>3110 State Share Early Pays March FY22</t>
  </si>
  <si>
    <t>202203142009836</t>
  </si>
  <si>
    <t>EFT,999A,20220000000000183252</t>
  </si>
  <si>
    <t>3110 State Share Early Pays April FY22</t>
  </si>
  <si>
    <t>202204122029447</t>
  </si>
  <si>
    <t>EFT,999A,20220000000000204157</t>
  </si>
  <si>
    <t>3110 State Share Early Pays May FY22</t>
  </si>
  <si>
    <t>202205122050352</t>
  </si>
  <si>
    <t>EFT,999A,20220000000000227533</t>
  </si>
  <si>
    <t>3110 State Share Early Pays June FY22</t>
  </si>
  <si>
    <t>202206142073726</t>
  </si>
  <si>
    <t>EFT,999A,20220000000000007665</t>
  </si>
  <si>
    <t>202107131854018</t>
  </si>
  <si>
    <t>EFT,999A,20220000000000027499</t>
  </si>
  <si>
    <t>202108121873811</t>
  </si>
  <si>
    <t>EFT,999A,20220000000000046752</t>
  </si>
  <si>
    <t>202109141893062</t>
  </si>
  <si>
    <t>EFT,999A,20220000000000065118</t>
  </si>
  <si>
    <t>202110121911399</t>
  </si>
  <si>
    <t>EFT,999A,20220000000000086783</t>
  </si>
  <si>
    <t>202111121933054</t>
  </si>
  <si>
    <t>EFT,999A,20220000000000107078</t>
  </si>
  <si>
    <t>202112141953341</t>
  </si>
  <si>
    <t>EFT,999A,20220000000000128787</t>
  </si>
  <si>
    <t>202201201975013</t>
  </si>
  <si>
    <t>EFT,999A,20220000000000144832</t>
  </si>
  <si>
    <t>202202141991043</t>
  </si>
  <si>
    <t>EFT,999A,20220000000000163641</t>
  </si>
  <si>
    <t>202203142009837</t>
  </si>
  <si>
    <t>EFT,999A,20220000000000183253</t>
  </si>
  <si>
    <t>202204122029448</t>
  </si>
  <si>
    <t>EFT,999A,20220000000000204158</t>
  </si>
  <si>
    <t>202205122050353</t>
  </si>
  <si>
    <t>EFT,999A,20220000000000227534</t>
  </si>
  <si>
    <t>202206142073727</t>
  </si>
  <si>
    <t>EFT,999A,20220000000000013879</t>
  </si>
  <si>
    <t>202107201860213</t>
  </si>
  <si>
    <t>EFT,999A,20220000000000032384</t>
  </si>
  <si>
    <t>202108201878695</t>
  </si>
  <si>
    <t>EFT,999A,20220000000000051771</t>
  </si>
  <si>
    <t>202109211898077</t>
  </si>
  <si>
    <t>EFT,999A,20220000000000070245</t>
  </si>
  <si>
    <t>202110191916522</t>
  </si>
  <si>
    <t>EFT,999A,20220000000000090965</t>
  </si>
  <si>
    <t>202111181937236</t>
  </si>
  <si>
    <t>EFT,999A,20220000000000109842</t>
  </si>
  <si>
    <t>202112171956099</t>
  </si>
  <si>
    <t>EFT,999A,20220000000000128886</t>
  </si>
  <si>
    <t>202201201975112</t>
  </si>
  <si>
    <t>EFT,999A,20220000000000149449</t>
  </si>
  <si>
    <t>202202221995656</t>
  </si>
  <si>
    <t>EFT,999A,20220000000000169002</t>
  </si>
  <si>
    <t>202203222015198</t>
  </si>
  <si>
    <t>EFT,999A,20220000000000188204</t>
  </si>
  <si>
    <t>202204202034399</t>
  </si>
  <si>
    <t>EFT,999A,20220000000000210343</t>
  </si>
  <si>
    <t>202205202056538</t>
  </si>
  <si>
    <t>EFT,999A,20220000000000232136</t>
  </si>
  <si>
    <t>202206212078329</t>
  </si>
  <si>
    <t>EFT,999A,20220000000000013870</t>
  </si>
  <si>
    <t>202107201860204</t>
  </si>
  <si>
    <t>EFT,999A,20220000000000032375</t>
  </si>
  <si>
    <t>202108201878686</t>
  </si>
  <si>
    <t>EFT,999A,20220000000000051762</t>
  </si>
  <si>
    <t>202109211898068</t>
  </si>
  <si>
    <t>EFT,999A,20220000000000070236</t>
  </si>
  <si>
    <t>202110191916513</t>
  </si>
  <si>
    <t>EFT,999A,20220000000000090956</t>
  </si>
  <si>
    <t>202111181937227</t>
  </si>
  <si>
    <t>EFT,999A,20220000000000109834</t>
  </si>
  <si>
    <t>202112171956091</t>
  </si>
  <si>
    <t>EFT,999A,20220000000000128878</t>
  </si>
  <si>
    <t>202201201975104</t>
  </si>
  <si>
    <t>EFT,999A,20220000000000149441</t>
  </si>
  <si>
    <t>202202221995648</t>
  </si>
  <si>
    <t>EFT,999A,20220000000000168994</t>
  </si>
  <si>
    <t>202203222015190</t>
  </si>
  <si>
    <t>EFT,999A,20220000000000188196</t>
  </si>
  <si>
    <t>202204202034391</t>
  </si>
  <si>
    <t>EFT,999A,20220000000000210335</t>
  </si>
  <si>
    <t>202205202056530</t>
  </si>
  <si>
    <t>EFT,999A,20220000000000232128</t>
  </si>
  <si>
    <t>202206212078321</t>
  </si>
  <si>
    <t>EFT,999A,20220000000000013845</t>
  </si>
  <si>
    <t>202107201860179</t>
  </si>
  <si>
    <t>EFT,999A,20220000000000032350</t>
  </si>
  <si>
    <t>202108201878661</t>
  </si>
  <si>
    <t>EFT,999A,20220000000000051735</t>
  </si>
  <si>
    <t>202109211898041</t>
  </si>
  <si>
    <t>EFT,999A,20220000000000070209</t>
  </si>
  <si>
    <t>202110191916486</t>
  </si>
  <si>
    <t>EFT,999A,20220000000000090929</t>
  </si>
  <si>
    <t>202111181937200</t>
  </si>
  <si>
    <t>EFT,999A,20220000000000109808</t>
  </si>
  <si>
    <t>202112171956065</t>
  </si>
  <si>
    <t>EFT,999A,20220000000000128852</t>
  </si>
  <si>
    <t>202201201975078</t>
  </si>
  <si>
    <t>EFT,999A,20220000000000149415</t>
  </si>
  <si>
    <t>202202221995622</t>
  </si>
  <si>
    <t>EFT,999A,20220000000000168968</t>
  </si>
  <si>
    <t>202203222015164</t>
  </si>
  <si>
    <t>EFT,999A,20220000000000188170</t>
  </si>
  <si>
    <t>202204202034365</t>
  </si>
  <si>
    <t>EFT,999A,20220000000000210309</t>
  </si>
  <si>
    <t>202205202056504</t>
  </si>
  <si>
    <t>EFT,999A,20220000000000232102</t>
  </si>
  <si>
    <t>202206212078295</t>
  </si>
  <si>
    <t>EFT,999A,20220000000000013873</t>
  </si>
  <si>
    <t>202107201860207</t>
  </si>
  <si>
    <t>EFT,999A,20220000000000032378</t>
  </si>
  <si>
    <t>202108201878689</t>
  </si>
  <si>
    <t>EFT,999A,20220000000000051765</t>
  </si>
  <si>
    <t>202109211898071</t>
  </si>
  <si>
    <t>EFT,999A,20220000000000070239</t>
  </si>
  <si>
    <t>202110191916516</t>
  </si>
  <si>
    <t>EFT,999A,20220000000000090959</t>
  </si>
  <si>
    <t>202111181937230</t>
  </si>
  <si>
    <t>EFT,999A,20220000000000109837</t>
  </si>
  <si>
    <t>202112171956094</t>
  </si>
  <si>
    <t>EFT,999A,20220000000000128881</t>
  </si>
  <si>
    <t>202201201975107</t>
  </si>
  <si>
    <t>EFT,999A,20220000000000149444</t>
  </si>
  <si>
    <t>202202221995651</t>
  </si>
  <si>
    <t>EFT,999A,20220000000000168997</t>
  </si>
  <si>
    <t>202203222015193</t>
  </si>
  <si>
    <t>EFT,999A,20220000000000188199</t>
  </si>
  <si>
    <t>202204202034394</t>
  </si>
  <si>
    <t>EFT,999A,20220000000000210338</t>
  </si>
  <si>
    <t>202205202056533</t>
  </si>
  <si>
    <t>EFT,999A,20220000000000232131</t>
  </si>
  <si>
    <t>202206212078324</t>
  </si>
  <si>
    <t>EFT,999A,20220000000000013852</t>
  </si>
  <si>
    <t>202107201860186</t>
  </si>
  <si>
    <t>EFT,999A,20220000000000032357</t>
  </si>
  <si>
    <t>202108201878668</t>
  </si>
  <si>
    <t>EFT,999A,20220000000000051743</t>
  </si>
  <si>
    <t>202109211898049</t>
  </si>
  <si>
    <t>EFT,999A,20220000000000070217</t>
  </si>
  <si>
    <t>202110191916494</t>
  </si>
  <si>
    <t>EFT,999A,20220000000000090937</t>
  </si>
  <si>
    <t>202111181937208</t>
  </si>
  <si>
    <t>EFT,999A,20220000000000109816</t>
  </si>
  <si>
    <t>202112171956073</t>
  </si>
  <si>
    <t>EFT,999A,20220000000000128860</t>
  </si>
  <si>
    <t>202201201975086</t>
  </si>
  <si>
    <t>EFT,999A,20220000000000149423</t>
  </si>
  <si>
    <t>202202221995630</t>
  </si>
  <si>
    <t>EFT,999A,20220000000000168976</t>
  </si>
  <si>
    <t>202203222015172</t>
  </si>
  <si>
    <t>EFT,999A,20220000000000188178</t>
  </si>
  <si>
    <t>202204202034373</t>
  </si>
  <si>
    <t>EFT,999A,20220000000000210317</t>
  </si>
  <si>
    <t>202205202056512</t>
  </si>
  <si>
    <t>EFT,999A,20220000000000232110</t>
  </si>
  <si>
    <t>202206212078303</t>
  </si>
  <si>
    <t>EFT,999A,20220000000000013857</t>
  </si>
  <si>
    <t>202107201860191</t>
  </si>
  <si>
    <t>EFT,999A,20220000000000032362</t>
  </si>
  <si>
    <t>202108201878673</t>
  </si>
  <si>
    <t>EFT,999A,20220000000000051748</t>
  </si>
  <si>
    <t>202109211898054</t>
  </si>
  <si>
    <t>EFT,999A,20220000000000070222</t>
  </si>
  <si>
    <t>202110191916499</t>
  </si>
  <si>
    <t>EFT,999A,20220000000000090942</t>
  </si>
  <si>
    <t>202111181937213</t>
  </si>
  <si>
    <t>EFT,999A,20220000000000109821</t>
  </si>
  <si>
    <t>202112171956078</t>
  </si>
  <si>
    <t>EFT,999A,20220000000000128865</t>
  </si>
  <si>
    <t>202201201975091</t>
  </si>
  <si>
    <t>EFT,999A,20220000000000149428</t>
  </si>
  <si>
    <t>202202221995635</t>
  </si>
  <si>
    <t>EFT,999A,20220000000000168981</t>
  </si>
  <si>
    <t>202203222015177</t>
  </si>
  <si>
    <t>EFT,999A,20220000000000188183</t>
  </si>
  <si>
    <t>202204202034378</t>
  </si>
  <si>
    <t>EFT,999A,20220000000000210322</t>
  </si>
  <si>
    <t>202205202056517</t>
  </si>
  <si>
    <t>EFT,999A,20220000000000232115</t>
  </si>
  <si>
    <t>202206212078308</t>
  </si>
  <si>
    <t>EFT,999A,20220000000000013784</t>
  </si>
  <si>
    <t>202107201860118</t>
  </si>
  <si>
    <t>EFT,999A,20220000000000032289</t>
  </si>
  <si>
    <t>202108201878600</t>
  </si>
  <si>
    <t>EFT,999A,20220000000000051673</t>
  </si>
  <si>
    <t>202109211897979</t>
  </si>
  <si>
    <t>EFT,999A,20220000000000070147</t>
  </si>
  <si>
    <t>202110191916424</t>
  </si>
  <si>
    <t>EFT,999A,20220000000000090867</t>
  </si>
  <si>
    <t>202111181937138</t>
  </si>
  <si>
    <t>EFT,999A,20220000000000109746</t>
  </si>
  <si>
    <t>202112171956003</t>
  </si>
  <si>
    <t>EFT,999A,20220000000000128788</t>
  </si>
  <si>
    <t>202201201975014</t>
  </si>
  <si>
    <t>EFT,999A,20220000000000149354</t>
  </si>
  <si>
    <t>202202221995561</t>
  </si>
  <si>
    <t>EFT,999A,20220000000000168907</t>
  </si>
  <si>
    <t>202203222015103</t>
  </si>
  <si>
    <t>EFT,999A,20220000000000188109</t>
  </si>
  <si>
    <t>202204202034304</t>
  </si>
  <si>
    <t>EFT,999A,20220000000000210249</t>
  </si>
  <si>
    <t>202205202056444</t>
  </si>
  <si>
    <t>EFT,999A,20220000000000232041</t>
  </si>
  <si>
    <t>202206212078234</t>
  </si>
  <si>
    <t>EFT,999A,20220000000000013859</t>
  </si>
  <si>
    <t>202107201860193</t>
  </si>
  <si>
    <t>EFT,999A,20220000000000032364</t>
  </si>
  <si>
    <t>202108201878675</t>
  </si>
  <si>
    <t>EFT,999A,20220000000000051750</t>
  </si>
  <si>
    <t>202109211898056</t>
  </si>
  <si>
    <t>EFT,999A,20220000000000070224</t>
  </si>
  <si>
    <t>202110191916501</t>
  </si>
  <si>
    <t>EFT,999A,20220000000000090944</t>
  </si>
  <si>
    <t>202111181937215</t>
  </si>
  <si>
    <t>EFT,999A,20220000000000109823</t>
  </si>
  <si>
    <t>202112171956080</t>
  </si>
  <si>
    <t>EFT,999A,20220000000000128867</t>
  </si>
  <si>
    <t>202201201975093</t>
  </si>
  <si>
    <t>EFT,999A,20220000000000149430</t>
  </si>
  <si>
    <t>202202221995637</t>
  </si>
  <si>
    <t>EFT,999A,20220000000000168983</t>
  </si>
  <si>
    <t>202203222015179</t>
  </si>
  <si>
    <t>EFT,999A,20220000000000188185</t>
  </si>
  <si>
    <t>202204202034380</t>
  </si>
  <si>
    <t>EFT,999A,20220000000000210324</t>
  </si>
  <si>
    <t>202205202056519</t>
  </si>
  <si>
    <t>EFT,999A,20220000000000232117</t>
  </si>
  <si>
    <t>202206212078310</t>
  </si>
  <si>
    <t>EFT,999A,20220000000000013910</t>
  </si>
  <si>
    <t>202107201860244</t>
  </si>
  <si>
    <t>EFT,999A,20220000000000032415</t>
  </si>
  <si>
    <t>202108201878726</t>
  </si>
  <si>
    <t>EFT,999A,20220000000000051802</t>
  </si>
  <si>
    <t>202109211898108</t>
  </si>
  <si>
    <t>EFT,999A,20220000000000070276</t>
  </si>
  <si>
    <t>202110191916553</t>
  </si>
  <si>
    <t>EFT,999A,20220000000000090996</t>
  </si>
  <si>
    <t>202111181937267</t>
  </si>
  <si>
    <t>EFT,999A,20220000000000109873</t>
  </si>
  <si>
    <t>202112171956130</t>
  </si>
  <si>
    <t>EFT,999A,20220000000000128917</t>
  </si>
  <si>
    <t>202201201975143</t>
  </si>
  <si>
    <t>EFT,999A,20220000000000149480</t>
  </si>
  <si>
    <t>202202221995687</t>
  </si>
  <si>
    <t>EFT,999A,20220000000000169033</t>
  </si>
  <si>
    <t>202203222015229</t>
  </si>
  <si>
    <t>EFT,999A,20220000000000188235</t>
  </si>
  <si>
    <t>202204202034430</t>
  </si>
  <si>
    <t>EFT,999A,20220000000000210374</t>
  </si>
  <si>
    <t>202205202056569</t>
  </si>
  <si>
    <t>EFT,999A,20220000000000232167</t>
  </si>
  <si>
    <t>202206212078360</t>
  </si>
  <si>
    <t>EFT,999A,20220000000000013875</t>
  </si>
  <si>
    <t>202107201860209</t>
  </si>
  <si>
    <t>EFT,999A,20220000000000032380</t>
  </si>
  <si>
    <t>202108201878691</t>
  </si>
  <si>
    <t>EFT,999A,20220000000000051767</t>
  </si>
  <si>
    <t>202109211898073</t>
  </si>
  <si>
    <t>EFT,999A,20220000000000070241</t>
  </si>
  <si>
    <t>202110191916518</t>
  </si>
  <si>
    <t>EFT,999A,20220000000000090961</t>
  </si>
  <si>
    <t>202111181937232</t>
  </si>
  <si>
    <t>EFT,999A,20220000000000013917</t>
  </si>
  <si>
    <t>202107201860251</t>
  </si>
  <si>
    <t>EFT,999A,20220000000000032422</t>
  </si>
  <si>
    <t>202108201878733</t>
  </si>
  <si>
    <t>EFT,999A,20220000000000051809</t>
  </si>
  <si>
    <t>202109211898115</t>
  </si>
  <si>
    <t>EFT,999A,20220000000000070283</t>
  </si>
  <si>
    <t>202110191916560</t>
  </si>
  <si>
    <t>EFT,999A,20220000000000091003</t>
  </si>
  <si>
    <t>202111181937274</t>
  </si>
  <si>
    <t>EFT,999A,20220000000000109880</t>
  </si>
  <si>
    <t>202112171956137</t>
  </si>
  <si>
    <t>EFT,999A,20220000000000128924</t>
  </si>
  <si>
    <t>202201201975150</t>
  </si>
  <si>
    <t>EFT,999A,20220000000000149487</t>
  </si>
  <si>
    <t>202202221995694</t>
  </si>
  <si>
    <t>EFT,999A,20220000000000169040</t>
  </si>
  <si>
    <t>202203222015236</t>
  </si>
  <si>
    <t>EFT,999A,20220000000000188242</t>
  </si>
  <si>
    <t>202204202034437</t>
  </si>
  <si>
    <t>EFT,999A,20220000000000210381</t>
  </si>
  <si>
    <t>202205202056576</t>
  </si>
  <si>
    <t>EFT,999A,20220000000000232173</t>
  </si>
  <si>
    <t>202206212078366</t>
  </si>
  <si>
    <t>EFT,999A,20220000000000013866</t>
  </si>
  <si>
    <t>202107201860200</t>
  </si>
  <si>
    <t>EFT,999A,20220000000000032371</t>
  </si>
  <si>
    <t>202108201878682</t>
  </si>
  <si>
    <t>EFT,999A,20220000000000051758</t>
  </si>
  <si>
    <t>202109211898064</t>
  </si>
  <si>
    <t>EFT,999A,20220000000000070232</t>
  </si>
  <si>
    <t>202110191916509</t>
  </si>
  <si>
    <t>EFT,999A,20220000000000090952</t>
  </si>
  <si>
    <t>202111181937223</t>
  </si>
  <si>
    <t>EFT,999A,20220000000000109830</t>
  </si>
  <si>
    <t>202112171956087</t>
  </si>
  <si>
    <t>EFT,999A,20220000000000128874</t>
  </si>
  <si>
    <t>202201201975100</t>
  </si>
  <si>
    <t>EFT,999A,20220000000000149437</t>
  </si>
  <si>
    <t>202202221995644</t>
  </si>
  <si>
    <t>EFT,999A,20220000000000168990</t>
  </si>
  <si>
    <t>202203222015186</t>
  </si>
  <si>
    <t>EFT,999A,20220000000000188192</t>
  </si>
  <si>
    <t>202204202034387</t>
  </si>
  <si>
    <t>EFT,999A,20220000000000210331</t>
  </si>
  <si>
    <t>202205202056526</t>
  </si>
  <si>
    <t>EFT,999A,20220000000000232124</t>
  </si>
  <si>
    <t>202206212078317</t>
  </si>
  <si>
    <t>EFT,999A,20220000000000013869</t>
  </si>
  <si>
    <t>202107201860203</t>
  </si>
  <si>
    <t>EFT,999A,20220000000000032374</t>
  </si>
  <si>
    <t>202108201878685</t>
  </si>
  <si>
    <t>EFT,999A,20220000000000051761</t>
  </si>
  <si>
    <t>202109211898067</t>
  </si>
  <si>
    <t>EFT,999A,20220000000000070235</t>
  </si>
  <si>
    <t>202110191916512</t>
  </si>
  <si>
    <t>EFT,999A,20220000000000090955</t>
  </si>
  <si>
    <t>202111181937226</t>
  </si>
  <si>
    <t>EFT,999A,20220000000000109833</t>
  </si>
  <si>
    <t>202112171956090</t>
  </si>
  <si>
    <t>EFT,999A,20220000000000128877</t>
  </si>
  <si>
    <t>202201201975103</t>
  </si>
  <si>
    <t>EFT,999A,20220000000000149440</t>
  </si>
  <si>
    <t>202202221995647</t>
  </si>
  <si>
    <t>EFT,999A,20220000000000168993</t>
  </si>
  <si>
    <t>202203222015189</t>
  </si>
  <si>
    <t>EFT,999A,20220000000000188195</t>
  </si>
  <si>
    <t>202204202034390</t>
  </si>
  <si>
    <t>EFT,999A,20220000000000210334</t>
  </si>
  <si>
    <t>202205202056529</t>
  </si>
  <si>
    <t>EFT,999A,20220000000000232127</t>
  </si>
  <si>
    <t>202206212078320</t>
  </si>
  <si>
    <t>EFT,999A,20220000000000013829</t>
  </si>
  <si>
    <t>202107201860163</t>
  </si>
  <si>
    <t>EFT,999A,20220000000000032334</t>
  </si>
  <si>
    <t>202108201878645</t>
  </si>
  <si>
    <t>EFT,999A,20220000000000051719</t>
  </si>
  <si>
    <t>202109211898025</t>
  </si>
  <si>
    <t>EFT,999A,20220000000000070193</t>
  </si>
  <si>
    <t>202110191916470</t>
  </si>
  <si>
    <t>EFT,999A,20220000000000090913</t>
  </si>
  <si>
    <t>202111181937184</t>
  </si>
  <si>
    <t>EFT,999A,20220000000000109792</t>
  </si>
  <si>
    <t>202112171956049</t>
  </si>
  <si>
    <t>EFT,999A,20220000000000128835</t>
  </si>
  <si>
    <t>202201201975061</t>
  </si>
  <si>
    <t>EFT,999A,20220000000000149400</t>
  </si>
  <si>
    <t>202202221995607</t>
  </si>
  <si>
    <t>EFT,999A,20220000000000168953</t>
  </si>
  <si>
    <t>202203222015149</t>
  </si>
  <si>
    <t>EFT,999A,20220000000000188155</t>
  </si>
  <si>
    <t>202204202034350</t>
  </si>
  <si>
    <t>EFT,999A,20220000000000210294</t>
  </si>
  <si>
    <t>202205202056489</t>
  </si>
  <si>
    <t>EFT,999A,20220000000000232087</t>
  </si>
  <si>
    <t>202206212078280</t>
  </si>
  <si>
    <t>EFT,999A,20220000000000013785</t>
  </si>
  <si>
    <t>202107201860119</t>
  </si>
  <si>
    <t>EFT,999A,20220000000000032290</t>
  </si>
  <si>
    <t>202108201878601</t>
  </si>
  <si>
    <t>EFT,999A,20220000000000051674</t>
  </si>
  <si>
    <t>SALIDA SCHOOL DISTRICT R-32-J</t>
  </si>
  <si>
    <t>202109211897980</t>
  </si>
  <si>
    <t>EFT,999A,20220000000000070148</t>
  </si>
  <si>
    <t>202110191916425</t>
  </si>
  <si>
    <t>EFT,999A,20220000000000090868</t>
  </si>
  <si>
    <t>202111181937139</t>
  </si>
  <si>
    <t>EFT,999A,20220000000000109747</t>
  </si>
  <si>
    <t>202112171956004</t>
  </si>
  <si>
    <t>EFT,999A,20220000000000128789</t>
  </si>
  <si>
    <t>202201201975015</t>
  </si>
  <si>
    <t>EFT,999A,20220000000000149355</t>
  </si>
  <si>
    <t>202202221995562</t>
  </si>
  <si>
    <t>EFT,999A,20220000000000168908</t>
  </si>
  <si>
    <t>202203222015104</t>
  </si>
  <si>
    <t>EFT,999A,20220000000000188110</t>
  </si>
  <si>
    <t>202204202034305</t>
  </si>
  <si>
    <t>EFT,999A,20220000000000210250</t>
  </si>
  <si>
    <t>202205202056445</t>
  </si>
  <si>
    <t>EFT,999A,20220000000000232042</t>
  </si>
  <si>
    <t>202206212078235</t>
  </si>
  <si>
    <t>EFT,999A,20220000000000013847</t>
  </si>
  <si>
    <t>202107201860181</t>
  </si>
  <si>
    <t>EFT,999A,20220000000000032352</t>
  </si>
  <si>
    <t>202108201878663</t>
  </si>
  <si>
    <t>EFT,999A,20220000000000051737</t>
  </si>
  <si>
    <t>202109211898043</t>
  </si>
  <si>
    <t>EFT,999A,20220000000000070211</t>
  </si>
  <si>
    <t>202110191916488</t>
  </si>
  <si>
    <t>EFT,999A,20220000000000090931</t>
  </si>
  <si>
    <t>202111181937202</t>
  </si>
  <si>
    <t>EFT,999A,20220000000000109810</t>
  </si>
  <si>
    <t>202112171956067</t>
  </si>
  <si>
    <t>EFT,999A,20220000000000128854</t>
  </si>
  <si>
    <t>202201201975080</t>
  </si>
  <si>
    <t>EFT,999A,20220000000000149417</t>
  </si>
  <si>
    <t>202202221995624</t>
  </si>
  <si>
    <t>EFT,999A,20220000000000168970</t>
  </si>
  <si>
    <t>202203222015166</t>
  </si>
  <si>
    <t>EFT,999A,20220000000000188172</t>
  </si>
  <si>
    <t>202204202034367</t>
  </si>
  <si>
    <t>EFT,999A,20220000000000210311</t>
  </si>
  <si>
    <t>202205202056506</t>
  </si>
  <si>
    <t>EFT,999A,20220000000000232104</t>
  </si>
  <si>
    <t>202206212078297</t>
  </si>
  <si>
    <t>EFT,999A,20220000000000013871</t>
  </si>
  <si>
    <t>202107201860205</t>
  </si>
  <si>
    <t>EFT,999A,20220000000000032376</t>
  </si>
  <si>
    <t>202108201878687</t>
  </si>
  <si>
    <t>EFT,999A,20220000000000051763</t>
  </si>
  <si>
    <t>202109211898069</t>
  </si>
  <si>
    <t>EFT,999A,20220000000000070237</t>
  </si>
  <si>
    <t>202110191916514</t>
  </si>
  <si>
    <t>EFT,999A,20220000000000090957</t>
  </si>
  <si>
    <t>202111181937228</t>
  </si>
  <si>
    <t>EFT,999A,20220000000000109835</t>
  </si>
  <si>
    <t>202112171956092</t>
  </si>
  <si>
    <t>EFT,999A,20220000000000128879</t>
  </si>
  <si>
    <t>202201201975105</t>
  </si>
  <si>
    <t>EFT,999A,20220000000000149442</t>
  </si>
  <si>
    <t>202202221995649</t>
  </si>
  <si>
    <t>EFT,999A,20220000000000168995</t>
  </si>
  <si>
    <t>202203222015191</t>
  </si>
  <si>
    <t>EFT,999A,20220000000000188197</t>
  </si>
  <si>
    <t>202204202034392</t>
  </si>
  <si>
    <t>EFT,999A,20220000000000210336</t>
  </si>
  <si>
    <t>202205202056531</t>
  </si>
  <si>
    <t>EFT,999A,20220000000000232129</t>
  </si>
  <si>
    <t>202206212078322</t>
  </si>
  <si>
    <t>EFT,999A,20220000000000013849</t>
  </si>
  <si>
    <t>202107201860183</t>
  </si>
  <si>
    <t>EFT,999A,20220000000000032354</t>
  </si>
  <si>
    <t>202108201878665</t>
  </si>
  <si>
    <t>EFT,999A,20220000000000051739</t>
  </si>
  <si>
    <t>202109211898045</t>
  </si>
  <si>
    <t>EFT,999A,20220000000000070213</t>
  </si>
  <si>
    <t>202110191916490</t>
  </si>
  <si>
    <t>EFT,999A,20220000000000090933</t>
  </si>
  <si>
    <t>202111181937204</t>
  </si>
  <si>
    <t>EFT,999A,20220000000000109812</t>
  </si>
  <si>
    <t>202112171956069</t>
  </si>
  <si>
    <t>EFT,999A,20220000000000128856</t>
  </si>
  <si>
    <t>202201201975082</t>
  </si>
  <si>
    <t>EFT,999A,20220000000000149419</t>
  </si>
  <si>
    <t>202202221995626</t>
  </si>
  <si>
    <t>EFT,999A,20220000000000168972</t>
  </si>
  <si>
    <t>202203222015168</t>
  </si>
  <si>
    <t>EFT,999A,20220000000000188174</t>
  </si>
  <si>
    <t>202204202034369</t>
  </si>
  <si>
    <t>EFT,999A,20220000000000210313</t>
  </si>
  <si>
    <t>202205202056508</t>
  </si>
  <si>
    <t>EFT,999A,20220000000000232106</t>
  </si>
  <si>
    <t>202206212078299</t>
  </si>
  <si>
    <t>EFT,999A,20220000000000013872</t>
  </si>
  <si>
    <t>202107201860206</t>
  </si>
  <si>
    <t>EFT,999A,20220000000000032377</t>
  </si>
  <si>
    <t>202108201878688</t>
  </si>
  <si>
    <t>EFT,999A,20220000000000051764</t>
  </si>
  <si>
    <t>202109211898070</t>
  </si>
  <si>
    <t>EFT,999A,20220000000000070238</t>
  </si>
  <si>
    <t>202110191916515</t>
  </si>
  <si>
    <t>EFT,999A,20220000000000090958</t>
  </si>
  <si>
    <t>202111181937229</t>
  </si>
  <si>
    <t>EFT,999A,20220000000000109836</t>
  </si>
  <si>
    <t>202112171956093</t>
  </si>
  <si>
    <t>EFT,999A,20220000000000128880</t>
  </si>
  <si>
    <t>202201201975106</t>
  </si>
  <si>
    <t>EFT,999A,20220000000000149443</t>
  </si>
  <si>
    <t>202202221995650</t>
  </si>
  <si>
    <t>EFT,999A,20220000000000168996</t>
  </si>
  <si>
    <t>202203222015192</t>
  </si>
  <si>
    <t>EFT,999A,20220000000000188198</t>
  </si>
  <si>
    <t>202204202034393</t>
  </si>
  <si>
    <t>EFT,999A,20220000000000210337</t>
  </si>
  <si>
    <t>202205202056532</t>
  </si>
  <si>
    <t>EFT,999A,20220000000000232130</t>
  </si>
  <si>
    <t>202206212078323</t>
  </si>
  <si>
    <t>EFT,999A,20220000000000013880</t>
  </si>
  <si>
    <t>202107201860214</t>
  </si>
  <si>
    <t>EFT,999A,20220000000000032385</t>
  </si>
  <si>
    <t>202108201878696</t>
  </si>
  <si>
    <t>EFT,999A,20220000000000051772</t>
  </si>
  <si>
    <t>202109211898078</t>
  </si>
  <si>
    <t>EFT,999A,20220000000000070246</t>
  </si>
  <si>
    <t>202110191916523</t>
  </si>
  <si>
    <t>EFT,999A,20220000000000090966</t>
  </si>
  <si>
    <t>202111181937237</t>
  </si>
  <si>
    <t>EFT,999A,20220000000000109843</t>
  </si>
  <si>
    <t>202112171956100</t>
  </si>
  <si>
    <t>EFT,999A,20220000000000128887</t>
  </si>
  <si>
    <t>202201201975113</t>
  </si>
  <si>
    <t>EFT,999A,20220000000000149450</t>
  </si>
  <si>
    <t>202202221995657</t>
  </si>
  <si>
    <t>EFT,999A,20220000000000169003</t>
  </si>
  <si>
    <t>202203222015199</t>
  </si>
  <si>
    <t>EFT,999A,20220000000000188205</t>
  </si>
  <si>
    <t>202204202034400</t>
  </si>
  <si>
    <t>EFT,999A,20220000000000210344</t>
  </si>
  <si>
    <t>202205202056539</t>
  </si>
  <si>
    <t>EFT,999A,20220000000000232137</t>
  </si>
  <si>
    <t>202206212078330</t>
  </si>
  <si>
    <t>EFT,999A,20220000000000013786</t>
  </si>
  <si>
    <t>202107201860120</t>
  </si>
  <si>
    <t>EFT,999A,20220000000000032291</t>
  </si>
  <si>
    <t>202108201878602</t>
  </si>
  <si>
    <t>EFT,999A,20220000000000051675</t>
  </si>
  <si>
    <t>SOUTH CONEJOS SCHOOL DISTRICT  RE-10</t>
  </si>
  <si>
    <t>202109211897981</t>
  </si>
  <si>
    <t>EFT,999A,20220000000000070149</t>
  </si>
  <si>
    <t>202110191916426</t>
  </si>
  <si>
    <t>EFT,999A,20220000000000090869</t>
  </si>
  <si>
    <t>202111181937140</t>
  </si>
  <si>
    <t>EFT,999A,20220000000000109748</t>
  </si>
  <si>
    <t>202112171956005</t>
  </si>
  <si>
    <t>EFT,999A,20220000000000128790</t>
  </si>
  <si>
    <t>202201201975016</t>
  </si>
  <si>
    <t>EFT,999A,20220000000000149356</t>
  </si>
  <si>
    <t>202202221995563</t>
  </si>
  <si>
    <t>EFT,999A,20220000000000168909</t>
  </si>
  <si>
    <t>202203222015105</t>
  </si>
  <si>
    <t>EFT,999A,20220000000000188111</t>
  </si>
  <si>
    <t>202204202034306</t>
  </si>
  <si>
    <t>EFT,999A,20220000000000210251</t>
  </si>
  <si>
    <t>202205202056446</t>
  </si>
  <si>
    <t>EFT,999A,20220000000000232043</t>
  </si>
  <si>
    <t>202206212078236</t>
  </si>
  <si>
    <t>EFT,999A,20220000000000013761</t>
  </si>
  <si>
    <t>202107201860095</t>
  </si>
  <si>
    <t>EFT,999A,20220000000000032266</t>
  </si>
  <si>
    <t>202108201878577</t>
  </si>
  <si>
    <t>EFT,999A,20220000000000051650</t>
  </si>
  <si>
    <t>202109211897956</t>
  </si>
  <si>
    <t>EFT,999A,20220000000000070124</t>
  </si>
  <si>
    <t>202110191916401</t>
  </si>
  <si>
    <t>EFT,999A,20220000000000090844</t>
  </si>
  <si>
    <t>202111181937115</t>
  </si>
  <si>
    <t>EFT,999A,20220000000000109723</t>
  </si>
  <si>
    <t>202112171955980</t>
  </si>
  <si>
    <t>EFT,999A,20220000000000128763</t>
  </si>
  <si>
    <t>202201201974989</t>
  </si>
  <si>
    <t>EFT,999A,20220000000000149332</t>
  </si>
  <si>
    <t>202202221995539</t>
  </si>
  <si>
    <t>EFT,999A,20220000000000168885</t>
  </si>
  <si>
    <t>202203222015081</t>
  </si>
  <si>
    <t>EFT,999A,20220000000000188087</t>
  </si>
  <si>
    <t>202204202034282</t>
  </si>
  <si>
    <t>EFT,999A,20220000000000210227</t>
  </si>
  <si>
    <t>202205202056422</t>
  </si>
  <si>
    <t>EFT,999A,20220000000000232019</t>
  </si>
  <si>
    <t>202206212078212</t>
  </si>
  <si>
    <t>EFT,999A,20220000000000007672</t>
  </si>
  <si>
    <t>202107131854025</t>
  </si>
  <si>
    <t>EFT,999A,20220000000000027506</t>
  </si>
  <si>
    <t>202108121873818</t>
  </si>
  <si>
    <t>EFT,999A,20220000000000046759</t>
  </si>
  <si>
    <t>202109141893069</t>
  </si>
  <si>
    <t>EFT,999A,20220000000000065125</t>
  </si>
  <si>
    <t>202110121911406</t>
  </si>
  <si>
    <t>EFT,999A,20220000000000086790</t>
  </si>
  <si>
    <t>202111121933061</t>
  </si>
  <si>
    <t>EFT,999A,20220000000000107085</t>
  </si>
  <si>
    <t>202112141953348</t>
  </si>
  <si>
    <t>EFT,999A,20220000000000123504</t>
  </si>
  <si>
    <t>3110 State Share Early Pays January FY22</t>
  </si>
  <si>
    <t>202201111969733</t>
  </si>
  <si>
    <t>EFT,999A,20220000000000144839</t>
  </si>
  <si>
    <t>202202141991050</t>
  </si>
  <si>
    <t>EFT,999A,20220000000000163648</t>
  </si>
  <si>
    <t>202203142009844</t>
  </si>
  <si>
    <t>EFT,999A,20220000000000183260</t>
  </si>
  <si>
    <t>202204122029455</t>
  </si>
  <si>
    <t>EFT,999A,20220000000000204165</t>
  </si>
  <si>
    <t>202205122050360</t>
  </si>
  <si>
    <t>EFT,999A,20220000000000227541</t>
  </si>
  <si>
    <t>202206142073734</t>
  </si>
  <si>
    <t>EFT,999A,20220000000000013760</t>
  </si>
  <si>
    <t>202107201860094</t>
  </si>
  <si>
    <t>EFT,999A,20220000000000032265</t>
  </si>
  <si>
    <t>202108201878576</t>
  </si>
  <si>
    <t>EFT,999A,20220000000000051649</t>
  </si>
  <si>
    <t>202109211897955</t>
  </si>
  <si>
    <t>EFT,999A,20220000000000070123</t>
  </si>
  <si>
    <t>202110191916400</t>
  </si>
  <si>
    <t>EFT,999A,20220000000000090843</t>
  </si>
  <si>
    <t>202111181937114</t>
  </si>
  <si>
    <t>EFT,999A,20220000000000109722</t>
  </si>
  <si>
    <t>202112171955979</t>
  </si>
  <si>
    <t>EFT,999A,20220000000000128762</t>
  </si>
  <si>
    <t>202201201974988</t>
  </si>
  <si>
    <t>EFT,999A,20220000000000149331</t>
  </si>
  <si>
    <t>202202221995538</t>
  </si>
  <si>
    <t>EFT,999A,20220000000000168884</t>
  </si>
  <si>
    <t>202203222015080</t>
  </si>
  <si>
    <t>EFT,999A,20220000000000188086</t>
  </si>
  <si>
    <t>202204202034281</t>
  </si>
  <si>
    <t>EFT,999A,20220000000000210226</t>
  </si>
  <si>
    <t>202205202056421</t>
  </si>
  <si>
    <t>EFT,999A,20220000000000232018</t>
  </si>
  <si>
    <t>202206212078211</t>
  </si>
  <si>
    <t>EFT,999A,20220000000000007673</t>
  </si>
  <si>
    <t>202107131854026</t>
  </si>
  <si>
    <t>EFT,999A,20220000000000027507</t>
  </si>
  <si>
    <t>202108121873819</t>
  </si>
  <si>
    <t>EFT,999A,20220000000000046760</t>
  </si>
  <si>
    <t>202109141893070</t>
  </si>
  <si>
    <t>EFT,999A,20220000000000065126</t>
  </si>
  <si>
    <t>202110121911407</t>
  </si>
  <si>
    <t>EFT,999A,20220000000000086791</t>
  </si>
  <si>
    <t>202111121933062</t>
  </si>
  <si>
    <t>EFT,999A,20220000000000107086</t>
  </si>
  <si>
    <t>202112141953349</t>
  </si>
  <si>
    <t>EFT,999A,20220000000000123505</t>
  </si>
  <si>
    <t>202201111969734</t>
  </si>
  <si>
    <t>EFT,999A,20220000000000144840</t>
  </si>
  <si>
    <t>202202141991051</t>
  </si>
  <si>
    <t>EFT,999A,20220000000000163649</t>
  </si>
  <si>
    <t>202203142009845</t>
  </si>
  <si>
    <t>EFT,999A,20220000000000183261</t>
  </si>
  <si>
    <t>202204122029456</t>
  </si>
  <si>
    <t>EFT,999A,20220000000000204166</t>
  </si>
  <si>
    <t>202205122050361</t>
  </si>
  <si>
    <t>EFT,999A,20220000000000227542</t>
  </si>
  <si>
    <t>202206142073735</t>
  </si>
  <si>
    <t>EFT,999A,20220000000000013822</t>
  </si>
  <si>
    <t>202107201860156</t>
  </si>
  <si>
    <t>EFT,999A,20220000000000032327</t>
  </si>
  <si>
    <t>202108201878638</t>
  </si>
  <si>
    <t>EFT,999A,20220000000000051712</t>
  </si>
  <si>
    <t>202109211898018</t>
  </si>
  <si>
    <t>EFT,999A,20220000000000070186</t>
  </si>
  <si>
    <t>202110191916463</t>
  </si>
  <si>
    <t>EFT,999A,20220000000000090906</t>
  </si>
  <si>
    <t>202111181937177</t>
  </si>
  <si>
    <t>EFT,999A,20220000000000109785</t>
  </si>
  <si>
    <t>202112171956042</t>
  </si>
  <si>
    <t>EFT,999A,20220000000000128828</t>
  </si>
  <si>
    <t>202201201975054</t>
  </si>
  <si>
    <t>EFT,999A,20220000000000149393</t>
  </si>
  <si>
    <t>202202221995600</t>
  </si>
  <si>
    <t>EFT,999A,20220000000000168946</t>
  </si>
  <si>
    <t>202203222015142</t>
  </si>
  <si>
    <t>EFT,999A,20220000000000188148</t>
  </si>
  <si>
    <t>202204202034343</t>
  </si>
  <si>
    <t>EFT,999A,20220000000000210288</t>
  </si>
  <si>
    <t>202205202056483</t>
  </si>
  <si>
    <t>EFT,999A,20220000000000232080</t>
  </si>
  <si>
    <t>202206212078273</t>
  </si>
  <si>
    <t>EFT,999A,20220000000000007666</t>
  </si>
  <si>
    <t>202107131854019</t>
  </si>
  <si>
    <t>EFT,999A,20220000000000027500</t>
  </si>
  <si>
    <t>202108121873812</t>
  </si>
  <si>
    <t>EFT,999A,20220000000000046753</t>
  </si>
  <si>
    <t>202109141893063</t>
  </si>
  <si>
    <t>EFT,999A,20220000000000065119</t>
  </si>
  <si>
    <t>202110121911400</t>
  </si>
  <si>
    <t>EFT,999A,20220000000000086784</t>
  </si>
  <si>
    <t>202111121933055</t>
  </si>
  <si>
    <t>EFT,999A,20220000000000107079</t>
  </si>
  <si>
    <t>202112141953342</t>
  </si>
  <si>
    <t>EFT,999A,20220000000000128791</t>
  </si>
  <si>
    <t>202201201975017</t>
  </si>
  <si>
    <t>EFT,999A,20220000000000144833</t>
  </si>
  <si>
    <t>202202141991044</t>
  </si>
  <si>
    <t>EFT,999A,20220000000000163642</t>
  </si>
  <si>
    <t>202203142009838</t>
  </si>
  <si>
    <t>EFT,999A,20220000000000183254</t>
  </si>
  <si>
    <t>202204122029449</t>
  </si>
  <si>
    <t>EFT,999A,20220000000000204159</t>
  </si>
  <si>
    <t>202205122050354</t>
  </si>
  <si>
    <t>EFT,999A,20220000000000227535</t>
  </si>
  <si>
    <t>202206142073728</t>
  </si>
  <si>
    <t>EFT,999A,20220000000000013861</t>
  </si>
  <si>
    <t>202107201860195</t>
  </si>
  <si>
    <t>EFT,999A,20220000000000032366</t>
  </si>
  <si>
    <t>202108201878677</t>
  </si>
  <si>
    <t>EFT,999A,20220000000000051753</t>
  </si>
  <si>
    <t>202109211898059</t>
  </si>
  <si>
    <t>EFT,999A,20220000000000070227</t>
  </si>
  <si>
    <t>202110191916504</t>
  </si>
  <si>
    <t>EFT,999A,20220000000000090947</t>
  </si>
  <si>
    <t>202111181937218</t>
  </si>
  <si>
    <t>EFT,999A,20220000000000109825</t>
  </si>
  <si>
    <t>202112171956082</t>
  </si>
  <si>
    <t>EFT,999A,20220000000000128869</t>
  </si>
  <si>
    <t>202201201975095</t>
  </si>
  <si>
    <t>EFT,999A,20220000000000149432</t>
  </si>
  <si>
    <t>202202221995639</t>
  </si>
  <si>
    <t>EFT,999A,20220000000000168985</t>
  </si>
  <si>
    <t>202203222015181</t>
  </si>
  <si>
    <t>EFT,999A,20220000000000188187</t>
  </si>
  <si>
    <t>202204202034382</t>
  </si>
  <si>
    <t>EFT,999A,20220000000000210326</t>
  </si>
  <si>
    <t>202205202056521</t>
  </si>
  <si>
    <t>EFT,999A,20220000000000232119</t>
  </si>
  <si>
    <t>202206212078312</t>
  </si>
  <si>
    <t>EFT,999A,20220000000000007667</t>
  </si>
  <si>
    <t>202107131854020</t>
  </si>
  <si>
    <t>EFT,999A,20220000000000027501</t>
  </si>
  <si>
    <t>202108121873813</t>
  </si>
  <si>
    <t>EFT,999A,20220000000000046754</t>
  </si>
  <si>
    <t>202109141893064</t>
  </si>
  <si>
    <t>EFT,999A,20220000000000065120</t>
  </si>
  <si>
    <t>202110121911401</t>
  </si>
  <si>
    <t>EFT,999A,20220000000000086785</t>
  </si>
  <si>
    <t>202111121933056</t>
  </si>
  <si>
    <t>EFT,999A,20220000000000107080</t>
  </si>
  <si>
    <t>202112141953343</t>
  </si>
  <si>
    <t>EFT,999A,20220000000000128836</t>
  </si>
  <si>
    <t>202201201975062</t>
  </si>
  <si>
    <t>EFT,999A,20220000000000144834</t>
  </si>
  <si>
    <t>202202141991045</t>
  </si>
  <si>
    <t>EFT,999A,20220000000000163643</t>
  </si>
  <si>
    <t>202203142009839</t>
  </si>
  <si>
    <t>EFT,999A,20220000000000183255</t>
  </si>
  <si>
    <t>202204122029450</t>
  </si>
  <si>
    <t>EFT,999A,20220000000000204160</t>
  </si>
  <si>
    <t>202205122050355</t>
  </si>
  <si>
    <t>EFT,999A,20220000000000227536</t>
  </si>
  <si>
    <t>202206142073729</t>
  </si>
  <si>
    <t>EFT,999A,20220000000000007669</t>
  </si>
  <si>
    <t>202107131854022</t>
  </si>
  <si>
    <t>EFT,999A,20220000000000027503</t>
  </si>
  <si>
    <t>202108121873815</t>
  </si>
  <si>
    <t>EFT,999A,20220000000000046756</t>
  </si>
  <si>
    <t>202109141893066</t>
  </si>
  <si>
    <t>EFT,999A,20220000000000065122</t>
  </si>
  <si>
    <t>202110121911403</t>
  </si>
  <si>
    <t>EFT,999A,20220000000000086787</t>
  </si>
  <si>
    <t>202111121933058</t>
  </si>
  <si>
    <t>EFT,999A,20220000000000107082</t>
  </si>
  <si>
    <t>202112141953345</t>
  </si>
  <si>
    <t>EFT,999A,20220000000000128848</t>
  </si>
  <si>
    <t>202201201975074</t>
  </si>
  <si>
    <t>EFT,999A,20220000000000144836</t>
  </si>
  <si>
    <t>202202141991047</t>
  </si>
  <si>
    <t>EFT,999A,20220000000000163645</t>
  </si>
  <si>
    <t>202203142009841</t>
  </si>
  <si>
    <t>EFT,999A,20220000000000183257</t>
  </si>
  <si>
    <t>202204122029452</t>
  </si>
  <si>
    <t>EFT,999A,20220000000000204162</t>
  </si>
  <si>
    <t>202205122050357</t>
  </si>
  <si>
    <t>EFT,999A,20220000000000227538</t>
  </si>
  <si>
    <t>202206142073731</t>
  </si>
  <si>
    <t>EFT,999A,20220000000000013825</t>
  </si>
  <si>
    <t>202107201860159</t>
  </si>
  <si>
    <t>EFT,999A,20220000000000032292</t>
  </si>
  <si>
    <t>202108201878603</t>
  </si>
  <si>
    <t>EFT,999A,20220000000000051676</t>
  </si>
  <si>
    <t>202109211897982</t>
  </si>
  <si>
    <t>EFT,999A,20220000000000070150</t>
  </si>
  <si>
    <t>202110191916427</t>
  </si>
  <si>
    <t>EFT,999A,20220000000000090870</t>
  </si>
  <si>
    <t>202111181937141</t>
  </si>
  <si>
    <t>EFT,999A,20220000000000109749</t>
  </si>
  <si>
    <t>202112171956006</t>
  </si>
  <si>
    <t>EFT,999A,20220000000000128792</t>
  </si>
  <si>
    <t>202201201975018</t>
  </si>
  <si>
    <t>EFT,999A,20220000000000149357</t>
  </si>
  <si>
    <t>202202221995564</t>
  </si>
  <si>
    <t>EFT,999A,20220000000000168910</t>
  </si>
  <si>
    <t>202203222015106</t>
  </si>
  <si>
    <t>EFT,999A,20220000000000188112</t>
  </si>
  <si>
    <t>202204202034307</t>
  </si>
  <si>
    <t>EFT,999A,20220000000000210252</t>
  </si>
  <si>
    <t>202205202056447</t>
  </si>
  <si>
    <t>EFT,999A,20220000000000232044</t>
  </si>
  <si>
    <t>202206212078237</t>
  </si>
  <si>
    <t>EFT,999A,20220000000000013881</t>
  </si>
  <si>
    <t>202107201860215</t>
  </si>
  <si>
    <t>EFT,999A,20220000000000032386</t>
  </si>
  <si>
    <t>202108201878697</t>
  </si>
  <si>
    <t>EFT,999A,20220000000000051773</t>
  </si>
  <si>
    <t>202109211898079</t>
  </si>
  <si>
    <t>EFT,999A,20220000000000070247</t>
  </si>
  <si>
    <t>202110191916524</t>
  </si>
  <si>
    <t>EFT,999A,20220000000000090967</t>
  </si>
  <si>
    <t>202111181937238</t>
  </si>
  <si>
    <t>EFT,999A,20220000000000109844</t>
  </si>
  <si>
    <t>202112171956101</t>
  </si>
  <si>
    <t>EFT,999A,20220000000000128888</t>
  </si>
  <si>
    <t>202201201975114</t>
  </si>
  <si>
    <t>EFT,999A,20220000000000149451</t>
  </si>
  <si>
    <t>202202221995658</t>
  </si>
  <si>
    <t>EFT,999A,20220000000000169004</t>
  </si>
  <si>
    <t>202203222015200</t>
  </si>
  <si>
    <t>EFT,999A,20220000000000188206</t>
  </si>
  <si>
    <t>202204202034401</t>
  </si>
  <si>
    <t>EFT,999A,20220000000000210345</t>
  </si>
  <si>
    <t>202205202056540</t>
  </si>
  <si>
    <t>EFT,999A,20220000000000232138</t>
  </si>
  <si>
    <t>202206212078331</t>
  </si>
  <si>
    <t>EFT,999A,20220000000000013898</t>
  </si>
  <si>
    <t>202107201860232</t>
  </si>
  <si>
    <t>EFT,999A,20220000000000032403</t>
  </si>
  <si>
    <t>202108201878714</t>
  </si>
  <si>
    <t>EFT,999A,20220000000000051790</t>
  </si>
  <si>
    <t>202109211898096</t>
  </si>
  <si>
    <t>EFT,999A,20220000000000070264</t>
  </si>
  <si>
    <t>202110191916541</t>
  </si>
  <si>
    <t>EFT,999A,20220000000000090984</t>
  </si>
  <si>
    <t>202111181937255</t>
  </si>
  <si>
    <t>EFT,999A,20220000000000109861</t>
  </si>
  <si>
    <t>202112171956118</t>
  </si>
  <si>
    <t>EFT,999A,20220000000000128905</t>
  </si>
  <si>
    <t>202201201975131</t>
  </si>
  <si>
    <t>EFT,999A,20220000000000149468</t>
  </si>
  <si>
    <t>202202221995675</t>
  </si>
  <si>
    <t>EFT,999A,20220000000000169021</t>
  </si>
  <si>
    <t>202203222015217</t>
  </si>
  <si>
    <t>EFT,999A,20220000000000188223</t>
  </si>
  <si>
    <t>202204202034418</t>
  </si>
  <si>
    <t>EFT,999A,20220000000000210362</t>
  </si>
  <si>
    <t>202205202056557</t>
  </si>
  <si>
    <t>EFT,999A,20220000000000232155</t>
  </si>
  <si>
    <t>202206212078348</t>
  </si>
  <si>
    <t>EFT,999A,20220000000000032330</t>
  </si>
  <si>
    <t>202108201878641</t>
  </si>
  <si>
    <t>EFT,999A,20220000000000051715</t>
  </si>
  <si>
    <t>202109211898021</t>
  </si>
  <si>
    <t>EFT,999A,20220000000000070189</t>
  </si>
  <si>
    <t>202110191916466</t>
  </si>
  <si>
    <t>EFT,999A,20220000000000090909</t>
  </si>
  <si>
    <t>202111181937180</t>
  </si>
  <si>
    <t>EFT,999A,20220000000000109788</t>
  </si>
  <si>
    <t>202112171956045</t>
  </si>
  <si>
    <t>EFT,999A,20220000000000128831</t>
  </si>
  <si>
    <t>202201201975057</t>
  </si>
  <si>
    <t>EFT,999A,20220000000000149396</t>
  </si>
  <si>
    <t>202202221995603</t>
  </si>
  <si>
    <t>EFT,999A,20220000000000168949</t>
  </si>
  <si>
    <t>202203222015145</t>
  </si>
  <si>
    <t>EFT,999A,20220000000000188151</t>
  </si>
  <si>
    <t>202204202034346</t>
  </si>
  <si>
    <t>EFT,999A,20220000000000210291</t>
  </si>
  <si>
    <t>202205202056486</t>
  </si>
  <si>
    <t>EFT,999A,20220000000000232083</t>
  </si>
  <si>
    <t>202206212078276</t>
  </si>
  <si>
    <t>EFT,999A,20220000000000013900</t>
  </si>
  <si>
    <t>202107201860234</t>
  </si>
  <si>
    <t>EFT,999A,20220000000000032405</t>
  </si>
  <si>
    <t>202108201878716</t>
  </si>
  <si>
    <t>EFT,999A,20220000000000051792</t>
  </si>
  <si>
    <t>202109211898098</t>
  </si>
  <si>
    <t>EFT,999A,20220000000000070266</t>
  </si>
  <si>
    <t>202110191916543</t>
  </si>
  <si>
    <t>EFT,999A,20220000000000090986</t>
  </si>
  <si>
    <t>202111181937257</t>
  </si>
  <si>
    <t>EFT,999A,20220000000000109863</t>
  </si>
  <si>
    <t>202112171956120</t>
  </si>
  <si>
    <t>EFT,999A,20220000000000128907</t>
  </si>
  <si>
    <t>202201201975133</t>
  </si>
  <si>
    <t>EFT,999A,20220000000000149470</t>
  </si>
  <si>
    <t>202202221995677</t>
  </si>
  <si>
    <t>EFT,999A,20220000000000169023</t>
  </si>
  <si>
    <t>202203222015219</t>
  </si>
  <si>
    <t>EFT,999A,20220000000000188225</t>
  </si>
  <si>
    <t>202204202034420</t>
  </si>
  <si>
    <t>EFT,999A,20220000000000210364</t>
  </si>
  <si>
    <t>202205202056559</t>
  </si>
  <si>
    <t>EFT,999A,20220000000000232157</t>
  </si>
  <si>
    <t>202206212078350</t>
  </si>
  <si>
    <t>EFT,999A,20220000000000013787</t>
  </si>
  <si>
    <t>202107201860121</t>
  </si>
  <si>
    <t>EFT,999A,20220000000000013755</t>
  </si>
  <si>
    <t>202107201860089</t>
  </si>
  <si>
    <t>EFT,999A,20220000000000032260</t>
  </si>
  <si>
    <t>202108201878571</t>
  </si>
  <si>
    <t>EFT,999A,20220000000000051644</t>
  </si>
  <si>
    <t>202109211897950</t>
  </si>
  <si>
    <t>EFT,999A,20220000000000070118</t>
  </si>
  <si>
    <t>202110191916395</t>
  </si>
  <si>
    <t>EFT,999A,20220000000000090838</t>
  </si>
  <si>
    <t>202111181937109</t>
  </si>
  <si>
    <t>EFT,999A,20220000000000109717</t>
  </si>
  <si>
    <t>202112171955974</t>
  </si>
  <si>
    <t>EFT,999A,20220000000000128757</t>
  </si>
  <si>
    <t>202201201974983</t>
  </si>
  <si>
    <t>EFT,999A,20220000000000149326</t>
  </si>
  <si>
    <t>202202221995533</t>
  </si>
  <si>
    <t>EFT,999A,20220000000000168879</t>
  </si>
  <si>
    <t>202203222015075</t>
  </si>
  <si>
    <t>EFT,999A,20220000000000188081</t>
  </si>
  <si>
    <t>202204202034276</t>
  </si>
  <si>
    <t>EFT,999A,20220000000000210221</t>
  </si>
  <si>
    <t>202205202056416</t>
  </si>
  <si>
    <t>EFT,999A,20220000000000232013</t>
  </si>
  <si>
    <t>202206212078206</t>
  </si>
  <si>
    <t>EFT,999A,20220000000000013788</t>
  </si>
  <si>
    <t>202107201860122</t>
  </si>
  <si>
    <t>EFT,999A,20220000000000032293</t>
  </si>
  <si>
    <t>202108201878604</t>
  </si>
  <si>
    <t>EFT,999A,20220000000000051677</t>
  </si>
  <si>
    <t>202109211897983</t>
  </si>
  <si>
    <t>EFT,999A,20220000000000070151</t>
  </si>
  <si>
    <t>202110191916428</t>
  </si>
  <si>
    <t>EFT,999A,20220000000000090871</t>
  </si>
  <si>
    <t>202111181937142</t>
  </si>
  <si>
    <t>EFT,999A,20220000000000109750</t>
  </si>
  <si>
    <t>202112171956007</t>
  </si>
  <si>
    <t>EFT,999A,20220000000000128793</t>
  </si>
  <si>
    <t>202201201975019</t>
  </si>
  <si>
    <t>EFT,999A,20220000000000149358</t>
  </si>
  <si>
    <t>202202221995565</t>
  </si>
  <si>
    <t>EFT,999A,20220000000000168911</t>
  </si>
  <si>
    <t>202203222015107</t>
  </si>
  <si>
    <t>EFT,999A,20220000000000188113</t>
  </si>
  <si>
    <t>202204202034308</t>
  </si>
  <si>
    <t>EFT,999A,20220000000000210253</t>
  </si>
  <si>
    <t>202205202056448</t>
  </si>
  <si>
    <t>EFT,999A,20220000000000232045</t>
  </si>
  <si>
    <t>202206212078238</t>
  </si>
  <si>
    <t>EFT,999A,20220000000000013789</t>
  </si>
  <si>
    <t>202107201860123</t>
  </si>
  <si>
    <t>EFT,999A,20220000000000032294</t>
  </si>
  <si>
    <t>202108201878605</t>
  </si>
  <si>
    <t>EFT,999A,20220000000000051678</t>
  </si>
  <si>
    <t>202109211897984</t>
  </si>
  <si>
    <t>EFT,999A,20220000000000070152</t>
  </si>
  <si>
    <t>202110191916429</t>
  </si>
  <si>
    <t>EFT,999A,20220000000000090872</t>
  </si>
  <si>
    <t>202111181937143</t>
  </si>
  <si>
    <t>EFT,999A,20220000000000109751</t>
  </si>
  <si>
    <t>202112171956008</t>
  </si>
  <si>
    <t>EFT,999A,20220000000000128794</t>
  </si>
  <si>
    <t>202201201975020</t>
  </si>
  <si>
    <t>EFT,999A,20220000000000149359</t>
  </si>
  <si>
    <t>202202221995566</t>
  </si>
  <si>
    <t>EFT,999A,20220000000000168912</t>
  </si>
  <si>
    <t>202203222015108</t>
  </si>
  <si>
    <t>EFT,999A,20220000000000188114</t>
  </si>
  <si>
    <t>202204202034309</t>
  </si>
  <si>
    <t>EFT,999A,20220000000000210254</t>
  </si>
  <si>
    <t>202205202056449</t>
  </si>
  <si>
    <t>EFT,999A,20220000000000232046</t>
  </si>
  <si>
    <t>202206212078239</t>
  </si>
  <si>
    <t>EFT,999A,20220000000000013827</t>
  </si>
  <si>
    <t>202107201860161</t>
  </si>
  <si>
    <t>EFT,999A,20220000000000032332</t>
  </si>
  <si>
    <t>202108201878643</t>
  </si>
  <si>
    <t>EFT,999A,20220000000000051717</t>
  </si>
  <si>
    <t>202109211898023</t>
  </si>
  <si>
    <t>EFT,999A,20220000000000070191</t>
  </si>
  <si>
    <t>202110191916468</t>
  </si>
  <si>
    <t>EFT,999A,20220000000000090911</t>
  </si>
  <si>
    <t>202111181937182</t>
  </si>
  <si>
    <t>EFT,999A,20220000000000109790</t>
  </si>
  <si>
    <t>202112171956047</t>
  </si>
  <si>
    <t>EFT,999A,20220000000000128833</t>
  </si>
  <si>
    <t>202201201975059</t>
  </si>
  <si>
    <t>EFT,999A,20220000000000149398</t>
  </si>
  <si>
    <t>202202221995605</t>
  </si>
  <si>
    <t>EFT,999A,20220000000000168951</t>
  </si>
  <si>
    <t>202203222015147</t>
  </si>
  <si>
    <t>EFT,999A,20220000000000188153</t>
  </si>
  <si>
    <t>202204202034348</t>
  </si>
  <si>
    <t>EFT,999A,20220000000000210292</t>
  </si>
  <si>
    <t>202205202056487</t>
  </si>
  <si>
    <t>EFT,999A,20220000000000232085</t>
  </si>
  <si>
    <t>202206212078278</t>
  </si>
  <si>
    <t>EFT,999A,20220000000000013790</t>
  </si>
  <si>
    <t>202107201860124</t>
  </si>
  <si>
    <t>EFT,999A,20220000000000032295</t>
  </si>
  <si>
    <t>202108201878606</t>
  </si>
  <si>
    <t>EFT,999A,20220000000000051679</t>
  </si>
  <si>
    <t>202109211897985</t>
  </si>
  <si>
    <t>EFT,999A,20220000000000070153</t>
  </si>
  <si>
    <t>202110191916430</t>
  </si>
  <si>
    <t>EFT,999A,20220000000000090873</t>
  </si>
  <si>
    <t>202111181937144</t>
  </si>
  <si>
    <t>EFT,999A,20220000000000109752</t>
  </si>
  <si>
    <t>202112171956009</t>
  </si>
  <si>
    <t>EFT,999A,20220000000000128795</t>
  </si>
  <si>
    <t>202201201975021</t>
  </si>
  <si>
    <t>EFT,999A,20220000000000149360</t>
  </si>
  <si>
    <t>202202221995567</t>
  </si>
  <si>
    <t>EFT,999A,20220000000000168913</t>
  </si>
  <si>
    <t>202203222015109</t>
  </si>
  <si>
    <t>EFT,999A,20220000000000188115</t>
  </si>
  <si>
    <t>202204202034310</t>
  </si>
  <si>
    <t>EFT,999A,20220000000000210255</t>
  </si>
  <si>
    <t>202205202056450</t>
  </si>
  <si>
    <t>EFT,999A,20220000000000232047</t>
  </si>
  <si>
    <t>202206212078240</t>
  </si>
  <si>
    <t>EFT,999A,20220000000000013791</t>
  </si>
  <si>
    <t>202107201860125</t>
  </si>
  <si>
    <t>EFT,999A,20220000000000032296</t>
  </si>
  <si>
    <t>202108201878607</t>
  </si>
  <si>
    <t>EFT,999A,20220000000000051680</t>
  </si>
  <si>
    <t>202109211897986</t>
  </si>
  <si>
    <t>EFT,999A,20220000000000070154</t>
  </si>
  <si>
    <t>202110191916431</t>
  </si>
  <si>
    <t>EFT,999A,20220000000000090874</t>
  </si>
  <si>
    <t>202111181937145</t>
  </si>
  <si>
    <t>EFT,999A,20220000000000109753</t>
  </si>
  <si>
    <t>202112171956010</t>
  </si>
  <si>
    <t>EFT,999A,20220000000000128796</t>
  </si>
  <si>
    <t>202201201975022</t>
  </si>
  <si>
    <t>EFT,999A,20220000000000149361</t>
  </si>
  <si>
    <t>202202221995568</t>
  </si>
  <si>
    <t>EFT,999A,20220000000000168914</t>
  </si>
  <si>
    <t>202203222015110</t>
  </si>
  <si>
    <t>EFT,999A,20220000000000188116</t>
  </si>
  <si>
    <t>202204202034311</t>
  </si>
  <si>
    <t>EFT,999A,20220000000000210256</t>
  </si>
  <si>
    <t>202205202056451</t>
  </si>
  <si>
    <t>EFT,999A,20220000000000232048</t>
  </si>
  <si>
    <t>202206212078241</t>
  </si>
  <si>
    <t>EFT,999A,20220000000000013792</t>
  </si>
  <si>
    <t>202107201860126</t>
  </si>
  <si>
    <t>EFT,999A,20220000000000032297</t>
  </si>
  <si>
    <t>202108201878608</t>
  </si>
  <si>
    <t>EFT,999A,20220000000000051681</t>
  </si>
  <si>
    <t>202109211897987</t>
  </si>
  <si>
    <t>EFT,999A,20220000000000070155</t>
  </si>
  <si>
    <t>202110191916432</t>
  </si>
  <si>
    <t>EFT,999A,20220000000000090875</t>
  </si>
  <si>
    <t>202111181937146</t>
  </si>
  <si>
    <t>EFT,999A,20220000000000109754</t>
  </si>
  <si>
    <t>202112171956011</t>
  </si>
  <si>
    <t>EFT,999A,20220000000000128797</t>
  </si>
  <si>
    <t>202201201975023</t>
  </si>
  <si>
    <t>EFT,999A,20220000000000149362</t>
  </si>
  <si>
    <t>202202221995569</t>
  </si>
  <si>
    <t>EFT,999A,20220000000000168915</t>
  </si>
  <si>
    <t>202203222015111</t>
  </si>
  <si>
    <t>EFT,999A,20220000000000188117</t>
  </si>
  <si>
    <t>202204202034312</t>
  </si>
  <si>
    <t>EFT,999A,20220000000000210257</t>
  </si>
  <si>
    <t>202205202056452</t>
  </si>
  <si>
    <t>EFT,999A,20220000000000232049</t>
  </si>
  <si>
    <t>202206212078242</t>
  </si>
  <si>
    <t>EFT,999A,20220000000000013793</t>
  </si>
  <si>
    <t>202107201860127</t>
  </si>
  <si>
    <t>EFT,999A,20220000000000032298</t>
  </si>
  <si>
    <t>202108201878609</t>
  </si>
  <si>
    <t>EFT,999A,20220000000000051682</t>
  </si>
  <si>
    <t>202109211897988</t>
  </si>
  <si>
    <t>EFT,999A,20220000000000070156</t>
  </si>
  <si>
    <t>202110191916433</t>
  </si>
  <si>
    <t>EFT,999A,20220000000000090876</t>
  </si>
  <si>
    <t>202111181937147</t>
  </si>
  <si>
    <t>EFT,999A,20220000000000109755</t>
  </si>
  <si>
    <t>202112171956012</t>
  </si>
  <si>
    <t>EFT,999A,20220000000000128798</t>
  </si>
  <si>
    <t>202201201975024</t>
  </si>
  <si>
    <t>EFT,999A,20220000000000149363</t>
  </si>
  <si>
    <t>202202221995570</t>
  </si>
  <si>
    <t>EFT,999A,20220000000000168916</t>
  </si>
  <si>
    <t>202203222015112</t>
  </si>
  <si>
    <t>EFT,999A,20220000000000188118</t>
  </si>
  <si>
    <t>202204202034313</t>
  </si>
  <si>
    <t>EFT,999A,20220000000000210258</t>
  </si>
  <si>
    <t>202205202056453</t>
  </si>
  <si>
    <t>EFT,999A,20220000000000232050</t>
  </si>
  <si>
    <t>202206212078243</t>
  </si>
  <si>
    <t>EFT,999A,20220000000000013794</t>
  </si>
  <si>
    <t>202107201860128</t>
  </si>
  <si>
    <t>EFT,999A,20220000000000032299</t>
  </si>
  <si>
    <t>202108201878610</t>
  </si>
  <si>
    <t>EFT,999A,20220000000000051683</t>
  </si>
  <si>
    <t>202109211897989</t>
  </si>
  <si>
    <t>EFT,999A,20220000000000070157</t>
  </si>
  <si>
    <t>202110191916434</t>
  </si>
  <si>
    <t>EFT,999A,20220000000000090877</t>
  </si>
  <si>
    <t>202111181937148</t>
  </si>
  <si>
    <t>EFT,999A,20220000000000109756</t>
  </si>
  <si>
    <t>202112171956013</t>
  </si>
  <si>
    <t>EFT,999A,20220000000000128799</t>
  </si>
  <si>
    <t>202201201975025</t>
  </si>
  <si>
    <t>EFT,999A,20220000000000149364</t>
  </si>
  <si>
    <t>202202221995571</t>
  </si>
  <si>
    <t>EFT,999A,20220000000000168917</t>
  </si>
  <si>
    <t>202203222015113</t>
  </si>
  <si>
    <t>EFT,999A,20220000000000188119</t>
  </si>
  <si>
    <t>202204202034314</t>
  </si>
  <si>
    <t>EFT,999A,20220000000000210259</t>
  </si>
  <si>
    <t>202205202056454</t>
  </si>
  <si>
    <t>EFT,999A,20220000000000232051</t>
  </si>
  <si>
    <t>202206212078244</t>
  </si>
  <si>
    <t>EFT,999A,20220000000000013795</t>
  </si>
  <si>
    <t>202107201860129</t>
  </si>
  <si>
    <t>EFT,999A,20220000000000032300</t>
  </si>
  <si>
    <t>202108201878611</t>
  </si>
  <si>
    <t>EFT,999A,20220000000000051684</t>
  </si>
  <si>
    <t>202109211897990</t>
  </si>
  <si>
    <t>EFT,999A,20220000000000070158</t>
  </si>
  <si>
    <t>202110191916435</t>
  </si>
  <si>
    <t>EFT,999A,20220000000000090878</t>
  </si>
  <si>
    <t>202111181937149</t>
  </si>
  <si>
    <t>EFT,999A,20220000000000109757</t>
  </si>
  <si>
    <t>202112171956014</t>
  </si>
  <si>
    <t>EFT,999A,20220000000000128800</t>
  </si>
  <si>
    <t>202201201975026</t>
  </si>
  <si>
    <t>EFT,999A,20220000000000149365</t>
  </si>
  <si>
    <t>202202221995572</t>
  </si>
  <si>
    <t>EFT,999A,20220000000000168918</t>
  </si>
  <si>
    <t>202203222015114</t>
  </si>
  <si>
    <t>EFT,999A,20220000000000188120</t>
  </si>
  <si>
    <t>202204202034315</t>
  </si>
  <si>
    <t>EFT,999A,20220000000000210260</t>
  </si>
  <si>
    <t>202205202056455</t>
  </si>
  <si>
    <t>EFT,999A,20220000000000232052</t>
  </si>
  <si>
    <t>202206212078245</t>
  </si>
  <si>
    <t>EFT,999A,20220000000000013796</t>
  </si>
  <si>
    <t>202107201860130</t>
  </si>
  <si>
    <t>EFT,999A,20220000000000032301</t>
  </si>
  <si>
    <t>202108201878612</t>
  </si>
  <si>
    <t>EFT,999A,20220000000000051685</t>
  </si>
  <si>
    <t>202109211897991</t>
  </si>
  <si>
    <t>EFT,999A,20220000000000070159</t>
  </si>
  <si>
    <t>202110191916436</t>
  </si>
  <si>
    <t>EFT,999A,20220000000000090879</t>
  </si>
  <si>
    <t>202111181937150</t>
  </si>
  <si>
    <t>EFT,999A,20220000000000109758</t>
  </si>
  <si>
    <t>202112171956015</t>
  </si>
  <si>
    <t>EFT,999A,20220000000000128801</t>
  </si>
  <si>
    <t>202201201975027</t>
  </si>
  <si>
    <t>EFT,999A,20220000000000149366</t>
  </si>
  <si>
    <t>202202221995573</t>
  </si>
  <si>
    <t>EFT,999A,20220000000000168919</t>
  </si>
  <si>
    <t>202203222015115</t>
  </si>
  <si>
    <t>EFT,999A,20220000000000188121</t>
  </si>
  <si>
    <t>202204202034316</t>
  </si>
  <si>
    <t>EFT,999A,20220000000000210261</t>
  </si>
  <si>
    <t>202205202056456</t>
  </si>
  <si>
    <t>EFT,999A,20220000000000232053</t>
  </si>
  <si>
    <t>202206212078246</t>
  </si>
  <si>
    <t>EFT,999A,20220000000000013797</t>
  </si>
  <si>
    <t>202107201860131</t>
  </si>
  <si>
    <t>EFT,999A,20220000000000032302</t>
  </si>
  <si>
    <t>202108201878613</t>
  </si>
  <si>
    <t>EFT,999A,20220000000000051686</t>
  </si>
  <si>
    <t>202109211897992</t>
  </si>
  <si>
    <t>EFT,999A,20220000000000070160</t>
  </si>
  <si>
    <t>202110191916437</t>
  </si>
  <si>
    <t>EFT,999A,20220000000000090880</t>
  </si>
  <si>
    <t>202111181937151</t>
  </si>
  <si>
    <t>EFT,999A,20220000000000109759</t>
  </si>
  <si>
    <t>202112171956016</t>
  </si>
  <si>
    <t>EFT,999A,20220000000000128802</t>
  </si>
  <si>
    <t>202201201975028</t>
  </si>
  <si>
    <t>EFT,999A,20220000000000149367</t>
  </si>
  <si>
    <t>202202221995574</t>
  </si>
  <si>
    <t>EFT,999A,20220000000000168920</t>
  </si>
  <si>
    <t>202203222015116</t>
  </si>
  <si>
    <t>EFT,999A,20220000000000188122</t>
  </si>
  <si>
    <t>202204202034317</t>
  </si>
  <si>
    <t>EFT,999A,20220000000000210262</t>
  </si>
  <si>
    <t>202205202056457</t>
  </si>
  <si>
    <t>EFT,999A,20220000000000232054</t>
  </si>
  <si>
    <t>202206212078247</t>
  </si>
  <si>
    <t>EFT,999A,20220000000000013798</t>
  </si>
  <si>
    <t>202107201860132</t>
  </si>
  <si>
    <t>EFT,999A,20220000000000032303</t>
  </si>
  <si>
    <t>202108201878614</t>
  </si>
  <si>
    <t>EFT,999A,20220000000000051687</t>
  </si>
  <si>
    <t>202109211897993</t>
  </si>
  <si>
    <t>EFT,999A,20220000000000070161</t>
  </si>
  <si>
    <t>202110191916438</t>
  </si>
  <si>
    <t>EFT,999A,20220000000000090881</t>
  </si>
  <si>
    <t>202111181937152</t>
  </si>
  <si>
    <t>EFT,999A,20220000000000109760</t>
  </si>
  <si>
    <t>202112171956017</t>
  </si>
  <si>
    <t>EFT,999A,20220000000000128803</t>
  </si>
  <si>
    <t>202201201975029</t>
  </si>
  <si>
    <t>EFT,999A,20220000000000149368</t>
  </si>
  <si>
    <t>202202221995575</t>
  </si>
  <si>
    <t>EFT,999A,20220000000000168921</t>
  </si>
  <si>
    <t>202203222015117</t>
  </si>
  <si>
    <t>EFT,999A,20220000000000188123</t>
  </si>
  <si>
    <t>202204202034318</t>
  </si>
  <si>
    <t>EFT,999A,20220000000000210263</t>
  </si>
  <si>
    <t>202205202056458</t>
  </si>
  <si>
    <t>EFT,999A,20220000000000232055</t>
  </si>
  <si>
    <t>202206212078248</t>
  </si>
  <si>
    <t>EFT,999A,20220000000000013882</t>
  </si>
  <si>
    <t>202107201860216</t>
  </si>
  <si>
    <t>EFT,999A,20220000000000032387</t>
  </si>
  <si>
    <t>202108201878698</t>
  </si>
  <si>
    <t>EFT,999A,20220000000000051774</t>
  </si>
  <si>
    <t>202109211898080</t>
  </si>
  <si>
    <t>EFT,999A,20220000000000070248</t>
  </si>
  <si>
    <t>202110191916525</t>
  </si>
  <si>
    <t>EFT,999A,20220000000000090968</t>
  </si>
  <si>
    <t>202111181937239</t>
  </si>
  <si>
    <t>EFT,999A,20220000000000109845</t>
  </si>
  <si>
    <t>202112171956102</t>
  </si>
  <si>
    <t>EFT,999A,20220000000000128889</t>
  </si>
  <si>
    <t>202201201975115</t>
  </si>
  <si>
    <t>EFT,999A,20220000000000149452</t>
  </si>
  <si>
    <t>202202221995659</t>
  </si>
  <si>
    <t>EFT,999A,20220000000000169005</t>
  </si>
  <si>
    <t>202203222015201</t>
  </si>
  <si>
    <t>EFT,999A,20220000000000188207</t>
  </si>
  <si>
    <t>202204202034402</t>
  </si>
  <si>
    <t>EFT,999A,20220000000000210346</t>
  </si>
  <si>
    <t>202205202056541</t>
  </si>
  <si>
    <t>EFT,999A,20220000000000232139</t>
  </si>
  <si>
    <t>202206212078332</t>
  </si>
  <si>
    <t>EFT,999A,20220000000000013899</t>
  </si>
  <si>
    <t>202107201860233</t>
  </si>
  <si>
    <t>EFT,999A,20220000000000032404</t>
  </si>
  <si>
    <t>202108201878715</t>
  </si>
  <si>
    <t>EFT,999A,20220000000000051791</t>
  </si>
  <si>
    <t>202109211898097</t>
  </si>
  <si>
    <t>EFT,999A,20220000000000070265</t>
  </si>
  <si>
    <t>202110191916542</t>
  </si>
  <si>
    <t>EFT,999A,20220000000000090985</t>
  </si>
  <si>
    <t>202111181937256</t>
  </si>
  <si>
    <t>EFT,999A,20220000000000109862</t>
  </si>
  <si>
    <t>202112171956119</t>
  </si>
  <si>
    <t>EFT,999A,20220000000000128906</t>
  </si>
  <si>
    <t>202201201975132</t>
  </si>
  <si>
    <t>EFT,999A,20220000000000149469</t>
  </si>
  <si>
    <t>202202221995676</t>
  </si>
  <si>
    <t>EFT,999A,20220000000000169022</t>
  </si>
  <si>
    <t>202203222015218</t>
  </si>
  <si>
    <t>EFT,999A,20220000000000188224</t>
  </si>
  <si>
    <t>202204202034419</t>
  </si>
  <si>
    <t>EFT,999A,20220000000000210363</t>
  </si>
  <si>
    <t>202205202056558</t>
  </si>
  <si>
    <t>EFT,999A,20220000000000232156</t>
  </si>
  <si>
    <t>202206212078349</t>
  </si>
  <si>
    <t>EFT,999A,20220000000000013862</t>
  </si>
  <si>
    <t>202107201860196</t>
  </si>
  <si>
    <t>EFT,999A,20220000000000032367</t>
  </si>
  <si>
    <t>202108201878678</t>
  </si>
  <si>
    <t>EFT,999A,20220000000000051754</t>
  </si>
  <si>
    <t>202109211898060</t>
  </si>
  <si>
    <t>EFT,999A,20220000000000070228</t>
  </si>
  <si>
    <t>202110191916505</t>
  </si>
  <si>
    <t>EFT,999A,20220000000000090948</t>
  </si>
  <si>
    <t>202111181937219</t>
  </si>
  <si>
    <t>EFT,999A,20220000000000109826</t>
  </si>
  <si>
    <t>202112171956083</t>
  </si>
  <si>
    <t>EFT,999A,20220000000000128870</t>
  </si>
  <si>
    <t>202201201975096</t>
  </si>
  <si>
    <t>EFT,999A,20220000000000149433</t>
  </si>
  <si>
    <t>202202221995640</t>
  </si>
  <si>
    <t>EFT,999A,20220000000000168986</t>
  </si>
  <si>
    <t>202203222015182</t>
  </si>
  <si>
    <t>EFT,999A,20220000000000188188</t>
  </si>
  <si>
    <t>202204202034383</t>
  </si>
  <si>
    <t>EFT,999A,20220000000000210327</t>
  </si>
  <si>
    <t>202205202056522</t>
  </si>
  <si>
    <t>EFT,999A,20220000000000232120</t>
  </si>
  <si>
    <t>202206212078313</t>
  </si>
  <si>
    <t>EFT,999A,20220000000000013843</t>
  </si>
  <si>
    <t>202107201860177</t>
  </si>
  <si>
    <t>EFT,999A,20220000000000032348</t>
  </si>
  <si>
    <t>202108201878659</t>
  </si>
  <si>
    <t>EFT,999A,20220000000000051733</t>
  </si>
  <si>
    <t>202109211898039</t>
  </si>
  <si>
    <t>EFT,999A,20220000000000070207</t>
  </si>
  <si>
    <t>202110191916484</t>
  </si>
  <si>
    <t>EFT,999A,20220000000000090927</t>
  </si>
  <si>
    <t>202111181937198</t>
  </si>
  <si>
    <t>EFT,999A,20220000000000109806</t>
  </si>
  <si>
    <t>202112171956063</t>
  </si>
  <si>
    <t>EFT,999A,20220000000000128850</t>
  </si>
  <si>
    <t>202201201975076</t>
  </si>
  <si>
    <t>EFT,999A,20220000000000149413</t>
  </si>
  <si>
    <t>202202221995620</t>
  </si>
  <si>
    <t>EFT,999A,20220000000000168966</t>
  </si>
  <si>
    <t>202203222015162</t>
  </si>
  <si>
    <t>EFT,999A,20220000000000188168</t>
  </si>
  <si>
    <t>202204202034363</t>
  </si>
  <si>
    <t>EFT,999A,20220000000000210307</t>
  </si>
  <si>
    <t>202205202056502</t>
  </si>
  <si>
    <t>EFT,999A,20220000000000232100</t>
  </si>
  <si>
    <t>202206212078293</t>
  </si>
  <si>
    <t>EFT,999A,20220000000000013883</t>
  </si>
  <si>
    <t>202107201860217</t>
  </si>
  <si>
    <t>EFT,999A,20220000000000032388</t>
  </si>
  <si>
    <t>202108201878699</t>
  </si>
  <si>
    <t>EFT,999A,20220000000000051775</t>
  </si>
  <si>
    <t>202109211898081</t>
  </si>
  <si>
    <t>EFT,999A,20220000000000070249</t>
  </si>
  <si>
    <t>202110191916526</t>
  </si>
  <si>
    <t>EFT,999A,20220000000000090969</t>
  </si>
  <si>
    <t>202111181937240</t>
  </si>
  <si>
    <t>EFT,999A,20220000000000109846</t>
  </si>
  <si>
    <t>202112171956103</t>
  </si>
  <si>
    <t>EFT,999A,20220000000000128890</t>
  </si>
  <si>
    <t>202201201975116</t>
  </si>
  <si>
    <t>EFT,999A,20220000000000149453</t>
  </si>
  <si>
    <t>202202221995660</t>
  </si>
  <si>
    <t>EFT,999A,20220000000000169006</t>
  </si>
  <si>
    <t>202203222015202</t>
  </si>
  <si>
    <t>EFT,999A,20220000000000188208</t>
  </si>
  <si>
    <t>202204202034403</t>
  </si>
  <si>
    <t>EFT,999A,20220000000000210347</t>
  </si>
  <si>
    <t>202205202056542</t>
  </si>
  <si>
    <t>EFT,999A,20220000000000232140</t>
  </si>
  <si>
    <t>202206212078333</t>
  </si>
  <si>
    <t>EFT,999A,20220000000000013839</t>
  </si>
  <si>
    <t>202107201860173</t>
  </si>
  <si>
    <t>EFT,999A,20220000000000032344</t>
  </si>
  <si>
    <t>202108201878655</t>
  </si>
  <si>
    <t>EFT,999A,20220000000000051729</t>
  </si>
  <si>
    <t>202109211898035</t>
  </si>
  <si>
    <t>EFT,999A,20220000000000070203</t>
  </si>
  <si>
    <t>202110191916480</t>
  </si>
  <si>
    <t>EFT,999A,20220000000000090923</t>
  </si>
  <si>
    <t>202111181937194</t>
  </si>
  <si>
    <t>EFT,999A,20220000000000109802</t>
  </si>
  <si>
    <t>202112171956059</t>
  </si>
  <si>
    <t>EFT,999A,20220000000000128845</t>
  </si>
  <si>
    <t>202201201975071</t>
  </si>
  <si>
    <t>EFT,999A,20220000000000149409</t>
  </si>
  <si>
    <t>202202221995616</t>
  </si>
  <si>
    <t>EFT,999A,20220000000000168962</t>
  </si>
  <si>
    <t>202203222015158</t>
  </si>
  <si>
    <t>EFT,999A,20220000000000188164</t>
  </si>
  <si>
    <t>202204202034359</t>
  </si>
  <si>
    <t>EFT,999A,20220000000000210303</t>
  </si>
  <si>
    <t>202205202056498</t>
  </si>
  <si>
    <t>EFT,999A,20220000000000232096</t>
  </si>
  <si>
    <t>202206212078289</t>
  </si>
  <si>
    <t>EFT,999A,20220000000000013766</t>
  </si>
  <si>
    <t>202107201860100</t>
  </si>
  <si>
    <t>EFT,999A,20220000000000032271</t>
  </si>
  <si>
    <t>202108201878582</t>
  </si>
  <si>
    <t>EFT,999A,20220000000000051655</t>
  </si>
  <si>
    <t>202109211897961</t>
  </si>
  <si>
    <t>EFT,999A,20220000000000070129</t>
  </si>
  <si>
    <t>202110191916406</t>
  </si>
  <si>
    <t>EFT,999A,20220000000000090849</t>
  </si>
  <si>
    <t>202111181937120</t>
  </si>
  <si>
    <t>EFT,999A,20220000000000109728</t>
  </si>
  <si>
    <t>202112171955985</t>
  </si>
  <si>
    <t>EFT,999A,20220000000000128768</t>
  </si>
  <si>
    <t>202201201974994</t>
  </si>
  <si>
    <t>EFT,999A,20220000000000149337</t>
  </si>
  <si>
    <t>202202221995544</t>
  </si>
  <si>
    <t>EFT,999A,20220000000000168890</t>
  </si>
  <si>
    <t>202203222015086</t>
  </si>
  <si>
    <t>EFT,999A,20220000000000188092</t>
  </si>
  <si>
    <t>202204202034287</t>
  </si>
  <si>
    <t>EFT,999A,20220000000000210232</t>
  </si>
  <si>
    <t>202205202056427</t>
  </si>
  <si>
    <t>EFT,999A,20220000000000232024</t>
  </si>
  <si>
    <t>202206212078217</t>
  </si>
  <si>
    <t>EFT,999A,20220000000000013756</t>
  </si>
  <si>
    <t>202107201860090</t>
  </si>
  <si>
    <t>EFT,999A,20220000000000032261</t>
  </si>
  <si>
    <t>202108201878572</t>
  </si>
  <si>
    <t>EFT,999A,20220000000000051645</t>
  </si>
  <si>
    <t>202109211897951</t>
  </si>
  <si>
    <t>EFT,999A,20220000000000070119</t>
  </si>
  <si>
    <t>202110191916396</t>
  </si>
  <si>
    <t>EFT,999A,20220000000000090839</t>
  </si>
  <si>
    <t>202111181937110</t>
  </si>
  <si>
    <t>EFT,999A,20220000000000109718</t>
  </si>
  <si>
    <t>202112171955975</t>
  </si>
  <si>
    <t>EFT,999A,20220000000000128758</t>
  </si>
  <si>
    <t>202201201974984</t>
  </si>
  <si>
    <t>EFT,999A,20220000000000149327</t>
  </si>
  <si>
    <t>202202221995534</t>
  </si>
  <si>
    <t>EFT,999A,20220000000000168880</t>
  </si>
  <si>
    <t>202203222015076</t>
  </si>
  <si>
    <t>EFT,999A,20220000000000188082</t>
  </si>
  <si>
    <t>202204202034277</t>
  </si>
  <si>
    <t>EFT,999A,20220000000000210222</t>
  </si>
  <si>
    <t>202205202056417</t>
  </si>
  <si>
    <t>EFT,999A,20220000000000232014</t>
  </si>
  <si>
    <t>202206212078207</t>
  </si>
  <si>
    <t>EFT,999A,20220000000000013907</t>
  </si>
  <si>
    <t>202107201860241</t>
  </si>
  <si>
    <t>EFT,999A,20220000000000032412</t>
  </si>
  <si>
    <t>202108201878723</t>
  </si>
  <si>
    <t>EFT,999A,20220000000000051799</t>
  </si>
  <si>
    <t>202109211898105</t>
  </si>
  <si>
    <t>EFT,999A,20220000000000070273</t>
  </si>
  <si>
    <t>202110191916550</t>
  </si>
  <si>
    <t>EFT,999A,20220000000000090993</t>
  </si>
  <si>
    <t>202111181937264</t>
  </si>
  <si>
    <t>EFT,999A,20220000000000109870</t>
  </si>
  <si>
    <t>202112171956127</t>
  </si>
  <si>
    <t>EFT,999A,20220000000000128914</t>
  </si>
  <si>
    <t>202201201975140</t>
  </si>
  <si>
    <t>EFT,999A,20220000000000149477</t>
  </si>
  <si>
    <t>202202221995684</t>
  </si>
  <si>
    <t>EFT,999A,20220000000000169030</t>
  </si>
  <si>
    <t>202203222015226</t>
  </si>
  <si>
    <t>EFT,999A,20220000000000188232</t>
  </si>
  <si>
    <t>202204202034427</t>
  </si>
  <si>
    <t>EFT,999A,20220000000000210371</t>
  </si>
  <si>
    <t>202205202056566</t>
  </si>
  <si>
    <t>EFT,999A,20220000000000232164</t>
  </si>
  <si>
    <t>202206212078357</t>
  </si>
  <si>
    <t>EFT,999A,20220000000000013800</t>
  </si>
  <si>
    <t>202107201860134</t>
  </si>
  <si>
    <t>EFT,999A,20220000000000032305</t>
  </si>
  <si>
    <t>202108201878616</t>
  </si>
  <si>
    <t>EFT,999A,20220000000000051689</t>
  </si>
  <si>
    <t>202109211897995</t>
  </si>
  <si>
    <t>EFT,999A,20220000000000070163</t>
  </si>
  <si>
    <t>202110191916440</t>
  </si>
  <si>
    <t>EFT,999A,20220000000000090883</t>
  </si>
  <si>
    <t>202111181937154</t>
  </si>
  <si>
    <t>EFT,999A,20220000000000109762</t>
  </si>
  <si>
    <t>202112171956019</t>
  </si>
  <si>
    <t>EFT,999A,20220000000000128805</t>
  </si>
  <si>
    <t>202201201975031</t>
  </si>
  <si>
    <t>EFT,999A,20220000000000149370</t>
  </si>
  <si>
    <t>202202221995577</t>
  </si>
  <si>
    <t>EFT,999A,20220000000000168923</t>
  </si>
  <si>
    <t>202203222015119</t>
  </si>
  <si>
    <t>EFT,999A,20220000000000188125</t>
  </si>
  <si>
    <t>202204202034320</t>
  </si>
  <si>
    <t>EFT,999A,20220000000000210265</t>
  </si>
  <si>
    <t>202205202056460</t>
  </si>
  <si>
    <t>EFT,999A,20220000000000232057</t>
  </si>
  <si>
    <t>202206212078250</t>
  </si>
  <si>
    <t>EFT,999A,20220000000000013830</t>
  </si>
  <si>
    <t>202107201860164</t>
  </si>
  <si>
    <t>EFT,999A,20220000000000032335</t>
  </si>
  <si>
    <t>202108201878646</t>
  </si>
  <si>
    <t>EFT,999A,20220000000000051720</t>
  </si>
  <si>
    <t>202109211898026</t>
  </si>
  <si>
    <t>EFT,999A,20220000000000070194</t>
  </si>
  <si>
    <t>202110191916471</t>
  </si>
  <si>
    <t>EFT,999A,20220000000000090914</t>
  </si>
  <si>
    <t>202111181937185</t>
  </si>
  <si>
    <t>EFT,999A,20220000000000109793</t>
  </si>
  <si>
    <t>202112171956050</t>
  </si>
  <si>
    <t>EFT,999A,20220000000000013856</t>
  </si>
  <si>
    <t>202107201860190</t>
  </si>
  <si>
    <t>EFT,999A,20220000000000032361</t>
  </si>
  <si>
    <t>202108201878672</t>
  </si>
  <si>
    <t>EFT,999A,20220000000000051747</t>
  </si>
  <si>
    <t>202109211898053</t>
  </si>
  <si>
    <t>EFT,999A,20220000000000070221</t>
  </si>
  <si>
    <t>202110191916498</t>
  </si>
  <si>
    <t>EFT,999A,20220000000000090941</t>
  </si>
  <si>
    <t>202111181937212</t>
  </si>
  <si>
    <t>EFT,999A,20220000000000109820</t>
  </si>
  <si>
    <t>202112171956077</t>
  </si>
  <si>
    <t>EFT,999A,20220000000000128864</t>
  </si>
  <si>
    <t>202201201975090</t>
  </si>
  <si>
    <t>EFT,999A,20220000000000149427</t>
  </si>
  <si>
    <t>202202221995634</t>
  </si>
  <si>
    <t>EFT,999A,20220000000000168980</t>
  </si>
  <si>
    <t>202203222015176</t>
  </si>
  <si>
    <t>EFT,999A,20220000000000188182</t>
  </si>
  <si>
    <t>202204202034377</t>
  </si>
  <si>
    <t>EFT,999A,20220000000000210321</t>
  </si>
  <si>
    <t>202205202056516</t>
  </si>
  <si>
    <t>EFT,999A,20220000000000232114</t>
  </si>
  <si>
    <t>202206212078307</t>
  </si>
  <si>
    <t>EFT,999A,20220000000000013801</t>
  </si>
  <si>
    <t>202107201860135</t>
  </si>
  <si>
    <t>EFT,999A,20220000000000032306</t>
  </si>
  <si>
    <t>202108201878617</t>
  </si>
  <si>
    <t>EFT,999A,20220000000000051690</t>
  </si>
  <si>
    <t>202109211897996</t>
  </si>
  <si>
    <t>EFT,999A,20220000000000070164</t>
  </si>
  <si>
    <t>202110191916441</t>
  </si>
  <si>
    <t>EFT,999A,20220000000000090884</t>
  </si>
  <si>
    <t>202111181937155</t>
  </si>
  <si>
    <t>EFT,999A,20220000000000109763</t>
  </si>
  <si>
    <t>202112171956020</t>
  </si>
  <si>
    <t>EFT,999A,20220000000000128806</t>
  </si>
  <si>
    <t>202201201975032</t>
  </si>
  <si>
    <t>EFT,999A,20220000000000149371</t>
  </si>
  <si>
    <t>202202221995578</t>
  </si>
  <si>
    <t>EFT,999A,20220000000000168924</t>
  </si>
  <si>
    <t>202203222015120</t>
  </si>
  <si>
    <t>EFT,999A,20220000000000188126</t>
  </si>
  <si>
    <t>202204202034321</t>
  </si>
  <si>
    <t>EFT,999A,20220000000000210266</t>
  </si>
  <si>
    <t>202205202056461</t>
  </si>
  <si>
    <t>EFT,999A,20220000000000232058</t>
  </si>
  <si>
    <t>202206212078251</t>
  </si>
  <si>
    <t>EFT,999A,20220000000000013835</t>
  </si>
  <si>
    <t>202107201860169</t>
  </si>
  <si>
    <t>EFT,999A,20220000000000032340</t>
  </si>
  <si>
    <t>202108201878651</t>
  </si>
  <si>
    <t>EFT,999A,20220000000000051725</t>
  </si>
  <si>
    <t>202109211898031</t>
  </si>
  <si>
    <t>EFT,999A,20220000000000070199</t>
  </si>
  <si>
    <t>202110191916476</t>
  </si>
  <si>
    <t>EFT,999A,20220000000000090919</t>
  </si>
  <si>
    <t>202111181937190</t>
  </si>
  <si>
    <t>EFT,999A,20220000000000109798</t>
  </si>
  <si>
    <t>202112171956055</t>
  </si>
  <si>
    <t>EFT,999A,20220000000000128841</t>
  </si>
  <si>
    <t>202201201975067</t>
  </si>
  <si>
    <t>EFT,999A,20220000000000149405</t>
  </si>
  <si>
    <t>202202221995612</t>
  </si>
  <si>
    <t>EFT,999A,20220000000000168958</t>
  </si>
  <si>
    <t>202203222015154</t>
  </si>
  <si>
    <t>EFT,999A,20220000000000188160</t>
  </si>
  <si>
    <t>202204202034355</t>
  </si>
  <si>
    <t>EFT,999A,20220000000000210299</t>
  </si>
  <si>
    <t>202205202056494</t>
  </si>
  <si>
    <t>EFT,999A,20220000000000232092</t>
  </si>
  <si>
    <t>202206212078285</t>
  </si>
  <si>
    <t>EFT,999A,20220000000000013863</t>
  </si>
  <si>
    <t>202107201860197</t>
  </si>
  <si>
    <t>EFT,999A,20220000000000032368</t>
  </si>
  <si>
    <t>202108201878679</t>
  </si>
  <si>
    <t>EFT,999A,20220000000000051755</t>
  </si>
  <si>
    <t>202109211898061</t>
  </si>
  <si>
    <t>EFT,999A,20220000000000070229</t>
  </si>
  <si>
    <t>202110191916506</t>
  </si>
  <si>
    <t>EFT,999A,20220000000000090949</t>
  </si>
  <si>
    <t>202111181937220</t>
  </si>
  <si>
    <t>EFT,999A,20220000000000109827</t>
  </si>
  <si>
    <t>202112171956084</t>
  </si>
  <si>
    <t>EFT,999A,20220000000000128871</t>
  </si>
  <si>
    <t>202201201975097</t>
  </si>
  <si>
    <t>EFT,999A,20220000000000149434</t>
  </si>
  <si>
    <t>202202221995641</t>
  </si>
  <si>
    <t>EFT,999A,20220000000000168987</t>
  </si>
  <si>
    <t>202203222015183</t>
  </si>
  <si>
    <t>EFT,999A,20220000000000188189</t>
  </si>
  <si>
    <t>202204202034384</t>
  </si>
  <si>
    <t>EFT,999A,20220000000000210328</t>
  </si>
  <si>
    <t>202205202056523</t>
  </si>
  <si>
    <t>EFT,999A,20220000000000232121</t>
  </si>
  <si>
    <t>202206212078314</t>
  </si>
  <si>
    <t>EFT,999A,20220000000000051741</t>
  </si>
  <si>
    <t>202109211898047</t>
  </si>
  <si>
    <t>EFT,999A,20220000000000070215</t>
  </si>
  <si>
    <t>202110191916492</t>
  </si>
  <si>
    <t>EFT,999A,20220000000000082053</t>
  </si>
  <si>
    <t>3110 State Share July and August 2021 Missed Payments FY22</t>
  </si>
  <si>
    <t>202111041928324</t>
  </si>
  <si>
    <t>EFT,999A,20220000000000090935</t>
  </si>
  <si>
    <t>202111181937206</t>
  </si>
  <si>
    <t>EFT,999A,20220000000000109814</t>
  </si>
  <si>
    <t>202112171956071</t>
  </si>
  <si>
    <t>EFT,999A,20220000000000128858</t>
  </si>
  <si>
    <t>202201201975084</t>
  </si>
  <si>
    <t>EFT,999A,20220000000000149421</t>
  </si>
  <si>
    <t>202202221995628</t>
  </si>
  <si>
    <t>EFT,999A,20220000000000168974</t>
  </si>
  <si>
    <t>202203222015170</t>
  </si>
  <si>
    <t>EFT,999A,20220000000000188176</t>
  </si>
  <si>
    <t>202204202034371</t>
  </si>
  <si>
    <t>EFT,999A,20220000000000210315</t>
  </si>
  <si>
    <t>202205202056510</t>
  </si>
  <si>
    <t>EFT,999A,20220000000000232108</t>
  </si>
  <si>
    <t>202206212078301</t>
  </si>
  <si>
    <t>EFT,999A,20220000000000013821</t>
  </si>
  <si>
    <t>202107201860155</t>
  </si>
  <si>
    <t>EFT,999A,20220000000000032326</t>
  </si>
  <si>
    <t>202108201878637</t>
  </si>
  <si>
    <t>EFT,999A,20220000000000051711</t>
  </si>
  <si>
    <t>202109211898017</t>
  </si>
  <si>
    <t>EFT,999A,20220000000000070185</t>
  </si>
  <si>
    <t>202110191916462</t>
  </si>
  <si>
    <t>EFT,999A,20220000000000090905</t>
  </si>
  <si>
    <t>202111181937176</t>
  </si>
  <si>
    <t>EFT,999A,20220000000000109784</t>
  </si>
  <si>
    <t>202112171956041</t>
  </si>
  <si>
    <t>EFT,999A,20220000000000128827</t>
  </si>
  <si>
    <t>202201201975053</t>
  </si>
  <si>
    <t>EFT,999A,20220000000000149392</t>
  </si>
  <si>
    <t>202202221995599</t>
  </si>
  <si>
    <t>EFT,999A,20220000000000168945</t>
  </si>
  <si>
    <t>202203222015141</t>
  </si>
  <si>
    <t>EFT,999A,20220000000000188147</t>
  </si>
  <si>
    <t>202204202034342</t>
  </si>
  <si>
    <t>EFT,999A,20220000000000210287</t>
  </si>
  <si>
    <t>202205202056482</t>
  </si>
  <si>
    <t>EFT,999A,20220000000000232079</t>
  </si>
  <si>
    <t>202206212078272</t>
  </si>
  <si>
    <t>EFT,999A,20220000000000013913</t>
  </si>
  <si>
    <t>202107201860247</t>
  </si>
  <si>
    <t>EFT,999A,20220000000000032418</t>
  </si>
  <si>
    <t>202108201878729</t>
  </si>
  <si>
    <t>EFT,999A,20220000000000051805</t>
  </si>
  <si>
    <t>202109211898111</t>
  </si>
  <si>
    <t>EFT,999A,20220000000000070279</t>
  </si>
  <si>
    <t>202110191916556</t>
  </si>
  <si>
    <t>EFT,999A,20220000000000090999</t>
  </si>
  <si>
    <t>202111181937270</t>
  </si>
  <si>
    <t>EFT,999A,20220000000000109876</t>
  </si>
  <si>
    <t>202112171956133</t>
  </si>
  <si>
    <t>EFT,999A,20220000000000128920</t>
  </si>
  <si>
    <t>202201201975146</t>
  </si>
  <si>
    <t>EFT,999A,20220000000000149483</t>
  </si>
  <si>
    <t>202202221995690</t>
  </si>
  <si>
    <t>EFT,999A,20220000000000169036</t>
  </si>
  <si>
    <t>202203222015232</t>
  </si>
  <si>
    <t>EFT,999A,20220000000000188238</t>
  </si>
  <si>
    <t>202204202034433</t>
  </si>
  <si>
    <t>EFT,999A,20220000000000210377</t>
  </si>
  <si>
    <t>202205202056572</t>
  </si>
  <si>
    <t>EFT,999A,20220000000000232567</t>
  </si>
  <si>
    <t>202206212078760</t>
  </si>
  <si>
    <t>EFT,999A,20220000000000013914</t>
  </si>
  <si>
    <t>202107201860248</t>
  </si>
  <si>
    <t>EFT,999A,20220000000000032419</t>
  </si>
  <si>
    <t>202108201878730</t>
  </si>
  <si>
    <t>EFT,999A,20220000000000051806</t>
  </si>
  <si>
    <t>202109211898112</t>
  </si>
  <si>
    <t>EFT,999A,20220000000000070280</t>
  </si>
  <si>
    <t>202110191916557</t>
  </si>
  <si>
    <t>EFT,999A,20220000000000091000</t>
  </si>
  <si>
    <t>202111181937271</t>
  </si>
  <si>
    <t>EFT,999A,20220000000000109877</t>
  </si>
  <si>
    <t>202112171956134</t>
  </si>
  <si>
    <t>EFT,999A,20220000000000128921</t>
  </si>
  <si>
    <t>202201201975147</t>
  </si>
  <si>
    <t>EFT,999A,20220000000000149484</t>
  </si>
  <si>
    <t>202202221995691</t>
  </si>
  <si>
    <t>EFT,999A,20220000000000169037</t>
  </si>
  <si>
    <t>202203222015233</t>
  </si>
  <si>
    <t>EFT,999A,20220000000000188239</t>
  </si>
  <si>
    <t>202204202034434</t>
  </si>
  <si>
    <t>EFT,999A,20220000000000210378</t>
  </si>
  <si>
    <t>202205202056573</t>
  </si>
  <si>
    <t>EFT,999A,20220000000000232170</t>
  </si>
  <si>
    <t>202206212078363</t>
  </si>
  <si>
    <t>EFT,999A,20220000000000013772</t>
  </si>
  <si>
    <t>202107201860106</t>
  </si>
  <si>
    <t>EFT,999A,20220000000000032277</t>
  </si>
  <si>
    <t>202108201878588</t>
  </si>
  <si>
    <t>EFT,999A,20220000000000051661</t>
  </si>
  <si>
    <t>202109211897967</t>
  </si>
  <si>
    <t>EFT,999A,20220000000000070135</t>
  </si>
  <si>
    <t>202110191916412</t>
  </si>
  <si>
    <t>EFT,999A,20220000000000090855</t>
  </si>
  <si>
    <t>202111181937126</t>
  </si>
  <si>
    <t>EFT,999A,20220000000000109734</t>
  </si>
  <si>
    <t>202112171955991</t>
  </si>
  <si>
    <t>EFT,999A,20220000000000128774</t>
  </si>
  <si>
    <t>202201201975000</t>
  </si>
  <si>
    <t>EFT,999A,20220000000000149342</t>
  </si>
  <si>
    <t>202202221995549</t>
  </si>
  <si>
    <t>EFT,999A,20220000000000168895</t>
  </si>
  <si>
    <t>202203222015091</t>
  </si>
  <si>
    <t>EFT,999A,20220000000000188097</t>
  </si>
  <si>
    <t>202204202034292</t>
  </si>
  <si>
    <t>EFT,999A,20220000000000210237</t>
  </si>
  <si>
    <t>202205202056432</t>
  </si>
  <si>
    <t>EFT,999A,20220000000000232029</t>
  </si>
  <si>
    <t>202206212078222</t>
  </si>
  <si>
    <t>EFT,999A,20220000000000013773</t>
  </si>
  <si>
    <t>202107201860107</t>
  </si>
  <si>
    <t>EFT,999A,20220000000000032278</t>
  </si>
  <si>
    <t>202108201878589</t>
  </si>
  <si>
    <t>EFT,999A,20220000000000051662</t>
  </si>
  <si>
    <t>202109211897968</t>
  </si>
  <si>
    <t>EFT,999A,20220000000000070136</t>
  </si>
  <si>
    <t>202110191916413</t>
  </si>
  <si>
    <t>EFT,999A,20220000000000090856</t>
  </si>
  <si>
    <t>202111181937127</t>
  </si>
  <si>
    <t>EFT,999A,20220000000000109735</t>
  </si>
  <si>
    <t>202112171955992</t>
  </si>
  <si>
    <t>EFT,999A,20220000000000128775</t>
  </si>
  <si>
    <t>202201201975001</t>
  </si>
  <si>
    <t>EFT,999A,20220000000000149343</t>
  </si>
  <si>
    <t>202202221995550</t>
  </si>
  <si>
    <t>EFT,999A,20220000000000168896</t>
  </si>
  <si>
    <t>202203222015092</t>
  </si>
  <si>
    <t>EFT,999A,20220000000000188098</t>
  </si>
  <si>
    <t>202204202034293</t>
  </si>
  <si>
    <t>EFT,999A,20220000000000210238</t>
  </si>
  <si>
    <t>202205202056433</t>
  </si>
  <si>
    <t>EFT,999A,20220000000000232030</t>
  </si>
  <si>
    <t>202206212078223</t>
  </si>
  <si>
    <t>EFT,999A,20220000000000013885</t>
  </si>
  <si>
    <t>202107201860219</t>
  </si>
  <si>
    <t>EFT,999A,20220000000000032390</t>
  </si>
  <si>
    <t>202108201878701</t>
  </si>
  <si>
    <t>EFT,999A,20220000000000051777</t>
  </si>
  <si>
    <t>202109211898083</t>
  </si>
  <si>
    <t>EFT,999A,20220000000000070251</t>
  </si>
  <si>
    <t>202110191916528</t>
  </si>
  <si>
    <t>EFT,999A,20220000000000090971</t>
  </si>
  <si>
    <t>202111181937242</t>
  </si>
  <si>
    <t>EFT,999A,20220000000000109848</t>
  </si>
  <si>
    <t>202112171956105</t>
  </si>
  <si>
    <t>EFT,999A,20220000000000128892</t>
  </si>
  <si>
    <t>202201201975118</t>
  </si>
  <si>
    <t>EFT,999A,20220000000000149455</t>
  </si>
  <si>
    <t>202202221995662</t>
  </si>
  <si>
    <t>EFT,999A,20220000000000169008</t>
  </si>
  <si>
    <t>202203222015204</t>
  </si>
  <si>
    <t>EFT,999A,20220000000000188210</t>
  </si>
  <si>
    <t>202204202034405</t>
  </si>
  <si>
    <t>EFT,999A,20220000000000210349</t>
  </si>
  <si>
    <t>202205202056544</t>
  </si>
  <si>
    <t>EFT,999A,20220000000000232142</t>
  </si>
  <si>
    <t>202206212078335</t>
  </si>
  <si>
    <t>EFT,999A,20220000000000013884</t>
  </si>
  <si>
    <t>202107201860218</t>
  </si>
  <si>
    <t>EFT,999A,20220000000000032389</t>
  </si>
  <si>
    <t>202108201878700</t>
  </si>
  <si>
    <t>EFT,999A,20220000000000051776</t>
  </si>
  <si>
    <t>202109211898082</t>
  </si>
  <si>
    <t>EFT,999A,20220000000000070250</t>
  </si>
  <si>
    <t>202110191916527</t>
  </si>
  <si>
    <t>EFT,999A,20220000000000090970</t>
  </si>
  <si>
    <t>202111181937241</t>
  </si>
  <si>
    <t>EFT,999A,20220000000000109847</t>
  </si>
  <si>
    <t>202112171956104</t>
  </si>
  <si>
    <t>EFT,999A,20220000000000128891</t>
  </si>
  <si>
    <t>202201201975117</t>
  </si>
  <si>
    <t>EFT,999A,20220000000000149454</t>
  </si>
  <si>
    <t>202202221995661</t>
  </si>
  <si>
    <t>EFT,999A,20220000000000169007</t>
  </si>
  <si>
    <t>202203222015203</t>
  </si>
  <si>
    <t>EFT,999A,20220000000000188209</t>
  </si>
  <si>
    <t>202204202034404</t>
  </si>
  <si>
    <t>EFT,999A,20220000000000210348</t>
  </si>
  <si>
    <t>202205202056543</t>
  </si>
  <si>
    <t>EFT,999A,20220000000000232141</t>
  </si>
  <si>
    <t>202206212078334</t>
  </si>
  <si>
    <t>EFT,999A,20220000000000013841</t>
  </si>
  <si>
    <t>202107201860175</t>
  </si>
  <si>
    <t>EFT,999A,20220000000000032346</t>
  </si>
  <si>
    <t>202108201878657</t>
  </si>
  <si>
    <t>EFT,999A,20220000000000051731</t>
  </si>
  <si>
    <t>202109211898037</t>
  </si>
  <si>
    <t>EFT,999A,20220000000000070205</t>
  </si>
  <si>
    <t>202110191916482</t>
  </si>
  <si>
    <t>EFT,999A,20220000000000090925</t>
  </si>
  <si>
    <t>202111181937196</t>
  </si>
  <si>
    <t>EFT,999A,20220000000000109804</t>
  </si>
  <si>
    <t>202112171956061</t>
  </si>
  <si>
    <t>EFT,999A,20220000000000128847</t>
  </si>
  <si>
    <t>202201201975073</t>
  </si>
  <si>
    <t>EFT,999A,20220000000000149411</t>
  </si>
  <si>
    <t>202202221995618</t>
  </si>
  <si>
    <t>EFT,999A,20220000000000168964</t>
  </si>
  <si>
    <t>202203222015160</t>
  </si>
  <si>
    <t>EFT,999A,20220000000000188166</t>
  </si>
  <si>
    <t>202204202034361</t>
  </si>
  <si>
    <t>EFT,999A,20220000000000210305</t>
  </si>
  <si>
    <t>202205202056500</t>
  </si>
  <si>
    <t>EFT,999A,20220000000000232098</t>
  </si>
  <si>
    <t>202206212078291</t>
  </si>
  <si>
    <t>EFT,999A,20220000000000013836</t>
  </si>
  <si>
    <t>202107201860170</t>
  </si>
  <si>
    <t>EFT,999A,20220000000000032341</t>
  </si>
  <si>
    <t>202108201878652</t>
  </si>
  <si>
    <t>EFT,999A,20220000000000051726</t>
  </si>
  <si>
    <t>202109211898032</t>
  </si>
  <si>
    <t>EFT,999A,20220000000000070200</t>
  </si>
  <si>
    <t>202110191916477</t>
  </si>
  <si>
    <t>EFT,999A,20220000000000090920</t>
  </si>
  <si>
    <t>202111181937191</t>
  </si>
  <si>
    <t>EFT,999A,20220000000000109799</t>
  </si>
  <si>
    <t>202112171956056</t>
  </si>
  <si>
    <t>EFT,999A,20220000000000128842</t>
  </si>
  <si>
    <t>202201201975068</t>
  </si>
  <si>
    <t>EFT,999A,20220000000000149406</t>
  </si>
  <si>
    <t>202202221995613</t>
  </si>
  <si>
    <t>EFT,999A,20220000000000168959</t>
  </si>
  <si>
    <t>202203222015155</t>
  </si>
  <si>
    <t>EFT,999A,20220000000000188161</t>
  </si>
  <si>
    <t>202204202034356</t>
  </si>
  <si>
    <t>EFT,999A,20220000000000210300</t>
  </si>
  <si>
    <t>202205202056495</t>
  </si>
  <si>
    <t>EFT,999A,20220000000000232093</t>
  </si>
  <si>
    <t>202206212078286</t>
  </si>
  <si>
    <t>EFT,999A,20220000000000013846</t>
  </si>
  <si>
    <t>202107201860180</t>
  </si>
  <si>
    <t>EFT,999A,20220000000000032351</t>
  </si>
  <si>
    <t>202108201878662</t>
  </si>
  <si>
    <t>EFT,999A,20220000000000051736</t>
  </si>
  <si>
    <t>202109211898042</t>
  </si>
  <si>
    <t>EFT,999A,20220000000000070210</t>
  </si>
  <si>
    <t>202110191916487</t>
  </si>
  <si>
    <t>EFT,999A,20220000000000090930</t>
  </si>
  <si>
    <t>202111181937201</t>
  </si>
  <si>
    <t>EFT,999A,20220000000000109809</t>
  </si>
  <si>
    <t>202112171956066</t>
  </si>
  <si>
    <t>EFT,999A,20220000000000128853</t>
  </si>
  <si>
    <t>202201201975079</t>
  </si>
  <si>
    <t>EFT,999A,20220000000000149416</t>
  </si>
  <si>
    <t>202202221995623</t>
  </si>
  <si>
    <t>EFT,999A,20220000000000168969</t>
  </si>
  <si>
    <t>202203222015165</t>
  </si>
  <si>
    <t>EFT,999A,20220000000000188171</t>
  </si>
  <si>
    <t>202204202034366</t>
  </si>
  <si>
    <t>EFT,999A,20220000000000210310</t>
  </si>
  <si>
    <t>202205202056505</t>
  </si>
  <si>
    <t>EFT,999A,20220000000000232103</t>
  </si>
  <si>
    <t>202206212078296</t>
  </si>
  <si>
    <t>EFT,999A,20220000000000013802</t>
  </si>
  <si>
    <t>202107201860136</t>
  </si>
  <si>
    <t>EFT,999A,20220000000000032307</t>
  </si>
  <si>
    <t>202108201878618</t>
  </si>
  <si>
    <t>EFT,999A,20220000000000051691</t>
  </si>
  <si>
    <t>202109211897997</t>
  </si>
  <si>
    <t>EFT,999A,20220000000000070165</t>
  </si>
  <si>
    <t>202110191916442</t>
  </si>
  <si>
    <t>EFT,999A,20220000000000090885</t>
  </si>
  <si>
    <t>202111181937156</t>
  </si>
  <si>
    <t>EFT,999A,20220000000000109764</t>
  </si>
  <si>
    <t>202112171956021</t>
  </si>
  <si>
    <t>EFT,999A,20220000000000128807</t>
  </si>
  <si>
    <t>202201201975033</t>
  </si>
  <si>
    <t>EFT,999A,20220000000000149372</t>
  </si>
  <si>
    <t>202202221995579</t>
  </si>
  <si>
    <t>EFT,999A,20220000000000168925</t>
  </si>
  <si>
    <t>202203222015121</t>
  </si>
  <si>
    <t>EFT,999A,20220000000000188127</t>
  </si>
  <si>
    <t>202204202034322</t>
  </si>
  <si>
    <t>EFT,999A,20220000000000210267</t>
  </si>
  <si>
    <t>202205202056462</t>
  </si>
  <si>
    <t>EFT,999A,20220000000000232059</t>
  </si>
  <si>
    <t>202206212078252</t>
  </si>
  <si>
    <t>EFT,999A,20220000000000013886</t>
  </si>
  <si>
    <t>202107201860220</t>
  </si>
  <si>
    <t>EFT,999A,20220000000000032391</t>
  </si>
  <si>
    <t>202108201878702</t>
  </si>
  <si>
    <t>EFT,999A,20220000000000051778</t>
  </si>
  <si>
    <t>202109211898084</t>
  </si>
  <si>
    <t>EFT,999A,20220000000000070252</t>
  </si>
  <si>
    <t>202110191916529</t>
  </si>
  <si>
    <t>EFT,999A,20220000000000090972</t>
  </si>
  <si>
    <t>202111181937243</t>
  </si>
  <si>
    <t>EFT,999A,20220000000000109849</t>
  </si>
  <si>
    <t>202112171956106</t>
  </si>
  <si>
    <t>EFT,999A,20220000000000128893</t>
  </si>
  <si>
    <t>202201201975119</t>
  </si>
  <si>
    <t>EFT,999A,20220000000000149456</t>
  </si>
  <si>
    <t>202202221995663</t>
  </si>
  <si>
    <t>EFT,999A,20220000000000169009</t>
  </si>
  <si>
    <t>202203222015205</t>
  </si>
  <si>
    <t>EFT,999A,20220000000000188211</t>
  </si>
  <si>
    <t>202204202034406</t>
  </si>
  <si>
    <t>EFT,999A,20220000000000210350</t>
  </si>
  <si>
    <t>202205202056545</t>
  </si>
  <si>
    <t>EFT,999A,20220000000000232143</t>
  </si>
  <si>
    <t>202206212078336</t>
  </si>
  <si>
    <t>EFT,999A,20220000000000013858</t>
  </si>
  <si>
    <t>202107201860192</t>
  </si>
  <si>
    <t>EFT,999A,20220000000000032363</t>
  </si>
  <si>
    <t>202108201878674</t>
  </si>
  <si>
    <t>EFT,999A,20220000000000051749</t>
  </si>
  <si>
    <t>202109211898055</t>
  </si>
  <si>
    <t>EFT,999A,20220000000000070223</t>
  </si>
  <si>
    <t>202110191916500</t>
  </si>
  <si>
    <t>EFT,999A,20220000000000090943</t>
  </si>
  <si>
    <t>202111181937214</t>
  </si>
  <si>
    <t>EFT,999A,20220000000000109822</t>
  </si>
  <si>
    <t>202112171956079</t>
  </si>
  <si>
    <t>EFT,999A,20220000000000128866</t>
  </si>
  <si>
    <t>202201201975092</t>
  </si>
  <si>
    <t>EFT,999A,20220000000000149429</t>
  </si>
  <si>
    <t>202202221995636</t>
  </si>
  <si>
    <t>EFT,999A,20220000000000168982</t>
  </si>
  <si>
    <t>202203222015178</t>
  </si>
  <si>
    <t>EFT,999A,20220000000000188184</t>
  </si>
  <si>
    <t>202204202034379</t>
  </si>
  <si>
    <t>EFT,999A,20220000000000210323</t>
  </si>
  <si>
    <t>202205202056518</t>
  </si>
  <si>
    <t>EFT,999A,20220000000000232116</t>
  </si>
  <si>
    <t>202206212078309</t>
  </si>
  <si>
    <t>EFT,999A,20220000000000013853</t>
  </si>
  <si>
    <t>202107201860187</t>
  </si>
  <si>
    <t>EFT,999A,20220000000000032358</t>
  </si>
  <si>
    <t>202108201878669</t>
  </si>
  <si>
    <t>EFT,999A,20220000000000051744</t>
  </si>
  <si>
    <t>202109211898050</t>
  </si>
  <si>
    <t>EFT,999A,20220000000000070218</t>
  </si>
  <si>
    <t>202110191916495</t>
  </si>
  <si>
    <t>EFT,999A,20220000000000090938</t>
  </si>
  <si>
    <t>202111181937209</t>
  </si>
  <si>
    <t>EFT,999A,20220000000000109817</t>
  </si>
  <si>
    <t>202112171956074</t>
  </si>
  <si>
    <t>EFT,999A,20220000000000128861</t>
  </si>
  <si>
    <t>202201201975087</t>
  </si>
  <si>
    <t>EFT,999A,20220000000000149424</t>
  </si>
  <si>
    <t>202202221995631</t>
  </si>
  <si>
    <t>EFT,999A,20220000000000168977</t>
  </si>
  <si>
    <t>202203222015173</t>
  </si>
  <si>
    <t>EFT,999A,20220000000000188179</t>
  </si>
  <si>
    <t>202204202034374</t>
  </si>
  <si>
    <t>EFT,999A,20220000000000210318</t>
  </si>
  <si>
    <t>202205202056513</t>
  </si>
  <si>
    <t>EFT,999A,20220000000000232111</t>
  </si>
  <si>
    <t>202206212078304</t>
  </si>
  <si>
    <t>EFT,999A,20220000000000013803</t>
  </si>
  <si>
    <t>202107201860137</t>
  </si>
  <si>
    <t>EFT,999A,20220000000000032308</t>
  </si>
  <si>
    <t>202108201878619</t>
  </si>
  <si>
    <t>EFT,999A,20220000000000051692</t>
  </si>
  <si>
    <t>202109211897998</t>
  </si>
  <si>
    <t>EFT,999A,20220000000000070166</t>
  </si>
  <si>
    <t>202110191916443</t>
  </si>
  <si>
    <t>EFT,999A,20220000000000090886</t>
  </si>
  <si>
    <t>202111181937157</t>
  </si>
  <si>
    <t>EFT,999A,20220000000000109765</t>
  </si>
  <si>
    <t>202112171956022</t>
  </si>
  <si>
    <t>EFT,999A,20220000000000128808</t>
  </si>
  <si>
    <t>202201201975034</t>
  </si>
  <si>
    <t>EFT,999A,20220000000000149373</t>
  </si>
  <si>
    <t>202202221995580</t>
  </si>
  <si>
    <t>EFT,999A,20220000000000168926</t>
  </si>
  <si>
    <t>202203222015122</t>
  </si>
  <si>
    <t>EFT,999A,20220000000000188128</t>
  </si>
  <si>
    <t>202204202034323</t>
  </si>
  <si>
    <t>EFT,999A,20220000000000210268</t>
  </si>
  <si>
    <t>202205202056463</t>
  </si>
  <si>
    <t>EFT,999A,20220000000000232060</t>
  </si>
  <si>
    <t>202206212078253</t>
  </si>
  <si>
    <t>EFT,999A,20220000000000013874</t>
  </si>
  <si>
    <t>202107201860208</t>
  </si>
  <si>
    <t>EFT,999A,20220000000000032379</t>
  </si>
  <si>
    <t>202108201878690</t>
  </si>
  <si>
    <t>EFT,999A,20220000000000051766</t>
  </si>
  <si>
    <t>202109211898072</t>
  </si>
  <si>
    <t>EFT,999A,20220000000000070240</t>
  </si>
  <si>
    <t>202110191916517</t>
  </si>
  <si>
    <t>EFT,999A,20220000000000090960</t>
  </si>
  <si>
    <t>202111181937231</t>
  </si>
  <si>
    <t>EFT,999A,20220000000000109838</t>
  </si>
  <si>
    <t>202112171956095</t>
  </si>
  <si>
    <t>EFT,999A,20220000000000128882</t>
  </si>
  <si>
    <t>202201201975108</t>
  </si>
  <si>
    <t>EFT,999A,20220000000000149445</t>
  </si>
  <si>
    <t>202202221995652</t>
  </si>
  <si>
    <t>EFT,999A,20220000000000168998</t>
  </si>
  <si>
    <t>202203222015194</t>
  </si>
  <si>
    <t>EFT,999A,20220000000000188200</t>
  </si>
  <si>
    <t>202204202034395</t>
  </si>
  <si>
    <t>EFT,999A,20220000000000210339</t>
  </si>
  <si>
    <t>202205202056534</t>
  </si>
  <si>
    <t>EFT,999A,20220000000000232132</t>
  </si>
  <si>
    <t>202206212078325</t>
  </si>
  <si>
    <t>EFT,999A,20220000000000013906</t>
  </si>
  <si>
    <t>202107201860240</t>
  </si>
  <si>
    <t>EFT,999A,20220000000000032411</t>
  </si>
  <si>
    <t>202108201878722</t>
  </si>
  <si>
    <t>EFT,999A,20220000000000051798</t>
  </si>
  <si>
    <t>202109211898104</t>
  </si>
  <si>
    <t>EFT,999A,20220000000000070272</t>
  </si>
  <si>
    <t>202110191916549</t>
  </si>
  <si>
    <t>EFT,999A,20220000000000090992</t>
  </si>
  <si>
    <t>202111181937263</t>
  </si>
  <si>
    <t>EFT,999A,20220000000000109869</t>
  </si>
  <si>
    <t>202112171956126</t>
  </si>
  <si>
    <t>EFT,999A,20220000000000128913</t>
  </si>
  <si>
    <t>202201201975139</t>
  </si>
  <si>
    <t>EFT,999A,20220000000000149476</t>
  </si>
  <si>
    <t>202202221995683</t>
  </si>
  <si>
    <t>EFT,999A,20220000000000169029</t>
  </si>
  <si>
    <t>202203222015225</t>
  </si>
  <si>
    <t>EFT,999A,20220000000000188231</t>
  </si>
  <si>
    <t>202204202034426</t>
  </si>
  <si>
    <t>EFT,999A,20220000000000210370</t>
  </si>
  <si>
    <t>202205202056565</t>
  </si>
  <si>
    <t>EFT,999A,20220000000000232163</t>
  </si>
  <si>
    <t>202206212078356</t>
  </si>
  <si>
    <t>EFT,999A,20220000000000013804</t>
  </si>
  <si>
    <t>202107201860138</t>
  </si>
  <si>
    <t>EFT,999A,20220000000000032309</t>
  </si>
  <si>
    <t>202108201878620</t>
  </si>
  <si>
    <t>EFT,999A,20220000000000051693</t>
  </si>
  <si>
    <t>202109211897999</t>
  </si>
  <si>
    <t>EFT,999A,20220000000000070167</t>
  </si>
  <si>
    <t>202110191916444</t>
  </si>
  <si>
    <t>EFT,999A,20220000000000090887</t>
  </si>
  <si>
    <t>202111181937158</t>
  </si>
  <si>
    <t>EFT,999A,20220000000000109766</t>
  </si>
  <si>
    <t>202112171956023</t>
  </si>
  <si>
    <t>EFT,999A,20220000000000128809</t>
  </si>
  <si>
    <t>202201201975035</t>
  </si>
  <si>
    <t>EFT,999A,20220000000000149374</t>
  </si>
  <si>
    <t>202202221995581</t>
  </si>
  <si>
    <t>EFT,999A,20220000000000168927</t>
  </si>
  <si>
    <t>202203222015123</t>
  </si>
  <si>
    <t>EFT,999A,20220000000000188129</t>
  </si>
  <si>
    <t>202204202034324</t>
  </si>
  <si>
    <t>EFT,999A,20220000000000210269</t>
  </si>
  <si>
    <t>202205202056464</t>
  </si>
  <si>
    <t>EFT,999A,20220000000000232061</t>
  </si>
  <si>
    <t>202206212078254</t>
  </si>
  <si>
    <t>EFT,999A,20220000000000013896</t>
  </si>
  <si>
    <t>202107201860230</t>
  </si>
  <si>
    <t>EFT,999A,20220000000000032401</t>
  </si>
  <si>
    <t>202108201878712</t>
  </si>
  <si>
    <t>EFT,999A,20220000000000051788</t>
  </si>
  <si>
    <t>202109211898094</t>
  </si>
  <si>
    <t>EFT,999A,20220000000000070262</t>
  </si>
  <si>
    <t>202110191916539</t>
  </si>
  <si>
    <t>EFT,999A,20220000000000090982</t>
  </si>
  <si>
    <t>202111181937253</t>
  </si>
  <si>
    <t>EFT,999A,20220000000000109859</t>
  </si>
  <si>
    <t>202112171956116</t>
  </si>
  <si>
    <t>EFT,999A,20220000000000128903</t>
  </si>
  <si>
    <t>202201201975129</t>
  </si>
  <si>
    <t>EFT,999A,20220000000000149466</t>
  </si>
  <si>
    <t>202202221995673</t>
  </si>
  <si>
    <t>EFT,999A,20220000000000169019</t>
  </si>
  <si>
    <t>202203222015215</t>
  </si>
  <si>
    <t>EFT,999A,20220000000000188221</t>
  </si>
  <si>
    <t>202204202034416</t>
  </si>
  <si>
    <t>EFT,999A,20220000000000210360</t>
  </si>
  <si>
    <t>202205202056555</t>
  </si>
  <si>
    <t>EFT,999A,20220000000000232153</t>
  </si>
  <si>
    <t>202206212078346</t>
  </si>
  <si>
    <t>EFT,999A,20220000000000013887</t>
  </si>
  <si>
    <t>202107201860221</t>
  </si>
  <si>
    <t>EFT,999A,20220000000000032392</t>
  </si>
  <si>
    <t>202108201878703</t>
  </si>
  <si>
    <t>EFT,999A,20220000000000051779</t>
  </si>
  <si>
    <t>202109211898085</t>
  </si>
  <si>
    <t>EFT,999A,20220000000000070253</t>
  </si>
  <si>
    <t>202110191916530</t>
  </si>
  <si>
    <t>EFT,999A,20220000000000090973</t>
  </si>
  <si>
    <t>202111181937244</t>
  </si>
  <si>
    <t>EFT,999A,20220000000000109850</t>
  </si>
  <si>
    <t>202112171956107</t>
  </si>
  <si>
    <t>EFT,999A,20220000000000128894</t>
  </si>
  <si>
    <t>202201201975120</t>
  </si>
  <si>
    <t>EFT,999A,20220000000000149457</t>
  </si>
  <si>
    <t>202202221995664</t>
  </si>
  <si>
    <t>EFT,999A,20220000000000169010</t>
  </si>
  <si>
    <t>202203222015206</t>
  </si>
  <si>
    <t>EFT,999A,20220000000000188212</t>
  </si>
  <si>
    <t>202204202034407</t>
  </si>
  <si>
    <t>EFT,999A,20220000000000210351</t>
  </si>
  <si>
    <t>202205202056546</t>
  </si>
  <si>
    <t>EFT,999A,20220000000000232144</t>
  </si>
  <si>
    <t>202206212078337</t>
  </si>
  <si>
    <t>EFT,999A,20220000000000013901</t>
  </si>
  <si>
    <t>202107201860235</t>
  </si>
  <si>
    <t>EFT,999A,20220000000000032406</t>
  </si>
  <si>
    <t>202108201878717</t>
  </si>
  <si>
    <t>EFT,999A,20220000000000051793</t>
  </si>
  <si>
    <t>202109211898099</t>
  </si>
  <si>
    <t>EFT,999A,20220000000000070267</t>
  </si>
  <si>
    <t>202110191916544</t>
  </si>
  <si>
    <t>EFT,999A,20220000000000090987</t>
  </si>
  <si>
    <t>202111181937258</t>
  </si>
  <si>
    <t>EFT,999A,20220000000000109864</t>
  </si>
  <si>
    <t>202112171956121</t>
  </si>
  <si>
    <t>EFT,999A,20220000000000128908</t>
  </si>
  <si>
    <t>202201201975134</t>
  </si>
  <si>
    <t>EFT,999A,20220000000000149471</t>
  </si>
  <si>
    <t>202202221995678</t>
  </si>
  <si>
    <t>EFT,999A,20220000000000169024</t>
  </si>
  <si>
    <t>202203222015220</t>
  </si>
  <si>
    <t>EFT,999A,20220000000000188226</t>
  </si>
  <si>
    <t>202204202034421</t>
  </si>
  <si>
    <t>EFT,999A,20220000000000210365</t>
  </si>
  <si>
    <t>202205202056560</t>
  </si>
  <si>
    <t>EFT,999A,20220000000000232158</t>
  </si>
  <si>
    <t>202206212078351</t>
  </si>
  <si>
    <t>EFT,999A,20220000000000013904</t>
  </si>
  <si>
    <t>202107201860238</t>
  </si>
  <si>
    <t>EFT,999A,20220000000000032409</t>
  </si>
  <si>
    <t>202108201878720</t>
  </si>
  <si>
    <t>EFT,999A,20220000000000051796</t>
  </si>
  <si>
    <t>202109211898102</t>
  </si>
  <si>
    <t>EFT,999A,20220000000000070270</t>
  </si>
  <si>
    <t>202110191916547</t>
  </si>
  <si>
    <t>EFT,999A,20220000000000090990</t>
  </si>
  <si>
    <t>202111181937261</t>
  </si>
  <si>
    <t>EFT,999A,20220000000000109867</t>
  </si>
  <si>
    <t>202112171956124</t>
  </si>
  <si>
    <t>EFT,999A,20220000000000128911</t>
  </si>
  <si>
    <t>202201201975137</t>
  </si>
  <si>
    <t>EFT,999A,20220000000000149474</t>
  </si>
  <si>
    <t>202202221995681</t>
  </si>
  <si>
    <t>EFT,999A,20220000000000169027</t>
  </si>
  <si>
    <t>202203222015223</t>
  </si>
  <si>
    <t>EFT,999A,20220000000000188229</t>
  </si>
  <si>
    <t>202204202034424</t>
  </si>
  <si>
    <t>EFT,999A,20220000000000210368</t>
  </si>
  <si>
    <t>202205202056563</t>
  </si>
  <si>
    <t>EFT,999A,20220000000000232161</t>
  </si>
  <si>
    <t>202206212078354</t>
  </si>
  <si>
    <t>EFT,999A,20220000000000013915</t>
  </si>
  <si>
    <t>202107201860249</t>
  </si>
  <si>
    <t>EFT,999A,20220000000000032420</t>
  </si>
  <si>
    <t>202108201878731</t>
  </si>
  <si>
    <t>EFT,999A,20220000000000051807</t>
  </si>
  <si>
    <t>202109211898113</t>
  </si>
  <si>
    <t>EFT,999A,20220000000000070281</t>
  </si>
  <si>
    <t>202110191916558</t>
  </si>
  <si>
    <t>EFT,999A,20220000000000091001</t>
  </si>
  <si>
    <t>202111181937272</t>
  </si>
  <si>
    <t>EFT,999A,20220000000000109878</t>
  </si>
  <si>
    <t>202112171956135</t>
  </si>
  <si>
    <t>EFT,999A,20220000000000128922</t>
  </si>
  <si>
    <t>202201201975148</t>
  </si>
  <si>
    <t>EFT,999A,20220000000000149485</t>
  </si>
  <si>
    <t>202202221995692</t>
  </si>
  <si>
    <t>EFT,999A,20220000000000169038</t>
  </si>
  <si>
    <t>202203222015234</t>
  </si>
  <si>
    <t>EFT,999A,20220000000000188240</t>
  </si>
  <si>
    <t>202204202034435</t>
  </si>
  <si>
    <t>EFT,999A,20220000000000210379</t>
  </si>
  <si>
    <t>202205202056574</t>
  </si>
  <si>
    <t>EFT,999A,20220000000000232171</t>
  </si>
  <si>
    <t>202206212078364</t>
  </si>
  <si>
    <t>EFT,999A,20220000000000013769</t>
  </si>
  <si>
    <t>202107201860103</t>
  </si>
  <si>
    <t>EFT,999A,20220000000000032274</t>
  </si>
  <si>
    <t>202108201878585</t>
  </si>
  <si>
    <t>EFT,999A,20220000000000051658</t>
  </si>
  <si>
    <t>202109211897964</t>
  </si>
  <si>
    <t>EFT,999A,20220000000000070132</t>
  </si>
  <si>
    <t>202110191916409</t>
  </si>
  <si>
    <t>EFT,999A,20220000000000090852</t>
  </si>
  <si>
    <t>202111181937123</t>
  </si>
  <si>
    <t>EFT,999A,20220000000000109731</t>
  </si>
  <si>
    <t>202112171955988</t>
  </si>
  <si>
    <t>EFT,999A,20220000000000128771</t>
  </si>
  <si>
    <t>202201201974997</t>
  </si>
  <si>
    <t>EFT,999A,20220000000000144830</t>
  </si>
  <si>
    <t>202202141991041</t>
  </si>
  <si>
    <t>EFT,999A,20220000000000163639</t>
  </si>
  <si>
    <t>202203142009835</t>
  </si>
  <si>
    <t>EFT,999A,20220000000000183251</t>
  </si>
  <si>
    <t>202204122029446</t>
  </si>
  <si>
    <t>EFT,999A,20220000000000204156</t>
  </si>
  <si>
    <t>202205122050351</t>
  </si>
  <si>
    <t>EFT,999A,20220000000000227532</t>
  </si>
  <si>
    <t>202206142073725</t>
  </si>
  <si>
    <t>EFT,999A,20220000000000013912</t>
  </si>
  <si>
    <t>202107201860246</t>
  </si>
  <si>
    <t>EFT,999A,20220000000000032417</t>
  </si>
  <si>
    <t>202108201878728</t>
  </si>
  <si>
    <t>EFT,999A,20220000000000051804</t>
  </si>
  <si>
    <t>202109211898110</t>
  </si>
  <si>
    <t>EFT,999A,20220000000000070278</t>
  </si>
  <si>
    <t>202110191916555</t>
  </si>
  <si>
    <t>EFT,999A,20220000000000090998</t>
  </si>
  <si>
    <t>202111181937269</t>
  </si>
  <si>
    <t>EFT,999A,20220000000000109875</t>
  </si>
  <si>
    <t>202112171956132</t>
  </si>
  <si>
    <t>EFT,999A,20220000000000128919</t>
  </si>
  <si>
    <t>202201201975145</t>
  </si>
  <si>
    <t>EFT,999A,20220000000000149482</t>
  </si>
  <si>
    <t>202202221995689</t>
  </si>
  <si>
    <t>EFT,999A,20220000000000169035</t>
  </si>
  <si>
    <t>202203222015231</t>
  </si>
  <si>
    <t>EFT,999A,20220000000000188237</t>
  </si>
  <si>
    <t>202204202034432</t>
  </si>
  <si>
    <t>EFT,999A,20220000000000210376</t>
  </si>
  <si>
    <t>202205202056571</t>
  </si>
  <si>
    <t>EFT,999A,20220000000000232169</t>
  </si>
  <si>
    <t>202206212078362</t>
  </si>
  <si>
    <t>EFT,999A,20220000000000013854</t>
  </si>
  <si>
    <t>202107201860188</t>
  </si>
  <si>
    <t>EFT,999A,20220000000000032359</t>
  </si>
  <si>
    <t>202108201878670</t>
  </si>
  <si>
    <t>EFT,999A,20220000000000051745</t>
  </si>
  <si>
    <t>202109211898051</t>
  </si>
  <si>
    <t>EFT,999A,20220000000000070219</t>
  </si>
  <si>
    <t>202110191916496</t>
  </si>
  <si>
    <t>EFT,999A,20220000000000090939</t>
  </si>
  <si>
    <t>202111181937210</t>
  </si>
  <si>
    <t>EFT,999A,20220000000000109818</t>
  </si>
  <si>
    <t>202112171956075</t>
  </si>
  <si>
    <t>EFT,999A,20220000000000128862</t>
  </si>
  <si>
    <t>202201201975088</t>
  </si>
  <si>
    <t>EFT,999A,20220000000000149425</t>
  </si>
  <si>
    <t>202202221995632</t>
  </si>
  <si>
    <t>EFT,999A,20220000000000168978</t>
  </si>
  <si>
    <t>202203222015174</t>
  </si>
  <si>
    <t>EFT,999A,20220000000000188180</t>
  </si>
  <si>
    <t>202204202034375</t>
  </si>
  <si>
    <t>EFT,999A,20220000000000210319</t>
  </si>
  <si>
    <t>202205202056514</t>
  </si>
  <si>
    <t>EFT,999A,20220000000000232112</t>
  </si>
  <si>
    <t>202206212078305</t>
  </si>
  <si>
    <t>EFT,999A,20220000000000013888</t>
  </si>
  <si>
    <t>202107201860222</t>
  </si>
  <si>
    <t>EFT,999A,20220000000000032393</t>
  </si>
  <si>
    <t>202108201878704</t>
  </si>
  <si>
    <t>EFT,999A,20220000000000051780</t>
  </si>
  <si>
    <t>202109211898086</t>
  </si>
  <si>
    <t>EFT,999A,20220000000000070254</t>
  </si>
  <si>
    <t>202110191916531</t>
  </si>
  <si>
    <t>EFT,999A,20220000000000090974</t>
  </si>
  <si>
    <t>202111181937245</t>
  </si>
  <si>
    <t>EFT,999A,20220000000000109851</t>
  </si>
  <si>
    <t>202112171956108</t>
  </si>
  <si>
    <t>EFT,999A,20220000000000128895</t>
  </si>
  <si>
    <t>202201201975121</t>
  </si>
  <si>
    <t>EFT,999A,20220000000000149458</t>
  </si>
  <si>
    <t>202202221995665</t>
  </si>
  <si>
    <t>EFT,999A,20220000000000169011</t>
  </si>
  <si>
    <t>202203222015207</t>
  </si>
  <si>
    <t>EFT,999A,20220000000000188213</t>
  </si>
  <si>
    <t>202204202034408</t>
  </si>
  <si>
    <t>EFT,999A,20220000000000210352</t>
  </si>
  <si>
    <t>202205202056547</t>
  </si>
  <si>
    <t>EFT,999A,20220000000000232145</t>
  </si>
  <si>
    <t>202206212078338</t>
  </si>
  <si>
    <t>EFT,999A,20220000000000013799</t>
  </si>
  <si>
    <t>202107201860133</t>
  </si>
  <si>
    <t>EFT,999A,20220000000000032304</t>
  </si>
  <si>
    <t>202108201878615</t>
  </si>
  <si>
    <t>EFT,999A,20220000000000051688</t>
  </si>
  <si>
    <t>202109211897994</t>
  </si>
  <si>
    <t>EFT,999A,20220000000000070162</t>
  </si>
  <si>
    <t>202110191916439</t>
  </si>
  <si>
    <t>EFT,999A,20220000000000090882</t>
  </si>
  <si>
    <t>202111181937153</t>
  </si>
  <si>
    <t>EFT,999A,20220000000000109761</t>
  </si>
  <si>
    <t>202112171956018</t>
  </si>
  <si>
    <t>EFT,999A,20220000000000128804</t>
  </si>
  <si>
    <t>202201201975030</t>
  </si>
  <si>
    <t>EFT,999A,20220000000000149369</t>
  </si>
  <si>
    <t>202202221995576</t>
  </si>
  <si>
    <t>EFT,999A,20220000000000168922</t>
  </si>
  <si>
    <t>202203222015118</t>
  </si>
  <si>
    <t>EFT,999A,20220000000000188124</t>
  </si>
  <si>
    <t>202204202034319</t>
  </si>
  <si>
    <t>EFT,999A,20220000000000210264</t>
  </si>
  <si>
    <t>202205202056459</t>
  </si>
  <si>
    <t>EFT,999A,20220000000000232056</t>
  </si>
  <si>
    <t>202206212078249</t>
  </si>
  <si>
    <t>EFT,999A,20220000000000013897</t>
  </si>
  <si>
    <t>202107201860231</t>
  </si>
  <si>
    <t>EFT,999A,20220000000000032402</t>
  </si>
  <si>
    <t>202108201878713</t>
  </si>
  <si>
    <t>EFT,999A,20220000000000051789</t>
  </si>
  <si>
    <t>202109211898095</t>
  </si>
  <si>
    <t>EFT,999A,20220000000000070263</t>
  </si>
  <si>
    <t>202110191916540</t>
  </si>
  <si>
    <t>EFT,999A,20220000000000090983</t>
  </si>
  <si>
    <t>202111181937254</t>
  </si>
  <si>
    <t>EFT,999A,20220000000000109860</t>
  </si>
  <si>
    <t>202112171956117</t>
  </si>
  <si>
    <t>EFT,999A,20220000000000128904</t>
  </si>
  <si>
    <t>202201201975130</t>
  </si>
  <si>
    <t>EFT,999A,20220000000000149467</t>
  </si>
  <si>
    <t>202202221995674</t>
  </si>
  <si>
    <t>EFT,999A,20220000000000169020</t>
  </si>
  <si>
    <t>202203222015216</t>
  </si>
  <si>
    <t>EFT,999A,20220000000000188222</t>
  </si>
  <si>
    <t>202204202034417</t>
  </si>
  <si>
    <t>EFT,999A,20220000000000210361</t>
  </si>
  <si>
    <t>202205202056556</t>
  </si>
  <si>
    <t>EFT,999A,20220000000000232154</t>
  </si>
  <si>
    <t>202206212078347</t>
  </si>
  <si>
    <t>EFT,999A,20220000000000013824</t>
  </si>
  <si>
    <t>202107201860158</t>
  </si>
  <si>
    <t>EFT,999A,20220000000000032329</t>
  </si>
  <si>
    <t>202108201878640</t>
  </si>
  <si>
    <t>EFT,999A,20220000000000051714</t>
  </si>
  <si>
    <t>202109211898020</t>
  </si>
  <si>
    <t>EFT,999A,20220000000000070188</t>
  </si>
  <si>
    <t>202110191916465</t>
  </si>
  <si>
    <t>EFT,999A,20220000000000090908</t>
  </si>
  <si>
    <t>202111181937179</t>
  </si>
  <si>
    <t>EFT,999A,20220000000000109787</t>
  </si>
  <si>
    <t>202112171956044</t>
  </si>
  <si>
    <t>EFT,999A,20220000000000128830</t>
  </si>
  <si>
    <t>202201201975056</t>
  </si>
  <si>
    <t>EFT,999A,20220000000000149395</t>
  </si>
  <si>
    <t>202202221995602</t>
  </si>
  <si>
    <t>EFT,999A,20220000000000168948</t>
  </si>
  <si>
    <t>202203222015144</t>
  </si>
  <si>
    <t>EFT,999A,20220000000000188150</t>
  </si>
  <si>
    <t>202204202034345</t>
  </si>
  <si>
    <t>EFT,999A,20220000000000210290</t>
  </si>
  <si>
    <t>202205202056485</t>
  </si>
  <si>
    <t>EFT,999A,20220000000000232082</t>
  </si>
  <si>
    <t>202206212078275</t>
  </si>
  <si>
    <t>EFT,999A,20220000000000013771</t>
  </si>
  <si>
    <t>202107201860105</t>
  </si>
  <si>
    <t>EFT,999A,20220000000000032276</t>
  </si>
  <si>
    <t>202108201878587</t>
  </si>
  <si>
    <t>EFT,999A,20220000000000051660</t>
  </si>
  <si>
    <t>202109211897966</t>
  </si>
  <si>
    <t>EFT,999A,20220000000000070134</t>
  </si>
  <si>
    <t>202110191916411</t>
  </si>
  <si>
    <t>EFT,999A,20220000000000090854</t>
  </si>
  <si>
    <t>202111181937125</t>
  </si>
  <si>
    <t>EFT,999A,20220000000000109733</t>
  </si>
  <si>
    <t>202112171955990</t>
  </si>
  <si>
    <t>EFT,999A,20220000000000128773</t>
  </si>
  <si>
    <t>202201201974999</t>
  </si>
  <si>
    <t>EFT,999A,20220000000000149341</t>
  </si>
  <si>
    <t>202202221995548</t>
  </si>
  <si>
    <t>EFT,999A,20220000000000168894</t>
  </si>
  <si>
    <t>202203222015090</t>
  </si>
  <si>
    <t>EFT,999A,20220000000000188096</t>
  </si>
  <si>
    <t>202204202034291</t>
  </si>
  <si>
    <t>EFT,999A,20220000000000210236</t>
  </si>
  <si>
    <t>202205202056431</t>
  </si>
  <si>
    <t>EFT,999A,20220000000000232028</t>
  </si>
  <si>
    <t>202206212078221</t>
  </si>
  <si>
    <t>EFT,999A,20220000000000013838</t>
  </si>
  <si>
    <t>202107201860172</t>
  </si>
  <si>
    <t>EFT,999A,20220000000000032343</t>
  </si>
  <si>
    <t>202108201878654</t>
  </si>
  <si>
    <t>EFT,999A,20220000000000051728</t>
  </si>
  <si>
    <t>202109211898034</t>
  </si>
  <si>
    <t>EFT,999A,20220000000000070202</t>
  </si>
  <si>
    <t>202110191916479</t>
  </si>
  <si>
    <t>EFT,999A,20220000000000090922</t>
  </si>
  <si>
    <t>202111181937193</t>
  </si>
  <si>
    <t>EFT,999A,20220000000000109801</t>
  </si>
  <si>
    <t>202112171956058</t>
  </si>
  <si>
    <t>EFT,999A,20220000000000128844</t>
  </si>
  <si>
    <t>202201201975070</t>
  </si>
  <si>
    <t>EFT,999A,20220000000000149408</t>
  </si>
  <si>
    <t>202202221995615</t>
  </si>
  <si>
    <t>EFT,999A,20220000000000168961</t>
  </si>
  <si>
    <t>202203222015157</t>
  </si>
  <si>
    <t>EFT,999A,20220000000000188163</t>
  </si>
  <si>
    <t>202204202034358</t>
  </si>
  <si>
    <t>EFT,999A,20220000000000210302</t>
  </si>
  <si>
    <t>202205202056497</t>
  </si>
  <si>
    <t>EFT,999A,20220000000000232095</t>
  </si>
  <si>
    <t>202206212078288</t>
  </si>
  <si>
    <t>EFT,999A,20220000000000013765</t>
  </si>
  <si>
    <t>202107201860099</t>
  </si>
  <si>
    <t>EFT,999A,20220000000000032270</t>
  </si>
  <si>
    <t>202108201878581</t>
  </si>
  <si>
    <t>EFT,999A,20220000000000051654</t>
  </si>
  <si>
    <t>202109211897960</t>
  </si>
  <si>
    <t>EFT,999A,20220000000000070128</t>
  </si>
  <si>
    <t>202110191916405</t>
  </si>
  <si>
    <t>EFT,999A,20220000000000090848</t>
  </si>
  <si>
    <t>202111181937119</t>
  </si>
  <si>
    <t>EFT,999A,20220000000000109727</t>
  </si>
  <si>
    <t>202112171955984</t>
  </si>
  <si>
    <t>EFT,999A,20220000000000128767</t>
  </si>
  <si>
    <t>202201201974993</t>
  </si>
  <si>
    <t>EFT,999A,20220000000000149336</t>
  </si>
  <si>
    <t>202202221995543</t>
  </si>
  <si>
    <t>EFT,999A,20220000000000168889</t>
  </si>
  <si>
    <t>202203222015085</t>
  </si>
  <si>
    <t>EFT,999A,20220000000000188091</t>
  </si>
  <si>
    <t>202204202034286</t>
  </si>
  <si>
    <t>EFT,999A,20220000000000210231</t>
  </si>
  <si>
    <t>202205202056426</t>
  </si>
  <si>
    <t>EFT,999A,20220000000000232023</t>
  </si>
  <si>
    <t>202206212078216</t>
  </si>
  <si>
    <t>EFT,999A,20220000000000013768</t>
  </si>
  <si>
    <t>202107201860102</t>
  </si>
  <si>
    <t>EFT,999A,20220000000000032273</t>
  </si>
  <si>
    <t>202108201878584</t>
  </si>
  <si>
    <t>EFT,999A,20220000000000051657</t>
  </si>
  <si>
    <t>202109211897963</t>
  </si>
  <si>
    <t>EFT,999A,20220000000000070131</t>
  </si>
  <si>
    <t>202110191916408</t>
  </si>
  <si>
    <t>EFT,999A,20220000000000090851</t>
  </si>
  <si>
    <t>202111181937122</t>
  </si>
  <si>
    <t>EFT,999A,20220000000000109730</t>
  </si>
  <si>
    <t>202112171955987</t>
  </si>
  <si>
    <t>EFT,999A,20220000000000128770</t>
  </si>
  <si>
    <t>202201201974996</t>
  </si>
  <si>
    <t>EFT,999A,20220000000000149339</t>
  </si>
  <si>
    <t>202202221995546</t>
  </si>
  <si>
    <t>EFT,999A,20220000000000168892</t>
  </si>
  <si>
    <t>202203222015088</t>
  </si>
  <si>
    <t>EFT,999A,20220000000000188094</t>
  </si>
  <si>
    <t>202204202034289</t>
  </si>
  <si>
    <t>EFT,999A,20220000000000210234</t>
  </si>
  <si>
    <t>202205202056429</t>
  </si>
  <si>
    <t>EFT,999A,20220000000000232026</t>
  </si>
  <si>
    <t>202206212078219</t>
  </si>
  <si>
    <t>EFT,999A,20220000000000013889</t>
  </si>
  <si>
    <t>202107201860223</t>
  </si>
  <si>
    <t>EFT,999A,20220000000000032394</t>
  </si>
  <si>
    <t>202108201878705</t>
  </si>
  <si>
    <t>EFT,999A,20220000000000051781</t>
  </si>
  <si>
    <t>202109211898087</t>
  </si>
  <si>
    <t>EFT,999A,20220000000000070255</t>
  </si>
  <si>
    <t>202110191916532</t>
  </si>
  <si>
    <t>EFT,999A,20220000000000090975</t>
  </si>
  <si>
    <t>202111181937246</t>
  </si>
  <si>
    <t>EFT,999A,20220000000000109852</t>
  </si>
  <si>
    <t>202112171956109</t>
  </si>
  <si>
    <t>EFT,999A,20220000000000128896</t>
  </si>
  <si>
    <t>202201201975122</t>
  </si>
  <si>
    <t>EFT,999A,20220000000000149459</t>
  </si>
  <si>
    <t>202202221995666</t>
  </si>
  <si>
    <t>EFT,999A,20220000000000169012</t>
  </si>
  <si>
    <t>202203222015208</t>
  </si>
  <si>
    <t>EFT,999A,20220000000000188214</t>
  </si>
  <si>
    <t>202204202034409</t>
  </si>
  <si>
    <t>EFT,999A,20220000000000210353</t>
  </si>
  <si>
    <t>202205202056548</t>
  </si>
  <si>
    <t>EFT,999A,20220000000000232146</t>
  </si>
  <si>
    <t>202206212078339</t>
  </si>
  <si>
    <t>EFT,999A,20220000000000013759</t>
  </si>
  <si>
    <t>202107201860093</t>
  </si>
  <si>
    <t>EFT,999A,20220000000000032264</t>
  </si>
  <si>
    <t>202108201878575</t>
  </si>
  <si>
    <t>EFT,999A,20220000000000051648</t>
  </si>
  <si>
    <t>202109211897954</t>
  </si>
  <si>
    <t>EFT,999A,20220000000000070122</t>
  </si>
  <si>
    <t>202110191916399</t>
  </si>
  <si>
    <t>EFT,999A,20220000000000090842</t>
  </si>
  <si>
    <t>202111181937113</t>
  </si>
  <si>
    <t>EFT,999A,20220000000000109721</t>
  </si>
  <si>
    <t>202112171955978</t>
  </si>
  <si>
    <t>EFT,999A,20220000000000128761</t>
  </si>
  <si>
    <t>202201201974987</t>
  </si>
  <si>
    <t>EFT,999A,20220000000000149330</t>
  </si>
  <si>
    <t>202202221995537</t>
  </si>
  <si>
    <t>EFT,999A,20220000000000168883</t>
  </si>
  <si>
    <t>202203222015079</t>
  </si>
  <si>
    <t>EFT,999A,20220000000000188085</t>
  </si>
  <si>
    <t>202204202034280</t>
  </si>
  <si>
    <t>EFT,999A,20220000000000210225</t>
  </si>
  <si>
    <t>202205202056420</t>
  </si>
  <si>
    <t>EFT,999A,20220000000000232017</t>
  </si>
  <si>
    <t>202206212078210</t>
  </si>
  <si>
    <t>EFT,999A,20220000000000013864</t>
  </si>
  <si>
    <t>202107201860198</t>
  </si>
  <si>
    <t>EFT,999A,20220000000000032369</t>
  </si>
  <si>
    <t>202108201878680</t>
  </si>
  <si>
    <t>EFT,999A,20220000000000051756</t>
  </si>
  <si>
    <t>202109211898062</t>
  </si>
  <si>
    <t>EFT,999A,20220000000000070230</t>
  </si>
  <si>
    <t>202110191916507</t>
  </si>
  <si>
    <t>EFT,999A,20220000000000090950</t>
  </si>
  <si>
    <t>202111181937221</t>
  </si>
  <si>
    <t>EFT,999A,20220000000000109828</t>
  </si>
  <si>
    <t>202112171956085</t>
  </si>
  <si>
    <t>EFT,999A,20220000000000128872</t>
  </si>
  <si>
    <t>202201201975098</t>
  </si>
  <si>
    <t>EFT,999A,20220000000000149435</t>
  </si>
  <si>
    <t>202202221995642</t>
  </si>
  <si>
    <t>EFT,999A,20220000000000168988</t>
  </si>
  <si>
    <t>202203222015184</t>
  </si>
  <si>
    <t>EFT,999A,20220000000000188190</t>
  </si>
  <si>
    <t>202204202034385</t>
  </si>
  <si>
    <t>EFT,999A,20220000000000210329</t>
  </si>
  <si>
    <t>202205202056524</t>
  </si>
  <si>
    <t>EFT,999A,20220000000000232122</t>
  </si>
  <si>
    <t>202206212078315</t>
  </si>
  <si>
    <t>EFT,999A,20220000000000013805</t>
  </si>
  <si>
    <t>202107201860139</t>
  </si>
  <si>
    <t>EFT,999A,20220000000000032310</t>
  </si>
  <si>
    <t>202108201878621</t>
  </si>
  <si>
    <t>EFT,999A,20220000000000051694</t>
  </si>
  <si>
    <t>202109211898000</t>
  </si>
  <si>
    <t>EFT,999A,20220000000000070168</t>
  </si>
  <si>
    <t>202110191916445</t>
  </si>
  <si>
    <t>EFT,999A,20220000000000090888</t>
  </si>
  <si>
    <t>202111181937159</t>
  </si>
  <si>
    <t>EFT,999A,20220000000000109767</t>
  </si>
  <si>
    <t>202112171956024</t>
  </si>
  <si>
    <t>EFT,999A,20220000000000128810</t>
  </si>
  <si>
    <t>202201201975036</t>
  </si>
  <si>
    <t>EFT,999A,20220000000000149375</t>
  </si>
  <si>
    <t>202202221995582</t>
  </si>
  <si>
    <t>EFT,999A,20220000000000168928</t>
  </si>
  <si>
    <t>202203222015124</t>
  </si>
  <si>
    <t>EFT,999A,20220000000000188130</t>
  </si>
  <si>
    <t>202204202034325</t>
  </si>
  <si>
    <t>EFT,999A,20220000000000210270</t>
  </si>
  <si>
    <t>202205202056465</t>
  </si>
  <si>
    <t>EFT,999A,20220000000000232062</t>
  </si>
  <si>
    <t>202206212078255</t>
  </si>
  <si>
    <t>EFT,999A,20220000000000013770</t>
  </si>
  <si>
    <t>202107201860104</t>
  </si>
  <si>
    <t>EFT,999A,20220000000000032275</t>
  </si>
  <si>
    <t>202108201878586</t>
  </si>
  <si>
    <t>EFT,999A,20220000000000051659</t>
  </si>
  <si>
    <t>202109211897965</t>
  </si>
  <si>
    <t>EFT,999A,20220000000000070133</t>
  </si>
  <si>
    <t>202110191916410</t>
  </si>
  <si>
    <t>EFT,999A,20220000000000090853</t>
  </si>
  <si>
    <t>202111181937124</t>
  </si>
  <si>
    <t>EFT,999A,20220000000000109732</t>
  </si>
  <si>
    <t>202112171955989</t>
  </si>
  <si>
    <t>EFT,999A,20220000000000128772</t>
  </si>
  <si>
    <t>202201201974998</t>
  </si>
  <si>
    <t>EFT,999A,20220000000000149340</t>
  </si>
  <si>
    <t>202202221995547</t>
  </si>
  <si>
    <t>EFT,999A,20220000000000168893</t>
  </si>
  <si>
    <t>202203222015089</t>
  </si>
  <si>
    <t>EFT,999A,20220000000000188095</t>
  </si>
  <si>
    <t>202204202034290</t>
  </si>
  <si>
    <t>EFT,999A,20220000000000210235</t>
  </si>
  <si>
    <t>202205202056430</t>
  </si>
  <si>
    <t>EFT,999A,20220000000000232027</t>
  </si>
  <si>
    <t>202206212078220</t>
  </si>
  <si>
    <t>EFT,999A,20220000000000013890</t>
  </si>
  <si>
    <t>202107201860224</t>
  </si>
  <si>
    <t>EFT,999A,20220000000000032395</t>
  </si>
  <si>
    <t>202108201878706</t>
  </si>
  <si>
    <t>EFT,999A,20220000000000051782</t>
  </si>
  <si>
    <t>202109211898088</t>
  </si>
  <si>
    <t>EFT,999A,20220000000000070256</t>
  </si>
  <si>
    <t>202110191916533</t>
  </si>
  <si>
    <t>EFT,999A,20220000000000090976</t>
  </si>
  <si>
    <t>202111181937247</t>
  </si>
  <si>
    <t>EFT,999A,20220000000000109853</t>
  </si>
  <si>
    <t>202112171956110</t>
  </si>
  <si>
    <t>EFT,999A,20220000000000128897</t>
  </si>
  <si>
    <t>202201201975123</t>
  </si>
  <si>
    <t>EFT,999A,20220000000000149460</t>
  </si>
  <si>
    <t>202202221995667</t>
  </si>
  <si>
    <t>EFT,999A,20220000000000169013</t>
  </si>
  <si>
    <t>202203222015209</t>
  </si>
  <si>
    <t>EFT,999A,20220000000000188215</t>
  </si>
  <si>
    <t>202204202034410</t>
  </si>
  <si>
    <t>EFT,999A,20220000000000210354</t>
  </si>
  <si>
    <t>202205202056549</t>
  </si>
  <si>
    <t>EFT,999A,20220000000000232147</t>
  </si>
  <si>
    <t>202206212078340</t>
  </si>
  <si>
    <t>EFT,999A,20220000000000051710</t>
  </si>
  <si>
    <t>202109211898016</t>
  </si>
  <si>
    <t>EFT,999A,20220000000000070184</t>
  </si>
  <si>
    <t>202110191916461</t>
  </si>
  <si>
    <t>EFT,999A,20220000000000090904</t>
  </si>
  <si>
    <t>202111181937175</t>
  </si>
  <si>
    <t>EFT,999A,20220000000000109783</t>
  </si>
  <si>
    <t>202112171956040</t>
  </si>
  <si>
    <t>EFT,999A,20220000000000128826</t>
  </si>
  <si>
    <t>202201201975052</t>
  </si>
  <si>
    <t>EFT,999A,20220000000000149391</t>
  </si>
  <si>
    <t>202202221995598</t>
  </si>
  <si>
    <t>EFT,999A,20220000000000168944</t>
  </si>
  <si>
    <t>202203222015140</t>
  </si>
  <si>
    <t>EFT,999A,20220000000000188146</t>
  </si>
  <si>
    <t>202204202034341</t>
  </si>
  <si>
    <t>EFT,999A,20220000000000210286</t>
  </si>
  <si>
    <t>202205202056481</t>
  </si>
  <si>
    <t>EFT,999A,20220000000000232078</t>
  </si>
  <si>
    <t>202206212078271</t>
  </si>
  <si>
    <t>EFT,999A,20220000000000013867</t>
  </si>
  <si>
    <t>202107201860201</t>
  </si>
  <si>
    <t>EFT,999A,20220000000000032372</t>
  </si>
  <si>
    <t>202108201878683</t>
  </si>
  <si>
    <t>EFT,999A,20220000000000051759</t>
  </si>
  <si>
    <t>EAST OTERO SCHOOL DISTRICT R-1</t>
  </si>
  <si>
    <t>202109211898065</t>
  </si>
  <si>
    <t>EFT,999A,20220000000000070233</t>
  </si>
  <si>
    <t>202110191916510</t>
  </si>
  <si>
    <t>EFT,999A,20220000000000090953</t>
  </si>
  <si>
    <t>202111181937224</t>
  </si>
  <si>
    <t>EFT,999A,20220000000000109831</t>
  </si>
  <si>
    <t>202112171956088</t>
  </si>
  <si>
    <t>EFT,999A,20220000000000128875</t>
  </si>
  <si>
    <t>202201201975101</t>
  </si>
  <si>
    <t>EFT,999A,20220000000000149438</t>
  </si>
  <si>
    <t>202202221995645</t>
  </si>
  <si>
    <t>EFT,999A,20220000000000168991</t>
  </si>
  <si>
    <t>202203222015187</t>
  </si>
  <si>
    <t>EFT,999A,20220000000000188193</t>
  </si>
  <si>
    <t>202204202034388</t>
  </si>
  <si>
    <t>EFT,999A,20220000000000210332</t>
  </si>
  <si>
    <t>202205202056527</t>
  </si>
  <si>
    <t>EFT,999A,20220000000000232125</t>
  </si>
  <si>
    <t>202206212078318</t>
  </si>
  <si>
    <t>EFT,999A,20220000000000013855</t>
  </si>
  <si>
    <t>202107201860189</t>
  </si>
  <si>
    <t>EFT,999A,20220000000000032360</t>
  </si>
  <si>
    <t>202108201878671</t>
  </si>
  <si>
    <t>EFT,999A,20220000000000051746</t>
  </si>
  <si>
    <t>202109211898052</t>
  </si>
  <si>
    <t>EFT,999A,20220000000000070220</t>
  </si>
  <si>
    <t>202110191916497</t>
  </si>
  <si>
    <t>EFT,999A,20220000000000090940</t>
  </si>
  <si>
    <t>202111181937211</t>
  </si>
  <si>
    <t>EFT,999A,20220000000000109819</t>
  </si>
  <si>
    <t>202112171956076</t>
  </si>
  <si>
    <t>EFT,999A,20220000000000128863</t>
  </si>
  <si>
    <t>202201201975089</t>
  </si>
  <si>
    <t>EFT,999A,20220000000000149426</t>
  </si>
  <si>
    <t>202202221995633</t>
  </si>
  <si>
    <t>EFT,999A,20220000000000168979</t>
  </si>
  <si>
    <t>202203222015175</t>
  </si>
  <si>
    <t>EFT,999A,20220000000000188181</t>
  </si>
  <si>
    <t>202204202034376</t>
  </si>
  <si>
    <t>EFT,999A,20220000000000210320</t>
  </si>
  <si>
    <t>202205202056515</t>
  </si>
  <si>
    <t>EFT,999A,20220000000000232113</t>
  </si>
  <si>
    <t>202206212078306</t>
  </si>
  <si>
    <t>EFT,999A,20220000000000013806</t>
  </si>
  <si>
    <t>202107201860140</t>
  </si>
  <si>
    <t>EFT,999A,20220000000000032311</t>
  </si>
  <si>
    <t>202108201878622</t>
  </si>
  <si>
    <t>EFT,999A,20220000000000051695</t>
  </si>
  <si>
    <t>202109211898001</t>
  </si>
  <si>
    <t>EFT,999A,20220000000000070169</t>
  </si>
  <si>
    <t>202110191916446</t>
  </si>
  <si>
    <t>EFT,999A,20220000000000090889</t>
  </si>
  <si>
    <t>202111181937160</t>
  </si>
  <si>
    <t>EFT,999A,20220000000000109768</t>
  </si>
  <si>
    <t>202112171956025</t>
  </si>
  <si>
    <t>EFT,999A,20220000000000128811</t>
  </si>
  <si>
    <t>202201201975037</t>
  </si>
  <si>
    <t>EFT,999A,20220000000000149376</t>
  </si>
  <si>
    <t>202202221995583</t>
  </si>
  <si>
    <t>EFT,999A,20220000000000168929</t>
  </si>
  <si>
    <t>202203222015125</t>
  </si>
  <si>
    <t>EFT,999A,20220000000000188131</t>
  </si>
  <si>
    <t>202204202034326</t>
  </si>
  <si>
    <t>EFT,999A,20220000000000210271</t>
  </si>
  <si>
    <t>202205202056466</t>
  </si>
  <si>
    <t>EFT,999A,20220000000000232063</t>
  </si>
  <si>
    <t>202206212078256</t>
  </si>
  <si>
    <t>EFT,999A,20220000000000013865</t>
  </si>
  <si>
    <t>202107201860199</t>
  </si>
  <si>
    <t>EFT,999A,20220000000000032370</t>
  </si>
  <si>
    <t>202108201878681</t>
  </si>
  <si>
    <t>EFT,999A,20220000000000051757</t>
  </si>
  <si>
    <t>202109211898063</t>
  </si>
  <si>
    <t>EFT,999A,20220000000000070231</t>
  </si>
  <si>
    <t>202110191916508</t>
  </si>
  <si>
    <t>EFT,999A,20220000000000090951</t>
  </si>
  <si>
    <t>202111181937222</t>
  </si>
  <si>
    <t>EFT,999A,20220000000000109829</t>
  </si>
  <si>
    <t>202112171956086</t>
  </si>
  <si>
    <t>EFT,999A,20220000000000128873</t>
  </si>
  <si>
    <t>202201201975099</t>
  </si>
  <si>
    <t>EFT,999A,20220000000000149436</t>
  </si>
  <si>
    <t>202202221995643</t>
  </si>
  <si>
    <t>EFT,999A,20220000000000168989</t>
  </si>
  <si>
    <t>202203222015185</t>
  </si>
  <si>
    <t>EFT,999A,20220000000000188191</t>
  </si>
  <si>
    <t>202204202034386</t>
  </si>
  <si>
    <t>EFT,999A,20220000000000210330</t>
  </si>
  <si>
    <t>202205202056525</t>
  </si>
  <si>
    <t>EFT,999A,20220000000000232123</t>
  </si>
  <si>
    <t>202206212078316</t>
  </si>
  <si>
    <t>EFT,999A,20220000000000013807</t>
  </si>
  <si>
    <t>202107201860141</t>
  </si>
  <si>
    <t>EFT,999A,20220000000000032312</t>
  </si>
  <si>
    <t>202108201878623</t>
  </si>
  <si>
    <t>EFT,999A,20220000000000051696</t>
  </si>
  <si>
    <t>202109211898002</t>
  </si>
  <si>
    <t>EFT,999A,20220000000000070170</t>
  </si>
  <si>
    <t>202110191916447</t>
  </si>
  <si>
    <t>EFT,999A,20220000000000090890</t>
  </si>
  <si>
    <t>202111181937161</t>
  </si>
  <si>
    <t>EFT,999A,20220000000000109769</t>
  </si>
  <si>
    <t>202112171956026</t>
  </si>
  <si>
    <t>EFT,999A,20220000000000128812</t>
  </si>
  <si>
    <t>202201201975038</t>
  </si>
  <si>
    <t>EFT,999A,20220000000000149377</t>
  </si>
  <si>
    <t>202202221995584</t>
  </si>
  <si>
    <t>EFT,999A,20220000000000168930</t>
  </si>
  <si>
    <t>202203222015126</t>
  </si>
  <si>
    <t>EFT,999A,20220000000000188132</t>
  </si>
  <si>
    <t>202204202034327</t>
  </si>
  <si>
    <t>EFT,999A,20220000000000210272</t>
  </si>
  <si>
    <t>202205202056467</t>
  </si>
  <si>
    <t>EFT,999A,20220000000000232064</t>
  </si>
  <si>
    <t>202206212078257</t>
  </si>
  <si>
    <t>EFT,999A,20220000000000013891</t>
  </si>
  <si>
    <t>202107201860225</t>
  </si>
  <si>
    <t>EFT,999A,20220000000000032396</t>
  </si>
  <si>
    <t>202108201878707</t>
  </si>
  <si>
    <t>EFT,999A,20220000000000051783</t>
  </si>
  <si>
    <t>202109211898089</t>
  </si>
  <si>
    <t>EFT,999A,20220000000000070257</t>
  </si>
  <si>
    <t>202110191916534</t>
  </si>
  <si>
    <t>EFT,999A,20220000000000090977</t>
  </si>
  <si>
    <t>202111181937248</t>
  </si>
  <si>
    <t>EFT,999A,20220000000000109854</t>
  </si>
  <si>
    <t>202112171956111</t>
  </si>
  <si>
    <t>EFT,999A,20220000000000128898</t>
  </si>
  <si>
    <t>202201201975124</t>
  </si>
  <si>
    <t>EFT,999A,20220000000000149461</t>
  </si>
  <si>
    <t>202202221995668</t>
  </si>
  <si>
    <t>EFT,999A,20220000000000169014</t>
  </si>
  <si>
    <t>202203222015210</t>
  </si>
  <si>
    <t>EFT,999A,20220000000000188216</t>
  </si>
  <si>
    <t>202204202034411</t>
  </si>
  <si>
    <t>EFT,999A,20220000000000210355</t>
  </si>
  <si>
    <t>202205202056550</t>
  </si>
  <si>
    <t>EFT,999A,20220000000000232148</t>
  </si>
  <si>
    <t>202206212078341</t>
  </si>
  <si>
    <t>EFT,999A,20220000000000013892</t>
  </si>
  <si>
    <t>202107201860226</t>
  </si>
  <si>
    <t>EFT,999A,20220000000000032397</t>
  </si>
  <si>
    <t>202108201878708</t>
  </si>
  <si>
    <t>EFT,999A,20220000000000051784</t>
  </si>
  <si>
    <t>202109211898090</t>
  </si>
  <si>
    <t>EFT,999A,20220000000000070258</t>
  </si>
  <si>
    <t>202110191916535</t>
  </si>
  <si>
    <t>EFT,999A,20220000000000090978</t>
  </si>
  <si>
    <t>202111181937249</t>
  </si>
  <si>
    <t>EFT,999A,20220000000000109855</t>
  </si>
  <si>
    <t>202112171956112</t>
  </si>
  <si>
    <t>EFT,999A,20220000000000128899</t>
  </si>
  <si>
    <t>202201201975125</t>
  </si>
  <si>
    <t>EFT,999A,20220000000000149462</t>
  </si>
  <si>
    <t>202202221995669</t>
  </si>
  <si>
    <t>EFT,999A,20220000000000169015</t>
  </si>
  <si>
    <t>202203222015211</t>
  </si>
  <si>
    <t>EFT,999A,20220000000000188217</t>
  </si>
  <si>
    <t>202204202034412</t>
  </si>
  <si>
    <t>EFT,999A,20220000000000210356</t>
  </si>
  <si>
    <t>202205202056551</t>
  </si>
  <si>
    <t>EFT,999A,20220000000000232149</t>
  </si>
  <si>
    <t>202206212078342</t>
  </si>
  <si>
    <t>EFT,999A,20220000000000013903</t>
  </si>
  <si>
    <t>202107201860237</t>
  </si>
  <si>
    <t>EFT,999A,20220000000000032408</t>
  </si>
  <si>
    <t>202108201878719</t>
  </si>
  <si>
    <t>EFT,999A,20220000000000051795</t>
  </si>
  <si>
    <t>202109211898101</t>
  </si>
  <si>
    <t>EFT,999A,20220000000000070269</t>
  </si>
  <si>
    <t>202110191916546</t>
  </si>
  <si>
    <t>EFT,999A,20220000000000090989</t>
  </si>
  <si>
    <t>202111181937260</t>
  </si>
  <si>
    <t>EFT,999A,20220000000000109866</t>
  </si>
  <si>
    <t>202112171956123</t>
  </si>
  <si>
    <t>EFT,999A,20220000000000128910</t>
  </si>
  <si>
    <t>202201201975136</t>
  </si>
  <si>
    <t>EFT,999A,20220000000000149473</t>
  </si>
  <si>
    <t>202202221995680</t>
  </si>
  <si>
    <t>EFT,999A,20220000000000169026</t>
  </si>
  <si>
    <t>202203222015222</t>
  </si>
  <si>
    <t>EFT,999A,20220000000000188228</t>
  </si>
  <si>
    <t>202204202034423</t>
  </si>
  <si>
    <t>EFT,999A,20220000000000210367</t>
  </si>
  <si>
    <t>202205202056562</t>
  </si>
  <si>
    <t>EFT,999A,20220000000000232160</t>
  </si>
  <si>
    <t>202206212078353</t>
  </si>
  <si>
    <t>EFT,999A,20220000000000013808</t>
  </si>
  <si>
    <t>202107201860142</t>
  </si>
  <si>
    <t>EFT,999A,20220000000000032313</t>
  </si>
  <si>
    <t>202108201878624</t>
  </si>
  <si>
    <t>EFT,999A,20220000000000051697</t>
  </si>
  <si>
    <t>202109211898003</t>
  </si>
  <si>
    <t>EFT,999A,20220000000000070171</t>
  </si>
  <si>
    <t>202110191916448</t>
  </si>
  <si>
    <t>EFT,999A,20220000000000090891</t>
  </si>
  <si>
    <t>202111181937162</t>
  </si>
  <si>
    <t>EFT,999A,20220000000000109770</t>
  </si>
  <si>
    <t>202112171956027</t>
  </si>
  <si>
    <t>EFT,999A,20220000000000128813</t>
  </si>
  <si>
    <t>202201201975039</t>
  </si>
  <si>
    <t>EFT,999A,20220000000000149378</t>
  </si>
  <si>
    <t>202202221995585</t>
  </si>
  <si>
    <t>EFT,999A,20220000000000168931</t>
  </si>
  <si>
    <t>202203222015127</t>
  </si>
  <si>
    <t>EFT,999A,20220000000000188133</t>
  </si>
  <si>
    <t>202204202034328</t>
  </si>
  <si>
    <t>EFT,999A,20220000000000210273</t>
  </si>
  <si>
    <t>202205202056468</t>
  </si>
  <si>
    <t>EFT,999A,20220000000000232065</t>
  </si>
  <si>
    <t>202206212078258</t>
  </si>
  <si>
    <t>EFT,999A,20220000000000013809</t>
  </si>
  <si>
    <t>202107201860143</t>
  </si>
  <si>
    <t>EFT,999A,20220000000000032314</t>
  </si>
  <si>
    <t>202108201878625</t>
  </si>
  <si>
    <t>EFT,999A,20220000000000051698</t>
  </si>
  <si>
    <t>202109211898004</t>
  </si>
  <si>
    <t>EFT,999A,20220000000000070172</t>
  </si>
  <si>
    <t>202110191916449</t>
  </si>
  <si>
    <t>EFT,999A,20220000000000090892</t>
  </si>
  <si>
    <t>202111181937163</t>
  </si>
  <si>
    <t>EFT,999A,20220000000000109771</t>
  </si>
  <si>
    <t>202112171956028</t>
  </si>
  <si>
    <t>EFT,999A,20220000000000128814</t>
  </si>
  <si>
    <t>202201201975040</t>
  </si>
  <si>
    <t>EFT,999A,20220000000000149379</t>
  </si>
  <si>
    <t>202202221995586</t>
  </si>
  <si>
    <t>EFT,999A,20220000000000168932</t>
  </si>
  <si>
    <t>202203222015128</t>
  </si>
  <si>
    <t>EFT,999A,20220000000000188134</t>
  </si>
  <si>
    <t>202204202034329</t>
  </si>
  <si>
    <t>EFT,999A,20220000000000210274</t>
  </si>
  <si>
    <t>202205202056469</t>
  </si>
  <si>
    <t>EFT,999A,20220000000000232066</t>
  </si>
  <si>
    <t>202206212078259</t>
  </si>
  <si>
    <t>EFT,999A,20220000000000013850</t>
  </si>
  <si>
    <t>202107201860184</t>
  </si>
  <si>
    <t>EFT,999A,20220000000000032355</t>
  </si>
  <si>
    <t>202108201878666</t>
  </si>
  <si>
    <t>EFT,999A,20220000000000051740</t>
  </si>
  <si>
    <t>202109211898046</t>
  </si>
  <si>
    <t>EFT,999A,20220000000000070214</t>
  </si>
  <si>
    <t>202110191916491</t>
  </si>
  <si>
    <t>EFT,999A,20220000000000090934</t>
  </si>
  <si>
    <t>202111181937205</t>
  </si>
  <si>
    <t>EFT,999A,20220000000000109813</t>
  </si>
  <si>
    <t>202112171956070</t>
  </si>
  <si>
    <t>EFT,999A,20220000000000128857</t>
  </si>
  <si>
    <t>202201201975083</t>
  </si>
  <si>
    <t>EFT,999A,20220000000000149420</t>
  </si>
  <si>
    <t>202202221995627</t>
  </si>
  <si>
    <t>EFT,999A,20220000000000168973</t>
  </si>
  <si>
    <t>202203222015169</t>
  </si>
  <si>
    <t>EFT,999A,20220000000000188175</t>
  </si>
  <si>
    <t>202204202034370</t>
  </si>
  <si>
    <t>EFT,999A,20220000000000210314</t>
  </si>
  <si>
    <t>202205202056509</t>
  </si>
  <si>
    <t>EFT,999A,20220000000000232107</t>
  </si>
  <si>
    <t>202206212078300</t>
  </si>
  <si>
    <t>EFT,999A,20220000000000013848</t>
  </si>
  <si>
    <t>202107201860182</t>
  </si>
  <si>
    <t>EFT,999A,20220000000000032353</t>
  </si>
  <si>
    <t>202108201878664</t>
  </si>
  <si>
    <t>EFT,999A,20220000000000051738</t>
  </si>
  <si>
    <t>202109211898044</t>
  </si>
  <si>
    <t>EFT,999A,20220000000000070212</t>
  </si>
  <si>
    <t>202110191916489</t>
  </si>
  <si>
    <t>EFT,999A,20220000000000090932</t>
  </si>
  <si>
    <t>202111181937203</t>
  </si>
  <si>
    <t>EFT,999A,20220000000000109811</t>
  </si>
  <si>
    <t>202112171956068</t>
  </si>
  <si>
    <t>EFT,999A,20220000000000128855</t>
  </si>
  <si>
    <t>202201201975081</t>
  </si>
  <si>
    <t>EFT,999A,20220000000000149418</t>
  </si>
  <si>
    <t>202202221995625</t>
  </si>
  <si>
    <t>EFT,999A,20220000000000168971</t>
  </si>
  <si>
    <t>202203222015167</t>
  </si>
  <si>
    <t>EFT,999A,20220000000000188173</t>
  </si>
  <si>
    <t>202204202034368</t>
  </si>
  <si>
    <t>EFT,999A,20220000000000210312</t>
  </si>
  <si>
    <t>202205202056507</t>
  </si>
  <si>
    <t>EFT,999A,20220000000000232105</t>
  </si>
  <si>
    <t>202206212078298</t>
  </si>
  <si>
    <t>EFT,999A,20220000000000013826</t>
  </si>
  <si>
    <t>202107201860160</t>
  </si>
  <si>
    <t>EFT,999A,20220000000000032331</t>
  </si>
  <si>
    <t>202108201878642</t>
  </si>
  <si>
    <t>EFT,999A,20220000000000051716</t>
  </si>
  <si>
    <t>202109211898022</t>
  </si>
  <si>
    <t>EFT,999A,20220000000000070190</t>
  </si>
  <si>
    <t>202110191916467</t>
  </si>
  <si>
    <t>EFT,999A,20220000000000090910</t>
  </si>
  <si>
    <t>202111181937181</t>
  </si>
  <si>
    <t>EFT,999A,20220000000000109789</t>
  </si>
  <si>
    <t>202112171956046</t>
  </si>
  <si>
    <t>EFT,999A,20220000000000128832</t>
  </si>
  <si>
    <t>202201201975058</t>
  </si>
  <si>
    <t>EFT,999A,20220000000000149397</t>
  </si>
  <si>
    <t>202202221995604</t>
  </si>
  <si>
    <t>EFT,999A,20220000000000168950</t>
  </si>
  <si>
    <t>202203222015146</t>
  </si>
  <si>
    <t>EFT,999A,20220000000000188152</t>
  </si>
  <si>
    <t>202204202034347</t>
  </si>
  <si>
    <t>EFT,999A,20220000000000206071</t>
  </si>
  <si>
    <t>202205162052266</t>
  </si>
  <si>
    <t>EFT,999A,20220000000000232084</t>
  </si>
  <si>
    <t>202206212078277</t>
  </si>
  <si>
    <t>EFT,999A,20220000000000013908</t>
  </si>
  <si>
    <t>202107201860242</t>
  </si>
  <si>
    <t>EFT,999A,20220000000000032413</t>
  </si>
  <si>
    <t>202108201878724</t>
  </si>
  <si>
    <t>EFT,999A,20220000000000051800</t>
  </si>
  <si>
    <t>202109211898106</t>
  </si>
  <si>
    <t>EFT,999A,20220000000000070274</t>
  </si>
  <si>
    <t>202110191916551</t>
  </si>
  <si>
    <t>EFT,999A,20220000000000090994</t>
  </si>
  <si>
    <t>202111181937265</t>
  </si>
  <si>
    <t>EFT,999A,20220000000000109871</t>
  </si>
  <si>
    <t>202112171956128</t>
  </si>
  <si>
    <t>EFT,999A,20220000000000128915</t>
  </si>
  <si>
    <t>202201201975141</t>
  </si>
  <si>
    <t>EFT,999A,20220000000000149478</t>
  </si>
  <si>
    <t>202202221995685</t>
  </si>
  <si>
    <t>EFT,999A,20220000000000169031</t>
  </si>
  <si>
    <t>202203222015227</t>
  </si>
  <si>
    <t>EFT,999A,20220000000000188233</t>
  </si>
  <si>
    <t>202204202034428</t>
  </si>
  <si>
    <t>EFT,999A,20220000000000210372</t>
  </si>
  <si>
    <t>202205202056567</t>
  </si>
  <si>
    <t>EFT,999A,20220000000000232165</t>
  </si>
  <si>
    <t>202206212078358</t>
  </si>
  <si>
    <t>EFT,999A,20220000000000013833</t>
  </si>
  <si>
    <t>202107201860167</t>
  </si>
  <si>
    <t>EFT,999A,20220000000000032338</t>
  </si>
  <si>
    <t>202108201878649</t>
  </si>
  <si>
    <t>EFT,999A,20220000000000051723</t>
  </si>
  <si>
    <t>202109211898029</t>
  </si>
  <si>
    <t>EFT,999A,20220000000000070197</t>
  </si>
  <si>
    <t>202110191916474</t>
  </si>
  <si>
    <t>EFT,999A,20220000000000090917</t>
  </si>
  <si>
    <t>202111181937188</t>
  </si>
  <si>
    <t>EFT,999A,20220000000000109796</t>
  </si>
  <si>
    <t>202112171956053</t>
  </si>
  <si>
    <t>EFT,999A,20220000000000128839</t>
  </si>
  <si>
    <t>202201201975065</t>
  </si>
  <si>
    <t>EFT,999A,20220000000000149403</t>
  </si>
  <si>
    <t>202202221995610</t>
  </si>
  <si>
    <t>EFT,999A,20220000000000168956</t>
  </si>
  <si>
    <t>202203222015152</t>
  </si>
  <si>
    <t>EFT,999A,20220000000000188158</t>
  </si>
  <si>
    <t>202204202034353</t>
  </si>
  <si>
    <t>EFT,999A,20220000000000210297</t>
  </si>
  <si>
    <t>202205202056492</t>
  </si>
  <si>
    <t>EFT,999A,20220000000000232090</t>
  </si>
  <si>
    <t>202206212078283</t>
  </si>
  <si>
    <t>EFT,999A,20220000000000013834</t>
  </si>
  <si>
    <t>202107201860168</t>
  </si>
  <si>
    <t>EFT,999A,20220000000000032339</t>
  </si>
  <si>
    <t>202108201878650</t>
  </si>
  <si>
    <t>EFT,999A,20220000000000051724</t>
  </si>
  <si>
    <t>202109211898030</t>
  </si>
  <si>
    <t>EFT,999A,20220000000000070198</t>
  </si>
  <si>
    <t>202110191916475</t>
  </si>
  <si>
    <t>EFT,999A,20220000000000090918</t>
  </si>
  <si>
    <t>202111181937189</t>
  </si>
  <si>
    <t>EFT,999A,20220000000000109797</t>
  </si>
  <si>
    <t>202112171956054</t>
  </si>
  <si>
    <t>EFT,999A,20220000000000128840</t>
  </si>
  <si>
    <t>202201201975066</t>
  </si>
  <si>
    <t>EFT,999A,20220000000000149404</t>
  </si>
  <si>
    <t>202202221995611</t>
  </si>
  <si>
    <t>EFT,999A,20220000000000168957</t>
  </si>
  <si>
    <t>202203222015153</t>
  </si>
  <si>
    <t>EFT,999A,20220000000000188159</t>
  </si>
  <si>
    <t>202204202034354</t>
  </si>
  <si>
    <t>EFT,999A,20220000000000210298</t>
  </si>
  <si>
    <t>202205202056493</t>
  </si>
  <si>
    <t>EFT,999A,20220000000000232091</t>
  </si>
  <si>
    <t>202206212078284</t>
  </si>
  <si>
    <t>EFT,999A,20220000000000013810</t>
  </si>
  <si>
    <t>202107201860144</t>
  </si>
  <si>
    <t>EFT,999A,20220000000000032315</t>
  </si>
  <si>
    <t>202108201878626</t>
  </si>
  <si>
    <t>EFT,999A,20220000000000051699</t>
  </si>
  <si>
    <t>202109211898005</t>
  </si>
  <si>
    <t>EFT,999A,20220000000000070173</t>
  </si>
  <si>
    <t>202110191916450</t>
  </si>
  <si>
    <t>EFT,999A,20220000000000090893</t>
  </si>
  <si>
    <t>202111181937164</t>
  </si>
  <si>
    <t>EFT,999A,20220000000000109772</t>
  </si>
  <si>
    <t>202112171956029</t>
  </si>
  <si>
    <t>EFT,999A,20220000000000128815</t>
  </si>
  <si>
    <t>202201201975041</t>
  </si>
  <si>
    <t>EFT,999A,20220000000000149380</t>
  </si>
  <si>
    <t>202202221995587</t>
  </si>
  <si>
    <t>EFT,999A,20220000000000168933</t>
  </si>
  <si>
    <t>202203222015129</t>
  </si>
  <si>
    <t>EFT,999A,20220000000000188135</t>
  </si>
  <si>
    <t>202204202034330</t>
  </si>
  <si>
    <t>EFT,999A,20220000000000210275</t>
  </si>
  <si>
    <t>202205202056470</t>
  </si>
  <si>
    <t>EFT,999A,20220000000000232067</t>
  </si>
  <si>
    <t>202206212078260</t>
  </si>
  <si>
    <t>EFT,999A,20220000000000013811</t>
  </si>
  <si>
    <t>202107201860145</t>
  </si>
  <si>
    <t>EFT,999A,20220000000000032316</t>
  </si>
  <si>
    <t>202108201878627</t>
  </si>
  <si>
    <t>EFT,999A,20220000000000051700</t>
  </si>
  <si>
    <t>202109211898006</t>
  </si>
  <si>
    <t>EFT,999A,20220000000000070174</t>
  </si>
  <si>
    <t>202110191916451</t>
  </si>
  <si>
    <t>EFT,999A,20220000000000090894</t>
  </si>
  <si>
    <t>202111181937165</t>
  </si>
  <si>
    <t>EFT,999A,20220000000000109773</t>
  </si>
  <si>
    <t>202112171956030</t>
  </si>
  <si>
    <t>EFT,999A,20220000000000128816</t>
  </si>
  <si>
    <t>202201201975042</t>
  </si>
  <si>
    <t>EFT,999A,20220000000000149381</t>
  </si>
  <si>
    <t>202202221995588</t>
  </si>
  <si>
    <t>EFT,999A,20220000000000168934</t>
  </si>
  <si>
    <t>202203222015130</t>
  </si>
  <si>
    <t>EFT,999A,20220000000000188136</t>
  </si>
  <si>
    <t>202204202034331</t>
  </si>
  <si>
    <t>EFT,999A,20220000000000210276</t>
  </si>
  <si>
    <t>202205202056471</t>
  </si>
  <si>
    <t>EFT,999A,20220000000000232068</t>
  </si>
  <si>
    <t>202206212078261</t>
  </si>
  <si>
    <t>EFT,999A,20220000000000013823</t>
  </si>
  <si>
    <t>202107201860157</t>
  </si>
  <si>
    <t>EFT,999A,20220000000000032328</t>
  </si>
  <si>
    <t>202108201878639</t>
  </si>
  <si>
    <t>EFT,999A,20220000000000051713</t>
  </si>
  <si>
    <t>202109211898019</t>
  </si>
  <si>
    <t>EFT,999A,20220000000000070187</t>
  </si>
  <si>
    <t>202110191916464</t>
  </si>
  <si>
    <t>EFT,999A,20220000000000090907</t>
  </si>
  <si>
    <t>202111181937178</t>
  </si>
  <si>
    <t>EFT,999A,20220000000000109786</t>
  </si>
  <si>
    <t>202112171956043</t>
  </si>
  <si>
    <t>EFT,999A,20220000000000128829</t>
  </si>
  <si>
    <t>202201201975055</t>
  </si>
  <si>
    <t>EFT,999A,20220000000000149394</t>
  </si>
  <si>
    <t>202202221995601</t>
  </si>
  <si>
    <t>EFT,999A,20220000000000168947</t>
  </si>
  <si>
    <t>202203222015143</t>
  </si>
  <si>
    <t>EFT,999A,20220000000000188149</t>
  </si>
  <si>
    <t>202204202034344</t>
  </si>
  <si>
    <t>EFT,999A,20220000000000210289</t>
  </si>
  <si>
    <t>202205202056484</t>
  </si>
  <si>
    <t>EFT,999A,20220000000000232081</t>
  </si>
  <si>
    <t>202206212078274</t>
  </si>
  <si>
    <t>EFT,999A,20220000000000013831</t>
  </si>
  <si>
    <t>202107201860165</t>
  </si>
  <si>
    <t>EFT,999A,20220000000000032336</t>
  </si>
  <si>
    <t>202108201878647</t>
  </si>
  <si>
    <t>EFT,999A,20220000000000051721</t>
  </si>
  <si>
    <t>202109211898027</t>
  </si>
  <si>
    <t>EFT,999A,20220000000000070195</t>
  </si>
  <si>
    <t>202110191916472</t>
  </si>
  <si>
    <t>EFT,999A,20220000000000090915</t>
  </si>
  <si>
    <t>202111181937186</t>
  </si>
  <si>
    <t>EFT,999A,20220000000000109794</t>
  </si>
  <si>
    <t>202112171956051</t>
  </si>
  <si>
    <t>EFT,999A,20220000000000128837</t>
  </si>
  <si>
    <t>202201201975063</t>
  </si>
  <si>
    <t>EFT,999A,20220000000000149401</t>
  </si>
  <si>
    <t>202202221995608</t>
  </si>
  <si>
    <t>EFT,999A,20220000000000168954</t>
  </si>
  <si>
    <t>202203222015150</t>
  </si>
  <si>
    <t>EFT,999A,20220000000000188156</t>
  </si>
  <si>
    <t>202204202034351</t>
  </si>
  <si>
    <t>EFT,999A,20220000000000210295</t>
  </si>
  <si>
    <t>202205202056490</t>
  </si>
  <si>
    <t>EFT,999A,20220000000000232088</t>
  </si>
  <si>
    <t>202206212078281</t>
  </si>
  <si>
    <t>EFT,999A,20220000000000013812</t>
  </si>
  <si>
    <t>202107201860146</t>
  </si>
  <si>
    <t>EFT,999A,20220000000000032317</t>
  </si>
  <si>
    <t>202108201878628</t>
  </si>
  <si>
    <t>EFT,999A,20220000000000051701</t>
  </si>
  <si>
    <t>202109211898007</t>
  </si>
  <si>
    <t>EFT,999A,20220000000000070175</t>
  </si>
  <si>
    <t>202110191916452</t>
  </si>
  <si>
    <t>EFT,999A,20220000000000090895</t>
  </si>
  <si>
    <t>202111181937166</t>
  </si>
  <si>
    <t>EFT,999A,20220000000000109774</t>
  </si>
  <si>
    <t>202112171956031</t>
  </si>
  <si>
    <t>EFT,999A,20220000000000128817</t>
  </si>
  <si>
    <t>202201201975043</t>
  </si>
  <si>
    <t>EFT,999A,20220000000000149382</t>
  </si>
  <si>
    <t>202202221995589</t>
  </si>
  <si>
    <t>EFT,999A,20220000000000168935</t>
  </si>
  <si>
    <t>202203222015131</t>
  </si>
  <si>
    <t>EFT,999A,20220000000000188137</t>
  </si>
  <si>
    <t>202204202034332</t>
  </si>
  <si>
    <t>EFT,999A,20220000000000210277</t>
  </si>
  <si>
    <t>202205202056472</t>
  </si>
  <si>
    <t>EFT,999A,20220000000000232069</t>
  </si>
  <si>
    <t>202206212078262</t>
  </si>
  <si>
    <t>EFT,999A,20220000000000013814</t>
  </si>
  <si>
    <t>202107201860148</t>
  </si>
  <si>
    <t>EFT,999A,20220000000000032319</t>
  </si>
  <si>
    <t>202108201878630</t>
  </si>
  <si>
    <t>EFT,999A,20220000000000051703</t>
  </si>
  <si>
    <t>202109211898009</t>
  </si>
  <si>
    <t>EFT,999A,20220000000000070177</t>
  </si>
  <si>
    <t>202110191916454</t>
  </si>
  <si>
    <t>EFT,999A,20220000000000090897</t>
  </si>
  <si>
    <t>202111181937168</t>
  </si>
  <si>
    <t>EFT,999A,20220000000000109776</t>
  </si>
  <si>
    <t>202112171956033</t>
  </si>
  <si>
    <t>EFT,999A,20220000000000128819</t>
  </si>
  <si>
    <t>202201201975045</t>
  </si>
  <si>
    <t>EFT,999A,20220000000000149384</t>
  </si>
  <si>
    <t>202202221995591</t>
  </si>
  <si>
    <t>EFT,999A,20220000000000168937</t>
  </si>
  <si>
    <t>202203222015133</t>
  </si>
  <si>
    <t>EFT,999A,20220000000000188139</t>
  </si>
  <si>
    <t>202204202034334</t>
  </si>
  <si>
    <t>EFT,999A,20220000000000210279</t>
  </si>
  <si>
    <t>202205202056474</t>
  </si>
  <si>
    <t>EFT,999A,20220000000000232071</t>
  </si>
  <si>
    <t>202206212078264</t>
  </si>
  <si>
    <t>EFT,999A,20220000000000013815</t>
  </si>
  <si>
    <t>202107201860149</t>
  </si>
  <si>
    <t>EFT,999A,20220000000000032320</t>
  </si>
  <si>
    <t>202108201878631</t>
  </si>
  <si>
    <t>EFT,999A,20220000000000051704</t>
  </si>
  <si>
    <t>202109211898010</t>
  </si>
  <si>
    <t>EFT,999A,20220000000000070178</t>
  </si>
  <si>
    <t>202110191916455</t>
  </si>
  <si>
    <t>EFT,999A,20220000000000090898</t>
  </si>
  <si>
    <t>202111181937169</t>
  </si>
  <si>
    <t>EFT,999A,20220000000000109777</t>
  </si>
  <si>
    <t>202112171956034</t>
  </si>
  <si>
    <t>EFT,999A,20220000000000128820</t>
  </si>
  <si>
    <t>202201201975046</t>
  </si>
  <si>
    <t>EFT,999A,20220000000000149385</t>
  </si>
  <si>
    <t>202202221995592</t>
  </si>
  <si>
    <t>EFT,999A,20220000000000168938</t>
  </si>
  <si>
    <t>202203222015134</t>
  </si>
  <si>
    <t>EFT,999A,20220000000000188140</t>
  </si>
  <si>
    <t>202204202034335</t>
  </si>
  <si>
    <t>EFT,999A,20220000000000210280</t>
  </si>
  <si>
    <t>202205202056475</t>
  </si>
  <si>
    <t>EFT,999A,20220000000000232072</t>
  </si>
  <si>
    <t>202206212078265</t>
  </si>
  <si>
    <t>EFT,999A,20220000000000013813</t>
  </si>
  <si>
    <t>202107201860147</t>
  </si>
  <si>
    <t>EFT,999A,20220000000000032318</t>
  </si>
  <si>
    <t>202108201878629</t>
  </si>
  <si>
    <t>EFT,999A,20220000000000051702</t>
  </si>
  <si>
    <t>202109211898008</t>
  </si>
  <si>
    <t>EFT,999A,20220000000000070176</t>
  </si>
  <si>
    <t>202110191916453</t>
  </si>
  <si>
    <t>EFT,999A,20220000000000090896</t>
  </si>
  <si>
    <t>202111181937167</t>
  </si>
  <si>
    <t>EFT,999A,20220000000000109775</t>
  </si>
  <si>
    <t>202112171956032</t>
  </si>
  <si>
    <t>EFT,999A,20220000000000128818</t>
  </si>
  <si>
    <t>202201201975044</t>
  </si>
  <si>
    <t>EFT,999A,20220000000000149383</t>
  </si>
  <si>
    <t>202202221995590</t>
  </si>
  <si>
    <t>EFT,999A,20220000000000168936</t>
  </si>
  <si>
    <t>202203222015132</t>
  </si>
  <si>
    <t>EFT,999A,20220000000000188138</t>
  </si>
  <si>
    <t>202204202034333</t>
  </si>
  <si>
    <t>EFT,999A,20220000000000210278</t>
  </si>
  <si>
    <t>202205202056473</t>
  </si>
  <si>
    <t>EFT,999A,20220000000000232070</t>
  </si>
  <si>
    <t>202206212078263</t>
  </si>
  <si>
    <t>EFT,999A,20220000000000007668</t>
  </si>
  <si>
    <t>202107131854021</t>
  </si>
  <si>
    <t>EFT,999A,20220000000000027502</t>
  </si>
  <si>
    <t>202108121873814</t>
  </si>
  <si>
    <t>EFT,999A,20220000000000046755</t>
  </si>
  <si>
    <t>202109141893065</t>
  </si>
  <si>
    <t>EFT,999A,20220000000000065121</t>
  </si>
  <si>
    <t>202110121911402</t>
  </si>
  <si>
    <t>EFT,999A,20220000000000086786</t>
  </si>
  <si>
    <t>202111121933057</t>
  </si>
  <si>
    <t>EFT,999A,20220000000000107081</t>
  </si>
  <si>
    <t>202112141953344</t>
  </si>
  <si>
    <t>EFT,999A,20220000000000123501</t>
  </si>
  <si>
    <t>202201111969730</t>
  </si>
  <si>
    <t>EFT,999A,20220000000000144835</t>
  </si>
  <si>
    <t>202202141991046</t>
  </si>
  <si>
    <t>EFT,999A,20220000000000163644</t>
  </si>
  <si>
    <t>202203142009840</t>
  </si>
  <si>
    <t>EFT,999A,20220000000000183256</t>
  </si>
  <si>
    <t>202204122029451</t>
  </si>
  <si>
    <t>EFT,999A,20220000000000204161</t>
  </si>
  <si>
    <t>202205122050356</t>
  </si>
  <si>
    <t>EFT,999A,20220000000000227537</t>
  </si>
  <si>
    <t>202206142073730</t>
  </si>
  <si>
    <t>EFT,999A,20220000000000013844</t>
  </si>
  <si>
    <t>202107201860178</t>
  </si>
  <si>
    <t>EFT,999A,20220000000000032349</t>
  </si>
  <si>
    <t>202108201878660</t>
  </si>
  <si>
    <t>EFT,999A,20220000000000051734</t>
  </si>
  <si>
    <t>202109211898040</t>
  </si>
  <si>
    <t>EFT,999A,20220000000000070208</t>
  </si>
  <si>
    <t>202110191916485</t>
  </si>
  <si>
    <t>EFT,999A,20220000000000090928</t>
  </si>
  <si>
    <t>202111181937199</t>
  </si>
  <si>
    <t>EFT,999A,20220000000000109807</t>
  </si>
  <si>
    <t>202112171956064</t>
  </si>
  <si>
    <t>EFT,999A,20220000000000128851</t>
  </si>
  <si>
    <t>202201201975077</t>
  </si>
  <si>
    <t>EFT,999A,20220000000000149414</t>
  </si>
  <si>
    <t>202202221995621</t>
  </si>
  <si>
    <t>EFT,999A,20220000000000168967</t>
  </si>
  <si>
    <t>202203222015163</t>
  </si>
  <si>
    <t>EFT,999A,20220000000000188169</t>
  </si>
  <si>
    <t>202204202034364</t>
  </si>
  <si>
    <t>EFT,999A,20220000000000210308</t>
  </si>
  <si>
    <t>202205202056503</t>
  </si>
  <si>
    <t>EFT,999A,20220000000000232101</t>
  </si>
  <si>
    <t>202206212078294</t>
  </si>
  <si>
    <t>EFT,999A,20220000000000007670</t>
  </si>
  <si>
    <t>202107131854023</t>
  </si>
  <si>
    <t>EFT,999A,20220000000000027504</t>
  </si>
  <si>
    <t>202108121873816</t>
  </si>
  <si>
    <t>EFT,999A,20220000000000046757</t>
  </si>
  <si>
    <t>202109141893067</t>
  </si>
  <si>
    <t>EFT,999A,20220000000000065123</t>
  </si>
  <si>
    <t>202110121911404</t>
  </si>
  <si>
    <t>EFT,999A,20220000000000086788</t>
  </si>
  <si>
    <t>202111121933059</t>
  </si>
  <si>
    <t>EFT,999A,20220000000000107083</t>
  </si>
  <si>
    <t>202112141953346</t>
  </si>
  <si>
    <t>EFT,999A,20220000000000123502</t>
  </si>
  <si>
    <t>202201111969731</t>
  </si>
  <si>
    <t>EFT,999A,20220000000000144837</t>
  </si>
  <si>
    <t>202202141991048</t>
  </si>
  <si>
    <t>EFT,999A,20220000000000163646</t>
  </si>
  <si>
    <t>202203142009842</t>
  </si>
  <si>
    <t>EFT,999A,20220000000000183258</t>
  </si>
  <si>
    <t>202204122029453</t>
  </si>
  <si>
    <t>EFT,999A,20220000000000204163</t>
  </si>
  <si>
    <t>202205122050358</t>
  </si>
  <si>
    <t>EFT,999A,20220000000000227539</t>
  </si>
  <si>
    <t>202206142073732</t>
  </si>
  <si>
    <t>EFT,999A,20220000000000013893</t>
  </si>
  <si>
    <t>202107201860227</t>
  </si>
  <si>
    <t>EFT,999A,20220000000000032398</t>
  </si>
  <si>
    <t>202108201878709</t>
  </si>
  <si>
    <t>EFT,999A,20220000000000051785</t>
  </si>
  <si>
    <t>202109211898091</t>
  </si>
  <si>
    <t>EFT,999A,20220000000000070259</t>
  </si>
  <si>
    <t>202110191916536</t>
  </si>
  <si>
    <t>EFT,999A,20220000000000090979</t>
  </si>
  <si>
    <t>202111181937250</t>
  </si>
  <si>
    <t>EFT,999A,20220000000000109856</t>
  </si>
  <si>
    <t>202112171956113</t>
  </si>
  <si>
    <t>EFT,999A,20220000000000128900</t>
  </si>
  <si>
    <t>202201201975126</t>
  </si>
  <si>
    <t>EFT,999A,20220000000000149463</t>
  </si>
  <si>
    <t>202202221995670</t>
  </si>
  <si>
    <t>EFT,999A,20220000000000169016</t>
  </si>
  <si>
    <t>202203222015212</t>
  </si>
  <si>
    <t>EFT,999A,20220000000000188218</t>
  </si>
  <si>
    <t>202204202034413</t>
  </si>
  <si>
    <t>EFT,999A,20220000000000210357</t>
  </si>
  <si>
    <t>202205202056552</t>
  </si>
  <si>
    <t>EFT,999A,20220000000000232150</t>
  </si>
  <si>
    <t>202206212078343</t>
  </si>
  <si>
    <t>EFT,999A,20220000000000013894</t>
  </si>
  <si>
    <t>202107201860228</t>
  </si>
  <si>
    <t>EFT,999A,20220000000000032399</t>
  </si>
  <si>
    <t>202108201878710</t>
  </si>
  <si>
    <t>EFT,999A,20220000000000051786</t>
  </si>
  <si>
    <t>202109211898092</t>
  </si>
  <si>
    <t>EFT,999A,20220000000000070260</t>
  </si>
  <si>
    <t>202110191916537</t>
  </si>
  <si>
    <t>EFT,999A,20220000000000090980</t>
  </si>
  <si>
    <t>202111181937251</t>
  </si>
  <si>
    <t>EFT,999A,20220000000000109857</t>
  </si>
  <si>
    <t>202112171956114</t>
  </si>
  <si>
    <t>EFT,999A,20220000000000128901</t>
  </si>
  <si>
    <t>202201201975127</t>
  </si>
  <si>
    <t>EFT,999A,20220000000000149464</t>
  </si>
  <si>
    <t>202202221995671</t>
  </si>
  <si>
    <t>EFT,999A,20220000000000169017</t>
  </si>
  <si>
    <t>202203222015213</t>
  </si>
  <si>
    <t>EFT,999A,20220000000000188219</t>
  </si>
  <si>
    <t>202204202034414</t>
  </si>
  <si>
    <t>EFT,999A,20220000000000210358</t>
  </si>
  <si>
    <t>202205202056553</t>
  </si>
  <si>
    <t>EFT,999A,20220000000000232151</t>
  </si>
  <si>
    <t>202206212078344</t>
  </si>
  <si>
    <t>EFT,999A,20220000000000013816</t>
  </si>
  <si>
    <t>202107201860150</t>
  </si>
  <si>
    <t>EFT,999A,20220000000000032321</t>
  </si>
  <si>
    <t>202108201878632</t>
  </si>
  <si>
    <t>EFT,999A,20220000000000051705</t>
  </si>
  <si>
    <t>202109211898011</t>
  </si>
  <si>
    <t>EFT,999A,20220000000000070179</t>
  </si>
  <si>
    <t>202110191916456</t>
  </si>
  <si>
    <t>EFT,999A,20220000000000090899</t>
  </si>
  <si>
    <t>202111181937170</t>
  </si>
  <si>
    <t>EFT,999A,20220000000000109778</t>
  </si>
  <si>
    <t>202112171956035</t>
  </si>
  <si>
    <t>EFT,999A,20220000000000128821</t>
  </si>
  <si>
    <t>202201201975047</t>
  </si>
  <si>
    <t>EFT,999A,20220000000000149386</t>
  </si>
  <si>
    <t>202202221995593</t>
  </si>
  <si>
    <t>EFT,999A,20220000000000168939</t>
  </si>
  <si>
    <t>202203222015135</t>
  </si>
  <si>
    <t>EFT,999A,20220000000000188141</t>
  </si>
  <si>
    <t>202204202034336</t>
  </si>
  <si>
    <t>EFT,999A,20220000000000210281</t>
  </si>
  <si>
    <t>202205202056476</t>
  </si>
  <si>
    <t>EFT,999A,20220000000000232073</t>
  </si>
  <si>
    <t>202206212078266</t>
  </si>
  <si>
    <t>EFT,999A,20220000000000013895</t>
  </si>
  <si>
    <t>202107201860229</t>
  </si>
  <si>
    <t>EFT,999A,20220000000000032400</t>
  </si>
  <si>
    <t>202108201878711</t>
  </si>
  <si>
    <t>EFT,999A,20220000000000051787</t>
  </si>
  <si>
    <t>202109211898093</t>
  </si>
  <si>
    <t>EFT,999A,20220000000000070261</t>
  </si>
  <si>
    <t>202110191916538</t>
  </si>
  <si>
    <t>EFT,999A,20220000000000090981</t>
  </si>
  <si>
    <t>202111181937252</t>
  </si>
  <si>
    <t>EFT,999A,20220000000000109858</t>
  </si>
  <si>
    <t>202112171956115</t>
  </si>
  <si>
    <t>EFT,999A,20220000000000128902</t>
  </si>
  <si>
    <t>202201201975128</t>
  </si>
  <si>
    <t>EFT,999A,20220000000000149465</t>
  </si>
  <si>
    <t>202202221995672</t>
  </si>
  <si>
    <t>EFT,999A,20220000000000169018</t>
  </si>
  <si>
    <t>202203222015214</t>
  </si>
  <si>
    <t>EFT,999A,20220000000000188220</t>
  </si>
  <si>
    <t>202204202034415</t>
  </si>
  <si>
    <t>EFT,999A,20220000000000210359</t>
  </si>
  <si>
    <t>202205202056554</t>
  </si>
  <si>
    <t>EFT,999A,20220000000000232152</t>
  </si>
  <si>
    <t>202206212078345</t>
  </si>
  <si>
    <t>EFT,999A,20220000000000013817</t>
  </si>
  <si>
    <t>202107201860151</t>
  </si>
  <si>
    <t>EFT,999A,20220000000000032322</t>
  </si>
  <si>
    <t>202108201878633</t>
  </si>
  <si>
    <t>EFT,999A,20220000000000051706</t>
  </si>
  <si>
    <t>202109211898012</t>
  </si>
  <si>
    <t>EFT,999A,20220000000000070180</t>
  </si>
  <si>
    <t>202110191916457</t>
  </si>
  <si>
    <t>EFT,999A,20220000000000090900</t>
  </si>
  <si>
    <t>202111181937171</t>
  </si>
  <si>
    <t>EFT,999A,20220000000000109779</t>
  </si>
  <si>
    <t>202112171956036</t>
  </si>
  <si>
    <t>EFT,999A,20220000000000128822</t>
  </si>
  <si>
    <t>202201201975048</t>
  </si>
  <si>
    <t>EFT,999A,20220000000000149387</t>
  </si>
  <si>
    <t>202202221995594</t>
  </si>
  <si>
    <t>EFT,999A,20220000000000168940</t>
  </si>
  <si>
    <t>202203222015136</t>
  </si>
  <si>
    <t>EFT,999A,20220000000000188142</t>
  </si>
  <si>
    <t>202204202034337</t>
  </si>
  <si>
    <t>EFT,999A,20220000000000210282</t>
  </si>
  <si>
    <t>202205202056477</t>
  </si>
  <si>
    <t>EFT,999A,20220000000000232074</t>
  </si>
  <si>
    <t>202206212078267</t>
  </si>
  <si>
    <t>EFT,999A,20220000000000013911</t>
  </si>
  <si>
    <t>202107201860245</t>
  </si>
  <si>
    <t>EFT,999A,20220000000000032416</t>
  </si>
  <si>
    <t>202108201878727</t>
  </si>
  <si>
    <t>EFT,999A,20220000000000051803</t>
  </si>
  <si>
    <t>202109211898109</t>
  </si>
  <si>
    <t>EFT,999A,20220000000000070277</t>
  </si>
  <si>
    <t>202110191916554</t>
  </si>
  <si>
    <t>EFT,999A,20220000000000090997</t>
  </si>
  <si>
    <t>202111181937268</t>
  </si>
  <si>
    <t>EFT,999A,20220000000000109874</t>
  </si>
  <si>
    <t>202112171956131</t>
  </si>
  <si>
    <t>EFT,999A,20220000000000128918</t>
  </si>
  <si>
    <t>202201201975144</t>
  </si>
  <si>
    <t>EFT,999A,20220000000000149481</t>
  </si>
  <si>
    <t>202202221995688</t>
  </si>
  <si>
    <t>EFT,999A,20220000000000169034</t>
  </si>
  <si>
    <t>202203222015230</t>
  </si>
  <si>
    <t>EFT,999A,20220000000000188236</t>
  </si>
  <si>
    <t>202204202034431</t>
  </si>
  <si>
    <t>EFT,999A,20220000000000210375</t>
  </si>
  <si>
    <t>202205202056570</t>
  </si>
  <si>
    <t>EFT,999A,20220000000000232168</t>
  </si>
  <si>
    <t>202206212078361</t>
  </si>
  <si>
    <t>EFT,999A,20220000000000013764</t>
  </si>
  <si>
    <t>202107201860098</t>
  </si>
  <si>
    <t>EFT,999A,20220000000000032269</t>
  </si>
  <si>
    <t>202108201878580</t>
  </si>
  <si>
    <t>EFT,999A,20220000000000051653</t>
  </si>
  <si>
    <t>202109211897959</t>
  </si>
  <si>
    <t>EFT,999A,20220000000000070127</t>
  </si>
  <si>
    <t>202110191916404</t>
  </si>
  <si>
    <t>EFT,999A,20220000000000090847</t>
  </si>
  <si>
    <t>202111181937118</t>
  </si>
  <si>
    <t>EFT,999A,20220000000000109726</t>
  </si>
  <si>
    <t>202112171955983</t>
  </si>
  <si>
    <t>EFT,999A,20220000000000128766</t>
  </si>
  <si>
    <t>202201201974992</t>
  </si>
  <si>
    <t>EFT,999A,20220000000000149335</t>
  </si>
  <si>
    <t>202202221995542</t>
  </si>
  <si>
    <t>EFT,999A,20220000000000168888</t>
  </si>
  <si>
    <t>202203222015084</t>
  </si>
  <si>
    <t>EFT,999A,20220000000000188090</t>
  </si>
  <si>
    <t>202204202034285</t>
  </si>
  <si>
    <t>EFT,999A,20220000000000210230</t>
  </si>
  <si>
    <t>202205202056425</t>
  </si>
  <si>
    <t>EFT,999A,20220000000000232022</t>
  </si>
  <si>
    <t>202206212078215</t>
  </si>
  <si>
    <t>EFT,999A,20220000000000013876</t>
  </si>
  <si>
    <t>202107201860210</t>
  </si>
  <si>
    <t>EFT,999A,20220000000000032381</t>
  </si>
  <si>
    <t>202108201878692</t>
  </si>
  <si>
    <t>EFT,999A,20220000000000051768</t>
  </si>
  <si>
    <t>202109211898074</t>
  </si>
  <si>
    <t>EFT,999A,20220000000000070242</t>
  </si>
  <si>
    <t>202110191916519</t>
  </si>
  <si>
    <t>EFT,999A,20220000000000090962</t>
  </si>
  <si>
    <t>202111181937233</t>
  </si>
  <si>
    <t>EFT,999A,20220000000000109839</t>
  </si>
  <si>
    <t>202112171956096</t>
  </si>
  <si>
    <t>EFT,999A,20220000000000128883</t>
  </si>
  <si>
    <t>202201201975109</t>
  </si>
  <si>
    <t>EFT,999A,20220000000000149446</t>
  </si>
  <si>
    <t>202202221995653</t>
  </si>
  <si>
    <t>EFT,999A,20220000000000168999</t>
  </si>
  <si>
    <t>202203222015195</t>
  </si>
  <si>
    <t>EFT,999A,20220000000000188201</t>
  </si>
  <si>
    <t>202204202034396</t>
  </si>
  <si>
    <t>EFT,999A,20220000000000210340</t>
  </si>
  <si>
    <t>202205202056535</t>
  </si>
  <si>
    <t>EFT,999A,20220000000000232133</t>
  </si>
  <si>
    <t>202206212078326</t>
  </si>
  <si>
    <t>EFT,999A,20220000000000013828</t>
  </si>
  <si>
    <t>202107201860162</t>
  </si>
  <si>
    <t>EFT,999A,20220000000000032333</t>
  </si>
  <si>
    <t>202108201878644</t>
  </si>
  <si>
    <t>EFT,999A,20220000000000051718</t>
  </si>
  <si>
    <t>202109211898024</t>
  </si>
  <si>
    <t>EFT,999A,20220000000000070192</t>
  </si>
  <si>
    <t>202110191916469</t>
  </si>
  <si>
    <t>EFT,999A,20220000000000090912</t>
  </si>
  <si>
    <t>202111181937183</t>
  </si>
  <si>
    <t>EFT,999A,20220000000000109791</t>
  </si>
  <si>
    <t>202112171956048</t>
  </si>
  <si>
    <t>EFT,999A,20220000000000128834</t>
  </si>
  <si>
    <t>202201201975060</t>
  </si>
  <si>
    <t>EFT,999A,20220000000000149399</t>
  </si>
  <si>
    <t>202202221995606</t>
  </si>
  <si>
    <t>EFT,999A,20220000000000168952</t>
  </si>
  <si>
    <t>202203222015148</t>
  </si>
  <si>
    <t>EFT,999A,20220000000000188154</t>
  </si>
  <si>
    <t>202204202034349</t>
  </si>
  <si>
    <t>EFT,999A,20220000000000210293</t>
  </si>
  <si>
    <t>202205202056488</t>
  </si>
  <si>
    <t>EFT,999A,20220000000000232086</t>
  </si>
  <si>
    <t>202206212078279</t>
  </si>
  <si>
    <t>EFT,999A,20220000000000051751</t>
  </si>
  <si>
    <t>TELLER COUNTY SD RE 1</t>
  </si>
  <si>
    <t>202109211898057</t>
  </si>
  <si>
    <t>EFT,999A,20220000000000070225</t>
  </si>
  <si>
    <t>202110191916502</t>
  </si>
  <si>
    <t>EFT,999A,20220000000000090945</t>
  </si>
  <si>
    <t>202111181937216</t>
  </si>
  <si>
    <t>EFT,999A,20220000000000013758</t>
  </si>
  <si>
    <t>202107201860092</t>
  </si>
  <si>
    <t>EFT,999A,20220000000000032263</t>
  </si>
  <si>
    <t>202108201878574</t>
  </si>
  <si>
    <t>EFT,999A,20220000000000051647</t>
  </si>
  <si>
    <t>202109211897953</t>
  </si>
  <si>
    <t>EFT,999A,20220000000000070121</t>
  </si>
  <si>
    <t>202110191916398</t>
  </si>
  <si>
    <t>EFT,999A,20220000000000090841</t>
  </si>
  <si>
    <t>202111181937112</t>
  </si>
  <si>
    <t>EFT,999A,20220000000000109720</t>
  </si>
  <si>
    <t>202112171955977</t>
  </si>
  <si>
    <t>EFT,999A,20220000000000128760</t>
  </si>
  <si>
    <t>202201201974986</t>
  </si>
  <si>
    <t>EFT,999A,20220000000000149329</t>
  </si>
  <si>
    <t>202202221995536</t>
  </si>
  <si>
    <t>EFT,999A,20220000000000168882</t>
  </si>
  <si>
    <t>202203222015078</t>
  </si>
  <si>
    <t>EFT,999A,20220000000000188084</t>
  </si>
  <si>
    <t>202204202034279</t>
  </si>
  <si>
    <t>EFT,999A,20220000000000210224</t>
  </si>
  <si>
    <t>202205202056419</t>
  </si>
  <si>
    <t>EFT,999A,20220000000000232016</t>
  </si>
  <si>
    <t>202206212078209</t>
  </si>
  <si>
    <t>EFT,999A,20220000000000013840</t>
  </si>
  <si>
    <t>202107201860174</t>
  </si>
  <si>
    <t>EFT,999A,20220000000000032345</t>
  </si>
  <si>
    <t>202108201878656</t>
  </si>
  <si>
    <t>EFT,999A,20220000000000051730</t>
  </si>
  <si>
    <t>202109211898036</t>
  </si>
  <si>
    <t>EFT,999A,20220000000000070204</t>
  </si>
  <si>
    <t>202110191916481</t>
  </si>
  <si>
    <t>EFT,999A,20220000000000090924</t>
  </si>
  <si>
    <t>202111181937195</t>
  </si>
  <si>
    <t>EFT,999A,20220000000000109803</t>
  </si>
  <si>
    <t>202112171956060</t>
  </si>
  <si>
    <t>EFT,999A,20220000000000128846</t>
  </si>
  <si>
    <t>202201201975072</t>
  </si>
  <si>
    <t>EFT,999A,20220000000000149410</t>
  </si>
  <si>
    <t>202202221995617</t>
  </si>
  <si>
    <t>EFT,999A,20220000000000168963</t>
  </si>
  <si>
    <t>202203222015159</t>
  </si>
  <si>
    <t>EFT,999A,20220000000000188165</t>
  </si>
  <si>
    <t>202204202034360</t>
  </si>
  <si>
    <t>EFT,999A,20220000000000210304</t>
  </si>
  <si>
    <t>202205202056499</t>
  </si>
  <si>
    <t>EFT,999A,20220000000000232097</t>
  </si>
  <si>
    <t>202206212078290</t>
  </si>
  <si>
    <t>EFT,999A,20220000000000013909</t>
  </si>
  <si>
    <t>202107201860243</t>
  </si>
  <si>
    <t>EFT,999A,20220000000000032414</t>
  </si>
  <si>
    <t>202108201878725</t>
  </si>
  <si>
    <t>EFT,999A,20220000000000051801</t>
  </si>
  <si>
    <t>202109211898107</t>
  </si>
  <si>
    <t>EFT,999A,20220000000000070275</t>
  </si>
  <si>
    <t>202110191916552</t>
  </si>
  <si>
    <t>EFT,999A,20220000000000090995</t>
  </si>
  <si>
    <t>202111181937266</t>
  </si>
  <si>
    <t>EFT,999A,20220000000000109872</t>
  </si>
  <si>
    <t>202112171956129</t>
  </si>
  <si>
    <t>EFT,999A,20220000000000128916</t>
  </si>
  <si>
    <t>202201201975142</t>
  </si>
  <si>
    <t>EFT,999A,20220000000000149479</t>
  </si>
  <si>
    <t>202202221995686</t>
  </si>
  <si>
    <t>EFT,999A,20220000000000169032</t>
  </si>
  <si>
    <t>202203222015228</t>
  </si>
  <si>
    <t>EFT,999A,20220000000000188234</t>
  </si>
  <si>
    <t>202204202034429</t>
  </si>
  <si>
    <t>EFT,999A,20220000000000210373</t>
  </si>
  <si>
    <t>202205202056568</t>
  </si>
  <si>
    <t>EFT,999A,20220000000000232166</t>
  </si>
  <si>
    <t>202206212078359</t>
  </si>
  <si>
    <t>EFT,999A,20220000000000013818</t>
  </si>
  <si>
    <t>202107201860152</t>
  </si>
  <si>
    <t>EFT,999A,20220000000000032323</t>
  </si>
  <si>
    <t>202108201878634</t>
  </si>
  <si>
    <t>EFT,999A,20220000000000051707</t>
  </si>
  <si>
    <t>202109211898013</t>
  </si>
  <si>
    <t>EFT,999A,20220000000000070181</t>
  </si>
  <si>
    <t>202110191916458</t>
  </si>
  <si>
    <t>EFT,999A,20220000000000090901</t>
  </si>
  <si>
    <t>202111181937172</t>
  </si>
  <si>
    <t>EFT,999A,20220000000000109780</t>
  </si>
  <si>
    <t>202112171956037</t>
  </si>
  <si>
    <t>EFT,999A,20220000000000128823</t>
  </si>
  <si>
    <t>202201201975049</t>
  </si>
  <si>
    <t>EFT,999A,20220000000000149388</t>
  </si>
  <si>
    <t>202202221995595</t>
  </si>
  <si>
    <t>EFT,999A,20220000000000168941</t>
  </si>
  <si>
    <t>202203222015137</t>
  </si>
  <si>
    <t>EFT,999A,20220000000000188143</t>
  </si>
  <si>
    <t>202204202034338</t>
  </si>
  <si>
    <t>EFT,999A,20220000000000210283</t>
  </si>
  <si>
    <t>202205202056478</t>
  </si>
  <si>
    <t>EFT,999A,20220000000000232075</t>
  </si>
  <si>
    <t>202206212078268</t>
  </si>
  <si>
    <t>EFT,999A,20220000000000013902</t>
  </si>
  <si>
    <t>202107201860236</t>
  </si>
  <si>
    <t>EFT,999A,20220000000000032407</t>
  </si>
  <si>
    <t>202108201878718</t>
  </si>
  <si>
    <t>EFT,999A,20220000000000051794</t>
  </si>
  <si>
    <t>202109211898100</t>
  </si>
  <si>
    <t>EFT,999A,20220000000000070268</t>
  </si>
  <si>
    <t>202110191916545</t>
  </si>
  <si>
    <t>EFT,999A,20220000000000090988</t>
  </si>
  <si>
    <t>202111181937259</t>
  </si>
  <si>
    <t>EFT,999A,20220000000000109865</t>
  </si>
  <si>
    <t>202112171956122</t>
  </si>
  <si>
    <t>EFT,999A,20220000000000128909</t>
  </si>
  <si>
    <t>202201201975135</t>
  </si>
  <si>
    <t>EFT,999A,20220000000000149472</t>
  </si>
  <si>
    <t>202202221995679</t>
  </si>
  <si>
    <t>EFT,999A,20220000000000169025</t>
  </si>
  <si>
    <t>202203222015221</t>
  </si>
  <si>
    <t>EFT,999A,20220000000000188227</t>
  </si>
  <si>
    <t>202204202034422</t>
  </si>
  <si>
    <t>EFT,999A,20220000000000210366</t>
  </si>
  <si>
    <t>202205202056561</t>
  </si>
  <si>
    <t>EFT,999A,20220000000000232159</t>
  </si>
  <si>
    <t>202206212078352</t>
  </si>
  <si>
    <t>EFT,999A,20220000000000013905</t>
  </si>
  <si>
    <t>202107201860239</t>
  </si>
  <si>
    <t>EFT,999A,20220000000000032410</t>
  </si>
  <si>
    <t>202108201878721</t>
  </si>
  <si>
    <t>EFT,999A,20220000000000051797</t>
  </si>
  <si>
    <t>202109211898103</t>
  </si>
  <si>
    <t>EFT,999A,20220000000000070271</t>
  </si>
  <si>
    <t>202110191916548</t>
  </si>
  <si>
    <t>EFT,999A,20220000000000090991</t>
  </si>
  <si>
    <t>202111181937262</t>
  </si>
  <si>
    <t>EFT,999A,20220000000000109868</t>
  </si>
  <si>
    <t>202112171956125</t>
  </si>
  <si>
    <t>EFT,999A,20220000000000128912</t>
  </si>
  <si>
    <t>202201201975138</t>
  </si>
  <si>
    <t>EFT,999A,20220000000000149475</t>
  </si>
  <si>
    <t>202202221995682</t>
  </si>
  <si>
    <t>EFT,999A,20220000000000169028</t>
  </si>
  <si>
    <t>202203222015224</t>
  </si>
  <si>
    <t>EFT,999A,20220000000000188230</t>
  </si>
  <si>
    <t>202204202034425</t>
  </si>
  <si>
    <t>EFT,999A,20220000000000210369</t>
  </si>
  <si>
    <t>202205202056564</t>
  </si>
  <si>
    <t>EFT,999A,20220000000000232162</t>
  </si>
  <si>
    <t>202206212078355</t>
  </si>
  <si>
    <t>EFT,999A,20220000000000007671</t>
  </si>
  <si>
    <t>202107131854024</t>
  </si>
  <si>
    <t>EFT,999A,20220000000000027505</t>
  </si>
  <si>
    <t>202108121873817</t>
  </si>
  <si>
    <t>EFT,999A,20220000000000046758</t>
  </si>
  <si>
    <t>202109141893068</t>
  </si>
  <si>
    <t>EFT,999A,20220000000000065124</t>
  </si>
  <si>
    <t>202110121911405</t>
  </si>
  <si>
    <t>EFT,999A,20220000000000086789</t>
  </si>
  <si>
    <t>202111121933060</t>
  </si>
  <si>
    <t>EFT,999A,20220000000000107084</t>
  </si>
  <si>
    <t>202112141953347</t>
  </si>
  <si>
    <t>EFT,999A,20220000000000123503</t>
  </si>
  <si>
    <t>202201111969732</t>
  </si>
  <si>
    <t>EFT,999A,20220000000000144838</t>
  </si>
  <si>
    <t>202202141991049</t>
  </si>
  <si>
    <t>EFT,999A,20220000000000163647</t>
  </si>
  <si>
    <t>202203142009843</t>
  </si>
  <si>
    <t>EFT,999A,20220000000000183259</t>
  </si>
  <si>
    <t>202204122029454</t>
  </si>
  <si>
    <t>EFT,999A,20220000000000204164</t>
  </si>
  <si>
    <t>202205122050359</t>
  </si>
  <si>
    <t>EFT,999A,20220000000000227540</t>
  </si>
  <si>
    <t>202206142073733</t>
  </si>
  <si>
    <t>EFT,999A,20220000000000013763</t>
  </si>
  <si>
    <t>202107201860097</t>
  </si>
  <si>
    <t>EFT,999A,20220000000000032268</t>
  </si>
  <si>
    <t>202108201878579</t>
  </si>
  <si>
    <t>EFT,999A,20220000000000051652</t>
  </si>
  <si>
    <t>202109211897958</t>
  </si>
  <si>
    <t>EFT,999A,20220000000000070126</t>
  </si>
  <si>
    <t>202110191916403</t>
  </si>
  <si>
    <t>EFT,999A,20220000000000090846</t>
  </si>
  <si>
    <t>202111181937117</t>
  </si>
  <si>
    <t>EFT,999A,20220000000000109725</t>
  </si>
  <si>
    <t>202112171955982</t>
  </si>
  <si>
    <t>EFT,999A,20220000000000128765</t>
  </si>
  <si>
    <t>202201201974991</t>
  </si>
  <si>
    <t>EFT,999A,20220000000000149334</t>
  </si>
  <si>
    <t>202202221995541</t>
  </si>
  <si>
    <t>EFT,999A,20220000000000168887</t>
  </si>
  <si>
    <t>202203222015083</t>
  </si>
  <si>
    <t>EFT,999A,20220000000000188089</t>
  </si>
  <si>
    <t>202204202034284</t>
  </si>
  <si>
    <t>EFT,999A,20220000000000210229</t>
  </si>
  <si>
    <t>202205202056424</t>
  </si>
  <si>
    <t>EFT,999A,20220000000000232021</t>
  </si>
  <si>
    <t>202206212078214</t>
  </si>
  <si>
    <t>EFT,999A,20220000000000013851</t>
  </si>
  <si>
    <t>202107201860185</t>
  </si>
  <si>
    <t>EFT,999A,20220000000000032356</t>
  </si>
  <si>
    <t>202108201878667</t>
  </si>
  <si>
    <t>EFT,999A,20220000000000051742</t>
  </si>
  <si>
    <t>202109211898048</t>
  </si>
  <si>
    <t>EFT,999A,20220000000000070216</t>
  </si>
  <si>
    <t>202110191916493</t>
  </si>
  <si>
    <t>EFT,999A,20220000000000090936</t>
  </si>
  <si>
    <t>202111181937207</t>
  </si>
  <si>
    <t>EFT,999A,20220000000000109815</t>
  </si>
  <si>
    <t>202112171956072</t>
  </si>
  <si>
    <t>EFT,999A,20220000000000128859</t>
  </si>
  <si>
    <t>202201201975085</t>
  </si>
  <si>
    <t>EFT,999A,20220000000000149422</t>
  </si>
  <si>
    <t>202202221995629</t>
  </si>
  <si>
    <t>EFT,999A,20220000000000168975</t>
  </si>
  <si>
    <t>202203222015171</t>
  </si>
  <si>
    <t>EFT,999A,20220000000000188177</t>
  </si>
  <si>
    <t>202204202034372</t>
  </si>
  <si>
    <t>EFT,999A,20220000000000210316</t>
  </si>
  <si>
    <t>202205202056511</t>
  </si>
  <si>
    <t>EFT,999A,20220000000000232109</t>
  </si>
  <si>
    <t>202206212078302</t>
  </si>
  <si>
    <t>EFT,999A,20220000000000013860</t>
  </si>
  <si>
    <t>202107201860194</t>
  </si>
  <si>
    <t>EFT,999A,20220000000000032365</t>
  </si>
  <si>
    <t>202108201878676</t>
  </si>
  <si>
    <t>EFT,999A,20220000000000051752</t>
  </si>
  <si>
    <t>202109211898058</t>
  </si>
  <si>
    <t>EFT,999A,20220000000000070226</t>
  </si>
  <si>
    <t>202110191916503</t>
  </si>
  <si>
    <t>EFT,999A,20220000000000090946</t>
  </si>
  <si>
    <t>202111181937217</t>
  </si>
  <si>
    <t>EFT,999A,20220000000000109824</t>
  </si>
  <si>
    <t>202112171956081</t>
  </si>
  <si>
    <t>EFT,999A,20220000000000128868</t>
  </si>
  <si>
    <t>202201201975094</t>
  </si>
  <si>
    <t>EFT,999A,20220000000000149431</t>
  </si>
  <si>
    <t>202202221995638</t>
  </si>
  <si>
    <t>EFT,999A,20220000000000168984</t>
  </si>
  <si>
    <t>202203222015180</t>
  </si>
  <si>
    <t>EFT,999A,20220000000000188186</t>
  </si>
  <si>
    <t>202204202034381</t>
  </si>
  <si>
    <t>EFT,999A,20220000000000210325</t>
  </si>
  <si>
    <t>202205202056520</t>
  </si>
  <si>
    <t>EFT,999A,20220000000000232118</t>
  </si>
  <si>
    <t>202206212078311</t>
  </si>
  <si>
    <t>EFT,999A,20220000000000013868</t>
  </si>
  <si>
    <t>202107201860202</t>
  </si>
  <si>
    <t>EFT,999A,20220000000000032373</t>
  </si>
  <si>
    <t>202108201878684</t>
  </si>
  <si>
    <t>EFT,999A,20220000000000051760</t>
  </si>
  <si>
    <t>202109211898066</t>
  </si>
  <si>
    <t>EFT,999A,20220000000000070234</t>
  </si>
  <si>
    <t>202110191916511</t>
  </si>
  <si>
    <t>EFT,999A,20220000000000090954</t>
  </si>
  <si>
    <t>202111181937225</t>
  </si>
  <si>
    <t>EFT,999A,20220000000000109832</t>
  </si>
  <si>
    <t>202112171956089</t>
  </si>
  <si>
    <t>EFT,999A,20220000000000128876</t>
  </si>
  <si>
    <t>202201201975102</t>
  </si>
  <si>
    <t>EFT,999A,20220000000000149439</t>
  </si>
  <si>
    <t>202202221995646</t>
  </si>
  <si>
    <t>EFT,999A,20220000000000168992</t>
  </si>
  <si>
    <t>202203222015188</t>
  </si>
  <si>
    <t>EFT,999A,20220000000000188194</t>
  </si>
  <si>
    <t>202204202034389</t>
  </si>
  <si>
    <t>EFT,999A,20220000000000210333</t>
  </si>
  <si>
    <t>202205202056528</t>
  </si>
  <si>
    <t>EFT,999A,20220000000000232126</t>
  </si>
  <si>
    <t>202206212078319</t>
  </si>
  <si>
    <t>EFT,999A,20220000000000013819</t>
  </si>
  <si>
    <t>202107201860153</t>
  </si>
  <si>
    <t>EFT,999A,20220000000000032324</t>
  </si>
  <si>
    <t>202108201878635</t>
  </si>
  <si>
    <t>EFT,999A,20220000000000051708</t>
  </si>
  <si>
    <t>202109211898014</t>
  </si>
  <si>
    <t>EFT,999A,20220000000000070182</t>
  </si>
  <si>
    <t>202110191916459</t>
  </si>
  <si>
    <t>EFT,999A,20220000000000090902</t>
  </si>
  <si>
    <t>202111181937173</t>
  </si>
  <si>
    <t>EFT,999A,20220000000000109781</t>
  </si>
  <si>
    <t>202112171956038</t>
  </si>
  <si>
    <t>EFT,999A,20220000000000128824</t>
  </si>
  <si>
    <t>202201201975050</t>
  </si>
  <si>
    <t>EFT,999A,20220000000000149389</t>
  </si>
  <si>
    <t>202202221995596</t>
  </si>
  <si>
    <t>EFT,999A,20220000000000168942</t>
  </si>
  <si>
    <t>202203222015138</t>
  </si>
  <si>
    <t>EFT,999A,20220000000000188144</t>
  </si>
  <si>
    <t>202204202034339</t>
  </si>
  <si>
    <t>EFT,999A,20220000000000210284</t>
  </si>
  <si>
    <t>202205202056479</t>
  </si>
  <si>
    <t>EFT,999A,20220000000000232076</t>
  </si>
  <si>
    <t>202206212078269</t>
  </si>
  <si>
    <t>EFT,999A,20220000000000013916</t>
  </si>
  <si>
    <t>WELD COUNTY SD 7</t>
  </si>
  <si>
    <t>202107201860250</t>
  </si>
  <si>
    <t>EFT,999A,20220000000000032421</t>
  </si>
  <si>
    <t>202108201878732</t>
  </si>
  <si>
    <t>EFT,999A,20220000000000051808</t>
  </si>
  <si>
    <t>202109211898114</t>
  </si>
  <si>
    <t>EFT,999A,20220000000000070282</t>
  </si>
  <si>
    <t>202110191916559</t>
  </si>
  <si>
    <t>EFT,999A,20220000000000091002</t>
  </si>
  <si>
    <t>202111181937273</t>
  </si>
  <si>
    <t>EFT,999A,20220000000000109879</t>
  </si>
  <si>
    <t>202112171956136</t>
  </si>
  <si>
    <t>EFT,999A,20220000000000128923</t>
  </si>
  <si>
    <t>202201201975149</t>
  </si>
  <si>
    <t>EFT,999A,20220000000000149486</t>
  </si>
  <si>
    <t>202202221995693</t>
  </si>
  <si>
    <t>EFT,999A,20220000000000169039</t>
  </si>
  <si>
    <t>202203222015235</t>
  </si>
  <si>
    <t>EFT,999A,20220000000000188241</t>
  </si>
  <si>
    <t>202204202034436</t>
  </si>
  <si>
    <t>EFT,999A,20220000000000210380</t>
  </si>
  <si>
    <t>202205202056575</t>
  </si>
  <si>
    <t>EFT,999A,20220000000000232172</t>
  </si>
  <si>
    <t>202206212078365</t>
  </si>
  <si>
    <t>EFT,999A,20220000000000013820</t>
  </si>
  <si>
    <t>WELD COUNTY SD RE8 3140</t>
  </si>
  <si>
    <t>202107201860154</t>
  </si>
  <si>
    <t>EFT,999A,20220000000000032325</t>
  </si>
  <si>
    <t>202108201878636</t>
  </si>
  <si>
    <t>EFT,999A,20220000000000051709</t>
  </si>
  <si>
    <t>202109211898015</t>
  </si>
  <si>
    <t>EFT,999A,20220000000000070183</t>
  </si>
  <si>
    <t>202110191916460</t>
  </si>
  <si>
    <t>EFT,999A,20220000000000090903</t>
  </si>
  <si>
    <t>202111181937174</t>
  </si>
  <si>
    <t>EFT,999A,20220000000000109782</t>
  </si>
  <si>
    <t>202112171956039</t>
  </si>
  <si>
    <t>EFT,999A,20220000000000128825</t>
  </si>
  <si>
    <t>202201201975051</t>
  </si>
  <si>
    <t>EFT,999A,20220000000000149390</t>
  </si>
  <si>
    <t>202202221995597</t>
  </si>
  <si>
    <t>EFT,999A,20220000000000168943</t>
  </si>
  <si>
    <t>202203222015139</t>
  </si>
  <si>
    <t>EFT,999A,20220000000000188145</t>
  </si>
  <si>
    <t>202204202034340</t>
  </si>
  <si>
    <t>EFT,999A,20220000000000210285</t>
  </si>
  <si>
    <t>202205202056480</t>
  </si>
  <si>
    <t>EFT,999A,20220000000000232077</t>
  </si>
  <si>
    <t>202206212078270</t>
  </si>
  <si>
    <t>EFT,999A,20220000000000013762</t>
  </si>
  <si>
    <t>202107201860096</t>
  </si>
  <si>
    <t>EFT,999A,20220000000000032267</t>
  </si>
  <si>
    <t>202108201878578</t>
  </si>
  <si>
    <t>EFT,999A,20220000000000051651</t>
  </si>
  <si>
    <t>202109211897957</t>
  </si>
  <si>
    <t>EFT,999A,20220000000000070125</t>
  </si>
  <si>
    <t>202110191916402</t>
  </si>
  <si>
    <t>EFT,999A,20220000000000090845</t>
  </si>
  <si>
    <t>202111181937116</t>
  </si>
  <si>
    <t>EFT,999A,20220000000000109724</t>
  </si>
  <si>
    <t>202112171955981</t>
  </si>
  <si>
    <t>EFT,999A,20220000000000128764</t>
  </si>
  <si>
    <t>202201201974990</t>
  </si>
  <si>
    <t>EFT,999A,20220000000000149333</t>
  </si>
  <si>
    <t>202202221995540</t>
  </si>
  <si>
    <t>EFT,999A,20220000000000168886</t>
  </si>
  <si>
    <t>202203222015082</t>
  </si>
  <si>
    <t>EFT,999A,20220000000000188088</t>
  </si>
  <si>
    <t>202204202034283</t>
  </si>
  <si>
    <t>EFT,999A,20220000000000210228</t>
  </si>
  <si>
    <t>202205202056423</t>
  </si>
  <si>
    <t>EFT,999A,20220000000000232020</t>
  </si>
  <si>
    <t>202206212078213</t>
  </si>
  <si>
    <t>EFT,999A,20220000000000013877</t>
  </si>
  <si>
    <t>202107201860211</t>
  </si>
  <si>
    <t>EFT,999A,20220000000000032382</t>
  </si>
  <si>
    <t>202108201878693</t>
  </si>
  <si>
    <t>EFT,999A,20220000000000051769</t>
  </si>
  <si>
    <t>202109211898075</t>
  </si>
  <si>
    <t>EFT,999A,20220000000000070243</t>
  </si>
  <si>
    <t>202110191916520</t>
  </si>
  <si>
    <t>EFT,999A,20220000000000090963</t>
  </si>
  <si>
    <t>202111181937234</t>
  </si>
  <si>
    <t>EFT,999A,20220000000000109840</t>
  </si>
  <si>
    <t>202112171956097</t>
  </si>
  <si>
    <t>EFT,999A,20220000000000128884</t>
  </si>
  <si>
    <t>202201201975110</t>
  </si>
  <si>
    <t>EFT,999A,20220000000000149447</t>
  </si>
  <si>
    <t>202202221995654</t>
  </si>
  <si>
    <t>EFT,999A,20220000000000169000</t>
  </si>
  <si>
    <t>202203222015196</t>
  </si>
  <si>
    <t>EFT,999A,20220000000000188202</t>
  </si>
  <si>
    <t>202204202034397</t>
  </si>
  <si>
    <t>EFT,999A,20220000000000210341</t>
  </si>
  <si>
    <t>202205202056536</t>
  </si>
  <si>
    <t>EFT,999A,20220000000000232134</t>
  </si>
  <si>
    <t>202206212078327</t>
  </si>
  <si>
    <t>EFT,999A,20220000000000013767</t>
  </si>
  <si>
    <t>PRAIRIE RE11 3147</t>
  </si>
  <si>
    <t>202107201860101</t>
  </si>
  <si>
    <t>EFT,999A,20220000000000032272</t>
  </si>
  <si>
    <t>202108201878583</t>
  </si>
  <si>
    <t>EFT,999A,20220000000000051656</t>
  </si>
  <si>
    <t>202109211897962</t>
  </si>
  <si>
    <t>EFT,999A,20220000000000070130</t>
  </si>
  <si>
    <t>202110191916407</t>
  </si>
  <si>
    <t>EFT,999A,20220000000000090850</t>
  </si>
  <si>
    <t>202111181937121</t>
  </si>
  <si>
    <t>EFT,999A,20220000000000109729</t>
  </si>
  <si>
    <t>202112171955986</t>
  </si>
  <si>
    <t>EFT,999A,20220000000000128769</t>
  </si>
  <si>
    <t>202201201974995</t>
  </si>
  <si>
    <t>EFT,999A,20220000000000149338</t>
  </si>
  <si>
    <t>202202221995545</t>
  </si>
  <si>
    <t>EFT,999A,20220000000000168891</t>
  </si>
  <si>
    <t>202203222015087</t>
  </si>
  <si>
    <t>EFT,999A,20220000000000188093</t>
  </si>
  <si>
    <t>202204202034288</t>
  </si>
  <si>
    <t>EFT,999A,20220000000000210233</t>
  </si>
  <si>
    <t>202205202056428</t>
  </si>
  <si>
    <t>EFT,999A,20220000000000232025</t>
  </si>
  <si>
    <t>202206212078218</t>
  </si>
  <si>
    <t>EFT,999A,20220000000000013775</t>
  </si>
  <si>
    <t>202107201860109</t>
  </si>
  <si>
    <t>EFT,999A,20220000000000032280</t>
  </si>
  <si>
    <t>202108201878591</t>
  </si>
  <si>
    <t>EFT,999A,20220000000000051664</t>
  </si>
  <si>
    <t>202109211897970</t>
  </si>
  <si>
    <t>EFT,999A,20220000000000070138</t>
  </si>
  <si>
    <t>202110191916415</t>
  </si>
  <si>
    <t>EFT,999A,20220000000000090858</t>
  </si>
  <si>
    <t>202111181937129</t>
  </si>
  <si>
    <t>EFT,999A,20220000000000109737</t>
  </si>
  <si>
    <t>202112171955994</t>
  </si>
  <si>
    <t>EFT,999A,20220000000000128777</t>
  </si>
  <si>
    <t>202201201975003</t>
  </si>
  <si>
    <t>EFT,999A,20220000000000149345</t>
  </si>
  <si>
    <t>202202221995552</t>
  </si>
  <si>
    <t>EFT,999A,20220000000000168898</t>
  </si>
  <si>
    <t>202203222015094</t>
  </si>
  <si>
    <t>EFT,999A,20220000000000188100</t>
  </si>
  <si>
    <t>202204202034295</t>
  </si>
  <si>
    <t>EFT,999A,20220000000000210240</t>
  </si>
  <si>
    <t>202205202056435</t>
  </si>
  <si>
    <t>EFT,999A,20220000000000232032</t>
  </si>
  <si>
    <t>202206212078225</t>
  </si>
  <si>
    <t>EFT,999A,20220000000000013776</t>
  </si>
  <si>
    <t>202107201860110</t>
  </si>
  <si>
    <t>EFT,999A,20220000000000032281</t>
  </si>
  <si>
    <t>202108201878592</t>
  </si>
  <si>
    <t>EFT,999A,20220000000000051665</t>
  </si>
  <si>
    <t>202109211897971</t>
  </si>
  <si>
    <t>EFT,999A,20220000000000070139</t>
  </si>
  <si>
    <t>202110191916416</t>
  </si>
  <si>
    <t>EFT,999A,20220000000000090859</t>
  </si>
  <si>
    <t>202111181937130</t>
  </si>
  <si>
    <t>EFT,999A,20220000000000109738</t>
  </si>
  <si>
    <t>202112171955995</t>
  </si>
  <si>
    <t>EFT,999A,20220000000000128778</t>
  </si>
  <si>
    <t>202201201975004</t>
  </si>
  <si>
    <t>EFT,999A,20220000000000149346</t>
  </si>
  <si>
    <t>202202221995553</t>
  </si>
  <si>
    <t>EFT,999A,20220000000000168899</t>
  </si>
  <si>
    <t>202203222015095</t>
  </si>
  <si>
    <t>EFT,999A,20220000000000188101</t>
  </si>
  <si>
    <t>202204202034296</t>
  </si>
  <si>
    <t>EFT,999A,20220000000000210241</t>
  </si>
  <si>
    <t>202205202056436</t>
  </si>
  <si>
    <t>EFT,999A,20220000000000232033</t>
  </si>
  <si>
    <t>202206212078226</t>
  </si>
  <si>
    <t>EFT,999A,20220000000000013878</t>
  </si>
  <si>
    <t>202107201860212</t>
  </si>
  <si>
    <t>EFT,999A,20220000000000032383</t>
  </si>
  <si>
    <t>202108201878694</t>
  </si>
  <si>
    <t>EFT,999A,20220000000000051770</t>
  </si>
  <si>
    <t>202109211898076</t>
  </si>
  <si>
    <t>EFT,999A,20220000000000070244</t>
  </si>
  <si>
    <t>202110191916521</t>
  </si>
  <si>
    <t>EFT,999A,20220000000000090964</t>
  </si>
  <si>
    <t>202111181937235</t>
  </si>
  <si>
    <t>EFT,999A,20220000000000109841</t>
  </si>
  <si>
    <t>202112171956098</t>
  </si>
  <si>
    <t>EFT,999A,20220000000000128885</t>
  </si>
  <si>
    <t>202201201975111</t>
  </si>
  <si>
    <t>EFT,999A,20220000000000149448</t>
  </si>
  <si>
    <t>202202221995655</t>
  </si>
  <si>
    <t>EFT,999A,20220000000000169001</t>
  </si>
  <si>
    <t>202203222015197</t>
  </si>
  <si>
    <t>EFT,999A,20220000000000188203</t>
  </si>
  <si>
    <t>202204202034398</t>
  </si>
  <si>
    <t>EFT,999A,20220000000000210342</t>
  </si>
  <si>
    <t>202205202056537</t>
  </si>
  <si>
    <t>EFT,999A,20220000000000232135</t>
  </si>
  <si>
    <t>202206212078328</t>
  </si>
  <si>
    <t>EFT,999A,20220000000000013774</t>
  </si>
  <si>
    <t>202107201860108</t>
  </si>
  <si>
    <t>EFT,999A,20220000000000032279</t>
  </si>
  <si>
    <t>202108201878590</t>
  </si>
  <si>
    <t>EFT,999A,20220000000000051663</t>
  </si>
  <si>
    <t>202109211897969</t>
  </si>
  <si>
    <t>EFT,999A,20220000000000070137</t>
  </si>
  <si>
    <t>202110191916414</t>
  </si>
  <si>
    <t>EFT,999A,20220000000000090857</t>
  </si>
  <si>
    <t>202111181937128</t>
  </si>
  <si>
    <t>EFT,999A,20220000000000109736</t>
  </si>
  <si>
    <t>202112171955993</t>
  </si>
  <si>
    <t>EFT,999A,20220000000000128776</t>
  </si>
  <si>
    <t>202201201975002</t>
  </si>
  <si>
    <t>EFT,999A,20220000000000149344</t>
  </si>
  <si>
    <t>202202221995551</t>
  </si>
  <si>
    <t>EFT,999A,20220000000000168897</t>
  </si>
  <si>
    <t>202203222015093</t>
  </si>
  <si>
    <t>EFT,999A,20220000000000188099</t>
  </si>
  <si>
    <t>202204202034294</t>
  </si>
  <si>
    <t>EFT,999A,20220000000000210239</t>
  </si>
  <si>
    <t>202205202056434</t>
  </si>
  <si>
    <t>EFT,999A,20220000000000232031</t>
  </si>
  <si>
    <t>202206212078224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</si>
</sst>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&quot;$&quot;#,##0.00"/>
    <numFmt numFmtId="166" formatCode="\$#,##0.00;&quot;($&quot;#,##0.00\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color rgb="FF000000"/>
      <name val="Arial"/>
    </font>
    <font>
      <sz val="9"/>
      <color rgb="FF000000"/>
      <name val="Arial"/>
    </font>
    <font>
      <sz val="10"/>
      <color rgb="FF000000"/>
      <name val="Arial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91">
    <xf numFmtId="0" fontId="0" fillId="0" borderId="0" xfId="0"/>
    <xf numFmtId="0" fontId="0" fillId="0" borderId="0" xfId="0" applyAlignment="1">
      <alignment horizontal="center" wrapText="1"/>
    </xf>
    <xf numFmtId="164" fontId="1" fillId="0" borderId="0" xfId="0" applyNumberFormat="1" applyFont="1" applyAlignment="1" applyProtection="1">
      <alignment horizontal="left"/>
    </xf>
    <xf numFmtId="43" fontId="3" fillId="0" borderId="0" xfId="1" applyFont="1"/>
    <xf numFmtId="43" fontId="0" fillId="0" borderId="0" xfId="0" applyNumberFormat="1"/>
    <xf numFmtId="43" fontId="3" fillId="0" borderId="0" xfId="1" applyFont="1" applyFill="1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 applyFill="1" applyBorder="1"/>
    <xf numFmtId="39" fontId="2" fillId="0" borderId="0" xfId="0" applyNumberFormat="1" applyFont="1" applyFill="1" applyBorder="1"/>
    <xf numFmtId="39" fontId="1" fillId="0" borderId="0" xfId="0" applyNumberFormat="1" applyFont="1" applyFill="1" applyBorder="1"/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2" fillId="3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wrapText="1"/>
    </xf>
    <xf numFmtId="0" fontId="2" fillId="4" borderId="0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wrapText="1"/>
    </xf>
    <xf numFmtId="0" fontId="2" fillId="5" borderId="0" xfId="0" applyFont="1" applyFill="1" applyBorder="1" applyAlignment="1">
      <alignment horizontal="center" wrapText="1"/>
    </xf>
    <xf numFmtId="0" fontId="1" fillId="6" borderId="0" xfId="0" applyFont="1" applyFill="1" applyBorder="1" applyAlignment="1">
      <alignment wrapText="1"/>
    </xf>
    <xf numFmtId="0" fontId="2" fillId="6" borderId="0" xfId="0" applyFont="1" applyFill="1" applyBorder="1" applyAlignment="1">
      <alignment horizontal="center" wrapText="1"/>
    </xf>
    <xf numFmtId="0" fontId="1" fillId="7" borderId="0" xfId="0" applyFont="1" applyFill="1" applyBorder="1" applyAlignment="1">
      <alignment wrapText="1"/>
    </xf>
    <xf numFmtId="0" fontId="2" fillId="7" borderId="0" xfId="0" applyFont="1" applyFill="1" applyBorder="1" applyAlignment="1">
      <alignment horizontal="center" wrapText="1"/>
    </xf>
    <xf numFmtId="0" fontId="1" fillId="8" borderId="0" xfId="0" applyFont="1" applyFill="1" applyBorder="1" applyAlignment="1">
      <alignment wrapText="1"/>
    </xf>
    <xf numFmtId="0" fontId="2" fillId="8" borderId="0" xfId="0" applyFont="1" applyFill="1" applyBorder="1" applyAlignment="1">
      <alignment horizontal="center" wrapText="1"/>
    </xf>
    <xf numFmtId="0" fontId="1" fillId="9" borderId="0" xfId="0" applyFont="1" applyFill="1" applyBorder="1" applyAlignment="1">
      <alignment wrapText="1"/>
    </xf>
    <xf numFmtId="0" fontId="2" fillId="9" borderId="0" xfId="0" applyFont="1" applyFill="1" applyBorder="1" applyAlignment="1">
      <alignment horizontal="center" wrapText="1"/>
    </xf>
    <xf numFmtId="0" fontId="1" fillId="10" borderId="0" xfId="0" applyFont="1" applyFill="1" applyBorder="1" applyAlignment="1">
      <alignment wrapText="1"/>
    </xf>
    <xf numFmtId="0" fontId="2" fillId="10" borderId="0" xfId="0" applyFont="1" applyFill="1" applyBorder="1" applyAlignment="1">
      <alignment horizontal="center" wrapText="1"/>
    </xf>
    <xf numFmtId="0" fontId="1" fillId="11" borderId="0" xfId="0" applyFont="1" applyFill="1" applyBorder="1" applyAlignment="1">
      <alignment wrapText="1"/>
    </xf>
    <xf numFmtId="0" fontId="2" fillId="11" borderId="0" xfId="0" applyFont="1" applyFill="1" applyBorder="1" applyAlignment="1">
      <alignment horizontal="center" wrapText="1"/>
    </xf>
    <xf numFmtId="0" fontId="1" fillId="12" borderId="0" xfId="0" applyFont="1" applyFill="1" applyBorder="1" applyAlignment="1">
      <alignment wrapText="1"/>
    </xf>
    <xf numFmtId="0" fontId="2" fillId="12" borderId="0" xfId="0" applyFont="1" applyFill="1" applyBorder="1" applyAlignment="1">
      <alignment horizontal="center" wrapText="1"/>
    </xf>
    <xf numFmtId="0" fontId="1" fillId="13" borderId="0" xfId="0" applyFont="1" applyFill="1" applyBorder="1" applyAlignment="1">
      <alignment wrapText="1"/>
    </xf>
    <xf numFmtId="0" fontId="2" fillId="13" borderId="0" xfId="0" applyFont="1" applyFill="1" applyBorder="1" applyAlignment="1">
      <alignment horizontal="center" wrapText="1"/>
    </xf>
    <xf numFmtId="0" fontId="1" fillId="0" borderId="0" xfId="0" applyFont="1" applyFill="1" applyBorder="1"/>
    <xf numFmtId="165" fontId="2" fillId="0" borderId="0" xfId="0" applyNumberFormat="1" applyFont="1" applyFill="1" applyBorder="1"/>
    <xf numFmtId="0" fontId="5" fillId="0" borderId="0" xfId="0" applyFont="1"/>
    <xf numFmtId="0" fontId="0" fillId="0" borderId="1" xfId="0" applyFont="1" applyBorder="1" applyAlignment="1">
      <alignment horizontal="center"/>
    </xf>
    <xf numFmtId="0" fontId="6" fillId="0" borderId="0" xfId="0" quotePrefix="1" applyFont="1" applyFill="1"/>
    <xf numFmtId="0" fontId="0" fillId="0" borderId="0" xfId="0" applyAlignment="1"/>
    <xf numFmtId="0" fontId="5" fillId="0" borderId="0" xfId="0" applyFont="1" applyAlignment="1"/>
    <xf numFmtId="43" fontId="3" fillId="0" borderId="0" xfId="1" applyFont="1" applyProtection="1">
      <protection hidden="1"/>
    </xf>
    <xf numFmtId="43" fontId="3" fillId="0" borderId="1" xfId="1" applyFont="1" applyBorder="1" applyProtection="1">
      <protection hidden="1"/>
    </xf>
    <xf numFmtId="43" fontId="5" fillId="0" borderId="0" xfId="0" applyNumberFormat="1" applyFont="1" applyProtection="1">
      <protection hidden="1"/>
    </xf>
    <xf numFmtId="0" fontId="0" fillId="0" borderId="0" xfId="0" applyProtection="1">
      <protection hidden="1"/>
    </xf>
    <xf numFmtId="43" fontId="5" fillId="0" borderId="0" xfId="1" applyFont="1" applyProtection="1">
      <protection hidden="1"/>
    </xf>
    <xf numFmtId="39" fontId="0" fillId="0" borderId="0" xfId="0" applyNumberFormat="1"/>
    <xf numFmtId="43" fontId="3" fillId="0" borderId="0" xfId="1" applyFont="1"/>
    <xf numFmtId="43" fontId="3" fillId="0" borderId="0" xfId="1" applyFont="1"/>
    <xf numFmtId="43" fontId="0" fillId="0" borderId="0" xfId="0" applyNumberFormat="1" applyProtection="1">
      <protection hidden="1"/>
    </xf>
    <xf numFmtId="0" fontId="0" fillId="0" borderId="0" xfId="0" applyFill="1"/>
    <xf numFmtId="43" fontId="5" fillId="14" borderId="0" xfId="0" applyNumberFormat="1" applyFont="1" applyFill="1" applyBorder="1"/>
    <xf numFmtId="0" fontId="7" fillId="0" borderId="0" xfId="3" applyFont="1" applyFill="1" applyAlignment="1">
      <alignment horizontal="left"/>
    </xf>
    <xf numFmtId="0" fontId="1" fillId="0" borderId="0" xfId="3" applyFill="1"/>
    <xf numFmtId="0" fontId="0" fillId="0" borderId="0" xfId="0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/>
    <xf numFmtId="0" fontId="5" fillId="0" borderId="0" xfId="0" pivotButton="1" applyFont="1"/>
    <xf numFmtId="0" fontId="5" fillId="0" borderId="0" xfId="0" applyFont="1" applyAlignment="1">
      <alignment horizontal="left"/>
    </xf>
    <xf numFmtId="44" fontId="5" fillId="0" borderId="0" xfId="0" applyNumberFormat="1" applyFont="1"/>
    <xf numFmtId="43" fontId="5" fillId="0" borderId="0" xfId="0" applyNumberFormat="1" applyFont="1"/>
    <xf numFmtId="0" fontId="0" fillId="0" borderId="0" xfId="0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3" applyFont="1" applyFill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12" fillId="0" borderId="0" xfId="0" applyFont="1"/>
    <xf numFmtId="43" fontId="0" fillId="0" borderId="0" xfId="1" applyFont="1"/>
    <xf numFmtId="43" fontId="3" fillId="0" borderId="0" xfId="1" applyFont="1" applyBorder="1" applyProtection="1">
      <protection hidden="1"/>
    </xf>
    <xf numFmtId="43" fontId="3" fillId="15" borderId="1" xfId="1" applyFont="1" applyFill="1" applyBorder="1" applyProtection="1">
      <protection hidden="1"/>
    </xf>
    <xf numFmtId="0" fontId="0" fillId="16" borderId="0" xfId="0" applyFill="1"/>
    <xf numFmtId="49" fontId="5" fillId="16" borderId="0" xfId="0" applyNumberFormat="1" applyFont="1" applyFill="1" applyAlignment="1">
      <alignment horizontal="center"/>
    </xf>
    <xf numFmtId="4" fontId="13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14" fillId="17" borderId="2" xfId="0" applyNumberFormat="1" applyFont="1" applyFill="1" applyBorder="1" applyAlignment="1">
      <alignment horizontal="left"/>
    </xf>
    <xf numFmtId="49" fontId="15" fillId="17" borderId="0" xfId="0" applyNumberFormat="1" applyFont="1" applyFill="1" applyAlignment="1">
      <alignment horizontal="left"/>
    </xf>
    <xf numFmtId="0" fontId="15" fillId="17" borderId="3" xfId="0" applyFont="1" applyFill="1" applyBorder="1" applyAlignment="1">
      <alignment horizontal="left" vertical="center"/>
    </xf>
    <xf numFmtId="1" fontId="15" fillId="17" borderId="0" xfId="0" applyNumberFormat="1" applyFont="1" applyFill="1" applyAlignment="1">
      <alignment horizontal="left"/>
    </xf>
    <xf numFmtId="0" fontId="16" fillId="0" borderId="0" xfId="0" applyFont="1"/>
    <xf numFmtId="49" fontId="14" fillId="17" borderId="2" xfId="0" applyNumberFormat="1" applyFont="1" applyFill="1" applyBorder="1" applyAlignment="1">
      <alignment horizontal="right"/>
    </xf>
    <xf numFmtId="166" fontId="15" fillId="17" borderId="0" xfId="0" applyNumberFormat="1" applyFont="1" applyFill="1" applyAlignment="1">
      <alignment horizontal="right"/>
    </xf>
    <xf numFmtId="43" fontId="0" fillId="0" borderId="0" xfId="0" applyNumberFormat="1" applyFill="1" applyProtection="1">
      <protection hidden="1"/>
    </xf>
    <xf numFmtId="43" fontId="0" fillId="0" borderId="0" xfId="0" applyNumberFormat="1" applyFill="1"/>
    <xf numFmtId="165" fontId="0" fillId="0" borderId="0" xfId="0" applyNumberFormat="1"/>
    <xf numFmtId="165" fontId="0" fillId="0" borderId="0" xfId="0" applyNumberFormat="1" applyFill="1"/>
    <xf numFmtId="165" fontId="3" fillId="0" borderId="0" xfId="1" applyNumberFormat="1" applyFont="1"/>
    <xf numFmtId="43" fontId="10" fillId="0" borderId="0" xfId="1" applyFont="1" applyFill="1" applyBorder="1"/>
    <xf numFmtId="43" fontId="5" fillId="0" borderId="0" xfId="1" applyFont="1"/>
  </cellXfs>
  <cellStyles count="4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7"/>
  <sheetViews>
    <sheetView topLeftCell="A93" zoomScaleNormal="100" workbookViewId="0">
      <selection activeCell="H184" sqref="H184"/>
    </sheetView>
  </sheetViews>
  <sheetFormatPr defaultRowHeight="15" x14ac:dyDescent="0.25"/>
  <cols>
    <col min="1" max="1" width="13.140625" bestFit="1" customWidth="1"/>
    <col min="2" max="2" width="22.42578125" style="68" bestFit="1" customWidth="1"/>
    <col min="3" max="3" width="19.5703125" bestFit="1" customWidth="1"/>
    <col min="4" max="4" width="16.85546875" bestFit="1" customWidth="1"/>
    <col min="5" max="5" width="15.140625" bestFit="1" customWidth="1"/>
    <col min="6" max="8" width="16.85546875" bestFit="1" customWidth="1"/>
  </cols>
  <sheetData>
    <row r="1" spans="1:8" x14ac:dyDescent="0.25">
      <c r="B1" s="76" t="s">
        <v>583</v>
      </c>
      <c r="C1" s="76"/>
      <c r="D1" s="41"/>
      <c r="F1" s="75" t="s">
        <v>584</v>
      </c>
      <c r="G1" s="75"/>
      <c r="H1" s="75"/>
    </row>
    <row r="2" spans="1:8" x14ac:dyDescent="0.25">
      <c r="A2" s="59" t="s">
        <v>581</v>
      </c>
      <c r="B2" s="89" t="s">
        <v>568</v>
      </c>
      <c r="C2" s="58" t="s">
        <v>572</v>
      </c>
      <c r="D2" s="58" t="s">
        <v>582</v>
      </c>
      <c r="E2" s="57"/>
      <c r="F2" s="58" t="s">
        <v>570</v>
      </c>
      <c r="G2" s="58" t="s">
        <v>571</v>
      </c>
      <c r="H2" s="58" t="s">
        <v>304</v>
      </c>
    </row>
    <row r="3" spans="1:8" x14ac:dyDescent="0.25">
      <c r="A3" s="56" t="s">
        <v>1</v>
      </c>
      <c r="B3" s="68">
        <f>SUMIF('Accounting Record'!$A$2:$A$2100,Reconcilation!A3,'Accounting Record'!$E$2:$E$2100)+SUMIF('Monthly Adjustments'!$A$3:$A$181,Reconcilation!A3,'Monthly Adjustments'!$BB$3:$BB$181)</f>
        <v>50998464.499999993</v>
      </c>
      <c r="C3" s="4">
        <f>ReconciliationData!AK2+ReconciliationData!Y2</f>
        <v>50998464.439999998</v>
      </c>
      <c r="D3" s="4">
        <f>B3-C3</f>
        <v>5.9999994933605194E-2</v>
      </c>
      <c r="F3" s="4">
        <f>ReconciliationData!AA2</f>
        <v>51164085.141579643</v>
      </c>
      <c r="G3" s="4">
        <f>ReconciliationData!AH2</f>
        <v>51164085.140000001</v>
      </c>
      <c r="H3" s="4">
        <f>F3-G3</f>
        <v>1.5796422958374023E-3</v>
      </c>
    </row>
    <row r="4" spans="1:8" x14ac:dyDescent="0.25">
      <c r="A4" s="56" t="s">
        <v>2</v>
      </c>
      <c r="B4" s="68">
        <f>SUMIF('Accounting Record'!$A$2:$A$2100,Reconcilation!A4,'Accounting Record'!$E$2:$E$2100)+SUMIF('Monthly Adjustments'!$A$3:$A$181,Reconcilation!A4,'Monthly Adjustments'!$BB$3:$BB$181)</f>
        <v>225425560.37</v>
      </c>
      <c r="C4" s="4">
        <f>ReconciliationData!AK3+ReconciliationData!Y3</f>
        <v>225425560.33070838</v>
      </c>
      <c r="D4" s="4">
        <f t="shared" ref="D4:D67" si="0">B4-C4</f>
        <v>3.9291620254516602E-2</v>
      </c>
      <c r="F4" s="4">
        <f>ReconciliationData!AA3</f>
        <v>231350122.26727992</v>
      </c>
      <c r="G4" s="4">
        <f>ReconciliationData!AH3</f>
        <v>231350122.27000001</v>
      </c>
      <c r="H4" s="4">
        <f t="shared" ref="H4:H67" si="1">F4-G4</f>
        <v>-2.7200877666473389E-3</v>
      </c>
    </row>
    <row r="5" spans="1:8" x14ac:dyDescent="0.25">
      <c r="A5" s="56" t="s">
        <v>3</v>
      </c>
      <c r="B5" s="68">
        <f>SUMIF('Accounting Record'!$A$2:$A$2100,Reconcilation!A5,'Accounting Record'!$E$2:$E$2100)+SUMIF('Monthly Adjustments'!$A$3:$A$181,Reconcilation!A5,'Monthly Adjustments'!$BB$3:$BB$181)</f>
        <v>32785710.780000001</v>
      </c>
      <c r="C5" s="4">
        <f>ReconciliationData!AK4+ReconciliationData!Y4</f>
        <v>32785710.753176577</v>
      </c>
      <c r="D5" s="4">
        <f t="shared" si="0"/>
        <v>2.6823423802852631E-2</v>
      </c>
      <c r="F5" s="4">
        <f>ReconciliationData!AA4</f>
        <v>32977783.337684084</v>
      </c>
      <c r="G5" s="4">
        <f>ReconciliationData!AH4</f>
        <v>32977783.340000004</v>
      </c>
      <c r="H5" s="4">
        <f t="shared" si="1"/>
        <v>-2.3159198462963104E-3</v>
      </c>
    </row>
    <row r="6" spans="1:8" x14ac:dyDescent="0.25">
      <c r="A6" s="56" t="s">
        <v>4</v>
      </c>
      <c r="B6" s="68">
        <f>SUMIF('Accounting Record'!$A$2:$A$2100,Reconcilation!A6,'Accounting Record'!$E$2:$E$2100)+SUMIF('Monthly Adjustments'!$A$3:$A$181,Reconcilation!A6,'Monthly Adjustments'!$BB$3:$BB$181)</f>
        <v>108353767.60000002</v>
      </c>
      <c r="C6" s="4">
        <f>ReconciliationData!AK5+ReconciliationData!Y5</f>
        <v>108353767.59999999</v>
      </c>
      <c r="D6" s="4">
        <f t="shared" si="0"/>
        <v>0</v>
      </c>
      <c r="F6" s="4">
        <f>ReconciliationData!AA5</f>
        <v>111024685.76446074</v>
      </c>
      <c r="G6" s="4">
        <f>ReconciliationData!AH5</f>
        <v>111024685.75999999</v>
      </c>
      <c r="H6" s="4">
        <f t="shared" si="1"/>
        <v>4.460752010345459E-3</v>
      </c>
    </row>
    <row r="7" spans="1:8" x14ac:dyDescent="0.25">
      <c r="A7" s="56" t="s">
        <v>5</v>
      </c>
      <c r="B7" s="68">
        <f>SUMIF('Accounting Record'!$A$2:$A$2100,Reconcilation!A7,'Accounting Record'!$E$2:$E$2100)+SUMIF('Monthly Adjustments'!$A$3:$A$181,Reconcilation!A7,'Monthly Adjustments'!$BB$3:$BB$181)</f>
        <v>5200609.84</v>
      </c>
      <c r="C7" s="4">
        <f>ReconciliationData!AK6+ReconciliationData!Y6</f>
        <v>5200609.84</v>
      </c>
      <c r="D7" s="4">
        <f t="shared" si="0"/>
        <v>0</v>
      </c>
      <c r="F7" s="4">
        <f>ReconciliationData!AA6</f>
        <v>5200609.8373048361</v>
      </c>
      <c r="G7" s="4">
        <f>ReconciliationData!AH6</f>
        <v>5200609.84</v>
      </c>
      <c r="H7" s="4">
        <f t="shared" si="1"/>
        <v>-2.6951637119054794E-3</v>
      </c>
    </row>
    <row r="8" spans="1:8" x14ac:dyDescent="0.25">
      <c r="A8" s="56" t="s">
        <v>6</v>
      </c>
      <c r="B8" s="68">
        <f>SUMIF('Accounting Record'!$A$2:$A$2100,Reconcilation!A8,'Accounting Record'!$E$2:$E$2100)+SUMIF('Monthly Adjustments'!$A$3:$A$181,Reconcilation!A8,'Monthly Adjustments'!$BB$3:$BB$181)</f>
        <v>6915831.1500000004</v>
      </c>
      <c r="C8" s="4">
        <f>ReconciliationData!AK7+ReconciliationData!Y7</f>
        <v>6915831.1500000004</v>
      </c>
      <c r="D8" s="4">
        <f t="shared" si="0"/>
        <v>0</v>
      </c>
      <c r="F8" s="4">
        <f>ReconciliationData!AA7</f>
        <v>6915831.1476341756</v>
      </c>
      <c r="G8" s="4">
        <f>ReconciliationData!AH7</f>
        <v>6915831.1500000004</v>
      </c>
      <c r="H8" s="4">
        <f t="shared" si="1"/>
        <v>-2.3658247664570808E-3</v>
      </c>
    </row>
    <row r="9" spans="1:8" x14ac:dyDescent="0.25">
      <c r="A9" s="56" t="s">
        <v>7</v>
      </c>
      <c r="B9" s="68">
        <f>SUMIF('Accounting Record'!$A$2:$A$2100,Reconcilation!A9,'Accounting Record'!$E$2:$E$2100)+SUMIF('Monthly Adjustments'!$A$3:$A$181,Reconcilation!A9,'Monthly Adjustments'!$BB$3:$BB$181)</f>
        <v>54973323.019999996</v>
      </c>
      <c r="C9" s="4">
        <f>ReconciliationData!AK8+ReconciliationData!Y8</f>
        <v>54973323.031930231</v>
      </c>
      <c r="D9" s="4">
        <f t="shared" si="0"/>
        <v>-1.1930234730243683E-2</v>
      </c>
      <c r="F9" s="4">
        <f>ReconciliationData!AA8</f>
        <v>54982371.217237875</v>
      </c>
      <c r="G9" s="4">
        <f>ReconciliationData!AH8</f>
        <v>54982371.219999999</v>
      </c>
      <c r="H9" s="4">
        <f t="shared" si="1"/>
        <v>-2.7621239423751831E-3</v>
      </c>
    </row>
    <row r="10" spans="1:8" x14ac:dyDescent="0.25">
      <c r="A10" s="56" t="s">
        <v>8</v>
      </c>
      <c r="B10" s="68">
        <f>SUMIF('Accounting Record'!$A$2:$A$2100,Reconcilation!A10,'Accounting Record'!$E$2:$E$2100)+SUMIF('Monthly Adjustments'!$A$3:$A$181,Reconcilation!A10,'Monthly Adjustments'!$BB$3:$BB$181)</f>
        <v>15601469.680000003</v>
      </c>
      <c r="C10" s="4">
        <f>ReconciliationData!AK9+ReconciliationData!Y9</f>
        <v>15601469.660000002</v>
      </c>
      <c r="D10" s="4">
        <f t="shared" si="0"/>
        <v>2.0000001415610313E-2</v>
      </c>
      <c r="F10" s="4">
        <f>ReconciliationData!AA9</f>
        <v>15728146.839171961</v>
      </c>
      <c r="G10" s="4">
        <f>ReconciliationData!AH9</f>
        <v>15728146.840000002</v>
      </c>
      <c r="H10" s="4">
        <f t="shared" si="1"/>
        <v>-8.2804076373577118E-4</v>
      </c>
    </row>
    <row r="11" spans="1:8" x14ac:dyDescent="0.25">
      <c r="A11" s="56" t="s">
        <v>9</v>
      </c>
      <c r="B11" s="68">
        <f>SUMIF('Accounting Record'!$A$2:$A$2100,Reconcilation!A11,'Accounting Record'!$E$2:$E$2100)+SUMIF('Monthly Adjustments'!$A$3:$A$181,Reconcilation!A11,'Monthly Adjustments'!$BB$3:$BB$181)</f>
        <v>1982969.03</v>
      </c>
      <c r="C11" s="4">
        <f>ReconciliationData!AK10+ReconciliationData!Y10</f>
        <v>1982969.0300000003</v>
      </c>
      <c r="D11" s="4">
        <f t="shared" si="0"/>
        <v>0</v>
      </c>
      <c r="F11" s="4">
        <f>ReconciliationData!AA10</f>
        <v>1982969.0274159883</v>
      </c>
      <c r="G11" s="4">
        <f>ReconciliationData!AH10</f>
        <v>1982969.0300000003</v>
      </c>
      <c r="H11" s="4">
        <f t="shared" si="1"/>
        <v>-2.5840119924396276E-3</v>
      </c>
    </row>
    <row r="12" spans="1:8" x14ac:dyDescent="0.25">
      <c r="A12" s="56" t="s">
        <v>10</v>
      </c>
      <c r="B12" s="68">
        <f>SUMIF('Accounting Record'!$A$2:$A$2100,Reconcilation!A12,'Accounting Record'!$E$2:$E$2100)+SUMIF('Monthly Adjustments'!$A$3:$A$181,Reconcilation!A12,'Monthly Adjustments'!$BB$3:$BB$181)</f>
        <v>5131182.76</v>
      </c>
      <c r="C12" s="4">
        <f>ReconciliationData!AK11+ReconciliationData!Y11</f>
        <v>5131182.8100000005</v>
      </c>
      <c r="D12" s="4">
        <f t="shared" si="0"/>
        <v>-5.000000074505806E-2</v>
      </c>
      <c r="F12" s="4">
        <f>ReconciliationData!AA11</f>
        <v>5223054.2018452687</v>
      </c>
      <c r="G12" s="4">
        <f>ReconciliationData!AH11</f>
        <v>5223054.2</v>
      </c>
      <c r="H12" s="4">
        <f t="shared" si="1"/>
        <v>1.8452685326337814E-3</v>
      </c>
    </row>
    <row r="13" spans="1:8" x14ac:dyDescent="0.25">
      <c r="A13" s="56" t="s">
        <v>11</v>
      </c>
      <c r="B13" s="68">
        <f>SUMIF('Accounting Record'!$A$2:$A$2100,Reconcilation!A13,'Accounting Record'!$E$2:$E$2100)+SUMIF('Monthly Adjustments'!$A$3:$A$181,Reconcilation!A13,'Monthly Adjustments'!$BB$3:$BB$181)</f>
        <v>6754054.4800000014</v>
      </c>
      <c r="C13" s="4">
        <f>ReconciliationData!AK12+ReconciliationData!Y12</f>
        <v>6754054.4799999995</v>
      </c>
      <c r="D13" s="4">
        <f t="shared" si="0"/>
        <v>0</v>
      </c>
      <c r="F13" s="4">
        <f>ReconciliationData!AA12</f>
        <v>6754054.4825289473</v>
      </c>
      <c r="G13" s="4">
        <f>ReconciliationData!AH12</f>
        <v>6754054.4799999995</v>
      </c>
      <c r="H13" s="4">
        <f t="shared" si="1"/>
        <v>2.5289477780461311E-3</v>
      </c>
    </row>
    <row r="14" spans="1:8" x14ac:dyDescent="0.25">
      <c r="A14" s="56" t="s">
        <v>12</v>
      </c>
      <c r="B14" s="68">
        <f>SUMIF('Accounting Record'!$A$2:$A$2100,Reconcilation!A14,'Accounting Record'!$E$2:$E$2100)+SUMIF('Monthly Adjustments'!$A$3:$A$181,Reconcilation!A14,'Monthly Adjustments'!$BB$3:$BB$181)</f>
        <v>329710300.84000003</v>
      </c>
      <c r="C14" s="4">
        <f>ReconciliationData!AK13+ReconciliationData!Y13</f>
        <v>329710300.79000002</v>
      </c>
      <c r="D14" s="4">
        <f t="shared" si="0"/>
        <v>5.0000011920928955E-2</v>
      </c>
      <c r="F14" s="4">
        <f>ReconciliationData!AA13</f>
        <v>331492942.34415555</v>
      </c>
      <c r="G14" s="4">
        <f>ReconciliationData!AH13</f>
        <v>331492942.34000003</v>
      </c>
      <c r="H14" s="4">
        <f t="shared" si="1"/>
        <v>4.1555166244506836E-3</v>
      </c>
    </row>
    <row r="15" spans="1:8" x14ac:dyDescent="0.25">
      <c r="A15" s="56" t="s">
        <v>13</v>
      </c>
      <c r="B15" s="68">
        <f>SUMIF('Accounting Record'!$A$2:$A$2100,Reconcilation!A15,'Accounting Record'!$E$2:$E$2100)+SUMIF('Monthly Adjustments'!$A$3:$A$181,Reconcilation!A15,'Monthly Adjustments'!$BB$3:$BB$181)</f>
        <v>62843824.969999999</v>
      </c>
      <c r="C15" s="4">
        <f>ReconciliationData!AK14+ReconciliationData!Y14</f>
        <v>62843824.925000004</v>
      </c>
      <c r="D15" s="4">
        <f t="shared" si="0"/>
        <v>4.4999994337558746E-2</v>
      </c>
      <c r="F15" s="4">
        <f>ReconciliationData!AA14</f>
        <v>63964670.556936748</v>
      </c>
      <c r="G15" s="4">
        <f>ReconciliationData!AH14</f>
        <v>63964670.560000002</v>
      </c>
      <c r="H15" s="4">
        <f t="shared" si="1"/>
        <v>-3.0632540583610535E-3</v>
      </c>
    </row>
    <row r="16" spans="1:8" x14ac:dyDescent="0.25">
      <c r="A16" s="56" t="s">
        <v>14</v>
      </c>
      <c r="B16" s="68">
        <f>SUMIF('Accounting Record'!$A$2:$A$2100,Reconcilation!A16,'Accounting Record'!$E$2:$E$2100)+SUMIF('Monthly Adjustments'!$A$3:$A$181,Reconcilation!A16,'Monthly Adjustments'!$BB$3:$BB$181)</f>
        <v>2038286.97</v>
      </c>
      <c r="C16" s="4">
        <f>ReconciliationData!AK15+ReconciliationData!Y15</f>
        <v>2038286.97</v>
      </c>
      <c r="D16" s="4">
        <f t="shared" si="0"/>
        <v>0</v>
      </c>
      <c r="F16" s="4">
        <f>ReconciliationData!AA15</f>
        <v>2038286.9655916037</v>
      </c>
      <c r="G16" s="4">
        <f>ReconciliationData!AH15</f>
        <v>2038286.97</v>
      </c>
      <c r="H16" s="4">
        <f t="shared" si="1"/>
        <v>-4.4083963148295879E-3</v>
      </c>
    </row>
    <row r="17" spans="1:8" x14ac:dyDescent="0.25">
      <c r="A17" s="56" t="s">
        <v>15</v>
      </c>
      <c r="B17" s="68">
        <f>SUMIF('Accounting Record'!$A$2:$A$2100,Reconcilation!A17,'Accounting Record'!$E$2:$E$2100)+SUMIF('Monthly Adjustments'!$A$3:$A$181,Reconcilation!A17,'Monthly Adjustments'!$BB$3:$BB$181)</f>
        <v>257994881.19</v>
      </c>
      <c r="C17" s="4">
        <f>ReconciliationData!AK16+ReconciliationData!Y16</f>
        <v>257994881.17185995</v>
      </c>
      <c r="D17" s="4">
        <f t="shared" si="0"/>
        <v>1.8140047788619995E-2</v>
      </c>
      <c r="F17" s="4">
        <f>ReconciliationData!AA16</f>
        <v>262748730.55460924</v>
      </c>
      <c r="G17" s="4">
        <f>ReconciliationData!AH16</f>
        <v>262748730.55000001</v>
      </c>
      <c r="H17" s="4">
        <f t="shared" si="1"/>
        <v>4.609227180480957E-3</v>
      </c>
    </row>
    <row r="18" spans="1:8" x14ac:dyDescent="0.25">
      <c r="A18" s="56" t="s">
        <v>16</v>
      </c>
      <c r="B18" s="68">
        <f>SUMIF('Accounting Record'!$A$2:$A$2100,Reconcilation!A18,'Accounting Record'!$E$2:$E$2100)+SUMIF('Monthly Adjustments'!$A$3:$A$181,Reconcilation!A18,'Monthly Adjustments'!$BB$3:$BB$181)</f>
        <v>40012873.080000006</v>
      </c>
      <c r="C18" s="4">
        <f>ReconciliationData!AK17+ReconciliationData!Y17</f>
        <v>40012873.080000006</v>
      </c>
      <c r="D18" s="4">
        <f t="shared" si="0"/>
        <v>0</v>
      </c>
      <c r="F18" s="4">
        <f>ReconciliationData!AA17</f>
        <v>40012873.083120905</v>
      </c>
      <c r="G18" s="4">
        <f>ReconciliationData!AH17</f>
        <v>40012873.080000006</v>
      </c>
      <c r="H18" s="4">
        <f t="shared" si="1"/>
        <v>3.1208992004394531E-3</v>
      </c>
    </row>
    <row r="19" spans="1:8" x14ac:dyDescent="0.25">
      <c r="A19" s="56" t="s">
        <v>17</v>
      </c>
      <c r="B19" s="68">
        <f>SUMIF('Accounting Record'!$A$2:$A$2100,Reconcilation!A19,'Accounting Record'!$E$2:$E$2100)+SUMIF('Monthly Adjustments'!$A$3:$A$181,Reconcilation!A19,'Monthly Adjustments'!$BB$3:$BB$181)</f>
        <v>6636005.7300000004</v>
      </c>
      <c r="C19" s="4">
        <f>ReconciliationData!AK18+ReconciliationData!Y18</f>
        <v>6636005.7299999995</v>
      </c>
      <c r="D19" s="4">
        <f t="shared" si="0"/>
        <v>0</v>
      </c>
      <c r="F19" s="4">
        <f>ReconciliationData!AA18</f>
        <v>6636005.7286568657</v>
      </c>
      <c r="G19" s="4">
        <f>ReconciliationData!AH18</f>
        <v>6636005.7299999995</v>
      </c>
      <c r="H19" s="4">
        <f t="shared" si="1"/>
        <v>-1.3431338593363762E-3</v>
      </c>
    </row>
    <row r="20" spans="1:8" x14ac:dyDescent="0.25">
      <c r="A20" s="56" t="s">
        <v>18</v>
      </c>
      <c r="B20" s="68">
        <f>SUMIF('Accounting Record'!$A$2:$A$2100,Reconcilation!A20,'Accounting Record'!$E$2:$E$2100)+SUMIF('Monthly Adjustments'!$A$3:$A$181,Reconcilation!A20,'Monthly Adjustments'!$BB$3:$BB$181)</f>
        <v>1646750.67</v>
      </c>
      <c r="C20" s="4">
        <f>ReconciliationData!AK19+ReconciliationData!Y19</f>
        <v>1646750.67</v>
      </c>
      <c r="D20" s="4">
        <f t="shared" si="0"/>
        <v>0</v>
      </c>
      <c r="F20" s="4">
        <f>ReconciliationData!AA19</f>
        <v>1646750.6651684258</v>
      </c>
      <c r="G20" s="4">
        <f>ReconciliationData!AH19</f>
        <v>1646750.67</v>
      </c>
      <c r="H20" s="4">
        <f t="shared" si="1"/>
        <v>-4.8315741587430239E-3</v>
      </c>
    </row>
    <row r="21" spans="1:8" x14ac:dyDescent="0.25">
      <c r="A21" s="56" t="s">
        <v>19</v>
      </c>
      <c r="B21" s="68">
        <f>SUMIF('Accounting Record'!$A$2:$A$2100,Reconcilation!A21,'Accounting Record'!$E$2:$E$2100)+SUMIF('Monthly Adjustments'!$A$3:$A$181,Reconcilation!A21,'Monthly Adjustments'!$BB$3:$BB$181)</f>
        <v>519985.42</v>
      </c>
      <c r="C21" s="4">
        <f>ReconciliationData!AK20+ReconciliationData!Y20</f>
        <v>520341.38</v>
      </c>
      <c r="D21" s="4">
        <f t="shared" si="0"/>
        <v>-355.96000000002095</v>
      </c>
      <c r="F21" s="4">
        <f>ReconciliationData!AA20</f>
        <v>523545.0178486784</v>
      </c>
      <c r="G21" s="4">
        <f>ReconciliationData!AH20</f>
        <v>523545.02</v>
      </c>
      <c r="H21" s="4">
        <f t="shared" si="1"/>
        <v>-2.1513216197490692E-3</v>
      </c>
    </row>
    <row r="22" spans="1:8" x14ac:dyDescent="0.25">
      <c r="A22" s="56" t="s">
        <v>20</v>
      </c>
      <c r="B22" s="68">
        <f>SUMIF('Accounting Record'!$A$2:$A$2100,Reconcilation!A22,'Accounting Record'!$E$2:$E$2100)+SUMIF('Monthly Adjustments'!$A$3:$A$181,Reconcilation!A22,'Monthly Adjustments'!$BB$3:$BB$181)</f>
        <v>2315707.48</v>
      </c>
      <c r="C22" s="4">
        <f>ReconciliationData!AK21+ReconciliationData!Y21</f>
        <v>2315707.48</v>
      </c>
      <c r="D22" s="4">
        <f t="shared" si="0"/>
        <v>0</v>
      </c>
      <c r="F22" s="4">
        <f>ReconciliationData!AA21</f>
        <v>2315707.4799372912</v>
      </c>
      <c r="G22" s="4">
        <f>ReconciliationData!AH21</f>
        <v>2315707.48</v>
      </c>
      <c r="H22" s="4">
        <f t="shared" si="1"/>
        <v>-6.2708742916584015E-5</v>
      </c>
    </row>
    <row r="23" spans="1:8" x14ac:dyDescent="0.25">
      <c r="A23" s="56" t="s">
        <v>21</v>
      </c>
      <c r="B23" s="68">
        <f>SUMIF('Accounting Record'!$A$2:$A$2100,Reconcilation!A23,'Accounting Record'!$E$2:$E$2100)+SUMIF('Monthly Adjustments'!$A$3:$A$181,Reconcilation!A23,'Monthly Adjustments'!$BB$3:$BB$181)</f>
        <v>2107056.69</v>
      </c>
      <c r="C23" s="4">
        <f>ReconciliationData!AK22+ReconciliationData!Y22</f>
        <v>2107056.69</v>
      </c>
      <c r="D23" s="4">
        <f t="shared" si="0"/>
        <v>0</v>
      </c>
      <c r="F23" s="4">
        <f>ReconciliationData!AA22</f>
        <v>2107056.6949849534</v>
      </c>
      <c r="G23" s="4">
        <f>ReconciliationData!AH22</f>
        <v>2107056.69</v>
      </c>
      <c r="H23" s="4">
        <f t="shared" si="1"/>
        <v>4.9849534407258034E-3</v>
      </c>
    </row>
    <row r="24" spans="1:8" x14ac:dyDescent="0.25">
      <c r="A24" s="56" t="s">
        <v>22</v>
      </c>
      <c r="B24" s="68">
        <f>SUMIF('Accounting Record'!$A$2:$A$2100,Reconcilation!A24,'Accounting Record'!$E$2:$E$2100)+SUMIF('Monthly Adjustments'!$A$3:$A$181,Reconcilation!A24,'Monthly Adjustments'!$BB$3:$BB$181)</f>
        <v>678687.33000000007</v>
      </c>
      <c r="C24" s="4">
        <f>ReconciliationData!AK23+ReconciliationData!Y23</f>
        <v>678687.33000000007</v>
      </c>
      <c r="D24" s="4">
        <f t="shared" si="0"/>
        <v>0</v>
      </c>
      <c r="F24" s="4">
        <f>ReconciliationData!AA23</f>
        <v>678687.32711611141</v>
      </c>
      <c r="G24" s="4">
        <f>ReconciliationData!AH23</f>
        <v>678687.33000000007</v>
      </c>
      <c r="H24" s="4">
        <f t="shared" si="1"/>
        <v>-2.8838886646553874E-3</v>
      </c>
    </row>
    <row r="25" spans="1:8" x14ac:dyDescent="0.25">
      <c r="A25" s="56" t="s">
        <v>23</v>
      </c>
      <c r="B25" s="68">
        <f>SUMIF('Accounting Record'!$A$2:$A$2100,Reconcilation!A25,'Accounting Record'!$E$2:$E$2100)+SUMIF('Monthly Adjustments'!$A$3:$A$181,Reconcilation!A25,'Monthly Adjustments'!$BB$3:$BB$181)</f>
        <v>7506423.1999999993</v>
      </c>
      <c r="C25" s="4">
        <f>ReconciliationData!AK24+ReconciliationData!Y24</f>
        <v>7506423.1999999993</v>
      </c>
      <c r="D25" s="4">
        <f t="shared" si="0"/>
        <v>0</v>
      </c>
      <c r="F25" s="4">
        <f>ReconciliationData!AA24</f>
        <v>5876502.7953206375</v>
      </c>
      <c r="G25" s="4">
        <f>ReconciliationData!AH24</f>
        <v>7506423.1999999993</v>
      </c>
      <c r="H25" s="4">
        <f t="shared" si="1"/>
        <v>-1629920.4046793617</v>
      </c>
    </row>
    <row r="26" spans="1:8" x14ac:dyDescent="0.25">
      <c r="A26" s="56" t="s">
        <v>24</v>
      </c>
      <c r="B26" s="68">
        <f>SUMIF('Accounting Record'!$A$2:$A$2100,Reconcilation!A26,'Accounting Record'!$E$2:$E$2100)+SUMIF('Monthly Adjustments'!$A$3:$A$181,Reconcilation!A26,'Monthly Adjustments'!$BB$3:$BB$181)</f>
        <v>2371727.5099999998</v>
      </c>
      <c r="C26" s="4">
        <f>ReconciliationData!AK25+ReconciliationData!Y25</f>
        <v>2371727.5099999998</v>
      </c>
      <c r="D26" s="4">
        <f t="shared" si="0"/>
        <v>0</v>
      </c>
      <c r="F26" s="4">
        <f>ReconciliationData!AA25</f>
        <v>2371727.5078647258</v>
      </c>
      <c r="G26" s="4">
        <f>ReconciliationData!AH25</f>
        <v>2371727.5099999998</v>
      </c>
      <c r="H26" s="4">
        <f t="shared" si="1"/>
        <v>-2.1352740004658699E-3</v>
      </c>
    </row>
    <row r="27" spans="1:8" x14ac:dyDescent="0.25">
      <c r="A27" s="56" t="s">
        <v>25</v>
      </c>
      <c r="B27" s="68">
        <f>SUMIF('Accounting Record'!$A$2:$A$2100,Reconcilation!A27,'Accounting Record'!$E$2:$E$2100)+SUMIF('Monthly Adjustments'!$A$3:$A$181,Reconcilation!A27,'Monthly Adjustments'!$BB$3:$BB$181)</f>
        <v>157972970.44999999</v>
      </c>
      <c r="C27" s="4">
        <f>ReconciliationData!AK26+ReconciliationData!Y26</f>
        <v>157972970.44</v>
      </c>
      <c r="D27" s="4">
        <f t="shared" si="0"/>
        <v>9.9999904632568359E-3</v>
      </c>
      <c r="F27" s="4">
        <f>ReconciliationData!AA26</f>
        <v>162624237.17771953</v>
      </c>
      <c r="G27" s="4">
        <f>ReconciliationData!AH26</f>
        <v>162624237.18000001</v>
      </c>
      <c r="H27" s="4">
        <f t="shared" si="1"/>
        <v>-2.2804737091064453E-3</v>
      </c>
    </row>
    <row r="28" spans="1:8" x14ac:dyDescent="0.25">
      <c r="A28" s="56" t="s">
        <v>26</v>
      </c>
      <c r="B28" s="68">
        <f>SUMIF('Accounting Record'!$A$2:$A$2100,Reconcilation!A28,'Accounting Record'!$E$2:$E$2100)+SUMIF('Monthly Adjustments'!$A$3:$A$181,Reconcilation!A28,'Monthly Adjustments'!$BB$3:$BB$181)</f>
        <v>64423180.880000003</v>
      </c>
      <c r="C28" s="4">
        <f>ReconciliationData!AK27+ReconciliationData!Y27</f>
        <v>64423180.93</v>
      </c>
      <c r="D28" s="4">
        <f t="shared" si="0"/>
        <v>-4.9999997019767761E-2</v>
      </c>
      <c r="F28" s="4">
        <f>ReconciliationData!AA27</f>
        <v>66105555.855426595</v>
      </c>
      <c r="G28" s="4">
        <f>ReconciliationData!AH27</f>
        <v>66105555.859999999</v>
      </c>
      <c r="H28" s="4">
        <f t="shared" si="1"/>
        <v>-4.5734047889709473E-3</v>
      </c>
    </row>
    <row r="29" spans="1:8" x14ac:dyDescent="0.25">
      <c r="A29" s="56" t="s">
        <v>27</v>
      </c>
      <c r="B29" s="68">
        <f>SUMIF('Accounting Record'!$A$2:$A$2100,Reconcilation!A29,'Accounting Record'!$E$2:$E$2100)+SUMIF('Monthly Adjustments'!$A$3:$A$181,Reconcilation!A29,'Monthly Adjustments'!$BB$3:$BB$181)</f>
        <v>3817815.1300000004</v>
      </c>
      <c r="C29" s="4">
        <f>ReconciliationData!AK28+ReconciliationData!Y28</f>
        <v>3817815.13</v>
      </c>
      <c r="D29" s="4">
        <f t="shared" si="0"/>
        <v>0</v>
      </c>
      <c r="F29" s="4">
        <f>ReconciliationData!AA28</f>
        <v>3817815.1315695173</v>
      </c>
      <c r="G29" s="4">
        <f>ReconciliationData!AH28</f>
        <v>3817815.13</v>
      </c>
      <c r="H29" s="4">
        <f t="shared" si="1"/>
        <v>1.5695174224674702E-3</v>
      </c>
    </row>
    <row r="30" spans="1:8" x14ac:dyDescent="0.25">
      <c r="A30" s="56" t="s">
        <v>28</v>
      </c>
      <c r="B30" s="68">
        <f>SUMIF('Accounting Record'!$A$2:$A$2100,Reconcilation!A30,'Accounting Record'!$E$2:$E$2100)+SUMIF('Monthly Adjustments'!$A$3:$A$181,Reconcilation!A30,'Monthly Adjustments'!$BB$3:$BB$181)</f>
        <v>5445866.3799999999</v>
      </c>
      <c r="C30" s="4">
        <f>ReconciliationData!AK29+ReconciliationData!Y29</f>
        <v>5445866.3874758165</v>
      </c>
      <c r="D30" s="4">
        <f t="shared" si="0"/>
        <v>-7.4758166447281837E-3</v>
      </c>
      <c r="F30" s="4">
        <f>ReconciliationData!AA29</f>
        <v>5414033.64278391</v>
      </c>
      <c r="G30" s="4">
        <f>ReconciliationData!AH29</f>
        <v>5414033.6399999997</v>
      </c>
      <c r="H30" s="4">
        <f t="shared" si="1"/>
        <v>2.783910371363163E-3</v>
      </c>
    </row>
    <row r="31" spans="1:8" x14ac:dyDescent="0.25">
      <c r="A31" s="56" t="s">
        <v>29</v>
      </c>
      <c r="B31" s="68">
        <f>SUMIF('Accounting Record'!$A$2:$A$2100,Reconcilation!A31,'Accounting Record'!$E$2:$E$2100)+SUMIF('Monthly Adjustments'!$A$3:$A$181,Reconcilation!A31,'Monthly Adjustments'!$BB$3:$BB$181)</f>
        <v>1264649.8899999999</v>
      </c>
      <c r="C31" s="4">
        <f>ReconciliationData!AK30+ReconciliationData!Y30</f>
        <v>1264649.8899999999</v>
      </c>
      <c r="D31" s="4">
        <f t="shared" si="0"/>
        <v>0</v>
      </c>
      <c r="F31" s="4">
        <f>ReconciliationData!AA30</f>
        <v>1264649.8916622605</v>
      </c>
      <c r="G31" s="4">
        <f>ReconciliationData!AH30</f>
        <v>1264649.8899999999</v>
      </c>
      <c r="H31" s="4">
        <f t="shared" si="1"/>
        <v>1.6622606199234724E-3</v>
      </c>
    </row>
    <row r="32" spans="1:8" x14ac:dyDescent="0.25">
      <c r="A32" s="56" t="s">
        <v>30</v>
      </c>
      <c r="B32" s="68">
        <f>SUMIF('Accounting Record'!$A$2:$A$2100,Reconcilation!A32,'Accounting Record'!$E$2:$E$2100)+SUMIF('Monthly Adjustments'!$A$3:$A$181,Reconcilation!A32,'Monthly Adjustments'!$BB$3:$BB$181)</f>
        <v>1976663.6099999999</v>
      </c>
      <c r="C32" s="4">
        <f>ReconciliationData!AK31+ReconciliationData!Y31</f>
        <v>1976663.6099999999</v>
      </c>
      <c r="D32" s="4">
        <f t="shared" si="0"/>
        <v>0</v>
      </c>
      <c r="F32" s="4">
        <f>ReconciliationData!AA31</f>
        <v>1976663.6072809868</v>
      </c>
      <c r="G32" s="4">
        <f>ReconciliationData!AH31</f>
        <v>1976663.6099999999</v>
      </c>
      <c r="H32" s="4">
        <f t="shared" si="1"/>
        <v>-2.7190130203962326E-3</v>
      </c>
    </row>
    <row r="33" spans="1:8" x14ac:dyDescent="0.25">
      <c r="A33" s="56" t="s">
        <v>31</v>
      </c>
      <c r="B33" s="68">
        <f>SUMIF('Accounting Record'!$A$2:$A$2100,Reconcilation!A33,'Accounting Record'!$E$2:$E$2100)+SUMIF('Monthly Adjustments'!$A$3:$A$181,Reconcilation!A33,'Monthly Adjustments'!$BB$3:$BB$181)</f>
        <v>2137048.23</v>
      </c>
      <c r="C33" s="4">
        <f>ReconciliationData!AK32+ReconciliationData!Y32</f>
        <v>2137048.23</v>
      </c>
      <c r="D33" s="4">
        <f t="shared" si="0"/>
        <v>0</v>
      </c>
      <c r="F33" s="4">
        <f>ReconciliationData!AA32</f>
        <v>2137048.2267276603</v>
      </c>
      <c r="G33" s="4">
        <f>ReconciliationData!AH32</f>
        <v>2137048.23</v>
      </c>
      <c r="H33" s="4">
        <f t="shared" si="1"/>
        <v>-3.2723397016525269E-3</v>
      </c>
    </row>
    <row r="34" spans="1:8" x14ac:dyDescent="0.25">
      <c r="A34" s="56" t="s">
        <v>32</v>
      </c>
      <c r="B34" s="68">
        <f>SUMIF('Accounting Record'!$A$2:$A$2100,Reconcilation!A34,'Accounting Record'!$E$2:$E$2100)+SUMIF('Monthly Adjustments'!$A$3:$A$181,Reconcilation!A34,'Monthly Adjustments'!$BB$3:$BB$181)</f>
        <v>8712052.2199999988</v>
      </c>
      <c r="C34" s="4">
        <f>ReconciliationData!AK33+ReconciliationData!Y33</f>
        <v>8712052.2200000007</v>
      </c>
      <c r="D34" s="4">
        <f t="shared" si="0"/>
        <v>0</v>
      </c>
      <c r="F34" s="4">
        <f>ReconciliationData!AA33</f>
        <v>8712052.2174239382</v>
      </c>
      <c r="G34" s="4">
        <f>ReconciliationData!AH33</f>
        <v>8712052.2200000007</v>
      </c>
      <c r="H34" s="4">
        <f t="shared" si="1"/>
        <v>-2.5760624557733536E-3</v>
      </c>
    </row>
    <row r="35" spans="1:8" x14ac:dyDescent="0.25">
      <c r="A35" s="56" t="s">
        <v>33</v>
      </c>
      <c r="B35" s="68">
        <f>SUMIF('Accounting Record'!$A$2:$A$2100,Reconcilation!A35,'Accounting Record'!$E$2:$E$2100)+SUMIF('Monthly Adjustments'!$A$3:$A$181,Reconcilation!A35,'Monthly Adjustments'!$BB$3:$BB$181)</f>
        <v>3623029.85</v>
      </c>
      <c r="C35" s="4">
        <f>ReconciliationData!AK34+ReconciliationData!Y34</f>
        <v>3623029.8500000006</v>
      </c>
      <c r="D35" s="4">
        <f t="shared" si="0"/>
        <v>0</v>
      </c>
      <c r="F35" s="4">
        <f>ReconciliationData!AA34</f>
        <v>3623029.847484028</v>
      </c>
      <c r="G35" s="4">
        <f>ReconciliationData!AH34</f>
        <v>3623029.8500000006</v>
      </c>
      <c r="H35" s="4">
        <f t="shared" si="1"/>
        <v>-2.5159725919365883E-3</v>
      </c>
    </row>
    <row r="36" spans="1:8" x14ac:dyDescent="0.25">
      <c r="A36" s="56" t="s">
        <v>34</v>
      </c>
      <c r="B36" s="68">
        <f>SUMIF('Accounting Record'!$A$2:$A$2100,Reconcilation!A36,'Accounting Record'!$E$2:$E$2100)+SUMIF('Monthly Adjustments'!$A$3:$A$181,Reconcilation!A36,'Monthly Adjustments'!$BB$3:$BB$181)</f>
        <v>1827079.1500000001</v>
      </c>
      <c r="C36" s="4">
        <f>ReconciliationData!AK35+ReconciliationData!Y35</f>
        <v>1827079.15</v>
      </c>
      <c r="D36" s="4">
        <f t="shared" si="0"/>
        <v>0</v>
      </c>
      <c r="F36" s="4">
        <f>ReconciliationData!AA35</f>
        <v>1827079.1465457107</v>
      </c>
      <c r="G36" s="4">
        <f>ReconciliationData!AH35</f>
        <v>1827079.15</v>
      </c>
      <c r="H36" s="4">
        <f t="shared" si="1"/>
        <v>-3.4542891662567854E-3</v>
      </c>
    </row>
    <row r="37" spans="1:8" x14ac:dyDescent="0.25">
      <c r="A37" s="56" t="s">
        <v>35</v>
      </c>
      <c r="B37" s="68">
        <f>SUMIF('Accounting Record'!$A$2:$A$2100,Reconcilation!A37,'Accounting Record'!$E$2:$E$2100)+SUMIF('Monthly Adjustments'!$A$3:$A$181,Reconcilation!A37,'Monthly Adjustments'!$BB$3:$BB$181)</f>
        <v>2002728.2699999996</v>
      </c>
      <c r="C37" s="4">
        <f>ReconciliationData!AK36+ReconciliationData!Y36</f>
        <v>2002728.27</v>
      </c>
      <c r="D37" s="4">
        <f t="shared" si="0"/>
        <v>0</v>
      </c>
      <c r="F37" s="4">
        <f>ReconciliationData!AA36</f>
        <v>2002728.2715730248</v>
      </c>
      <c r="G37" s="4">
        <f>ReconciliationData!AH36</f>
        <v>2002728.27</v>
      </c>
      <c r="H37" s="4">
        <f t="shared" si="1"/>
        <v>1.5730247832834721E-3</v>
      </c>
    </row>
    <row r="38" spans="1:8" x14ac:dyDescent="0.25">
      <c r="A38" s="56" t="s">
        <v>36</v>
      </c>
      <c r="B38" s="68">
        <f>SUMIF('Accounting Record'!$A$2:$A$2100,Reconcilation!A38,'Accounting Record'!$E$2:$E$2100)+SUMIF('Monthly Adjustments'!$A$3:$A$181,Reconcilation!A38,'Monthly Adjustments'!$BB$3:$BB$181)</f>
        <v>1475811.21</v>
      </c>
      <c r="C38" s="4">
        <f>ReconciliationData!AK37+ReconciliationData!Y37</f>
        <v>1475811.21</v>
      </c>
      <c r="D38" s="4">
        <f t="shared" si="0"/>
        <v>0</v>
      </c>
      <c r="F38" s="4">
        <f>ReconciliationData!AA37</f>
        <v>1475811.206710418</v>
      </c>
      <c r="G38" s="4">
        <f>ReconciliationData!AH37</f>
        <v>1475811.21</v>
      </c>
      <c r="H38" s="4">
        <f t="shared" si="1"/>
        <v>-3.2895819749683142E-3</v>
      </c>
    </row>
    <row r="39" spans="1:8" x14ac:dyDescent="0.25">
      <c r="A39" s="56" t="s">
        <v>37</v>
      </c>
      <c r="B39" s="68">
        <f>SUMIF('Accounting Record'!$A$2:$A$2100,Reconcilation!A39,'Accounting Record'!$E$2:$E$2100)+SUMIF('Monthly Adjustments'!$A$3:$A$181,Reconcilation!A39,'Monthly Adjustments'!$BB$3:$BB$181)</f>
        <v>3439000.6499999994</v>
      </c>
      <c r="C39" s="4">
        <f>ReconciliationData!AK38+ReconciliationData!Y38</f>
        <v>3439000.65</v>
      </c>
      <c r="D39" s="4">
        <f t="shared" si="0"/>
        <v>0</v>
      </c>
      <c r="F39" s="4">
        <f>ReconciliationData!AA38</f>
        <v>3439000.6482844315</v>
      </c>
      <c r="G39" s="4">
        <f>ReconciliationData!AH38</f>
        <v>3439000.65</v>
      </c>
      <c r="H39" s="4">
        <f t="shared" si="1"/>
        <v>-1.7155683599412441E-3</v>
      </c>
    </row>
    <row r="40" spans="1:8" x14ac:dyDescent="0.25">
      <c r="A40" s="56" t="s">
        <v>38</v>
      </c>
      <c r="B40" s="68">
        <f>SUMIF('Accounting Record'!$A$2:$A$2100,Reconcilation!A40,'Accounting Record'!$E$2:$E$2100)+SUMIF('Monthly Adjustments'!$A$3:$A$181,Reconcilation!A40,'Monthly Adjustments'!$BB$3:$BB$181)</f>
        <v>765667.33000000007</v>
      </c>
      <c r="C40" s="4">
        <f>ReconciliationData!AK39+ReconciliationData!Y39</f>
        <v>765667.33</v>
      </c>
      <c r="D40" s="4">
        <f t="shared" si="0"/>
        <v>0</v>
      </c>
      <c r="F40" s="4">
        <f>ReconciliationData!AA39</f>
        <v>765667.32834536489</v>
      </c>
      <c r="G40" s="4">
        <f>ReconciliationData!AH39</f>
        <v>765667.33</v>
      </c>
      <c r="H40" s="4">
        <f t="shared" si="1"/>
        <v>-1.6546350670978427E-3</v>
      </c>
    </row>
    <row r="41" spans="1:8" x14ac:dyDescent="0.25">
      <c r="A41" s="56" t="s">
        <v>39</v>
      </c>
      <c r="B41" s="68">
        <f>SUMIF('Accounting Record'!$A$2:$A$2100,Reconcilation!A41,'Accounting Record'!$E$2:$E$2100)+SUMIF('Monthly Adjustments'!$A$3:$A$181,Reconcilation!A41,'Monthly Adjustments'!$BB$3:$BB$181)</f>
        <v>28841381.969999995</v>
      </c>
      <c r="C41" s="4">
        <f>ReconciliationData!AK40+ReconciliationData!Y40</f>
        <v>28841381.931449998</v>
      </c>
      <c r="D41" s="4">
        <f t="shared" si="0"/>
        <v>3.8549996912479401E-2</v>
      </c>
      <c r="F41" s="4">
        <f>ReconciliationData!AA40</f>
        <v>28943756.025666025</v>
      </c>
      <c r="G41" s="4">
        <f>ReconciliationData!AH40</f>
        <v>28943756.029999997</v>
      </c>
      <c r="H41" s="4">
        <f t="shared" si="1"/>
        <v>-4.3339729309082031E-3</v>
      </c>
    </row>
    <row r="42" spans="1:8" x14ac:dyDescent="0.25">
      <c r="A42" s="56" t="s">
        <v>40</v>
      </c>
      <c r="B42" s="68">
        <f>SUMIF('Accounting Record'!$A$2:$A$2100,Reconcilation!A42,'Accounting Record'!$E$2:$E$2100)+SUMIF('Monthly Adjustments'!$A$3:$A$181,Reconcilation!A42,'Monthly Adjustments'!$BB$3:$BB$181)</f>
        <v>204408580.73999998</v>
      </c>
      <c r="C42" s="4">
        <f>ReconciliationData!AK41+ReconciliationData!Y41</f>
        <v>204408580.71499997</v>
      </c>
      <c r="D42" s="4">
        <f t="shared" si="0"/>
        <v>2.5000005960464478E-2</v>
      </c>
      <c r="F42" s="4">
        <f>ReconciliationData!AA41</f>
        <v>206480692.70367864</v>
      </c>
      <c r="G42" s="4">
        <f>ReconciliationData!AH41</f>
        <v>206480692.69999999</v>
      </c>
      <c r="H42" s="4">
        <f t="shared" si="1"/>
        <v>3.6786496639251709E-3</v>
      </c>
    </row>
    <row r="43" spans="1:8" x14ac:dyDescent="0.25">
      <c r="A43" s="56" t="s">
        <v>41</v>
      </c>
      <c r="B43" s="68">
        <f>SUMIF('Accounting Record'!$A$2:$A$2100,Reconcilation!A43,'Accounting Record'!$E$2:$E$2100)+SUMIF('Monthly Adjustments'!$A$3:$A$181,Reconcilation!A43,'Monthly Adjustments'!$BB$3:$BB$181)</f>
        <v>1258008.5900000001</v>
      </c>
      <c r="C43" s="4">
        <f>ReconciliationData!AK42+ReconciliationData!Y42</f>
        <v>1258008.5900000001</v>
      </c>
      <c r="D43" s="4">
        <f t="shared" si="0"/>
        <v>0</v>
      </c>
      <c r="F43" s="4">
        <f>ReconciliationData!AA42</f>
        <v>1258008.5854811429</v>
      </c>
      <c r="G43" s="4">
        <f>ReconciliationData!AH42</f>
        <v>1258008.5900000001</v>
      </c>
      <c r="H43" s="4">
        <f t="shared" si="1"/>
        <v>-4.5188572257757187E-3</v>
      </c>
    </row>
    <row r="44" spans="1:8" x14ac:dyDescent="0.25">
      <c r="A44" s="56" t="s">
        <v>42</v>
      </c>
      <c r="B44" s="68">
        <f>SUMIF('Accounting Record'!$A$2:$A$2100,Reconcilation!A44,'Accounting Record'!$E$2:$E$2100)+SUMIF('Monthly Adjustments'!$A$3:$A$181,Reconcilation!A44,'Monthly Adjustments'!$BB$3:$BB$181)</f>
        <v>304535912.04999995</v>
      </c>
      <c r="C44" s="4">
        <f>ReconciliationData!AK43+ReconciliationData!Y43</f>
        <v>304535912.01499999</v>
      </c>
      <c r="D44" s="4">
        <f t="shared" si="0"/>
        <v>3.4999966621398926E-2</v>
      </c>
      <c r="F44" s="4">
        <f>ReconciliationData!AA43</f>
        <v>321754134.30341291</v>
      </c>
      <c r="G44" s="4">
        <f>ReconciliationData!AH43</f>
        <v>321754134.30000001</v>
      </c>
      <c r="H44" s="4">
        <f t="shared" si="1"/>
        <v>3.4129023551940918E-3</v>
      </c>
    </row>
    <row r="45" spans="1:8" x14ac:dyDescent="0.25">
      <c r="A45" s="56" t="s">
        <v>43</v>
      </c>
      <c r="B45" s="68">
        <f>SUMIF('Accounting Record'!$A$2:$A$2100,Reconcilation!A45,'Accounting Record'!$E$2:$E$2100)+SUMIF('Monthly Adjustments'!$A$3:$A$181,Reconcilation!A45,'Monthly Adjustments'!$BB$3:$BB$181)</f>
        <v>20598077.440000001</v>
      </c>
      <c r="C45" s="4">
        <f>ReconciliationData!AK44+ReconciliationData!Y44</f>
        <v>20598077.440000001</v>
      </c>
      <c r="D45" s="4">
        <f t="shared" si="0"/>
        <v>0</v>
      </c>
      <c r="F45" s="4">
        <f>ReconciliationData!AA44</f>
        <v>20542643.342560045</v>
      </c>
      <c r="G45" s="4">
        <f>ReconciliationData!AH44</f>
        <v>20542643.34</v>
      </c>
      <c r="H45" s="4">
        <f t="shared" si="1"/>
        <v>2.5600455701351166E-3</v>
      </c>
    </row>
    <row r="46" spans="1:8" x14ac:dyDescent="0.25">
      <c r="A46" s="56" t="s">
        <v>44</v>
      </c>
      <c r="B46" s="68">
        <f>SUMIF('Accounting Record'!$A$2:$A$2100,Reconcilation!A46,'Accounting Record'!$E$2:$E$2100)+SUMIF('Monthly Adjustments'!$A$3:$A$181,Reconcilation!A46,'Monthly Adjustments'!$BB$3:$BB$181)</f>
        <v>10710935.680000002</v>
      </c>
      <c r="C46" s="4">
        <f>ReconciliationData!AK45+ReconciliationData!Y45</f>
        <v>10710935.68</v>
      </c>
      <c r="D46" s="4">
        <f t="shared" si="0"/>
        <v>0</v>
      </c>
      <c r="F46" s="4">
        <f>ReconciliationData!AA45</f>
        <v>11344971.198630843</v>
      </c>
      <c r="G46" s="4">
        <f>ReconciliationData!AH45</f>
        <v>11344971.199999999</v>
      </c>
      <c r="H46" s="4">
        <f t="shared" si="1"/>
        <v>-1.3691559433937073E-3</v>
      </c>
    </row>
    <row r="47" spans="1:8" x14ac:dyDescent="0.25">
      <c r="A47" s="56" t="s">
        <v>45</v>
      </c>
      <c r="B47" s="68">
        <f>SUMIF('Accounting Record'!$A$2:$A$2100,Reconcilation!A47,'Accounting Record'!$E$2:$E$2100)+SUMIF('Monthly Adjustments'!$A$3:$A$181,Reconcilation!A47,'Monthly Adjustments'!$BB$3:$BB$181)</f>
        <v>2267690.0699999998</v>
      </c>
      <c r="C47" s="4">
        <f>ReconciliationData!AK46+ReconciliationData!Y46</f>
        <v>2267690.0699999998</v>
      </c>
      <c r="D47" s="4">
        <f t="shared" si="0"/>
        <v>0</v>
      </c>
      <c r="F47" s="4">
        <f>ReconciliationData!AA46</f>
        <v>2267690.0721914559</v>
      </c>
      <c r="G47" s="4">
        <f>ReconciliationData!AH46</f>
        <v>2267690.0699999998</v>
      </c>
      <c r="H47" s="4">
        <f t="shared" si="1"/>
        <v>2.1914560347795486E-3</v>
      </c>
    </row>
    <row r="48" spans="1:8" x14ac:dyDescent="0.25">
      <c r="A48" s="56" t="s">
        <v>46</v>
      </c>
      <c r="B48" s="68">
        <f>SUMIF('Accounting Record'!$A$2:$A$2100,Reconcilation!A48,'Accounting Record'!$E$2:$E$2100)+SUMIF('Monthly Adjustments'!$A$3:$A$181,Reconcilation!A48,'Monthly Adjustments'!$BB$3:$BB$181)</f>
        <v>2666906.44</v>
      </c>
      <c r="C48" s="4">
        <f>ReconciliationData!AK47+ReconciliationData!Y47</f>
        <v>2666906.44</v>
      </c>
      <c r="D48" s="4">
        <f t="shared" si="0"/>
        <v>0</v>
      </c>
      <c r="F48" s="4">
        <f>ReconciliationData!AA47</f>
        <v>2666906.439547027</v>
      </c>
      <c r="G48" s="4">
        <f>ReconciliationData!AH47</f>
        <v>2666906.44</v>
      </c>
      <c r="H48" s="4">
        <f t="shared" si="1"/>
        <v>-4.5297294855117798E-4</v>
      </c>
    </row>
    <row r="49" spans="1:8" x14ac:dyDescent="0.25">
      <c r="A49" s="56" t="s">
        <v>47</v>
      </c>
      <c r="B49" s="68">
        <f>SUMIF('Accounting Record'!$A$2:$A$2100,Reconcilation!A49,'Accounting Record'!$E$2:$E$2100)+SUMIF('Monthly Adjustments'!$A$3:$A$181,Reconcilation!A49,'Monthly Adjustments'!$BB$3:$BB$181)</f>
        <v>2714065.58</v>
      </c>
      <c r="C49" s="4">
        <f>ReconciliationData!AK48+ReconciliationData!Y48</f>
        <v>2714065.58</v>
      </c>
      <c r="D49" s="4">
        <f t="shared" si="0"/>
        <v>0</v>
      </c>
      <c r="F49" s="4">
        <f>ReconciliationData!AA48</f>
        <v>2714065.5759485047</v>
      </c>
      <c r="G49" s="4">
        <f>ReconciliationData!AH48</f>
        <v>2714065.58</v>
      </c>
      <c r="H49" s="4">
        <f t="shared" si="1"/>
        <v>-4.0514953434467316E-3</v>
      </c>
    </row>
    <row r="50" spans="1:8" x14ac:dyDescent="0.25">
      <c r="A50" s="56" t="s">
        <v>48</v>
      </c>
      <c r="B50" s="68">
        <f>SUMIF('Accounting Record'!$A$2:$A$2100,Reconcilation!A50,'Accounting Record'!$E$2:$E$2100)+SUMIF('Monthly Adjustments'!$A$3:$A$181,Reconcilation!A50,'Monthly Adjustments'!$BB$3:$BB$181)</f>
        <v>933800.5399999998</v>
      </c>
      <c r="C50" s="4">
        <f>ReconciliationData!AK49+ReconciliationData!Y49</f>
        <v>933800.54</v>
      </c>
      <c r="D50" s="4">
        <f t="shared" si="0"/>
        <v>0</v>
      </c>
      <c r="F50" s="4">
        <f>ReconciliationData!AA49</f>
        <v>933800.53750218556</v>
      </c>
      <c r="G50" s="4">
        <f>ReconciliationData!AH49</f>
        <v>933800.54</v>
      </c>
      <c r="H50" s="4">
        <f t="shared" si="1"/>
        <v>-2.4978144792839885E-3</v>
      </c>
    </row>
    <row r="51" spans="1:8" x14ac:dyDescent="0.25">
      <c r="A51" s="56" t="s">
        <v>49</v>
      </c>
      <c r="B51" s="68">
        <f>SUMIF('Accounting Record'!$A$2:$A$2100,Reconcilation!A51,'Accounting Record'!$E$2:$E$2100)+SUMIF('Monthly Adjustments'!$A$3:$A$181,Reconcilation!A51,'Monthly Adjustments'!$BB$3:$BB$181)</f>
        <v>3158463.0900000003</v>
      </c>
      <c r="C51" s="4">
        <f>ReconciliationData!AK50+ReconciliationData!Y50</f>
        <v>3158463.09</v>
      </c>
      <c r="D51" s="4">
        <f t="shared" si="0"/>
        <v>0</v>
      </c>
      <c r="F51" s="4">
        <f>ReconciliationData!AA50</f>
        <v>3158463.0923416251</v>
      </c>
      <c r="G51" s="4">
        <f>ReconciliationData!AH50</f>
        <v>3158463.09</v>
      </c>
      <c r="H51" s="4">
        <f t="shared" si="1"/>
        <v>2.3416252806782722E-3</v>
      </c>
    </row>
    <row r="52" spans="1:8" x14ac:dyDescent="0.25">
      <c r="A52" s="56" t="s">
        <v>50</v>
      </c>
      <c r="B52" s="68">
        <f>SUMIF('Accounting Record'!$A$2:$A$2100,Reconcilation!A52,'Accounting Record'!$E$2:$E$2100)+SUMIF('Monthly Adjustments'!$A$3:$A$181,Reconcilation!A52,'Monthly Adjustments'!$BB$3:$BB$181)</f>
        <v>101480665.32000001</v>
      </c>
      <c r="C52" s="4">
        <f>ReconciliationData!AK51+ReconciliationData!Y51</f>
        <v>101480665.33111998</v>
      </c>
      <c r="D52" s="4">
        <f t="shared" si="0"/>
        <v>-1.111997663974762E-2</v>
      </c>
      <c r="F52" s="4">
        <f>ReconciliationData!AA51</f>
        <v>104777544.16766684</v>
      </c>
      <c r="G52" s="4">
        <f>ReconciliationData!AH51</f>
        <v>104777544.16999999</v>
      </c>
      <c r="H52" s="4">
        <f t="shared" si="1"/>
        <v>-2.3331493139266968E-3</v>
      </c>
    </row>
    <row r="53" spans="1:8" x14ac:dyDescent="0.25">
      <c r="A53" s="56" t="s">
        <v>51</v>
      </c>
      <c r="B53" s="68">
        <f>SUMIF('Accounting Record'!$A$2:$A$2100,Reconcilation!A53,'Accounting Record'!$E$2:$E$2100)+SUMIF('Monthly Adjustments'!$A$3:$A$181,Reconcilation!A53,'Monthly Adjustments'!$BB$3:$BB$181)</f>
        <v>62518489.659999996</v>
      </c>
      <c r="C53" s="4">
        <f>ReconciliationData!AK52+ReconciliationData!Y52</f>
        <v>62518489.645880014</v>
      </c>
      <c r="D53" s="4">
        <f t="shared" si="0"/>
        <v>1.4119982719421387E-2</v>
      </c>
      <c r="F53" s="4">
        <f>ReconciliationData!AA52</f>
        <v>62742605.159943625</v>
      </c>
      <c r="G53" s="4">
        <f>ReconciliationData!AH52</f>
        <v>62742605.160000011</v>
      </c>
      <c r="H53" s="4">
        <f t="shared" si="1"/>
        <v>-5.6385993957519531E-5</v>
      </c>
    </row>
    <row r="54" spans="1:8" x14ac:dyDescent="0.25">
      <c r="A54" s="56" t="s">
        <v>52</v>
      </c>
      <c r="B54" s="68">
        <f>SUMIF('Accounting Record'!$A$2:$A$2100,Reconcilation!A54,'Accounting Record'!$E$2:$E$2100)+SUMIF('Monthly Adjustments'!$A$3:$A$181,Reconcilation!A54,'Monthly Adjustments'!$BB$3:$BB$181)</f>
        <v>65661116.209999993</v>
      </c>
      <c r="C54" s="4">
        <f>ReconciliationData!AK53+ReconciliationData!Y53</f>
        <v>65661116.216375001</v>
      </c>
      <c r="D54" s="4">
        <f t="shared" si="0"/>
        <v>-6.3750073313713074E-3</v>
      </c>
      <c r="F54" s="4">
        <f>ReconciliationData!AA53</f>
        <v>65707485.95084662</v>
      </c>
      <c r="G54" s="4">
        <f>ReconciliationData!AH53</f>
        <v>65707485.950000003</v>
      </c>
      <c r="H54" s="4">
        <f t="shared" si="1"/>
        <v>8.4661692380905151E-4</v>
      </c>
    </row>
    <row r="55" spans="1:8" x14ac:dyDescent="0.25">
      <c r="A55" s="56" t="s">
        <v>53</v>
      </c>
      <c r="B55" s="68">
        <f>SUMIF('Accounting Record'!$A$2:$A$2100,Reconcilation!A55,'Accounting Record'!$E$2:$E$2100)+SUMIF('Monthly Adjustments'!$A$3:$A$181,Reconcilation!A55,'Monthly Adjustments'!$BB$3:$BB$181)</f>
        <v>143412387.75</v>
      </c>
      <c r="C55" s="4">
        <f>ReconciliationData!AK54+ReconciliationData!Y54</f>
        <v>143412387.76947209</v>
      </c>
      <c r="D55" s="4">
        <f t="shared" si="0"/>
        <v>-1.9472092390060425E-2</v>
      </c>
      <c r="F55" s="4">
        <f>ReconciliationData!AA54</f>
        <v>142629310.90863121</v>
      </c>
      <c r="G55" s="4">
        <f>ReconciliationData!AH54</f>
        <v>142629310.91</v>
      </c>
      <c r="H55" s="4">
        <f t="shared" si="1"/>
        <v>-1.368790864944458E-3</v>
      </c>
    </row>
    <row r="56" spans="1:8" x14ac:dyDescent="0.25">
      <c r="A56" s="56" t="s">
        <v>54</v>
      </c>
      <c r="B56" s="68">
        <f>SUMIF('Accounting Record'!$A$2:$A$2100,Reconcilation!A56,'Accounting Record'!$E$2:$E$2100)+SUMIF('Monthly Adjustments'!$A$3:$A$181,Reconcilation!A56,'Monthly Adjustments'!$BB$3:$BB$181)</f>
        <v>17247829.760000002</v>
      </c>
      <c r="C56" s="4">
        <f>ReconciliationData!AK55+ReconciliationData!Y55</f>
        <v>17247829.762775</v>
      </c>
      <c r="D56" s="4">
        <f t="shared" si="0"/>
        <v>-2.7749985456466675E-3</v>
      </c>
      <c r="F56" s="4">
        <f>ReconciliationData!AA55</f>
        <v>17277712.483693346</v>
      </c>
      <c r="G56" s="4">
        <f>ReconciliationData!AH55</f>
        <v>17277712.48</v>
      </c>
      <c r="H56" s="4">
        <f t="shared" si="1"/>
        <v>3.6933459341526031E-3</v>
      </c>
    </row>
    <row r="57" spans="1:8" x14ac:dyDescent="0.25">
      <c r="A57" s="56" t="s">
        <v>55</v>
      </c>
      <c r="B57" s="68">
        <f>SUMIF('Accounting Record'!$A$2:$A$2100,Reconcilation!A57,'Accounting Record'!$E$2:$E$2100)+SUMIF('Monthly Adjustments'!$A$3:$A$181,Reconcilation!A57,'Monthly Adjustments'!$BB$3:$BB$181)</f>
        <v>8512039.709999999</v>
      </c>
      <c r="C57" s="4">
        <f>ReconciliationData!AK56+ReconciliationData!Y56</f>
        <v>8512039.7100000009</v>
      </c>
      <c r="D57" s="4">
        <f t="shared" si="0"/>
        <v>0</v>
      </c>
      <c r="F57" s="4">
        <f>ReconciliationData!AA56</f>
        <v>8512039.7061481159</v>
      </c>
      <c r="G57" s="4">
        <f>ReconciliationData!AH56</f>
        <v>8512039.7100000009</v>
      </c>
      <c r="H57" s="4">
        <f t="shared" si="1"/>
        <v>-3.8518849760293961E-3</v>
      </c>
    </row>
    <row r="58" spans="1:8" x14ac:dyDescent="0.25">
      <c r="A58" s="56" t="s">
        <v>56</v>
      </c>
      <c r="B58" s="68">
        <f>SUMIF('Accounting Record'!$A$2:$A$2100,Reconcilation!A58,'Accounting Record'!$E$2:$E$2100)+SUMIF('Monthly Adjustments'!$A$3:$A$181,Reconcilation!A58,'Monthly Adjustments'!$BB$3:$BB$181)</f>
        <v>148227987.42000002</v>
      </c>
      <c r="C58" s="4">
        <f>ReconciliationData!AK57+ReconciliationData!Y57</f>
        <v>148227987.41</v>
      </c>
      <c r="D58" s="4">
        <f t="shared" si="0"/>
        <v>1.0000020265579224E-2</v>
      </c>
      <c r="F58" s="4">
        <f>ReconciliationData!AA57</f>
        <v>152002459.11700389</v>
      </c>
      <c r="G58" s="4">
        <f>ReconciliationData!AH57</f>
        <v>152002459.12</v>
      </c>
      <c r="H58" s="4">
        <f t="shared" si="1"/>
        <v>-2.9961168766021729E-3</v>
      </c>
    </row>
    <row r="59" spans="1:8" x14ac:dyDescent="0.25">
      <c r="A59" s="56" t="s">
        <v>57</v>
      </c>
      <c r="B59" s="68">
        <f>SUMIF('Accounting Record'!$A$2:$A$2100,Reconcilation!A59,'Accounting Record'!$E$2:$E$2100)+SUMIF('Monthly Adjustments'!$A$3:$A$181,Reconcilation!A59,'Monthly Adjustments'!$BB$3:$BB$181)</f>
        <v>8204571.3000000007</v>
      </c>
      <c r="C59" s="4">
        <f>ReconciliationData!AK58+ReconciliationData!Y58</f>
        <v>8204571.3088500006</v>
      </c>
      <c r="D59" s="4">
        <f t="shared" si="0"/>
        <v>-8.8499998673796654E-3</v>
      </c>
      <c r="F59" s="4">
        <f>ReconciliationData!AA58</f>
        <v>8210753.9381156648</v>
      </c>
      <c r="G59" s="4">
        <f>ReconciliationData!AH58</f>
        <v>8210753.9400000004</v>
      </c>
      <c r="H59" s="4">
        <f t="shared" si="1"/>
        <v>-1.8843356519937515E-3</v>
      </c>
    </row>
    <row r="60" spans="1:8" x14ac:dyDescent="0.25">
      <c r="A60" s="56" t="s">
        <v>58</v>
      </c>
      <c r="B60" s="68">
        <f>SUMIF('Accounting Record'!$A$2:$A$2100,Reconcilation!A60,'Accounting Record'!$E$2:$E$2100)+SUMIF('Monthly Adjustments'!$A$3:$A$181,Reconcilation!A60,'Monthly Adjustments'!$BB$3:$BB$181)</f>
        <v>4327629.0100000007</v>
      </c>
      <c r="C60" s="4">
        <f>ReconciliationData!AK59+ReconciliationData!Y59</f>
        <v>4327629.01</v>
      </c>
      <c r="D60" s="4">
        <f t="shared" si="0"/>
        <v>0</v>
      </c>
      <c r="F60" s="4">
        <f>ReconciliationData!AA59</f>
        <v>4327629.0130285872</v>
      </c>
      <c r="G60" s="4">
        <f>ReconciliationData!AH59</f>
        <v>4327629.01</v>
      </c>
      <c r="H60" s="4">
        <f t="shared" si="1"/>
        <v>3.0285874381661415E-3</v>
      </c>
    </row>
    <row r="61" spans="1:8" x14ac:dyDescent="0.25">
      <c r="A61" s="56" t="s">
        <v>59</v>
      </c>
      <c r="B61" s="68">
        <f>SUMIF('Accounting Record'!$A$2:$A$2100,Reconcilation!A61,'Accounting Record'!$E$2:$E$2100)+SUMIF('Monthly Adjustments'!$A$3:$A$181,Reconcilation!A61,'Monthly Adjustments'!$BB$3:$BB$181)</f>
        <v>3084253.66</v>
      </c>
      <c r="C61" s="4">
        <f>ReconciliationData!AK60+ReconciliationData!Y60</f>
        <v>3084253.66</v>
      </c>
      <c r="D61" s="4">
        <f t="shared" si="0"/>
        <v>0</v>
      </c>
      <c r="F61" s="4">
        <f>ReconciliationData!AA60</f>
        <v>3084253.6573117799</v>
      </c>
      <c r="G61" s="4">
        <f>ReconciliationData!AH60</f>
        <v>3084253.66</v>
      </c>
      <c r="H61" s="4">
        <f t="shared" si="1"/>
        <v>-2.6882202364504337E-3</v>
      </c>
    </row>
    <row r="62" spans="1:8" x14ac:dyDescent="0.25">
      <c r="A62" s="56" t="s">
        <v>60</v>
      </c>
      <c r="B62" s="68">
        <f>SUMIF('Accounting Record'!$A$2:$A$2100,Reconcilation!A62,'Accounting Record'!$E$2:$E$2100)+SUMIF('Monthly Adjustments'!$A$3:$A$181,Reconcilation!A62,'Monthly Adjustments'!$BB$3:$BB$181)</f>
        <v>34585346.910000004</v>
      </c>
      <c r="C62" s="4">
        <f>ReconciliationData!AK61+ReconciliationData!Y61</f>
        <v>34585346.909999996</v>
      </c>
      <c r="D62" s="4">
        <f t="shared" si="0"/>
        <v>0</v>
      </c>
      <c r="F62" s="4">
        <f>ReconciliationData!AA61</f>
        <v>36252393.205294967</v>
      </c>
      <c r="G62" s="4">
        <f>ReconciliationData!AH61</f>
        <v>36252393.209999993</v>
      </c>
      <c r="H62" s="4">
        <f t="shared" si="1"/>
        <v>-4.7050267457962036E-3</v>
      </c>
    </row>
    <row r="63" spans="1:8" x14ac:dyDescent="0.25">
      <c r="A63" s="56" t="s">
        <v>61</v>
      </c>
      <c r="B63" s="68">
        <f>SUMIF('Accounting Record'!$A$2:$A$2100,Reconcilation!A63,'Accounting Record'!$E$2:$E$2100)+SUMIF('Monthly Adjustments'!$A$3:$A$181,Reconcilation!A63,'Monthly Adjustments'!$BB$3:$BB$181)</f>
        <v>198986195.5</v>
      </c>
      <c r="C63" s="4">
        <f>ReconciliationData!AK62+ReconciliationData!Y62</f>
        <v>198986195.50000003</v>
      </c>
      <c r="D63" s="4">
        <f t="shared" si="0"/>
        <v>0</v>
      </c>
      <c r="F63" s="4">
        <f>ReconciliationData!AA62</f>
        <v>205978236.67309529</v>
      </c>
      <c r="G63" s="4">
        <f>ReconciliationData!AH62</f>
        <v>205978236.67000002</v>
      </c>
      <c r="H63" s="4">
        <f t="shared" si="1"/>
        <v>3.0952692031860352E-3</v>
      </c>
    </row>
    <row r="64" spans="1:8" x14ac:dyDescent="0.25">
      <c r="A64" s="56" t="s">
        <v>62</v>
      </c>
      <c r="B64" s="68">
        <f>SUMIF('Accounting Record'!$A$2:$A$2100,Reconcilation!A64,'Accounting Record'!$E$2:$E$2100)+SUMIF('Monthly Adjustments'!$A$3:$A$181,Reconcilation!A64,'Monthly Adjustments'!$BB$3:$BB$181)</f>
        <v>2492947.36</v>
      </c>
      <c r="C64" s="4">
        <f>ReconciliationData!AK63+ReconciliationData!Y63</f>
        <v>2492947.36</v>
      </c>
      <c r="D64" s="4">
        <f t="shared" si="0"/>
        <v>0</v>
      </c>
      <c r="F64" s="4">
        <f>ReconciliationData!AA63</f>
        <v>2492947.3572507659</v>
      </c>
      <c r="G64" s="4">
        <f>ReconciliationData!AH63</f>
        <v>2492947.36</v>
      </c>
      <c r="H64" s="4">
        <f t="shared" si="1"/>
        <v>-2.7492339722812176E-3</v>
      </c>
    </row>
    <row r="65" spans="1:8" x14ac:dyDescent="0.25">
      <c r="A65" s="56" t="s">
        <v>63</v>
      </c>
      <c r="B65" s="68">
        <f>SUMIF('Accounting Record'!$A$2:$A$2100,Reconcilation!A65,'Accounting Record'!$E$2:$E$2100)+SUMIF('Monthly Adjustments'!$A$3:$A$181,Reconcilation!A65,'Monthly Adjustments'!$BB$3:$BB$181)</f>
        <v>2822261.0700000003</v>
      </c>
      <c r="C65" s="4">
        <f>ReconciliationData!AK64+ReconciliationData!Y64</f>
        <v>2822261.0700000003</v>
      </c>
      <c r="D65" s="4">
        <f t="shared" si="0"/>
        <v>0</v>
      </c>
      <c r="F65" s="4">
        <f>ReconciliationData!AA64</f>
        <v>2822261.0678258333</v>
      </c>
      <c r="G65" s="4">
        <f>ReconciliationData!AH64</f>
        <v>2822261.0700000003</v>
      </c>
      <c r="H65" s="4">
        <f t="shared" si="1"/>
        <v>-2.1741669625043869E-3</v>
      </c>
    </row>
    <row r="66" spans="1:8" x14ac:dyDescent="0.25">
      <c r="A66" s="56" t="s">
        <v>64</v>
      </c>
      <c r="B66" s="68">
        <f>SUMIF('Accounting Record'!$A$2:$A$2100,Reconcilation!A66,'Accounting Record'!$E$2:$E$2100)+SUMIF('Monthly Adjustments'!$A$3:$A$181,Reconcilation!A66,'Monthly Adjustments'!$BB$3:$BB$181)</f>
        <v>20708331.930000003</v>
      </c>
      <c r="C66" s="4">
        <f>ReconciliationData!AK65+ReconciliationData!Y65</f>
        <v>20708331.93</v>
      </c>
      <c r="D66" s="4">
        <f t="shared" si="0"/>
        <v>0</v>
      </c>
      <c r="F66" s="4">
        <f>ReconciliationData!AA65</f>
        <v>20708331.933710322</v>
      </c>
      <c r="G66" s="4">
        <f>ReconciliationData!AH65</f>
        <v>20708331.93</v>
      </c>
      <c r="H66" s="4">
        <f t="shared" si="1"/>
        <v>3.7103220820426941E-3</v>
      </c>
    </row>
    <row r="67" spans="1:8" x14ac:dyDescent="0.25">
      <c r="A67" s="56" t="s">
        <v>65</v>
      </c>
      <c r="B67" s="68">
        <f>SUMIF('Accounting Record'!$A$2:$A$2100,Reconcilation!A67,'Accounting Record'!$E$2:$E$2100)+SUMIF('Monthly Adjustments'!$A$3:$A$181,Reconcilation!A67,'Monthly Adjustments'!$BB$3:$BB$181)</f>
        <v>9216645.5399999991</v>
      </c>
      <c r="C67" s="4">
        <f>ReconciliationData!AK66+ReconciliationData!Y66</f>
        <v>9216645.5264242943</v>
      </c>
      <c r="D67" s="4">
        <f t="shared" si="0"/>
        <v>1.3575704768300056E-2</v>
      </c>
      <c r="F67" s="4">
        <f>ReconciliationData!AA66</f>
        <v>9134274.8057947159</v>
      </c>
      <c r="G67" s="4">
        <f>ReconciliationData!AH66</f>
        <v>9134274.8099999987</v>
      </c>
      <c r="H67" s="4">
        <f t="shared" si="1"/>
        <v>-4.2052827775478363E-3</v>
      </c>
    </row>
    <row r="68" spans="1:8" x14ac:dyDescent="0.25">
      <c r="A68" s="56" t="s">
        <v>66</v>
      </c>
      <c r="B68" s="68">
        <f>SUMIF('Accounting Record'!$A$2:$A$2100,Reconcilation!A68,'Accounting Record'!$E$2:$E$2100)+SUMIF('Monthly Adjustments'!$A$3:$A$181,Reconcilation!A68,'Monthly Adjustments'!$BB$3:$BB$181)</f>
        <v>990891.53</v>
      </c>
      <c r="C68" s="4">
        <f>ReconciliationData!AK67+ReconciliationData!Y67</f>
        <v>990891.53000000014</v>
      </c>
      <c r="D68" s="4">
        <f t="shared" ref="D68:D131" si="2">B68-C68</f>
        <v>0</v>
      </c>
      <c r="F68" s="4">
        <f>ReconciliationData!AA67</f>
        <v>990891.53160551249</v>
      </c>
      <c r="G68" s="4">
        <f>ReconciliationData!AH67</f>
        <v>990891.53000000014</v>
      </c>
      <c r="H68" s="4">
        <f t="shared" ref="H68:H131" si="3">F68-G68</f>
        <v>1.6055123414844275E-3</v>
      </c>
    </row>
    <row r="69" spans="1:8" x14ac:dyDescent="0.25">
      <c r="A69" s="56" t="s">
        <v>67</v>
      </c>
      <c r="B69" s="68">
        <f>SUMIF('Accounting Record'!$A$2:$A$2100,Reconcilation!A69,'Accounting Record'!$E$2:$E$2100)+SUMIF('Monthly Adjustments'!$A$3:$A$181,Reconcilation!A69,'Monthly Adjustments'!$BB$3:$BB$181)</f>
        <v>21456250.280000001</v>
      </c>
      <c r="C69" s="4">
        <f>ReconciliationData!AK68+ReconciliationData!Y68</f>
        <v>21456249.509669013</v>
      </c>
      <c r="D69" s="4">
        <f t="shared" si="2"/>
        <v>0.77033098787069321</v>
      </c>
      <c r="F69" s="4">
        <f>ReconciliationData!AA68</f>
        <v>21291503.839371186</v>
      </c>
      <c r="G69" s="4">
        <f>ReconciliationData!AH68</f>
        <v>21291503.84</v>
      </c>
      <c r="H69" s="4">
        <f t="shared" si="3"/>
        <v>-6.2881410121917725E-4</v>
      </c>
    </row>
    <row r="70" spans="1:8" x14ac:dyDescent="0.25">
      <c r="A70" s="56" t="s">
        <v>68</v>
      </c>
      <c r="B70" s="68">
        <f>SUMIF('Accounting Record'!$A$2:$A$2100,Reconcilation!A70,'Accounting Record'!$E$2:$E$2100)+SUMIF('Monthly Adjustments'!$A$3:$A$181,Reconcilation!A70,'Monthly Adjustments'!$BB$3:$BB$181)</f>
        <v>36948412.359999999</v>
      </c>
      <c r="C70" s="4">
        <f>ReconciliationData!AK69+ReconciliationData!Y69</f>
        <v>36948412.359999999</v>
      </c>
      <c r="D70" s="4">
        <f t="shared" si="2"/>
        <v>0</v>
      </c>
      <c r="F70" s="4">
        <f>ReconciliationData!AA69</f>
        <v>36948412.360938244</v>
      </c>
      <c r="G70" s="4">
        <f>ReconciliationData!AH69</f>
        <v>36948412.359999999</v>
      </c>
      <c r="H70" s="4">
        <f t="shared" si="3"/>
        <v>9.3824416399002075E-4</v>
      </c>
    </row>
    <row r="71" spans="1:8" x14ac:dyDescent="0.25">
      <c r="A71" s="56" t="s">
        <v>69</v>
      </c>
      <c r="B71" s="68">
        <f>SUMIF('Accounting Record'!$A$2:$A$2100,Reconcilation!A71,'Accounting Record'!$E$2:$E$2100)+SUMIF('Monthly Adjustments'!$A$3:$A$181,Reconcilation!A71,'Monthly Adjustments'!$BB$3:$BB$181)</f>
        <v>10123229.52</v>
      </c>
      <c r="C71" s="4">
        <f>ReconciliationData!AK70+ReconciliationData!Y70</f>
        <v>10123229.520000001</v>
      </c>
      <c r="D71" s="4">
        <f t="shared" si="2"/>
        <v>0</v>
      </c>
      <c r="F71" s="4">
        <f>ReconciliationData!AA70</f>
        <v>10123229.518128812</v>
      </c>
      <c r="G71" s="4">
        <f>ReconciliationData!AH70</f>
        <v>10123229.520000001</v>
      </c>
      <c r="H71" s="4">
        <f t="shared" si="3"/>
        <v>-1.8711891025304794E-3</v>
      </c>
    </row>
    <row r="72" spans="1:8" x14ac:dyDescent="0.25">
      <c r="A72" s="56" t="s">
        <v>70</v>
      </c>
      <c r="B72" s="68">
        <f>SUMIF('Accounting Record'!$A$2:$A$2100,Reconcilation!A72,'Accounting Record'!$E$2:$E$2100)+SUMIF('Monthly Adjustments'!$A$3:$A$181,Reconcilation!A72,'Monthly Adjustments'!$BB$3:$BB$181)</f>
        <v>2571397.4900000002</v>
      </c>
      <c r="C72" s="4">
        <f>ReconciliationData!AK71+ReconciliationData!Y71</f>
        <v>2571397.4900000002</v>
      </c>
      <c r="D72" s="4">
        <f t="shared" si="2"/>
        <v>0</v>
      </c>
      <c r="F72" s="4">
        <f>ReconciliationData!AA71</f>
        <v>2571397.4909772365</v>
      </c>
      <c r="G72" s="4">
        <f>ReconciliationData!AH71</f>
        <v>2571397.4900000002</v>
      </c>
      <c r="H72" s="4">
        <f t="shared" si="3"/>
        <v>9.772363118827343E-4</v>
      </c>
    </row>
    <row r="73" spans="1:8" x14ac:dyDescent="0.25">
      <c r="A73" s="56" t="s">
        <v>71</v>
      </c>
      <c r="B73" s="68">
        <f>SUMIF('Accounting Record'!$A$2:$A$2100,Reconcilation!A73,'Accounting Record'!$E$2:$E$2100)+SUMIF('Monthly Adjustments'!$A$3:$A$181,Reconcilation!A73,'Monthly Adjustments'!$BB$3:$BB$181)</f>
        <v>2819411.29</v>
      </c>
      <c r="C73" s="4">
        <f>ReconciliationData!AK72+ReconciliationData!Y72</f>
        <v>2819411.29</v>
      </c>
      <c r="D73" s="4">
        <f t="shared" si="2"/>
        <v>0</v>
      </c>
      <c r="F73" s="4">
        <f>ReconciliationData!AA72</f>
        <v>2819411.2939291582</v>
      </c>
      <c r="G73" s="4">
        <f>ReconciliationData!AH72</f>
        <v>2819411.29</v>
      </c>
      <c r="H73" s="4">
        <f t="shared" si="3"/>
        <v>3.9291582070291042E-3</v>
      </c>
    </row>
    <row r="74" spans="1:8" x14ac:dyDescent="0.25">
      <c r="A74" s="56" t="s">
        <v>72</v>
      </c>
      <c r="B74" s="68">
        <f>SUMIF('Accounting Record'!$A$2:$A$2100,Reconcilation!A74,'Accounting Record'!$E$2:$E$2100)+SUMIF('Monthly Adjustments'!$A$3:$A$181,Reconcilation!A74,'Monthly Adjustments'!$BB$3:$BB$181)</f>
        <v>622989.02</v>
      </c>
      <c r="C74" s="4">
        <f>ReconciliationData!AK73+ReconciliationData!Y73</f>
        <v>622989.02</v>
      </c>
      <c r="D74" s="4">
        <f t="shared" si="2"/>
        <v>0</v>
      </c>
      <c r="F74" s="4">
        <f>ReconciliationData!AA73</f>
        <v>442084.11031782196</v>
      </c>
      <c r="G74" s="4">
        <f>ReconciliationData!AH73</f>
        <v>622989.02</v>
      </c>
      <c r="H74" s="4">
        <f t="shared" si="3"/>
        <v>-180904.90968217805</v>
      </c>
    </row>
    <row r="75" spans="1:8" x14ac:dyDescent="0.25">
      <c r="A75" s="56" t="s">
        <v>73</v>
      </c>
      <c r="B75" s="68">
        <f>SUMIF('Accounting Record'!$A$2:$A$2100,Reconcilation!A75,'Accounting Record'!$E$2:$E$2100)+SUMIF('Monthly Adjustments'!$A$3:$A$181,Reconcilation!A75,'Monthly Adjustments'!$BB$3:$BB$181)</f>
        <v>5223466.2500000009</v>
      </c>
      <c r="C75" s="4">
        <f>ReconciliationData!AK74+ReconciliationData!Y74</f>
        <v>5223466.25</v>
      </c>
      <c r="D75" s="4">
        <f t="shared" si="2"/>
        <v>0</v>
      </c>
      <c r="F75" s="4">
        <f>ReconciliationData!AA74</f>
        <v>5223466.2506422726</v>
      </c>
      <c r="G75" s="4">
        <f>ReconciliationData!AH74</f>
        <v>5223466.25</v>
      </c>
      <c r="H75" s="4">
        <f t="shared" si="3"/>
        <v>6.4227264374494553E-4</v>
      </c>
    </row>
    <row r="76" spans="1:8" x14ac:dyDescent="0.25">
      <c r="A76" s="56" t="s">
        <v>74</v>
      </c>
      <c r="B76" s="68">
        <f>SUMIF('Accounting Record'!$A$2:$A$2100,Reconcilation!A76,'Accounting Record'!$E$2:$E$2100)+SUMIF('Monthly Adjustments'!$A$3:$A$181,Reconcilation!A76,'Monthly Adjustments'!$BB$3:$BB$181)</f>
        <v>332456.46000000002</v>
      </c>
      <c r="C76" s="4">
        <f>ReconciliationData!AK75+ReconciliationData!Y75</f>
        <v>332456.45999999996</v>
      </c>
      <c r="D76" s="4">
        <f t="shared" si="2"/>
        <v>0</v>
      </c>
      <c r="F76" s="4">
        <f>ReconciliationData!AA75</f>
        <v>332456.46238172718</v>
      </c>
      <c r="G76" s="4">
        <f>ReconciliationData!AH75</f>
        <v>332456.45999999996</v>
      </c>
      <c r="H76" s="4">
        <f t="shared" si="3"/>
        <v>2.381727215833962E-3</v>
      </c>
    </row>
    <row r="77" spans="1:8" x14ac:dyDescent="0.25">
      <c r="A77" s="56" t="s">
        <v>75</v>
      </c>
      <c r="B77" s="68">
        <f>SUMIF('Accounting Record'!$A$2:$A$2100,Reconcilation!A77,'Accounting Record'!$E$2:$E$2100)+SUMIF('Monthly Adjustments'!$A$3:$A$181,Reconcilation!A77,'Monthly Adjustments'!$BB$3:$BB$181)</f>
        <v>2160476.83</v>
      </c>
      <c r="C77" s="4">
        <f>ReconciliationData!AK76+ReconciliationData!Y76</f>
        <v>2160476.83</v>
      </c>
      <c r="D77" s="4">
        <f t="shared" si="2"/>
        <v>0</v>
      </c>
      <c r="F77" s="4">
        <f>ReconciliationData!AA76</f>
        <v>2160476.8288261737</v>
      </c>
      <c r="G77" s="4">
        <f>ReconciliationData!AH76</f>
        <v>2160476.83</v>
      </c>
      <c r="H77" s="4">
        <f t="shared" si="3"/>
        <v>-1.1738264001905918E-3</v>
      </c>
    </row>
    <row r="78" spans="1:8" x14ac:dyDescent="0.25">
      <c r="A78" s="56" t="s">
        <v>76</v>
      </c>
      <c r="B78" s="68">
        <f>SUMIF('Accounting Record'!$A$2:$A$2100,Reconcilation!A78,'Accounting Record'!$E$2:$E$2100)+SUMIF('Monthly Adjustments'!$A$3:$A$181,Reconcilation!A78,'Monthly Adjustments'!$BB$3:$BB$181)</f>
        <v>1839761.0600000003</v>
      </c>
      <c r="C78" s="4">
        <f>ReconciliationData!AK77+ReconciliationData!Y77</f>
        <v>1839761.06</v>
      </c>
      <c r="D78" s="4">
        <f t="shared" si="2"/>
        <v>0</v>
      </c>
      <c r="F78" s="4">
        <f>ReconciliationData!AA77</f>
        <v>1839761.0584693537</v>
      </c>
      <c r="G78" s="4">
        <f>ReconciliationData!AH77</f>
        <v>1839761.06</v>
      </c>
      <c r="H78" s="4">
        <f t="shared" si="3"/>
        <v>-1.5306463465094566E-3</v>
      </c>
    </row>
    <row r="79" spans="1:8" x14ac:dyDescent="0.25">
      <c r="A79" s="56" t="s">
        <v>77</v>
      </c>
      <c r="B79" s="68">
        <f>SUMIF('Accounting Record'!$A$2:$A$2100,Reconcilation!A79,'Accounting Record'!$E$2:$E$2100)+SUMIF('Monthly Adjustments'!$A$3:$A$181,Reconcilation!A79,'Monthly Adjustments'!$BB$3:$BB$181)</f>
        <v>356969.16000000003</v>
      </c>
      <c r="C79" s="4">
        <f>ReconciliationData!AK78+ReconciliationData!Y78</f>
        <v>356969.16</v>
      </c>
      <c r="D79" s="4">
        <f t="shared" si="2"/>
        <v>0</v>
      </c>
      <c r="F79" s="4">
        <f>ReconciliationData!AA78</f>
        <v>356969.15639107866</v>
      </c>
      <c r="G79" s="4">
        <f>ReconciliationData!AH78</f>
        <v>356969.16</v>
      </c>
      <c r="H79" s="4">
        <f t="shared" si="3"/>
        <v>-3.6089213099330664E-3</v>
      </c>
    </row>
    <row r="80" spans="1:8" x14ac:dyDescent="0.25">
      <c r="A80" s="56" t="s">
        <v>78</v>
      </c>
      <c r="B80" s="68">
        <f>SUMIF('Accounting Record'!$A$2:$A$2100,Reconcilation!A80,'Accounting Record'!$E$2:$E$2100)+SUMIF('Monthly Adjustments'!$A$3:$A$181,Reconcilation!A80,'Monthly Adjustments'!$BB$3:$BB$181)</f>
        <v>358967291.64999998</v>
      </c>
      <c r="C80" s="4">
        <f>ReconciliationData!AK79+ReconciliationData!Y79</f>
        <v>358967291.61912501</v>
      </c>
      <c r="D80" s="4">
        <f t="shared" si="2"/>
        <v>3.0874967575073242E-2</v>
      </c>
      <c r="F80" s="4">
        <f>ReconciliationData!AA79</f>
        <v>365099536.2121976</v>
      </c>
      <c r="G80" s="4">
        <f>ReconciliationData!AH79</f>
        <v>365099536.21000004</v>
      </c>
      <c r="H80" s="4">
        <f t="shared" si="3"/>
        <v>2.197563648223877E-3</v>
      </c>
    </row>
    <row r="81" spans="1:8" x14ac:dyDescent="0.25">
      <c r="A81" s="56" t="s">
        <v>79</v>
      </c>
      <c r="B81" s="68">
        <f>SUMIF('Accounting Record'!$A$2:$A$2100,Reconcilation!A81,'Accounting Record'!$E$2:$E$2100)+SUMIF('Monthly Adjustments'!$A$3:$A$181,Reconcilation!A81,'Monthly Adjustments'!$BB$3:$BB$181)</f>
        <v>2105128.7399999998</v>
      </c>
      <c r="C81" s="4">
        <f>ReconciliationData!AK80+ReconciliationData!Y80</f>
        <v>2105128.7399999998</v>
      </c>
      <c r="D81" s="4">
        <f t="shared" si="2"/>
        <v>0</v>
      </c>
      <c r="F81" s="4">
        <f>ReconciliationData!AA80</f>
        <v>2105128.7358859666</v>
      </c>
      <c r="G81" s="4">
        <f>ReconciliationData!AH80</f>
        <v>2105128.7399999998</v>
      </c>
      <c r="H81" s="4">
        <f t="shared" si="3"/>
        <v>-4.1140331886708736E-3</v>
      </c>
    </row>
    <row r="82" spans="1:8" x14ac:dyDescent="0.25">
      <c r="A82" s="56" t="s">
        <v>80</v>
      </c>
      <c r="B82" s="68">
        <f>SUMIF('Accounting Record'!$A$2:$A$2100,Reconcilation!A82,'Accounting Record'!$E$2:$E$2100)+SUMIF('Monthly Adjustments'!$A$3:$A$181,Reconcilation!A82,'Monthly Adjustments'!$BB$3:$BB$181)</f>
        <v>1055715.22</v>
      </c>
      <c r="C82" s="4">
        <f>ReconciliationData!AK81+ReconciliationData!Y81</f>
        <v>1055715.2200000002</v>
      </c>
      <c r="D82" s="4">
        <f t="shared" si="2"/>
        <v>0</v>
      </c>
      <c r="F82" s="4">
        <f>ReconciliationData!AA81</f>
        <v>1055715.2210258478</v>
      </c>
      <c r="G82" s="4">
        <f>ReconciliationData!AH81</f>
        <v>1055715.2200000002</v>
      </c>
      <c r="H82" s="4">
        <f t="shared" si="3"/>
        <v>1.0258476249873638E-3</v>
      </c>
    </row>
    <row r="83" spans="1:8" x14ac:dyDescent="0.25">
      <c r="A83" s="56" t="s">
        <v>81</v>
      </c>
      <c r="B83" s="68">
        <f>SUMIF('Accounting Record'!$A$2:$A$2100,Reconcilation!A83,'Accounting Record'!$E$2:$E$2100)+SUMIF('Monthly Adjustments'!$A$3:$A$181,Reconcilation!A83,'Monthly Adjustments'!$BB$3:$BB$181)</f>
        <v>1039630.6599999998</v>
      </c>
      <c r="C83" s="4">
        <f>ReconciliationData!AK82+ReconciliationData!Y82</f>
        <v>1039630.6599999999</v>
      </c>
      <c r="D83" s="4">
        <f t="shared" si="2"/>
        <v>0</v>
      </c>
      <c r="F83" s="4">
        <f>ReconciliationData!AA82</f>
        <v>1039630.6575079223</v>
      </c>
      <c r="G83" s="4">
        <f>ReconciliationData!AH82</f>
        <v>1039630.6599999999</v>
      </c>
      <c r="H83" s="4">
        <f t="shared" si="3"/>
        <v>-2.492077648639679E-3</v>
      </c>
    </row>
    <row r="84" spans="1:8" x14ac:dyDescent="0.25">
      <c r="A84" s="56" t="s">
        <v>82</v>
      </c>
      <c r="B84" s="68">
        <f>SUMIF('Accounting Record'!$A$2:$A$2100,Reconcilation!A84,'Accounting Record'!$E$2:$E$2100)+SUMIF('Monthly Adjustments'!$A$3:$A$181,Reconcilation!A84,'Monthly Adjustments'!$BB$3:$BB$181)</f>
        <v>1305946.46</v>
      </c>
      <c r="C84" s="4">
        <f>ReconciliationData!AK83+ReconciliationData!Y83</f>
        <v>1305946.4600000002</v>
      </c>
      <c r="D84" s="4">
        <f t="shared" si="2"/>
        <v>0</v>
      </c>
      <c r="F84" s="4">
        <f>ReconciliationData!AA83</f>
        <v>1305946.4568802717</v>
      </c>
      <c r="G84" s="4">
        <f>ReconciliationData!AH83</f>
        <v>1305946.4600000002</v>
      </c>
      <c r="H84" s="4">
        <f t="shared" si="3"/>
        <v>-3.1197285279631615E-3</v>
      </c>
    </row>
    <row r="85" spans="1:8" x14ac:dyDescent="0.25">
      <c r="A85" s="56" t="s">
        <v>83</v>
      </c>
      <c r="B85" s="68">
        <f>SUMIF('Accounting Record'!$A$2:$A$2100,Reconcilation!A85,'Accounting Record'!$E$2:$E$2100)+SUMIF('Monthly Adjustments'!$A$3:$A$181,Reconcilation!A85,'Monthly Adjustments'!$BB$3:$BB$181)</f>
        <v>2167480.86</v>
      </c>
      <c r="C85" s="4">
        <f>ReconciliationData!AK84+ReconciliationData!Y84</f>
        <v>2167480.86</v>
      </c>
      <c r="D85" s="4">
        <f t="shared" si="2"/>
        <v>0</v>
      </c>
      <c r="F85" s="4">
        <f>ReconciliationData!AA84</f>
        <v>2167480.8629975063</v>
      </c>
      <c r="G85" s="4">
        <f>ReconciliationData!AH84</f>
        <v>2167480.86</v>
      </c>
      <c r="H85" s="4">
        <f t="shared" si="3"/>
        <v>2.9975064098834991E-3</v>
      </c>
    </row>
    <row r="86" spans="1:8" x14ac:dyDescent="0.25">
      <c r="A86" s="56" t="s">
        <v>84</v>
      </c>
      <c r="B86" s="68">
        <f>SUMIF('Accounting Record'!$A$2:$A$2100,Reconcilation!A86,'Accounting Record'!$E$2:$E$2100)+SUMIF('Monthly Adjustments'!$A$3:$A$181,Reconcilation!A86,'Monthly Adjustments'!$BB$3:$BB$181)</f>
        <v>1374535.82</v>
      </c>
      <c r="C86" s="4">
        <f>ReconciliationData!AK85+ReconciliationData!Y85</f>
        <v>1374535.82</v>
      </c>
      <c r="D86" s="4">
        <f t="shared" si="2"/>
        <v>0</v>
      </c>
      <c r="F86" s="4">
        <f>ReconciliationData!AA85</f>
        <v>1374535.8218928198</v>
      </c>
      <c r="G86" s="4">
        <f>ReconciliationData!AH85</f>
        <v>1374535.82</v>
      </c>
      <c r="H86" s="4">
        <f t="shared" si="3"/>
        <v>1.8928197678178549E-3</v>
      </c>
    </row>
    <row r="87" spans="1:8" x14ac:dyDescent="0.25">
      <c r="A87" s="56" t="s">
        <v>85</v>
      </c>
      <c r="B87" s="68">
        <f>SUMIF('Accounting Record'!$A$2:$A$2100,Reconcilation!A87,'Accounting Record'!$E$2:$E$2100)+SUMIF('Monthly Adjustments'!$A$3:$A$181,Reconcilation!A87,'Monthly Adjustments'!$BB$3:$BB$181)</f>
        <v>3762094.65</v>
      </c>
      <c r="C87" s="4">
        <f>ReconciliationData!AK86+ReconciliationData!Y86</f>
        <v>3762094.65</v>
      </c>
      <c r="D87" s="4">
        <f t="shared" si="2"/>
        <v>0</v>
      </c>
      <c r="F87" s="4">
        <f>ReconciliationData!AA86</f>
        <v>3762094.6466437122</v>
      </c>
      <c r="G87" s="4">
        <f>ReconciliationData!AH86</f>
        <v>3762094.65</v>
      </c>
      <c r="H87" s="4">
        <f t="shared" si="3"/>
        <v>-3.3562877215445042E-3</v>
      </c>
    </row>
    <row r="88" spans="1:8" x14ac:dyDescent="0.25">
      <c r="A88" s="56" t="s">
        <v>86</v>
      </c>
      <c r="B88" s="68">
        <f>SUMIF('Accounting Record'!$A$2:$A$2100,Reconcilation!A88,'Accounting Record'!$E$2:$E$2100)+SUMIF('Monthly Adjustments'!$A$3:$A$181,Reconcilation!A88,'Monthly Adjustments'!$BB$3:$BB$181)</f>
        <v>3582388.7800000003</v>
      </c>
      <c r="C88" s="4">
        <f>ReconciliationData!AK87+ReconciliationData!Y87</f>
        <v>3582388.78</v>
      </c>
      <c r="D88" s="4">
        <f t="shared" si="2"/>
        <v>0</v>
      </c>
      <c r="F88" s="4">
        <f>ReconciliationData!AA87</f>
        <v>3582388.7766362107</v>
      </c>
      <c r="G88" s="4">
        <f>ReconciliationData!AH87</f>
        <v>3582388.78</v>
      </c>
      <c r="H88" s="4">
        <f t="shared" si="3"/>
        <v>-3.3637890592217445E-3</v>
      </c>
    </row>
    <row r="89" spans="1:8" x14ac:dyDescent="0.25">
      <c r="A89" s="56" t="s">
        <v>87</v>
      </c>
      <c r="B89" s="68">
        <f>SUMIF('Accounting Record'!$A$2:$A$2100,Reconcilation!A89,'Accounting Record'!$E$2:$E$2100)+SUMIF('Monthly Adjustments'!$A$3:$A$181,Reconcilation!A89,'Monthly Adjustments'!$BB$3:$BB$181)</f>
        <v>38136694.260000005</v>
      </c>
      <c r="C89" s="4">
        <f>ReconciliationData!AK88+ReconciliationData!Y88</f>
        <v>38136694.244511895</v>
      </c>
      <c r="D89" s="4">
        <f t="shared" si="2"/>
        <v>1.5488110482692719E-2</v>
      </c>
      <c r="F89" s="4">
        <f>ReconciliationData!AA88</f>
        <v>38356424.739037618</v>
      </c>
      <c r="G89" s="4">
        <f>ReconciliationData!AH88</f>
        <v>38356424.740000002</v>
      </c>
      <c r="H89" s="4">
        <f t="shared" si="3"/>
        <v>-9.6238404512405396E-4</v>
      </c>
    </row>
    <row r="90" spans="1:8" x14ac:dyDescent="0.25">
      <c r="A90" s="56" t="s">
        <v>88</v>
      </c>
      <c r="B90" s="68">
        <f>SUMIF('Accounting Record'!$A$2:$A$2100,Reconcilation!A90,'Accounting Record'!$E$2:$E$2100)+SUMIF('Monthly Adjustments'!$A$3:$A$181,Reconcilation!A90,'Monthly Adjustments'!$BB$3:$BB$181)</f>
        <v>10764874.559999999</v>
      </c>
      <c r="C90" s="4">
        <f>ReconciliationData!AK89+ReconciliationData!Y89</f>
        <v>10764874.560000001</v>
      </c>
      <c r="D90" s="4">
        <f t="shared" si="2"/>
        <v>0</v>
      </c>
      <c r="F90" s="4">
        <f>ReconciliationData!AA89</f>
        <v>10764874.555937516</v>
      </c>
      <c r="G90" s="4">
        <f>ReconciliationData!AH89</f>
        <v>10764874.560000001</v>
      </c>
      <c r="H90" s="4">
        <f t="shared" si="3"/>
        <v>-4.0624849498271942E-3</v>
      </c>
    </row>
    <row r="91" spans="1:8" x14ac:dyDescent="0.25">
      <c r="A91" s="56" t="s">
        <v>89</v>
      </c>
      <c r="B91" s="68">
        <f>SUMIF('Accounting Record'!$A$2:$A$2100,Reconcilation!A91,'Accounting Record'!$E$2:$E$2100)+SUMIF('Monthly Adjustments'!$A$3:$A$181,Reconcilation!A91,'Monthly Adjustments'!$BB$3:$BB$181)</f>
        <v>7335659.3200000003</v>
      </c>
      <c r="C91" s="4">
        <f>ReconciliationData!AK90+ReconciliationData!Y90</f>
        <v>7335659.3200000003</v>
      </c>
      <c r="D91" s="4">
        <f t="shared" si="2"/>
        <v>0</v>
      </c>
      <c r="F91" s="4">
        <f>ReconciliationData!AA90</f>
        <v>7335659.3185603935</v>
      </c>
      <c r="G91" s="4">
        <f>ReconciliationData!AH90</f>
        <v>7335659.3200000003</v>
      </c>
      <c r="H91" s="4">
        <f t="shared" si="3"/>
        <v>-1.4396067708730698E-3</v>
      </c>
    </row>
    <row r="92" spans="1:8" x14ac:dyDescent="0.25">
      <c r="A92" s="56" t="s">
        <v>90</v>
      </c>
      <c r="B92" s="68">
        <f>SUMIF('Accounting Record'!$A$2:$A$2100,Reconcilation!A92,'Accounting Record'!$E$2:$E$2100)+SUMIF('Monthly Adjustments'!$A$3:$A$181,Reconcilation!A92,'Monthly Adjustments'!$BB$3:$BB$181)</f>
        <v>134501264.32000002</v>
      </c>
      <c r="C92" s="4">
        <f>ReconciliationData!AK91+ReconciliationData!Y91</f>
        <v>134501264.31</v>
      </c>
      <c r="D92" s="4">
        <f t="shared" si="2"/>
        <v>1.0000020265579224E-2</v>
      </c>
      <c r="F92" s="4">
        <f>ReconciliationData!AA91</f>
        <v>137227927.41947034</v>
      </c>
      <c r="G92" s="4">
        <f>ReconciliationData!AH91</f>
        <v>137227927.42000002</v>
      </c>
      <c r="H92" s="4">
        <f t="shared" si="3"/>
        <v>-5.2967667579650879E-4</v>
      </c>
    </row>
    <row r="93" spans="1:8" x14ac:dyDescent="0.25">
      <c r="A93" s="56" t="s">
        <v>91</v>
      </c>
      <c r="B93" s="68">
        <f>SUMIF('Accounting Record'!$A$2:$A$2100,Reconcilation!A93,'Accounting Record'!$E$2:$E$2100)+SUMIF('Monthly Adjustments'!$A$3:$A$181,Reconcilation!A93,'Monthly Adjustments'!$BB$3:$BB$181)</f>
        <v>64760696.140000001</v>
      </c>
      <c r="C93" s="4">
        <f>ReconciliationData!AK92+ReconciliationData!Y92</f>
        <v>64760696.169999994</v>
      </c>
      <c r="D93" s="4">
        <f t="shared" si="2"/>
        <v>-2.9999993741512299E-2</v>
      </c>
      <c r="F93" s="4">
        <f>ReconciliationData!AA92</f>
        <v>67619535.291327015</v>
      </c>
      <c r="G93" s="4">
        <f>ReconciliationData!AH92</f>
        <v>67619535.289999992</v>
      </c>
      <c r="H93" s="4">
        <f t="shared" si="3"/>
        <v>1.327022910118103E-3</v>
      </c>
    </row>
    <row r="94" spans="1:8" x14ac:dyDescent="0.25">
      <c r="A94" s="56" t="s">
        <v>92</v>
      </c>
      <c r="B94" s="68">
        <f>SUMIF('Accounting Record'!$A$2:$A$2100,Reconcilation!A94,'Accounting Record'!$E$2:$E$2100)+SUMIF('Monthly Adjustments'!$A$3:$A$181,Reconcilation!A94,'Monthly Adjustments'!$BB$3:$BB$181)</f>
        <v>0</v>
      </c>
      <c r="C94" s="4">
        <f>ReconciliationData!AK93+ReconciliationData!Y93</f>
        <v>0</v>
      </c>
      <c r="D94" s="4">
        <f t="shared" si="2"/>
        <v>0</v>
      </c>
      <c r="F94" s="4">
        <f>ReconciliationData!AA93</f>
        <v>0</v>
      </c>
      <c r="G94" s="4">
        <f>ReconciliationData!AH93</f>
        <v>0</v>
      </c>
      <c r="H94" s="4">
        <f t="shared" si="3"/>
        <v>0</v>
      </c>
    </row>
    <row r="95" spans="1:8" x14ac:dyDescent="0.25">
      <c r="A95" s="56" t="s">
        <v>93</v>
      </c>
      <c r="B95" s="68">
        <f>SUMIF('Accounting Record'!$A$2:$A$2100,Reconcilation!A95,'Accounting Record'!$E$2:$E$2100)+SUMIF('Monthly Adjustments'!$A$3:$A$181,Reconcilation!A95,'Monthly Adjustments'!$BB$3:$BB$181)</f>
        <v>6978574.5999999996</v>
      </c>
      <c r="C95" s="4">
        <f>ReconciliationData!AK94+ReconciliationData!Y94</f>
        <v>6978574.5999999996</v>
      </c>
      <c r="D95" s="4">
        <f t="shared" si="2"/>
        <v>0</v>
      </c>
      <c r="F95" s="4">
        <f>ReconciliationData!AA94</f>
        <v>6978574.6029284541</v>
      </c>
      <c r="G95" s="4">
        <f>ReconciliationData!AH94</f>
        <v>6978574.5999999996</v>
      </c>
      <c r="H95" s="4">
        <f t="shared" si="3"/>
        <v>2.9284544289112091E-3</v>
      </c>
    </row>
    <row r="96" spans="1:8" x14ac:dyDescent="0.25">
      <c r="A96" s="56" t="s">
        <v>94</v>
      </c>
      <c r="B96" s="68">
        <f>SUMIF('Accounting Record'!$A$2:$A$2100,Reconcilation!A96,'Accounting Record'!$E$2:$E$2100)+SUMIF('Monthly Adjustments'!$A$3:$A$181,Reconcilation!A96,'Monthly Adjustments'!$BB$3:$BB$181)</f>
        <v>2765810.1</v>
      </c>
      <c r="C96" s="4">
        <f>ReconciliationData!AK95+ReconciliationData!Y95</f>
        <v>2765810.1</v>
      </c>
      <c r="D96" s="4">
        <f t="shared" si="2"/>
        <v>0</v>
      </c>
      <c r="F96" s="4">
        <f>ReconciliationData!AA95</f>
        <v>2765810.1041985187</v>
      </c>
      <c r="G96" s="4">
        <f>ReconciliationData!AH95</f>
        <v>2765810.1</v>
      </c>
      <c r="H96" s="4">
        <f t="shared" si="3"/>
        <v>4.1985185816884041E-3</v>
      </c>
    </row>
    <row r="97" spans="1:8" x14ac:dyDescent="0.25">
      <c r="A97" s="56" t="s">
        <v>95</v>
      </c>
      <c r="B97" s="68">
        <f>SUMIF('Accounting Record'!$A$2:$A$2100,Reconcilation!A97,'Accounting Record'!$E$2:$E$2100)+SUMIF('Monthly Adjustments'!$A$3:$A$181,Reconcilation!A97,'Monthly Adjustments'!$BB$3:$BB$181)</f>
        <v>2400946.7999999998</v>
      </c>
      <c r="C97" s="4">
        <f>ReconciliationData!AK96+ReconciliationData!Y96</f>
        <v>2400946.7999999998</v>
      </c>
      <c r="D97" s="4">
        <f t="shared" si="2"/>
        <v>0</v>
      </c>
      <c r="F97" s="4">
        <f>ReconciliationData!AA96</f>
        <v>2400946.797430384</v>
      </c>
      <c r="G97" s="4">
        <f>ReconciliationData!AH96</f>
        <v>2400946.7999999998</v>
      </c>
      <c r="H97" s="4">
        <f t="shared" si="3"/>
        <v>-2.5696158409118652E-3</v>
      </c>
    </row>
    <row r="98" spans="1:8" x14ac:dyDescent="0.25">
      <c r="A98" s="56" t="s">
        <v>96</v>
      </c>
      <c r="B98" s="68">
        <f>SUMIF('Accounting Record'!$A$2:$A$2100,Reconcilation!A98,'Accounting Record'!$E$2:$E$2100)+SUMIF('Monthly Adjustments'!$A$3:$A$181,Reconcilation!A98,'Monthly Adjustments'!$BB$3:$BB$181)</f>
        <v>1344110.22</v>
      </c>
      <c r="C98" s="4">
        <f>ReconciliationData!AK97+ReconciliationData!Y97</f>
        <v>1344110.22</v>
      </c>
      <c r="D98" s="4">
        <f t="shared" si="2"/>
        <v>0</v>
      </c>
      <c r="F98" s="4">
        <f>ReconciliationData!AA97</f>
        <v>1344110.2155999746</v>
      </c>
      <c r="G98" s="4">
        <f>ReconciliationData!AH97</f>
        <v>1344110.22</v>
      </c>
      <c r="H98" s="4">
        <f t="shared" si="3"/>
        <v>-4.4000253546983004E-3</v>
      </c>
    </row>
    <row r="99" spans="1:8" x14ac:dyDescent="0.25">
      <c r="A99" s="56" t="s">
        <v>97</v>
      </c>
      <c r="B99" s="68">
        <f>SUMIF('Accounting Record'!$A$2:$A$2100,Reconcilation!A99,'Accounting Record'!$E$2:$E$2100)+SUMIF('Monthly Adjustments'!$A$3:$A$181,Reconcilation!A99,'Monthly Adjustments'!$BB$3:$BB$181)</f>
        <v>3820693.7600000007</v>
      </c>
      <c r="C99" s="4">
        <f>ReconciliationData!AK98+ReconciliationData!Y98</f>
        <v>3820693.7600000002</v>
      </c>
      <c r="D99" s="4">
        <f t="shared" si="2"/>
        <v>0</v>
      </c>
      <c r="F99" s="4">
        <f>ReconciliationData!AA98</f>
        <v>3820693.7605813644</v>
      </c>
      <c r="G99" s="4">
        <f>ReconciliationData!AH98</f>
        <v>3820693.7600000002</v>
      </c>
      <c r="H99" s="4">
        <f t="shared" si="3"/>
        <v>5.8136414736509323E-4</v>
      </c>
    </row>
    <row r="100" spans="1:8" x14ac:dyDescent="0.25">
      <c r="A100" s="56" t="s">
        <v>98</v>
      </c>
      <c r="B100" s="68">
        <f>SUMIF('Accounting Record'!$A$2:$A$2100,Reconcilation!A100,'Accounting Record'!$E$2:$E$2100)+SUMIF('Monthly Adjustments'!$A$3:$A$181,Reconcilation!A100,'Monthly Adjustments'!$BB$3:$BB$181)</f>
        <v>511197.61999999988</v>
      </c>
      <c r="C100" s="4">
        <f>ReconciliationData!AK99+ReconciliationData!Y99</f>
        <v>511197.61999999994</v>
      </c>
      <c r="D100" s="4">
        <f t="shared" si="2"/>
        <v>0</v>
      </c>
      <c r="F100" s="4">
        <f>ReconciliationData!AA99</f>
        <v>511197.61907448637</v>
      </c>
      <c r="G100" s="4">
        <f>ReconciliationData!AH99</f>
        <v>511197.61999999994</v>
      </c>
      <c r="H100" s="4">
        <f t="shared" si="3"/>
        <v>-9.255135664716363E-4</v>
      </c>
    </row>
    <row r="101" spans="1:8" x14ac:dyDescent="0.25">
      <c r="A101" s="56" t="s">
        <v>99</v>
      </c>
      <c r="B101" s="68">
        <f>SUMIF('Accounting Record'!$A$2:$A$2100,Reconcilation!A101,'Accounting Record'!$E$2:$E$2100)+SUMIF('Monthly Adjustments'!$A$3:$A$181,Reconcilation!A101,'Monthly Adjustments'!$BB$3:$BB$181)</f>
        <v>1530828.0000000002</v>
      </c>
      <c r="C101" s="4">
        <f>ReconciliationData!AK100+ReconciliationData!Y100</f>
        <v>1530828</v>
      </c>
      <c r="D101" s="4">
        <f t="shared" si="2"/>
        <v>0</v>
      </c>
      <c r="F101" s="4">
        <f>ReconciliationData!AA100</f>
        <v>1530828.0012132952</v>
      </c>
      <c r="G101" s="4">
        <f>ReconciliationData!AH100</f>
        <v>1530828</v>
      </c>
      <c r="H101" s="4">
        <f t="shared" si="3"/>
        <v>1.2132951524108648E-3</v>
      </c>
    </row>
    <row r="102" spans="1:8" x14ac:dyDescent="0.25">
      <c r="A102" s="56" t="s">
        <v>100</v>
      </c>
      <c r="B102" s="68">
        <f>SUMIF('Accounting Record'!$A$2:$A$2100,Reconcilation!A102,'Accounting Record'!$E$2:$E$2100)+SUMIF('Monthly Adjustments'!$A$3:$A$181,Reconcilation!A102,'Monthly Adjustments'!$BB$3:$BB$181)</f>
        <v>2455477.48</v>
      </c>
      <c r="C102" s="4">
        <f>ReconciliationData!AK101+ReconciliationData!Y101</f>
        <v>2455477.48</v>
      </c>
      <c r="D102" s="4">
        <f t="shared" si="2"/>
        <v>0</v>
      </c>
      <c r="F102" s="4">
        <f>ReconciliationData!AA101</f>
        <v>2455477.4786768248</v>
      </c>
      <c r="G102" s="4">
        <f>ReconciliationData!AH101</f>
        <v>2455477.48</v>
      </c>
      <c r="H102" s="4">
        <f t="shared" si="3"/>
        <v>-1.3231751509010792E-3</v>
      </c>
    </row>
    <row r="103" spans="1:8" x14ac:dyDescent="0.25">
      <c r="A103" s="56" t="s">
        <v>101</v>
      </c>
      <c r="B103" s="68">
        <f>SUMIF('Accounting Record'!$A$2:$A$2100,Reconcilation!A103,'Accounting Record'!$E$2:$E$2100)+SUMIF('Monthly Adjustments'!$A$3:$A$181,Reconcilation!A103,'Monthly Adjustments'!$BB$3:$BB$181)</f>
        <v>709877.30000000016</v>
      </c>
      <c r="C103" s="4">
        <f>ReconciliationData!AK102+ReconciliationData!Y102</f>
        <v>709877.30000000016</v>
      </c>
      <c r="D103" s="4">
        <f t="shared" si="2"/>
        <v>0</v>
      </c>
      <c r="F103" s="4">
        <f>ReconciliationData!AA102</f>
        <v>714054.62243362982</v>
      </c>
      <c r="G103" s="4">
        <f>ReconciliationData!AH102</f>
        <v>714054.62000000011</v>
      </c>
      <c r="H103" s="4">
        <f t="shared" si="3"/>
        <v>2.4336297065019608E-3</v>
      </c>
    </row>
    <row r="104" spans="1:8" x14ac:dyDescent="0.25">
      <c r="A104" s="56" t="s">
        <v>102</v>
      </c>
      <c r="B104" s="68">
        <f>SUMIF('Accounting Record'!$A$2:$A$2100,Reconcilation!A104,'Accounting Record'!$E$2:$E$2100)+SUMIF('Monthly Adjustments'!$A$3:$A$181,Reconcilation!A104,'Monthly Adjustments'!$BB$3:$BB$181)</f>
        <v>11399091.720000003</v>
      </c>
      <c r="C104" s="4">
        <f>ReconciliationData!AK103+ReconciliationData!Y103</f>
        <v>11399091.720000001</v>
      </c>
      <c r="D104" s="4">
        <f t="shared" si="2"/>
        <v>0</v>
      </c>
      <c r="F104" s="4">
        <f>ReconciliationData!AA103</f>
        <v>11399091.724881176</v>
      </c>
      <c r="G104" s="4">
        <f>ReconciliationData!AH103</f>
        <v>11399091.720000001</v>
      </c>
      <c r="H104" s="4">
        <f t="shared" si="3"/>
        <v>4.881175234913826E-3</v>
      </c>
    </row>
    <row r="105" spans="1:8" x14ac:dyDescent="0.25">
      <c r="A105" s="56" t="s">
        <v>103</v>
      </c>
      <c r="B105" s="68">
        <f>SUMIF('Accounting Record'!$A$2:$A$2100,Reconcilation!A105,'Accounting Record'!$E$2:$E$2100)+SUMIF('Monthly Adjustments'!$A$3:$A$181,Reconcilation!A105,'Monthly Adjustments'!$BB$3:$BB$181)</f>
        <v>1454596.5000000002</v>
      </c>
      <c r="C105" s="4">
        <f>ReconciliationData!AK104+ReconciliationData!Y104</f>
        <v>1454596.5</v>
      </c>
      <c r="D105" s="4">
        <f t="shared" si="2"/>
        <v>0</v>
      </c>
      <c r="F105" s="4">
        <f>ReconciliationData!AA104</f>
        <v>1454596.502542496</v>
      </c>
      <c r="G105" s="4">
        <f>ReconciliationData!AH104</f>
        <v>1454596.5</v>
      </c>
      <c r="H105" s="4">
        <f t="shared" si="3"/>
        <v>2.5424959603697062E-3</v>
      </c>
    </row>
    <row r="106" spans="1:8" x14ac:dyDescent="0.25">
      <c r="A106" s="56" t="s">
        <v>104</v>
      </c>
      <c r="B106" s="68">
        <f>SUMIF('Accounting Record'!$A$2:$A$2100,Reconcilation!A106,'Accounting Record'!$E$2:$E$2100)+SUMIF('Monthly Adjustments'!$A$3:$A$181,Reconcilation!A106,'Monthly Adjustments'!$BB$3:$BB$181)</f>
        <v>2849629.86</v>
      </c>
      <c r="C106" s="4">
        <f>ReconciliationData!AK105+ReconciliationData!Y105</f>
        <v>2849629.86</v>
      </c>
      <c r="D106" s="4">
        <f t="shared" si="2"/>
        <v>0</v>
      </c>
      <c r="F106" s="4">
        <f>ReconciliationData!AA105</f>
        <v>2849629.8605659683</v>
      </c>
      <c r="G106" s="4">
        <f>ReconciliationData!AH105</f>
        <v>2849629.86</v>
      </c>
      <c r="H106" s="4">
        <f t="shared" si="3"/>
        <v>5.6596845388412476E-4</v>
      </c>
    </row>
    <row r="107" spans="1:8" x14ac:dyDescent="0.25">
      <c r="A107" s="56" t="s">
        <v>105</v>
      </c>
      <c r="B107" s="68">
        <f>SUMIF('Accounting Record'!$A$2:$A$2100,Reconcilation!A107,'Accounting Record'!$E$2:$E$2100)+SUMIF('Monthly Adjustments'!$A$3:$A$181,Reconcilation!A107,'Monthly Adjustments'!$BB$3:$BB$181)</f>
        <v>1163234.8599999999</v>
      </c>
      <c r="C107" s="4">
        <f>ReconciliationData!AK106+ReconciliationData!Y106</f>
        <v>1163234.8599999999</v>
      </c>
      <c r="D107" s="4">
        <f t="shared" si="2"/>
        <v>0</v>
      </c>
      <c r="F107" s="4">
        <f>ReconciliationData!AA106</f>
        <v>1163234.860891673</v>
      </c>
      <c r="G107" s="4">
        <f>ReconciliationData!AH106</f>
        <v>1163234.8599999999</v>
      </c>
      <c r="H107" s="4">
        <f t="shared" si="3"/>
        <v>8.9167314581573009E-4</v>
      </c>
    </row>
    <row r="108" spans="1:8" x14ac:dyDescent="0.25">
      <c r="A108" s="56" t="s">
        <v>106</v>
      </c>
      <c r="B108" s="68">
        <f>SUMIF('Accounting Record'!$A$2:$A$2100,Reconcilation!A108,'Accounting Record'!$E$2:$E$2100)+SUMIF('Monthly Adjustments'!$A$3:$A$181,Reconcilation!A108,'Monthly Adjustments'!$BB$3:$BB$181)</f>
        <v>1627535.3699999999</v>
      </c>
      <c r="C108" s="4">
        <f>ReconciliationData!AK107+ReconciliationData!Y107</f>
        <v>1627535.3699999999</v>
      </c>
      <c r="D108" s="4">
        <f t="shared" si="2"/>
        <v>0</v>
      </c>
      <c r="F108" s="4">
        <f>ReconciliationData!AA107</f>
        <v>1627535.3743191317</v>
      </c>
      <c r="G108" s="4">
        <f>ReconciliationData!AH107</f>
        <v>1627535.3699999999</v>
      </c>
      <c r="H108" s="4">
        <f t="shared" si="3"/>
        <v>4.3191318400204182E-3</v>
      </c>
    </row>
    <row r="109" spans="1:8" x14ac:dyDescent="0.25">
      <c r="A109" s="56" t="s">
        <v>107</v>
      </c>
      <c r="B109" s="68">
        <f>SUMIF('Accounting Record'!$A$2:$A$2100,Reconcilation!A109,'Accounting Record'!$E$2:$E$2100)+SUMIF('Monthly Adjustments'!$A$3:$A$181,Reconcilation!A109,'Monthly Adjustments'!$BB$3:$BB$181)</f>
        <v>2040722.0399999998</v>
      </c>
      <c r="C109" s="4">
        <f>ReconciliationData!AK108+ReconciliationData!Y108</f>
        <v>2040722.0400000003</v>
      </c>
      <c r="D109" s="4">
        <f t="shared" si="2"/>
        <v>0</v>
      </c>
      <c r="F109" s="4">
        <f>ReconciliationData!AA108</f>
        <v>2040722.0413989383</v>
      </c>
      <c r="G109" s="4">
        <f>ReconciliationData!AH108</f>
        <v>2040722.0400000003</v>
      </c>
      <c r="H109" s="4">
        <f t="shared" si="3"/>
        <v>1.3989380095154047E-3</v>
      </c>
    </row>
    <row r="110" spans="1:8" x14ac:dyDescent="0.25">
      <c r="A110" s="56" t="s">
        <v>108</v>
      </c>
      <c r="B110" s="68">
        <f>SUMIF('Accounting Record'!$A$2:$A$2100,Reconcilation!A110,'Accounting Record'!$E$2:$E$2100)+SUMIF('Monthly Adjustments'!$A$3:$A$181,Reconcilation!A110,'Monthly Adjustments'!$BB$3:$BB$181)</f>
        <v>118011275.97999999</v>
      </c>
      <c r="C110" s="4">
        <f>ReconciliationData!AK109+ReconciliationData!Y109</f>
        <v>118011275.92</v>
      </c>
      <c r="D110" s="4">
        <f t="shared" si="2"/>
        <v>5.9999987483024597E-2</v>
      </c>
      <c r="F110" s="4">
        <f>ReconciliationData!AA109</f>
        <v>118987494.83296648</v>
      </c>
      <c r="G110" s="4">
        <f>ReconciliationData!AH109</f>
        <v>118987494.83</v>
      </c>
      <c r="H110" s="4">
        <f t="shared" si="3"/>
        <v>2.9664784669876099E-3</v>
      </c>
    </row>
    <row r="111" spans="1:8" x14ac:dyDescent="0.25">
      <c r="A111" s="56" t="s">
        <v>109</v>
      </c>
      <c r="B111" s="68">
        <f>SUMIF('Accounting Record'!$A$2:$A$2100,Reconcilation!A111,'Accounting Record'!$E$2:$E$2100)+SUMIF('Monthly Adjustments'!$A$3:$A$181,Reconcilation!A111,'Monthly Adjustments'!$BB$3:$BB$181)</f>
        <v>436668.36999999994</v>
      </c>
      <c r="C111" s="4">
        <f>ReconciliationData!AK110+ReconciliationData!Y110</f>
        <v>436668.36999999994</v>
      </c>
      <c r="D111" s="4">
        <f t="shared" si="2"/>
        <v>0</v>
      </c>
      <c r="F111" s="4">
        <f>ReconciliationData!AA110</f>
        <v>436668.36644031305</v>
      </c>
      <c r="G111" s="4">
        <f>ReconciliationData!AH110</f>
        <v>436668.36999999994</v>
      </c>
      <c r="H111" s="4">
        <f t="shared" si="3"/>
        <v>-3.5596868838183582E-3</v>
      </c>
    </row>
    <row r="112" spans="1:8" x14ac:dyDescent="0.25">
      <c r="A112" s="56" t="s">
        <v>110</v>
      </c>
      <c r="B112" s="68">
        <f>SUMIF('Accounting Record'!$A$2:$A$2100,Reconcilation!A112,'Accounting Record'!$E$2:$E$2100)+SUMIF('Monthly Adjustments'!$A$3:$A$181,Reconcilation!A112,'Monthly Adjustments'!$BB$3:$BB$181)</f>
        <v>7555334.8099999987</v>
      </c>
      <c r="C112" s="4">
        <f>ReconciliationData!AK111+ReconciliationData!Y111</f>
        <v>7555334.7699999996</v>
      </c>
      <c r="D112" s="4">
        <f t="shared" si="2"/>
        <v>3.9999999105930328E-2</v>
      </c>
      <c r="F112" s="4">
        <f>ReconciliationData!AA111</f>
        <v>7664194.6097701965</v>
      </c>
      <c r="G112" s="4">
        <f>ReconciliationData!AH111</f>
        <v>7664194.6099999994</v>
      </c>
      <c r="H112" s="4">
        <f t="shared" si="3"/>
        <v>-2.2980291396379471E-4</v>
      </c>
    </row>
    <row r="113" spans="1:8" x14ac:dyDescent="0.25">
      <c r="A113" s="56" t="s">
        <v>111</v>
      </c>
      <c r="B113" s="68">
        <f>SUMIF('Accounting Record'!$A$2:$A$2100,Reconcilation!A113,'Accounting Record'!$E$2:$E$2100)+SUMIF('Monthly Adjustments'!$A$3:$A$181,Reconcilation!A113,'Monthly Adjustments'!$BB$3:$BB$181)</f>
        <v>12811211.100000001</v>
      </c>
      <c r="C113" s="4">
        <f>ReconciliationData!AK112+ReconciliationData!Y112</f>
        <v>12811211.093585834</v>
      </c>
      <c r="D113" s="4">
        <f t="shared" si="2"/>
        <v>6.414167582988739E-3</v>
      </c>
      <c r="F113" s="4">
        <f>ReconciliationData!AA112</f>
        <v>12821325.579194034</v>
      </c>
      <c r="G113" s="4">
        <f>ReconciliationData!AH112</f>
        <v>12821325.580000002</v>
      </c>
      <c r="H113" s="4">
        <f t="shared" si="3"/>
        <v>-8.0596841871738434E-4</v>
      </c>
    </row>
    <row r="114" spans="1:8" x14ac:dyDescent="0.25">
      <c r="A114" s="56" t="s">
        <v>112</v>
      </c>
      <c r="B114" s="68">
        <f>SUMIF('Accounting Record'!$A$2:$A$2100,Reconcilation!A114,'Accounting Record'!$E$2:$E$2100)+SUMIF('Monthly Adjustments'!$A$3:$A$181,Reconcilation!A114,'Monthly Adjustments'!$BB$3:$BB$181)</f>
        <v>4888611.37</v>
      </c>
      <c r="C114" s="4">
        <f>ReconciliationData!AK113+ReconciliationData!Y113</f>
        <v>4888611.37</v>
      </c>
      <c r="D114" s="4">
        <f t="shared" si="2"/>
        <v>0</v>
      </c>
      <c r="F114" s="4">
        <f>ReconciliationData!AA113</f>
        <v>4888611.373726109</v>
      </c>
      <c r="G114" s="4">
        <f>ReconciliationData!AH113</f>
        <v>4888611.37</v>
      </c>
      <c r="H114" s="4">
        <f t="shared" si="3"/>
        <v>3.7261089310050011E-3</v>
      </c>
    </row>
    <row r="115" spans="1:8" x14ac:dyDescent="0.25">
      <c r="A115" s="56" t="s">
        <v>113</v>
      </c>
      <c r="B115" s="68">
        <f>SUMIF('Accounting Record'!$A$2:$A$2100,Reconcilation!A115,'Accounting Record'!$E$2:$E$2100)+SUMIF('Monthly Adjustments'!$A$3:$A$181,Reconcilation!A115,'Monthly Adjustments'!$BB$3:$BB$181)</f>
        <v>3801931.67</v>
      </c>
      <c r="C115" s="4">
        <f>ReconciliationData!AK114+ReconciliationData!Y114</f>
        <v>3801931.67</v>
      </c>
      <c r="D115" s="4">
        <f t="shared" si="2"/>
        <v>0</v>
      </c>
      <c r="F115" s="4">
        <f>ReconciliationData!AA114</f>
        <v>3801931.6694242451</v>
      </c>
      <c r="G115" s="4">
        <f>ReconciliationData!AH114</f>
        <v>3801931.67</v>
      </c>
      <c r="H115" s="4">
        <f t="shared" si="3"/>
        <v>-5.757547914981842E-4</v>
      </c>
    </row>
    <row r="116" spans="1:8" x14ac:dyDescent="0.25">
      <c r="A116" s="56" t="s">
        <v>114</v>
      </c>
      <c r="B116" s="68">
        <f>SUMIF('Accounting Record'!$A$2:$A$2100,Reconcilation!A116,'Accounting Record'!$E$2:$E$2100)+SUMIF('Monthly Adjustments'!$A$3:$A$181,Reconcilation!A116,'Monthly Adjustments'!$BB$3:$BB$181)</f>
        <v>36079699.380000003</v>
      </c>
      <c r="C116" s="4">
        <f>ReconciliationData!AK115+ReconciliationData!Y115</f>
        <v>36079699.409999996</v>
      </c>
      <c r="D116" s="4">
        <f t="shared" si="2"/>
        <v>-2.9999993741512299E-2</v>
      </c>
      <c r="F116" s="4">
        <f>ReconciliationData!AA115</f>
        <v>36145225.0205018</v>
      </c>
      <c r="G116" s="4">
        <f>ReconciliationData!AH115</f>
        <v>36145225.019999996</v>
      </c>
      <c r="H116" s="4">
        <f t="shared" si="3"/>
        <v>5.0180405378341675E-4</v>
      </c>
    </row>
    <row r="117" spans="1:8" x14ac:dyDescent="0.25">
      <c r="A117" s="56" t="s">
        <v>115</v>
      </c>
      <c r="B117" s="68">
        <f>SUMIF('Accounting Record'!$A$2:$A$2100,Reconcilation!A117,'Accounting Record'!$E$2:$E$2100)+SUMIF('Monthly Adjustments'!$A$3:$A$181,Reconcilation!A117,'Monthly Adjustments'!$BB$3:$BB$181)</f>
        <v>3050224.81</v>
      </c>
      <c r="C117" s="4">
        <f>ReconciliationData!AK116+ReconciliationData!Y116</f>
        <v>3050224.81</v>
      </c>
      <c r="D117" s="4">
        <f t="shared" si="2"/>
        <v>0</v>
      </c>
      <c r="F117" s="4">
        <f>ReconciliationData!AA116</f>
        <v>3050224.8091911459</v>
      </c>
      <c r="G117" s="4">
        <f>ReconciliationData!AH116</f>
        <v>3050224.81</v>
      </c>
      <c r="H117" s="4">
        <f t="shared" si="3"/>
        <v>-8.088541217148304E-4</v>
      </c>
    </row>
    <row r="118" spans="1:8" x14ac:dyDescent="0.25">
      <c r="A118" s="56" t="s">
        <v>116</v>
      </c>
      <c r="B118" s="68">
        <f>SUMIF('Accounting Record'!$A$2:$A$2100,Reconcilation!A118,'Accounting Record'!$E$2:$E$2100)+SUMIF('Monthly Adjustments'!$A$3:$A$181,Reconcilation!A118,'Monthly Adjustments'!$BB$3:$BB$181)</f>
        <v>5196626.8400000008</v>
      </c>
      <c r="C118" s="4">
        <f>ReconciliationData!AK117+ReconciliationData!Y117</f>
        <v>5196626.84</v>
      </c>
      <c r="D118" s="4">
        <f t="shared" si="2"/>
        <v>0</v>
      </c>
      <c r="F118" s="4">
        <f>ReconciliationData!AA117</f>
        <v>5196626.8368215393</v>
      </c>
      <c r="G118" s="4">
        <f>ReconciliationData!AH117</f>
        <v>5196626.84</v>
      </c>
      <c r="H118" s="4">
        <f t="shared" si="3"/>
        <v>-3.1784605234861374E-3</v>
      </c>
    </row>
    <row r="119" spans="1:8" x14ac:dyDescent="0.25">
      <c r="A119" s="56" t="s">
        <v>117</v>
      </c>
      <c r="B119" s="68">
        <f>SUMIF('Accounting Record'!$A$2:$A$2100,Reconcilation!A119,'Accounting Record'!$E$2:$E$2100)+SUMIF('Monthly Adjustments'!$A$3:$A$181,Reconcilation!A119,'Monthly Adjustments'!$BB$3:$BB$181)</f>
        <v>19902866.52</v>
      </c>
      <c r="C119" s="4">
        <f>ReconciliationData!AK118+ReconciliationData!Y118</f>
        <v>19902866.52</v>
      </c>
      <c r="D119" s="4">
        <f t="shared" si="2"/>
        <v>0</v>
      </c>
      <c r="F119" s="4">
        <f>ReconciliationData!AA118</f>
        <v>19902866.518730368</v>
      </c>
      <c r="G119" s="4">
        <f>ReconciliationData!AH118</f>
        <v>19902866.52</v>
      </c>
      <c r="H119" s="4">
        <f t="shared" si="3"/>
        <v>-1.2696310877799988E-3</v>
      </c>
    </row>
    <row r="120" spans="1:8" x14ac:dyDescent="0.25">
      <c r="A120" s="56" t="s">
        <v>118</v>
      </c>
      <c r="B120" s="68">
        <f>SUMIF('Accounting Record'!$A$2:$A$2100,Reconcilation!A120,'Accounting Record'!$E$2:$E$2100)+SUMIF('Monthly Adjustments'!$A$3:$A$181,Reconcilation!A120,'Monthly Adjustments'!$BB$3:$BB$181)</f>
        <v>2127666.13</v>
      </c>
      <c r="C120" s="4">
        <f>ReconciliationData!AK119+ReconciliationData!Y119</f>
        <v>2127666.13</v>
      </c>
      <c r="D120" s="4">
        <f t="shared" si="2"/>
        <v>0</v>
      </c>
      <c r="F120" s="4">
        <f>ReconciliationData!AA119</f>
        <v>2127666.1343273399</v>
      </c>
      <c r="G120" s="4">
        <f>ReconciliationData!AH119</f>
        <v>2127666.13</v>
      </c>
      <c r="H120" s="4">
        <f t="shared" si="3"/>
        <v>4.3273400515317917E-3</v>
      </c>
    </row>
    <row r="121" spans="1:8" x14ac:dyDescent="0.25">
      <c r="A121" s="56" t="s">
        <v>119</v>
      </c>
      <c r="B121" s="68">
        <f>SUMIF('Accounting Record'!$A$2:$A$2100,Reconcilation!A121,'Accounting Record'!$E$2:$E$2100)+SUMIF('Monthly Adjustments'!$A$3:$A$181,Reconcilation!A121,'Monthly Adjustments'!$BB$3:$BB$181)</f>
        <v>1456847.7</v>
      </c>
      <c r="C121" s="4">
        <f>ReconciliationData!AK120+ReconciliationData!Y120</f>
        <v>1510893.3399999999</v>
      </c>
      <c r="D121" s="4">
        <f t="shared" si="2"/>
        <v>-54045.639999999898</v>
      </c>
      <c r="F121" s="4">
        <f>ReconciliationData!AA120</f>
        <v>1510893.3381930371</v>
      </c>
      <c r="G121" s="4">
        <f>ReconciliationData!AH120</f>
        <v>1510893.3399999999</v>
      </c>
      <c r="H121" s="4">
        <f t="shared" si="3"/>
        <v>-1.8069627694785595E-3</v>
      </c>
    </row>
    <row r="122" spans="1:8" x14ac:dyDescent="0.25">
      <c r="A122" s="56" t="s">
        <v>120</v>
      </c>
      <c r="B122" s="68">
        <f>SUMIF('Accounting Record'!$A$2:$A$2100,Reconcilation!A122,'Accounting Record'!$E$2:$E$2100)+SUMIF('Monthly Adjustments'!$A$3:$A$181,Reconcilation!A122,'Monthly Adjustments'!$BB$3:$BB$181)</f>
        <v>11303966.550000001</v>
      </c>
      <c r="C122" s="4">
        <f>ReconciliationData!AK121+ReconciliationData!Y121</f>
        <v>11303966.549999999</v>
      </c>
      <c r="D122" s="4">
        <f t="shared" si="2"/>
        <v>0</v>
      </c>
      <c r="F122" s="4">
        <f>ReconciliationData!AA121</f>
        <v>11303966.547525397</v>
      </c>
      <c r="G122" s="4">
        <f>ReconciliationData!AH121</f>
        <v>11303966.549999999</v>
      </c>
      <c r="H122" s="4">
        <f t="shared" si="3"/>
        <v>-2.4746023118495941E-3</v>
      </c>
    </row>
    <row r="123" spans="1:8" x14ac:dyDescent="0.25">
      <c r="A123" s="56" t="s">
        <v>121</v>
      </c>
      <c r="B123" s="68">
        <f>SUMIF('Accounting Record'!$A$2:$A$2100,Reconcilation!A123,'Accounting Record'!$E$2:$E$2100)+SUMIF('Monthly Adjustments'!$A$3:$A$181,Reconcilation!A123,'Monthly Adjustments'!$BB$3:$BB$181)</f>
        <v>6608950.3899999978</v>
      </c>
      <c r="C123" s="4">
        <f>ReconciliationData!AK122+ReconciliationData!Y122</f>
        <v>6608950.3899999997</v>
      </c>
      <c r="D123" s="4">
        <f t="shared" si="2"/>
        <v>0</v>
      </c>
      <c r="F123" s="4">
        <f>ReconciliationData!AA122</f>
        <v>6608950.394619544</v>
      </c>
      <c r="G123" s="4">
        <f>ReconciliationData!AH122</f>
        <v>6608950.3899999997</v>
      </c>
      <c r="H123" s="4">
        <f t="shared" si="3"/>
        <v>4.6195443719625473E-3</v>
      </c>
    </row>
    <row r="124" spans="1:8" x14ac:dyDescent="0.25">
      <c r="A124" s="56" t="s">
        <v>122</v>
      </c>
      <c r="B124" s="68">
        <f>SUMIF('Accounting Record'!$A$2:$A$2100,Reconcilation!A124,'Accounting Record'!$E$2:$E$2100)+SUMIF('Monthly Adjustments'!$A$3:$A$181,Reconcilation!A124,'Monthly Adjustments'!$BB$3:$BB$181)</f>
        <v>2306603.44</v>
      </c>
      <c r="C124" s="4">
        <f>ReconciliationData!AK123+ReconciliationData!Y123</f>
        <v>2306603.44</v>
      </c>
      <c r="D124" s="4">
        <f t="shared" si="2"/>
        <v>0</v>
      </c>
      <c r="F124" s="4">
        <f>ReconciliationData!AA123</f>
        <v>2306603.4407149772</v>
      </c>
      <c r="G124" s="4">
        <f>ReconciliationData!AH123</f>
        <v>2306603.44</v>
      </c>
      <c r="H124" s="4">
        <f t="shared" si="3"/>
        <v>7.1497727185487747E-4</v>
      </c>
    </row>
    <row r="125" spans="1:8" x14ac:dyDescent="0.25">
      <c r="A125" s="56" t="s">
        <v>123</v>
      </c>
      <c r="B125" s="68">
        <f>SUMIF('Accounting Record'!$A$2:$A$2100,Reconcilation!A125,'Accounting Record'!$E$2:$E$2100)+SUMIF('Monthly Adjustments'!$A$3:$A$181,Reconcilation!A125,'Monthly Adjustments'!$BB$3:$BB$181)</f>
        <v>3306573.6900000004</v>
      </c>
      <c r="C125" s="4">
        <f>ReconciliationData!AK124+ReconciliationData!Y124</f>
        <v>3306573.6900000004</v>
      </c>
      <c r="D125" s="4">
        <f t="shared" si="2"/>
        <v>0</v>
      </c>
      <c r="F125" s="4">
        <f>ReconciliationData!AA124</f>
        <v>3306573.6859720037</v>
      </c>
      <c r="G125" s="4">
        <f>ReconciliationData!AH124</f>
        <v>3306573.6900000004</v>
      </c>
      <c r="H125" s="4">
        <f t="shared" si="3"/>
        <v>-4.0279966779053211E-3</v>
      </c>
    </row>
    <row r="126" spans="1:8" x14ac:dyDescent="0.25">
      <c r="A126" s="56" t="s">
        <v>124</v>
      </c>
      <c r="B126" s="68">
        <f>SUMIF('Accounting Record'!$A$2:$A$2100,Reconcilation!A126,'Accounting Record'!$E$2:$E$2100)+SUMIF('Monthly Adjustments'!$A$3:$A$181,Reconcilation!A126,'Monthly Adjustments'!$BB$3:$BB$181)</f>
        <v>2776690.27</v>
      </c>
      <c r="C126" s="4">
        <f>ReconciliationData!AK125+ReconciliationData!Y125</f>
        <v>2776690.27</v>
      </c>
      <c r="D126" s="4">
        <f t="shared" si="2"/>
        <v>0</v>
      </c>
      <c r="F126" s="4">
        <f>ReconciliationData!AA125</f>
        <v>2776690.269819729</v>
      </c>
      <c r="G126" s="4">
        <f>ReconciliationData!AH125</f>
        <v>2776690.27</v>
      </c>
      <c r="H126" s="4">
        <f t="shared" si="3"/>
        <v>-1.8027098849415779E-4</v>
      </c>
    </row>
    <row r="127" spans="1:8" x14ac:dyDescent="0.25">
      <c r="A127" s="56" t="s">
        <v>125</v>
      </c>
      <c r="B127" s="68">
        <f>SUMIF('Accounting Record'!$A$2:$A$2100,Reconcilation!A127,'Accounting Record'!$E$2:$E$2100)+SUMIF('Monthly Adjustments'!$A$3:$A$181,Reconcilation!A127,'Monthly Adjustments'!$BB$3:$BB$181)</f>
        <v>3272734.31</v>
      </c>
      <c r="C127" s="4">
        <f>ReconciliationData!AK126+ReconciliationData!Y126</f>
        <v>3272734.31</v>
      </c>
      <c r="D127" s="4">
        <f t="shared" si="2"/>
        <v>0</v>
      </c>
      <c r="F127" s="4">
        <f>ReconciliationData!AA126</f>
        <v>3272734.3077115756</v>
      </c>
      <c r="G127" s="4">
        <f>ReconciliationData!AH126</f>
        <v>3272734.31</v>
      </c>
      <c r="H127" s="4">
        <f t="shared" si="3"/>
        <v>-2.2884244099259377E-3</v>
      </c>
    </row>
    <row r="128" spans="1:8" x14ac:dyDescent="0.25">
      <c r="A128" s="56" t="s">
        <v>126</v>
      </c>
      <c r="B128" s="68">
        <f>SUMIF('Accounting Record'!$A$2:$A$2100,Reconcilation!A128,'Accounting Record'!$E$2:$E$2100)+SUMIF('Monthly Adjustments'!$A$3:$A$181,Reconcilation!A128,'Monthly Adjustments'!$BB$3:$BB$181)</f>
        <v>1461858.8400000003</v>
      </c>
      <c r="C128" s="4">
        <f>ReconciliationData!AK127+ReconciliationData!Y127</f>
        <v>1461858.84</v>
      </c>
      <c r="D128" s="4">
        <f t="shared" si="2"/>
        <v>0</v>
      </c>
      <c r="F128" s="4">
        <f>ReconciliationData!AA127</f>
        <v>1461858.8386985974</v>
      </c>
      <c r="G128" s="4">
        <f>ReconciliationData!AH127</f>
        <v>1461858.84</v>
      </c>
      <c r="H128" s="4">
        <f t="shared" si="3"/>
        <v>-1.3014026917517185E-3</v>
      </c>
    </row>
    <row r="129" spans="1:8" x14ac:dyDescent="0.25">
      <c r="A129" s="56" t="s">
        <v>127</v>
      </c>
      <c r="B129" s="68">
        <f>SUMIF('Accounting Record'!$A$2:$A$2100,Reconcilation!A129,'Accounting Record'!$E$2:$E$2100)+SUMIF('Monthly Adjustments'!$A$3:$A$181,Reconcilation!A129,'Monthly Adjustments'!$BB$3:$BB$181)</f>
        <v>2269974.1599999997</v>
      </c>
      <c r="C129" s="4">
        <f>ReconciliationData!AK128+ReconciliationData!Y128</f>
        <v>2269974.16</v>
      </c>
      <c r="D129" s="4">
        <f t="shared" si="2"/>
        <v>0</v>
      </c>
      <c r="F129" s="4">
        <f>ReconciliationData!AA128</f>
        <v>2269974.157187908</v>
      </c>
      <c r="G129" s="4">
        <f>ReconciliationData!AH128</f>
        <v>2269974.16</v>
      </c>
      <c r="H129" s="4">
        <f t="shared" si="3"/>
        <v>-2.8120921924710274E-3</v>
      </c>
    </row>
    <row r="130" spans="1:8" x14ac:dyDescent="0.25">
      <c r="A130" s="56" t="s">
        <v>128</v>
      </c>
      <c r="B130" s="68">
        <f>SUMIF('Accounting Record'!$A$2:$A$2100,Reconcilation!A130,'Accounting Record'!$E$2:$E$2100)+SUMIF('Monthly Adjustments'!$A$3:$A$181,Reconcilation!A130,'Monthly Adjustments'!$BB$3:$BB$181)</f>
        <v>4127137.8400000003</v>
      </c>
      <c r="C130" s="4">
        <f>ReconciliationData!AK129+ReconciliationData!Y129</f>
        <v>4127137.8400000003</v>
      </c>
      <c r="D130" s="4">
        <f t="shared" si="2"/>
        <v>0</v>
      </c>
      <c r="F130" s="4">
        <f>ReconciliationData!AA129</f>
        <v>4127137.8435282744</v>
      </c>
      <c r="G130" s="4">
        <f>ReconciliationData!AH129</f>
        <v>4127137.8400000003</v>
      </c>
      <c r="H130" s="4">
        <f t="shared" si="3"/>
        <v>3.52827413007617E-3</v>
      </c>
    </row>
    <row r="131" spans="1:8" x14ac:dyDescent="0.25">
      <c r="A131" s="56" t="s">
        <v>129</v>
      </c>
      <c r="B131" s="68">
        <f>SUMIF('Accounting Record'!$A$2:$A$2100,Reconcilation!A131,'Accounting Record'!$E$2:$E$2100)+SUMIF('Monthly Adjustments'!$A$3:$A$181,Reconcilation!A131,'Monthly Adjustments'!$BB$3:$BB$181)</f>
        <v>758019.3</v>
      </c>
      <c r="C131" s="4">
        <f>ReconciliationData!AK130+ReconciliationData!Y130</f>
        <v>758019.29999999993</v>
      </c>
      <c r="D131" s="4">
        <f t="shared" si="2"/>
        <v>0</v>
      </c>
      <c r="F131" s="4">
        <f>ReconciliationData!AA130</f>
        <v>758019.30464432866</v>
      </c>
      <c r="G131" s="4">
        <f>ReconciliationData!AH130</f>
        <v>758019.29999999993</v>
      </c>
      <c r="H131" s="4">
        <f t="shared" si="3"/>
        <v>4.6443287283182144E-3</v>
      </c>
    </row>
    <row r="132" spans="1:8" x14ac:dyDescent="0.25">
      <c r="A132" s="56" t="s">
        <v>130</v>
      </c>
      <c r="B132" s="68">
        <f>SUMIF('Accounting Record'!$A$2:$A$2100,Reconcilation!A132,'Accounting Record'!$E$2:$E$2100)+SUMIF('Monthly Adjustments'!$A$3:$A$181,Reconcilation!A132,'Monthly Adjustments'!$BB$3:$BB$181)</f>
        <v>3448956.12</v>
      </c>
      <c r="C132" s="4">
        <f>ReconciliationData!AK131+ReconciliationData!Y131</f>
        <v>3448956.1199999996</v>
      </c>
      <c r="D132" s="4">
        <f t="shared" ref="D132:D181" si="4">B132-C132</f>
        <v>0</v>
      </c>
      <c r="F132" s="4">
        <f>ReconciliationData!AA131</f>
        <v>3448956.1183886961</v>
      </c>
      <c r="G132" s="4">
        <f>ReconciliationData!AH131</f>
        <v>3448956.1199999996</v>
      </c>
      <c r="H132" s="4">
        <f t="shared" ref="H132:H181" si="5">F132-G132</f>
        <v>-1.6113035380840302E-3</v>
      </c>
    </row>
    <row r="133" spans="1:8" x14ac:dyDescent="0.25">
      <c r="A133" s="56" t="s">
        <v>131</v>
      </c>
      <c r="B133" s="68">
        <f>SUMIF('Accounting Record'!$A$2:$A$2100,Reconcilation!A133,'Accounting Record'!$E$2:$E$2100)+SUMIF('Monthly Adjustments'!$A$3:$A$181,Reconcilation!A133,'Monthly Adjustments'!$BB$3:$BB$181)</f>
        <v>2458300.71</v>
      </c>
      <c r="C133" s="4">
        <f>ReconciliationData!AK132+ReconciliationData!Y132</f>
        <v>2458300.7100000004</v>
      </c>
      <c r="D133" s="4">
        <f t="shared" si="4"/>
        <v>0</v>
      </c>
      <c r="F133" s="4">
        <f>ReconciliationData!AA132</f>
        <v>2458300.7066047979</v>
      </c>
      <c r="G133" s="4">
        <f>ReconciliationData!AH132</f>
        <v>2458300.7100000004</v>
      </c>
      <c r="H133" s="4">
        <f t="shared" si="5"/>
        <v>-3.3952025696635246E-3</v>
      </c>
    </row>
    <row r="134" spans="1:8" x14ac:dyDescent="0.25">
      <c r="A134" s="56" t="s">
        <v>132</v>
      </c>
      <c r="B134" s="68">
        <f>SUMIF('Accounting Record'!$A$2:$A$2100,Reconcilation!A134,'Accounting Record'!$E$2:$E$2100)+SUMIF('Monthly Adjustments'!$A$3:$A$181,Reconcilation!A134,'Monthly Adjustments'!$BB$3:$BB$181)</f>
        <v>4576652.9400000004</v>
      </c>
      <c r="C134" s="4">
        <f>ReconciliationData!AK133+ReconciliationData!Y133</f>
        <v>4576652.9400000004</v>
      </c>
      <c r="D134" s="4">
        <f t="shared" si="4"/>
        <v>0</v>
      </c>
      <c r="F134" s="4">
        <f>ReconciliationData!AA133</f>
        <v>4576652.9379568268</v>
      </c>
      <c r="G134" s="4">
        <f>ReconciliationData!AH133</f>
        <v>4576652.9400000004</v>
      </c>
      <c r="H134" s="4">
        <f t="shared" si="5"/>
        <v>-2.043173648416996E-3</v>
      </c>
    </row>
    <row r="135" spans="1:8" x14ac:dyDescent="0.25">
      <c r="A135" s="56" t="s">
        <v>133</v>
      </c>
      <c r="B135" s="68">
        <f>SUMIF('Accounting Record'!$A$2:$A$2100,Reconcilation!A135,'Accounting Record'!$E$2:$E$2100)+SUMIF('Monthly Adjustments'!$A$3:$A$181,Reconcilation!A135,'Monthly Adjustments'!$BB$3:$BB$181)</f>
        <v>2227657.2199999997</v>
      </c>
      <c r="C135" s="4">
        <f>ReconciliationData!AK134+ReconciliationData!Y134</f>
        <v>2227657.2199999997</v>
      </c>
      <c r="D135" s="4">
        <f t="shared" si="4"/>
        <v>0</v>
      </c>
      <c r="F135" s="4">
        <f>ReconciliationData!AA134</f>
        <v>2227657.2193624256</v>
      </c>
      <c r="G135" s="4">
        <f>ReconciliationData!AH134</f>
        <v>2227657.2199999997</v>
      </c>
      <c r="H135" s="4">
        <f t="shared" si="5"/>
        <v>-6.3757412135601044E-4</v>
      </c>
    </row>
    <row r="136" spans="1:8" x14ac:dyDescent="0.25">
      <c r="A136" s="56" t="s">
        <v>134</v>
      </c>
      <c r="B136" s="68">
        <f>SUMIF('Accounting Record'!$A$2:$A$2100,Reconcilation!A136,'Accounting Record'!$E$2:$E$2100)+SUMIF('Monthly Adjustments'!$A$3:$A$181,Reconcilation!A136,'Monthly Adjustments'!$BB$3:$BB$181)</f>
        <v>11745273.51</v>
      </c>
      <c r="C136" s="4">
        <f>ReconciliationData!AK135+ReconciliationData!Y135</f>
        <v>11745273.510000002</v>
      </c>
      <c r="D136" s="4">
        <f t="shared" si="4"/>
        <v>0</v>
      </c>
      <c r="F136" s="4">
        <f>ReconciliationData!AA135</f>
        <v>11745273.505172331</v>
      </c>
      <c r="G136" s="4">
        <f>ReconciliationData!AH135</f>
        <v>11745273.510000002</v>
      </c>
      <c r="H136" s="4">
        <f t="shared" si="5"/>
        <v>-4.8276707530021667E-3</v>
      </c>
    </row>
    <row r="137" spans="1:8" x14ac:dyDescent="0.25">
      <c r="A137" s="56" t="s">
        <v>135</v>
      </c>
      <c r="B137" s="68">
        <f>SUMIF('Accounting Record'!$A$2:$A$2100,Reconcilation!A137,'Accounting Record'!$E$2:$E$2100)+SUMIF('Monthly Adjustments'!$A$3:$A$181,Reconcilation!A137,'Monthly Adjustments'!$BB$3:$BB$181)</f>
        <v>2441509.96</v>
      </c>
      <c r="C137" s="4">
        <f>ReconciliationData!AK136+ReconciliationData!Y136</f>
        <v>2441509.9600000004</v>
      </c>
      <c r="D137" s="4">
        <f t="shared" si="4"/>
        <v>0</v>
      </c>
      <c r="F137" s="4">
        <f>ReconciliationData!AA136</f>
        <v>2441509.9643165027</v>
      </c>
      <c r="G137" s="4">
        <f>ReconciliationData!AH136</f>
        <v>2441509.9600000004</v>
      </c>
      <c r="H137" s="4">
        <f t="shared" si="5"/>
        <v>4.3165022507309914E-3</v>
      </c>
    </row>
    <row r="138" spans="1:8" x14ac:dyDescent="0.25">
      <c r="A138" s="56" t="s">
        <v>136</v>
      </c>
      <c r="B138" s="68">
        <f>SUMIF('Accounting Record'!$A$2:$A$2100,Reconcilation!A138,'Accounting Record'!$E$2:$E$2100)+SUMIF('Monthly Adjustments'!$A$3:$A$181,Reconcilation!A138,'Monthly Adjustments'!$BB$3:$BB$181)</f>
        <v>2722946.46</v>
      </c>
      <c r="C138" s="4">
        <f>ReconciliationData!AK137+ReconciliationData!Y137</f>
        <v>2722946.46</v>
      </c>
      <c r="D138" s="4">
        <f t="shared" si="4"/>
        <v>0</v>
      </c>
      <c r="F138" s="4">
        <f>ReconciliationData!AA137</f>
        <v>2722946.4643262117</v>
      </c>
      <c r="G138" s="4">
        <f>ReconciliationData!AH137</f>
        <v>2722946.46</v>
      </c>
      <c r="H138" s="4">
        <f t="shared" si="5"/>
        <v>4.326211754232645E-3</v>
      </c>
    </row>
    <row r="139" spans="1:8" x14ac:dyDescent="0.25">
      <c r="A139" s="56" t="s">
        <v>137</v>
      </c>
      <c r="B139" s="68">
        <f>SUMIF('Accounting Record'!$A$2:$A$2100,Reconcilation!A139,'Accounting Record'!$E$2:$E$2100)+SUMIF('Monthly Adjustments'!$A$3:$A$181,Reconcilation!A139,'Monthly Adjustments'!$BB$3:$BB$181)</f>
        <v>108564350.08999999</v>
      </c>
      <c r="C139" s="4">
        <f>ReconciliationData!AK138+ReconciliationData!Y138</f>
        <v>108564350.09</v>
      </c>
      <c r="D139" s="4">
        <f t="shared" si="4"/>
        <v>0</v>
      </c>
      <c r="F139" s="4">
        <f>ReconciliationData!AA138</f>
        <v>109781940.92395718</v>
      </c>
      <c r="G139" s="4">
        <f>ReconciliationData!AH138</f>
        <v>109781940.92</v>
      </c>
      <c r="H139" s="4">
        <f t="shared" si="5"/>
        <v>3.9571821689605713E-3</v>
      </c>
    </row>
    <row r="140" spans="1:8" x14ac:dyDescent="0.25">
      <c r="A140" s="56" t="s">
        <v>138</v>
      </c>
      <c r="B140" s="68">
        <f>SUMIF('Accounting Record'!$A$2:$A$2100,Reconcilation!A140,'Accounting Record'!$E$2:$E$2100)+SUMIF('Monthly Adjustments'!$A$3:$A$181,Reconcilation!A140,'Monthly Adjustments'!$BB$3:$BB$181)</f>
        <v>60776618.519999988</v>
      </c>
      <c r="C140" s="4">
        <f>ReconciliationData!AK139+ReconciliationData!Y139</f>
        <v>60776618.519999996</v>
      </c>
      <c r="D140" s="4">
        <f t="shared" si="4"/>
        <v>0</v>
      </c>
      <c r="F140" s="4">
        <f>ReconciliationData!AA139</f>
        <v>61450750.058249027</v>
      </c>
      <c r="G140" s="4">
        <f>ReconciliationData!AH139</f>
        <v>61450750.059999995</v>
      </c>
      <c r="H140" s="4">
        <f t="shared" si="5"/>
        <v>-1.7509683966636658E-3</v>
      </c>
    </row>
    <row r="141" spans="1:8" x14ac:dyDescent="0.25">
      <c r="A141" s="56" t="s">
        <v>139</v>
      </c>
      <c r="B141" s="68">
        <f>SUMIF('Accounting Record'!$A$2:$A$2100,Reconcilation!A141,'Accounting Record'!$E$2:$E$2100)+SUMIF('Monthly Adjustments'!$A$3:$A$181,Reconcilation!A141,'Monthly Adjustments'!$BB$3:$BB$181)</f>
        <v>3654261.83</v>
      </c>
      <c r="C141" s="4">
        <f>ReconciliationData!AK140+ReconciliationData!Y140</f>
        <v>3654261.8299999996</v>
      </c>
      <c r="D141" s="4">
        <f t="shared" si="4"/>
        <v>0</v>
      </c>
      <c r="F141" s="4">
        <f>ReconciliationData!AA140</f>
        <v>3654261.8310813559</v>
      </c>
      <c r="G141" s="4">
        <f>ReconciliationData!AH140</f>
        <v>3654261.8299999996</v>
      </c>
      <c r="H141" s="4">
        <f t="shared" si="5"/>
        <v>1.0813563130795956E-3</v>
      </c>
    </row>
    <row r="142" spans="1:8" x14ac:dyDescent="0.25">
      <c r="A142" s="56" t="s">
        <v>140</v>
      </c>
      <c r="B142" s="68">
        <f>SUMIF('Accounting Record'!$A$2:$A$2100,Reconcilation!A142,'Accounting Record'!$E$2:$E$2100)+SUMIF('Monthly Adjustments'!$A$3:$A$181,Reconcilation!A142,'Monthly Adjustments'!$BB$3:$BB$181)</f>
        <v>3686507.08</v>
      </c>
      <c r="C142" s="4">
        <f>ReconciliationData!AK141+ReconciliationData!Y141</f>
        <v>3686507.12</v>
      </c>
      <c r="D142" s="4">
        <f t="shared" si="4"/>
        <v>-4.0000000037252903E-2</v>
      </c>
      <c r="F142" s="4">
        <f>ReconciliationData!AA141</f>
        <v>3779844.1204671836</v>
      </c>
      <c r="G142" s="4">
        <f>ReconciliationData!AH141</f>
        <v>3779844.12</v>
      </c>
      <c r="H142" s="4">
        <f t="shared" si="5"/>
        <v>4.6718353405594826E-4</v>
      </c>
    </row>
    <row r="143" spans="1:8" x14ac:dyDescent="0.25">
      <c r="A143" s="56" t="s">
        <v>141</v>
      </c>
      <c r="B143" s="68">
        <f>SUMIF('Accounting Record'!$A$2:$A$2100,Reconcilation!A143,'Accounting Record'!$E$2:$E$2100)+SUMIF('Monthly Adjustments'!$A$3:$A$181,Reconcilation!A143,'Monthly Adjustments'!$BB$3:$BB$181)</f>
        <v>2414750.4599999995</v>
      </c>
      <c r="C143" s="4">
        <f>ReconciliationData!AK142+ReconciliationData!Y142</f>
        <v>2414750.46</v>
      </c>
      <c r="D143" s="4">
        <f t="shared" si="4"/>
        <v>0</v>
      </c>
      <c r="F143" s="4">
        <f>ReconciliationData!AA142</f>
        <v>2414750.455861331</v>
      </c>
      <c r="G143" s="4">
        <f>ReconciliationData!AH142</f>
        <v>2414750.46</v>
      </c>
      <c r="H143" s="4">
        <f t="shared" si="5"/>
        <v>-4.1386689990758896E-3</v>
      </c>
    </row>
    <row r="144" spans="1:8" x14ac:dyDescent="0.25">
      <c r="A144" s="56" t="s">
        <v>142</v>
      </c>
      <c r="B144" s="68">
        <f>SUMIF('Accounting Record'!$A$2:$A$2100,Reconcilation!A144,'Accounting Record'!$E$2:$E$2100)+SUMIF('Monthly Adjustments'!$A$3:$A$181,Reconcilation!A144,'Monthly Adjustments'!$BB$3:$BB$181)</f>
        <v>8038662.4000000004</v>
      </c>
      <c r="C144" s="4">
        <f>ReconciliationData!AK143+ReconciliationData!Y143</f>
        <v>8038662.4000000004</v>
      </c>
      <c r="D144" s="4">
        <f t="shared" si="4"/>
        <v>0</v>
      </c>
      <c r="F144" s="4">
        <f>ReconciliationData!AA143</f>
        <v>8068469.6593699753</v>
      </c>
      <c r="G144" s="4">
        <f>ReconciliationData!AH143</f>
        <v>8068469.6600000001</v>
      </c>
      <c r="H144" s="4">
        <f t="shared" si="5"/>
        <v>-6.3002482056617737E-4</v>
      </c>
    </row>
    <row r="145" spans="1:8" x14ac:dyDescent="0.25">
      <c r="A145" s="56" t="s">
        <v>143</v>
      </c>
      <c r="B145" s="68">
        <f>SUMIF('Accounting Record'!$A$2:$A$2100,Reconcilation!A145,'Accounting Record'!$E$2:$E$2100)+SUMIF('Monthly Adjustments'!$A$3:$A$181,Reconcilation!A145,'Monthly Adjustments'!$BB$3:$BB$181)</f>
        <v>2514458.11</v>
      </c>
      <c r="C145" s="4">
        <f>ReconciliationData!AK144+ReconciliationData!Y144</f>
        <v>2514458.11</v>
      </c>
      <c r="D145" s="4">
        <f t="shared" si="4"/>
        <v>0</v>
      </c>
      <c r="F145" s="4">
        <f>ReconciliationData!AA144</f>
        <v>2514458.109016025</v>
      </c>
      <c r="G145" s="4">
        <f>ReconciliationData!AH144</f>
        <v>2514458.11</v>
      </c>
      <c r="H145" s="4">
        <f t="shared" si="5"/>
        <v>-9.8397489637136459E-4</v>
      </c>
    </row>
    <row r="146" spans="1:8" x14ac:dyDescent="0.25">
      <c r="A146" s="56" t="s">
        <v>144</v>
      </c>
      <c r="B146" s="68">
        <f>SUMIF('Accounting Record'!$A$2:$A$2100,Reconcilation!A146,'Accounting Record'!$E$2:$E$2100)+SUMIF('Monthly Adjustments'!$A$3:$A$181,Reconcilation!A146,'Monthly Adjustments'!$BB$3:$BB$181)</f>
        <v>1489474.1900000004</v>
      </c>
      <c r="C146" s="4">
        <f>ReconciliationData!AK145+ReconciliationData!Y145</f>
        <v>1489474.19</v>
      </c>
      <c r="D146" s="4">
        <f t="shared" si="4"/>
        <v>0</v>
      </c>
      <c r="F146" s="4">
        <f>ReconciliationData!AA145</f>
        <v>1489474.1940460107</v>
      </c>
      <c r="G146" s="4">
        <f>ReconciliationData!AH145</f>
        <v>1489474.19</v>
      </c>
      <c r="H146" s="4">
        <f t="shared" si="5"/>
        <v>4.046010784804821E-3</v>
      </c>
    </row>
    <row r="147" spans="1:8" x14ac:dyDescent="0.25">
      <c r="A147" s="56" t="s">
        <v>145</v>
      </c>
      <c r="B147" s="68">
        <f>SUMIF('Accounting Record'!$A$2:$A$2100,Reconcilation!A147,'Accounting Record'!$E$2:$E$2100)+SUMIF('Monthly Adjustments'!$A$3:$A$181,Reconcilation!A147,'Monthly Adjustments'!$BB$3:$BB$181)</f>
        <v>13117760.029999997</v>
      </c>
      <c r="C147" s="4">
        <f>ReconciliationData!AK146+ReconciliationData!Y146</f>
        <v>13117760.011842417</v>
      </c>
      <c r="D147" s="4">
        <f t="shared" si="4"/>
        <v>1.8157580867409706E-2</v>
      </c>
      <c r="F147" s="4">
        <f>ReconciliationData!AA146</f>
        <v>13110982.631678786</v>
      </c>
      <c r="G147" s="4">
        <f>ReconciliationData!AH146</f>
        <v>13110982.629999999</v>
      </c>
      <c r="H147" s="4">
        <f t="shared" si="5"/>
        <v>1.6787871718406677E-3</v>
      </c>
    </row>
    <row r="148" spans="1:8" x14ac:dyDescent="0.25">
      <c r="A148" s="56" t="s">
        <v>146</v>
      </c>
      <c r="B148" s="68">
        <f>SUMIF('Accounting Record'!$A$2:$A$2100,Reconcilation!A148,'Accounting Record'!$E$2:$E$2100)+SUMIF('Monthly Adjustments'!$A$3:$A$181,Reconcilation!A148,'Monthly Adjustments'!$BB$3:$BB$181)</f>
        <v>1737304.8900000001</v>
      </c>
      <c r="C148" s="4">
        <f>ReconciliationData!AK147+ReconciliationData!Y147</f>
        <v>1737304.89</v>
      </c>
      <c r="D148" s="4">
        <f t="shared" si="4"/>
        <v>0</v>
      </c>
      <c r="F148" s="4">
        <f>ReconciliationData!AA147</f>
        <v>1737304.8924754024</v>
      </c>
      <c r="G148" s="4">
        <f>ReconciliationData!AH147</f>
        <v>1737304.89</v>
      </c>
      <c r="H148" s="4">
        <f t="shared" si="5"/>
        <v>2.4754025507718325E-3</v>
      </c>
    </row>
    <row r="149" spans="1:8" x14ac:dyDescent="0.25">
      <c r="A149" s="56" t="s">
        <v>147</v>
      </c>
      <c r="B149" s="68">
        <f>SUMIF('Accounting Record'!$A$2:$A$2100,Reconcilation!A149,'Accounting Record'!$E$2:$E$2100)+SUMIF('Monthly Adjustments'!$A$3:$A$181,Reconcilation!A149,'Monthly Adjustments'!$BB$3:$BB$181)</f>
        <v>1782883.11</v>
      </c>
      <c r="C149" s="4">
        <f>ReconciliationData!AK148+ReconciliationData!Y148</f>
        <v>1782883.1099999999</v>
      </c>
      <c r="D149" s="4">
        <f t="shared" si="4"/>
        <v>0</v>
      </c>
      <c r="F149" s="4">
        <f>ReconciliationData!AA148</f>
        <v>1782883.1062825464</v>
      </c>
      <c r="G149" s="4">
        <f>ReconciliationData!AH148</f>
        <v>1782883.1099999999</v>
      </c>
      <c r="H149" s="4">
        <f t="shared" si="5"/>
        <v>-3.7174534518271685E-3</v>
      </c>
    </row>
    <row r="150" spans="1:8" x14ac:dyDescent="0.25">
      <c r="A150" s="56" t="s">
        <v>148</v>
      </c>
      <c r="B150" s="68">
        <f>SUMIF('Accounting Record'!$A$2:$A$2100,Reconcilation!A150,'Accounting Record'!$E$2:$E$2100)+SUMIF('Monthly Adjustments'!$A$3:$A$181,Reconcilation!A150,'Monthly Adjustments'!$BB$3:$BB$181)</f>
        <v>2549304.66</v>
      </c>
      <c r="C150" s="4">
        <f>ReconciliationData!AK149+ReconciliationData!Y149</f>
        <v>2549304.66</v>
      </c>
      <c r="D150" s="4">
        <f t="shared" si="4"/>
        <v>0</v>
      </c>
      <c r="F150" s="4">
        <f>ReconciliationData!AA149</f>
        <v>2549304.6597542944</v>
      </c>
      <c r="G150" s="4">
        <f>ReconciliationData!AH149</f>
        <v>2549304.66</v>
      </c>
      <c r="H150" s="4">
        <f t="shared" si="5"/>
        <v>-2.4570571258664131E-4</v>
      </c>
    </row>
    <row r="151" spans="1:8" x14ac:dyDescent="0.25">
      <c r="A151" s="56" t="s">
        <v>149</v>
      </c>
      <c r="B151" s="68">
        <f>SUMIF('Accounting Record'!$A$2:$A$2100,Reconcilation!A151,'Accounting Record'!$E$2:$E$2100)+SUMIF('Monthly Adjustments'!$A$3:$A$181,Reconcilation!A151,'Monthly Adjustments'!$BB$3:$BB$181)</f>
        <v>5245939.58</v>
      </c>
      <c r="C151" s="4">
        <f>ReconciliationData!AK150+ReconciliationData!Y150</f>
        <v>5245939.58</v>
      </c>
      <c r="D151" s="4">
        <f t="shared" si="4"/>
        <v>0</v>
      </c>
      <c r="F151" s="4">
        <f>ReconciliationData!AA150</f>
        <v>5245939.5760459742</v>
      </c>
      <c r="G151" s="4">
        <f>ReconciliationData!AH150</f>
        <v>5245939.58</v>
      </c>
      <c r="H151" s="4">
        <f t="shared" si="5"/>
        <v>-3.9540259167551994E-3</v>
      </c>
    </row>
    <row r="152" spans="1:8" x14ac:dyDescent="0.25">
      <c r="A152" s="56" t="s">
        <v>150</v>
      </c>
      <c r="B152" s="68">
        <f>SUMIF('Accounting Record'!$A$2:$A$2100,Reconcilation!A152,'Accounting Record'!$E$2:$E$2100)+SUMIF('Monthly Adjustments'!$A$3:$A$181,Reconcilation!A152,'Monthly Adjustments'!$BB$3:$BB$181)</f>
        <v>904144.65</v>
      </c>
      <c r="C152" s="4">
        <f>ReconciliationData!AK151+ReconciliationData!Y151</f>
        <v>904144.65</v>
      </c>
      <c r="D152" s="4">
        <f t="shared" si="4"/>
        <v>0</v>
      </c>
      <c r="F152" s="4">
        <f>ReconciliationData!AA151</f>
        <v>904144.64983416407</v>
      </c>
      <c r="G152" s="4">
        <f>ReconciliationData!AH151</f>
        <v>904144.65</v>
      </c>
      <c r="H152" s="4">
        <f t="shared" si="5"/>
        <v>-1.6583595424890518E-4</v>
      </c>
    </row>
    <row r="153" spans="1:8" x14ac:dyDescent="0.25">
      <c r="A153" s="56" t="s">
        <v>151</v>
      </c>
      <c r="B153" s="68">
        <f>SUMIF('Accounting Record'!$A$2:$A$2100,Reconcilation!A153,'Accounting Record'!$E$2:$E$2100)+SUMIF('Monthly Adjustments'!$A$3:$A$181,Reconcilation!A153,'Monthly Adjustments'!$BB$3:$BB$181)</f>
        <v>4297993.43</v>
      </c>
      <c r="C153" s="4">
        <f>ReconciliationData!AK152+ReconciliationData!Y152</f>
        <v>4297993.43</v>
      </c>
      <c r="D153" s="4">
        <f t="shared" si="4"/>
        <v>0</v>
      </c>
      <c r="F153" s="4">
        <f>ReconciliationData!AA152</f>
        <v>4297993.4255827712</v>
      </c>
      <c r="G153" s="4">
        <f>ReconciliationData!AH152</f>
        <v>4297993.43</v>
      </c>
      <c r="H153" s="4">
        <f t="shared" si="5"/>
        <v>-4.4172285124659538E-3</v>
      </c>
    </row>
    <row r="154" spans="1:8" x14ac:dyDescent="0.25">
      <c r="A154" s="56" t="s">
        <v>152</v>
      </c>
      <c r="B154" s="68">
        <f>SUMIF('Accounting Record'!$A$2:$A$2100,Reconcilation!A154,'Accounting Record'!$E$2:$E$2100)+SUMIF('Monthly Adjustments'!$A$3:$A$181,Reconcilation!A154,'Monthly Adjustments'!$BB$3:$BB$181)</f>
        <v>2713557.24</v>
      </c>
      <c r="C154" s="4">
        <f>ReconciliationData!AK153+ReconciliationData!Y153</f>
        <v>2713557.24</v>
      </c>
      <c r="D154" s="4">
        <f t="shared" si="4"/>
        <v>0</v>
      </c>
      <c r="F154" s="4">
        <f>ReconciliationData!AA153</f>
        <v>2713557.2391393152</v>
      </c>
      <c r="G154" s="4">
        <f>ReconciliationData!AH153</f>
        <v>2713557.24</v>
      </c>
      <c r="H154" s="4">
        <f t="shared" si="5"/>
        <v>-8.6068501695990562E-4</v>
      </c>
    </row>
    <row r="155" spans="1:8" x14ac:dyDescent="0.25">
      <c r="A155" s="56" t="s">
        <v>153</v>
      </c>
      <c r="B155" s="68">
        <f>SUMIF('Accounting Record'!$A$2:$A$2100,Reconcilation!A155,'Accounting Record'!$E$2:$E$2100)+SUMIF('Monthly Adjustments'!$A$3:$A$181,Reconcilation!A155,'Monthly Adjustments'!$BB$3:$BB$181)</f>
        <v>5968749.6299999999</v>
      </c>
      <c r="C155" s="4">
        <f>ReconciliationData!AK154+ReconciliationData!Y154</f>
        <v>5968749.6299999999</v>
      </c>
      <c r="D155" s="4">
        <f t="shared" si="4"/>
        <v>0</v>
      </c>
      <c r="F155" s="4">
        <f>ReconciliationData!AA154</f>
        <v>5968749.6303241337</v>
      </c>
      <c r="G155" s="4">
        <f>ReconciliationData!AH154</f>
        <v>5968749.6299999999</v>
      </c>
      <c r="H155" s="4">
        <f t="shared" si="5"/>
        <v>3.2413378357887268E-4</v>
      </c>
    </row>
    <row r="156" spans="1:8" x14ac:dyDescent="0.25">
      <c r="A156" s="56" t="s">
        <v>154</v>
      </c>
      <c r="B156" s="68">
        <f>SUMIF('Accounting Record'!$A$2:$A$2100,Reconcilation!A156,'Accounting Record'!$E$2:$E$2100)+SUMIF('Monthly Adjustments'!$A$3:$A$181,Reconcilation!A156,'Monthly Adjustments'!$BB$3:$BB$181)</f>
        <v>1520571.07</v>
      </c>
      <c r="C156" s="4">
        <f>ReconciliationData!AK155+ReconciliationData!Y155</f>
        <v>1520571.07</v>
      </c>
      <c r="D156" s="4">
        <f t="shared" si="4"/>
        <v>0</v>
      </c>
      <c r="F156" s="4">
        <f>ReconciliationData!AA155</f>
        <v>1520571.0670225101</v>
      </c>
      <c r="G156" s="4">
        <f>ReconciliationData!AH155</f>
        <v>1520571.07</v>
      </c>
      <c r="H156" s="4">
        <f t="shared" si="5"/>
        <v>-2.977489959448576E-3</v>
      </c>
    </row>
    <row r="157" spans="1:8" x14ac:dyDescent="0.25">
      <c r="A157" s="56" t="s">
        <v>155</v>
      </c>
      <c r="B157" s="68">
        <f>SUMIF('Accounting Record'!$A$2:$A$2100,Reconcilation!A157,'Accounting Record'!$E$2:$E$2100)+SUMIF('Monthly Adjustments'!$A$3:$A$181,Reconcilation!A157,'Monthly Adjustments'!$BB$3:$BB$181)</f>
        <v>5724295.9699999997</v>
      </c>
      <c r="C157" s="4">
        <f>ReconciliationData!AK156+ReconciliationData!Y156</f>
        <v>5724295.9500000002</v>
      </c>
      <c r="D157" s="4">
        <f t="shared" si="4"/>
        <v>1.9999999552965164E-2</v>
      </c>
      <c r="F157" s="4">
        <f>ReconciliationData!AA156</f>
        <v>5797831.6065259259</v>
      </c>
      <c r="G157" s="4">
        <f>ReconciliationData!AH156</f>
        <v>5797831.6100000003</v>
      </c>
      <c r="H157" s="4">
        <f t="shared" si="5"/>
        <v>-3.4740744158625603E-3</v>
      </c>
    </row>
    <row r="158" spans="1:8" x14ac:dyDescent="0.25">
      <c r="A158" s="56">
        <v>3010</v>
      </c>
      <c r="B158" s="68">
        <f>SUMIF('Accounting Record'!$A$2:$A$2100,Reconcilation!A158,'Accounting Record'!$E$2:$E$2100)+SUMIF('Monthly Adjustments'!$A$3:$A$181,Reconcilation!A158,'Monthly Adjustments'!$BB$3:$BB$181)</f>
        <v>124893.48000000001</v>
      </c>
      <c r="C158" s="4">
        <f>ReconciliationData!AK157+ReconciliationData!Y157</f>
        <v>208155.80000000002</v>
      </c>
      <c r="D158" s="4">
        <f t="shared" si="4"/>
        <v>-83262.320000000007</v>
      </c>
      <c r="F158" s="4">
        <f>ReconciliationData!AA157</f>
        <v>0</v>
      </c>
      <c r="G158" s="4">
        <v>124893.48</v>
      </c>
      <c r="H158" s="4">
        <f t="shared" si="5"/>
        <v>-124893.48</v>
      </c>
    </row>
    <row r="159" spans="1:8" x14ac:dyDescent="0.25">
      <c r="A159" s="56" t="s">
        <v>157</v>
      </c>
      <c r="B159" s="68">
        <f>SUMIF('Accounting Record'!$A$2:$A$2100,Reconcilation!A159,'Accounting Record'!$E$2:$E$2100)+SUMIF('Monthly Adjustments'!$A$3:$A$181,Reconcilation!A159,'Monthly Adjustments'!$BB$3:$BB$181)</f>
        <v>9432174.540000001</v>
      </c>
      <c r="C159" s="4">
        <f>ReconciliationData!AK158+ReconciliationData!Y158</f>
        <v>9432174.5500000007</v>
      </c>
      <c r="D159" s="4">
        <f t="shared" si="4"/>
        <v>-9.9999997764825821E-3</v>
      </c>
      <c r="F159" s="4">
        <f>ReconciliationData!AA158</f>
        <v>9600022.1369579565</v>
      </c>
      <c r="G159" s="4">
        <f>ReconciliationData!AH158</f>
        <v>9600022.1400000006</v>
      </c>
      <c r="H159" s="4">
        <f t="shared" si="5"/>
        <v>-3.0420441180467606E-3</v>
      </c>
    </row>
    <row r="160" spans="1:8" x14ac:dyDescent="0.25">
      <c r="A160" s="56" t="s">
        <v>158</v>
      </c>
      <c r="B160" s="68">
        <f>SUMIF('Accounting Record'!$A$2:$A$2100,Reconcilation!A160,'Accounting Record'!$E$2:$E$2100)+SUMIF('Monthly Adjustments'!$A$3:$A$181,Reconcilation!A160,'Monthly Adjustments'!$BB$3:$BB$181)</f>
        <v>3044636.5100000002</v>
      </c>
      <c r="C160" s="4">
        <f>ReconciliationData!AK159+ReconciliationData!Y159</f>
        <v>3044636.5100000002</v>
      </c>
      <c r="D160" s="4">
        <f t="shared" si="4"/>
        <v>0</v>
      </c>
      <c r="F160" s="4">
        <f>ReconciliationData!AA159</f>
        <v>3044636.5056629637</v>
      </c>
      <c r="G160" s="4">
        <f>ReconciliationData!AH159</f>
        <v>3044636.5100000002</v>
      </c>
      <c r="H160" s="4">
        <f t="shared" si="5"/>
        <v>-4.3370365165174007E-3</v>
      </c>
    </row>
    <row r="161" spans="1:8" x14ac:dyDescent="0.25">
      <c r="A161" s="56" t="s">
        <v>159</v>
      </c>
      <c r="B161" s="68">
        <f>SUMIF('Accounting Record'!$A$2:$A$2100,Reconcilation!A161,'Accounting Record'!$E$2:$E$2100)+SUMIF('Monthly Adjustments'!$A$3:$A$181,Reconcilation!A161,'Monthly Adjustments'!$BB$3:$BB$181)</f>
        <v>1211855.6500000001</v>
      </c>
      <c r="C161" s="4">
        <f>ReconciliationData!AK160+ReconciliationData!Y160</f>
        <v>1211855.6500000001</v>
      </c>
      <c r="D161" s="4">
        <f t="shared" si="4"/>
        <v>0</v>
      </c>
      <c r="F161" s="4">
        <f>ReconciliationData!AA160</f>
        <v>1211855.646552606</v>
      </c>
      <c r="G161" s="4">
        <f>ReconciliationData!AH160</f>
        <v>1211855.6500000001</v>
      </c>
      <c r="H161" s="4">
        <f t="shared" si="5"/>
        <v>-3.4473941195756197E-3</v>
      </c>
    </row>
    <row r="162" spans="1:8" x14ac:dyDescent="0.25">
      <c r="A162" s="56" t="s">
        <v>160</v>
      </c>
      <c r="B162" s="68">
        <f>SUMIF('Accounting Record'!$A$2:$A$2100,Reconcilation!A162,'Accounting Record'!$E$2:$E$2100)+SUMIF('Monthly Adjustments'!$A$3:$A$181,Reconcilation!A162,'Monthly Adjustments'!$BB$3:$BB$181)</f>
        <v>2455299.2999999998</v>
      </c>
      <c r="C162" s="4">
        <f>ReconciliationData!AK161+ReconciliationData!Y161</f>
        <v>2456491.2600000002</v>
      </c>
      <c r="D162" s="4">
        <f t="shared" si="4"/>
        <v>-1191.9600000004284</v>
      </c>
      <c r="F162" s="4">
        <f>ReconciliationData!AA161</f>
        <v>2461855.0756714367</v>
      </c>
      <c r="G162" s="4">
        <f>ReconciliationData!AH161</f>
        <v>2461855.08</v>
      </c>
      <c r="H162" s="4">
        <f t="shared" si="5"/>
        <v>-4.3285633437335491E-3</v>
      </c>
    </row>
    <row r="163" spans="1:8" x14ac:dyDescent="0.25">
      <c r="A163" s="56" t="s">
        <v>161</v>
      </c>
      <c r="B163" s="68">
        <f>SUMIF('Accounting Record'!$A$2:$A$2100,Reconcilation!A163,'Accounting Record'!$E$2:$E$2100)+SUMIF('Monthly Adjustments'!$A$3:$A$181,Reconcilation!A163,'Monthly Adjustments'!$BB$3:$BB$181)</f>
        <v>1570443.7700000003</v>
      </c>
      <c r="C163" s="4">
        <f>ReconciliationData!AK162+ReconciliationData!Y162</f>
        <v>1570443.77</v>
      </c>
      <c r="D163" s="4">
        <f t="shared" si="4"/>
        <v>0</v>
      </c>
      <c r="F163" s="4">
        <f>ReconciliationData!AA162</f>
        <v>1570443.7680782678</v>
      </c>
      <c r="G163" s="4">
        <f>ReconciliationData!AH162</f>
        <v>1570443.77</v>
      </c>
      <c r="H163" s="4">
        <f t="shared" si="5"/>
        <v>-1.9217322114855051E-3</v>
      </c>
    </row>
    <row r="164" spans="1:8" x14ac:dyDescent="0.25">
      <c r="A164" s="56" t="s">
        <v>162</v>
      </c>
      <c r="B164" s="68">
        <f>SUMIF('Accounting Record'!$A$2:$A$2100,Reconcilation!A164,'Accounting Record'!$E$2:$E$2100)+SUMIF('Monthly Adjustments'!$A$3:$A$181,Reconcilation!A164,'Monthly Adjustments'!$BB$3:$BB$181)</f>
        <v>504873.81000000006</v>
      </c>
      <c r="C164" s="4">
        <f>ReconciliationData!AK163+ReconciliationData!Y163</f>
        <v>504873.81000000006</v>
      </c>
      <c r="D164" s="4">
        <f t="shared" si="4"/>
        <v>0</v>
      </c>
      <c r="F164" s="4">
        <f>ReconciliationData!AA163</f>
        <v>504873.80944427243</v>
      </c>
      <c r="G164" s="4">
        <f>ReconciliationData!AH163</f>
        <v>504873.81000000006</v>
      </c>
      <c r="H164" s="4">
        <f t="shared" si="5"/>
        <v>-5.5572763085365295E-4</v>
      </c>
    </row>
    <row r="165" spans="1:8" x14ac:dyDescent="0.25">
      <c r="A165" s="56" t="s">
        <v>163</v>
      </c>
      <c r="B165" s="68">
        <f>SUMIF('Accounting Record'!$A$2:$A$2100,Reconcilation!A165,'Accounting Record'!$E$2:$E$2100)+SUMIF('Monthly Adjustments'!$A$3:$A$181,Reconcilation!A165,'Monthly Adjustments'!$BB$3:$BB$181)</f>
        <v>9016543.1400000006</v>
      </c>
      <c r="C165" s="4">
        <f>ReconciliationData!AK164+ReconciliationData!Y164</f>
        <v>9016543.1400000006</v>
      </c>
      <c r="D165" s="4">
        <f t="shared" si="4"/>
        <v>0</v>
      </c>
      <c r="F165" s="4">
        <f>ReconciliationData!AA164</f>
        <v>9016543.1388678886</v>
      </c>
      <c r="G165" s="4">
        <f>ReconciliationData!AH164</f>
        <v>9016543.1400000006</v>
      </c>
      <c r="H165" s="4">
        <f t="shared" si="5"/>
        <v>-1.1321119964122772E-3</v>
      </c>
    </row>
    <row r="166" spans="1:8" x14ac:dyDescent="0.25">
      <c r="A166" s="56" t="s">
        <v>164</v>
      </c>
      <c r="B166" s="68">
        <f>SUMIF('Accounting Record'!$A$2:$A$2100,Reconcilation!A166,'Accounting Record'!$E$2:$E$2100)+SUMIF('Monthly Adjustments'!$A$3:$A$181,Reconcilation!A166,'Monthly Adjustments'!$BB$3:$BB$181)</f>
        <v>5408227.8500000006</v>
      </c>
      <c r="C166" s="4">
        <f>ReconciliationData!AK165+ReconciliationData!Y165</f>
        <v>5408227.8500000006</v>
      </c>
      <c r="D166" s="4">
        <f t="shared" si="4"/>
        <v>0</v>
      </c>
      <c r="F166" s="4">
        <f>ReconciliationData!AA165</f>
        <v>5408227.8471800359</v>
      </c>
      <c r="G166" s="4">
        <f>ReconciliationData!AH165</f>
        <v>5408227.8500000006</v>
      </c>
      <c r="H166" s="4">
        <f t="shared" si="5"/>
        <v>-2.819964662194252E-3</v>
      </c>
    </row>
    <row r="167" spans="1:8" x14ac:dyDescent="0.25">
      <c r="A167" s="56" t="s">
        <v>165</v>
      </c>
      <c r="B167" s="68">
        <f>SUMIF('Accounting Record'!$A$2:$A$2100,Reconcilation!A167,'Accounting Record'!$E$2:$E$2100)+SUMIF('Monthly Adjustments'!$A$3:$A$181,Reconcilation!A167,'Monthly Adjustments'!$BB$3:$BB$181)</f>
        <v>7436908.3299999991</v>
      </c>
      <c r="C167" s="4">
        <f>ReconciliationData!AK166+ReconciliationData!Y166</f>
        <v>7436908.3300000001</v>
      </c>
      <c r="D167" s="4">
        <f t="shared" si="4"/>
        <v>0</v>
      </c>
      <c r="F167" s="4">
        <f>ReconciliationData!AA166</f>
        <v>7436908.3348518535</v>
      </c>
      <c r="G167" s="4">
        <f>ReconciliationData!AH166</f>
        <v>7436908.3300000001</v>
      </c>
      <c r="H167" s="4">
        <f t="shared" si="5"/>
        <v>4.8518534749746323E-3</v>
      </c>
    </row>
    <row r="168" spans="1:8" x14ac:dyDescent="0.25">
      <c r="A168" s="56" t="s">
        <v>166</v>
      </c>
      <c r="B168" s="68">
        <f>SUMIF('Accounting Record'!$A$2:$A$2100,Reconcilation!A168,'Accounting Record'!$E$2:$E$2100)+SUMIF('Monthly Adjustments'!$A$3:$A$181,Reconcilation!A168,'Monthly Adjustments'!$BB$3:$BB$181)</f>
        <v>32179685.460000001</v>
      </c>
      <c r="C168" s="4">
        <f>ReconciliationData!AK167+ReconciliationData!Y167</f>
        <v>32179685.420000002</v>
      </c>
      <c r="D168" s="4">
        <f t="shared" si="4"/>
        <v>3.9999999105930328E-2</v>
      </c>
      <c r="F168" s="4">
        <f>ReconciliationData!AA167</f>
        <v>33885184.312965907</v>
      </c>
      <c r="G168" s="4">
        <f>ReconciliationData!AH167</f>
        <v>33885184.310000002</v>
      </c>
      <c r="H168" s="4">
        <f t="shared" si="5"/>
        <v>2.9659047722816467E-3</v>
      </c>
    </row>
    <row r="169" spans="1:8" x14ac:dyDescent="0.25">
      <c r="A169" s="56" t="s">
        <v>167</v>
      </c>
      <c r="B169" s="68">
        <f>SUMIF('Accounting Record'!$A$2:$A$2100,Reconcilation!A169,'Accounting Record'!$E$2:$E$2100)+SUMIF('Monthly Adjustments'!$A$3:$A$181,Reconcilation!A169,'Monthly Adjustments'!$BB$3:$BB$181)</f>
        <v>22444593.369999997</v>
      </c>
      <c r="C169" s="4">
        <f>ReconciliationData!AK168+ReconciliationData!Y168</f>
        <v>22444593.369999997</v>
      </c>
      <c r="D169" s="4">
        <f t="shared" si="4"/>
        <v>0</v>
      </c>
      <c r="F169" s="4">
        <f>ReconciliationData!AA168</f>
        <v>22498567.422363207</v>
      </c>
      <c r="G169" s="4">
        <f>ReconciliationData!AH168</f>
        <v>22498567.419999998</v>
      </c>
      <c r="H169" s="4">
        <f t="shared" si="5"/>
        <v>2.363208681344986E-3</v>
      </c>
    </row>
    <row r="170" spans="1:8" x14ac:dyDescent="0.25">
      <c r="A170" s="56" t="s">
        <v>168</v>
      </c>
      <c r="B170" s="68">
        <f>SUMIF('Accounting Record'!$A$2:$A$2100,Reconcilation!A170,'Accounting Record'!$E$2:$E$2100)+SUMIF('Monthly Adjustments'!$A$3:$A$181,Reconcilation!A170,'Monthly Adjustments'!$BB$3:$BB$181)</f>
        <v>142085840.32000002</v>
      </c>
      <c r="C170" s="4">
        <f>ReconciliationData!AK169+ReconciliationData!Y169</f>
        <v>142085840.27899998</v>
      </c>
      <c r="D170" s="4">
        <f t="shared" si="4"/>
        <v>4.1000038385391235E-2</v>
      </c>
      <c r="F170" s="4">
        <f>ReconciliationData!AA169</f>
        <v>148094015.49806139</v>
      </c>
      <c r="G170" s="4">
        <f>ReconciliationData!AH169</f>
        <v>148094015.5</v>
      </c>
      <c r="H170" s="4">
        <f t="shared" si="5"/>
        <v>-1.9386112689971924E-3</v>
      </c>
    </row>
    <row r="171" spans="1:8" x14ac:dyDescent="0.25">
      <c r="A171" s="56" t="s">
        <v>169</v>
      </c>
      <c r="B171" s="68">
        <f>SUMIF('Accounting Record'!$A$2:$A$2100,Reconcilation!A171,'Accounting Record'!$E$2:$E$2100)+SUMIF('Monthly Adjustments'!$A$3:$A$181,Reconcilation!A171,'Monthly Adjustments'!$BB$3:$BB$181)</f>
        <v>2002892.58</v>
      </c>
      <c r="C171" s="4">
        <f>ReconciliationData!AK170+ReconciliationData!Y170</f>
        <v>2002892.5799999998</v>
      </c>
      <c r="D171" s="4">
        <f t="shared" si="4"/>
        <v>0</v>
      </c>
      <c r="F171" s="4">
        <f>ReconciliationData!AA170</f>
        <v>2002892.5813236225</v>
      </c>
      <c r="G171" s="4">
        <f>ReconciliationData!AH170</f>
        <v>2002892.5799999998</v>
      </c>
      <c r="H171" s="4">
        <f t="shared" si="5"/>
        <v>1.3236226513981819E-3</v>
      </c>
    </row>
    <row r="172" spans="1:8" x14ac:dyDescent="0.25">
      <c r="A172" s="56" t="s">
        <v>170</v>
      </c>
      <c r="B172" s="68">
        <f>SUMIF('Accounting Record'!$A$2:$A$2100,Reconcilation!A172,'Accounting Record'!$E$2:$E$2100)+SUMIF('Monthly Adjustments'!$A$3:$A$181,Reconcilation!A172,'Monthly Adjustments'!$BB$3:$BB$181)</f>
        <v>7305906.049999998</v>
      </c>
      <c r="C172" s="4">
        <f>ReconciliationData!AK171+ReconciliationData!Y171</f>
        <v>7305905.9899999993</v>
      </c>
      <c r="D172" s="4">
        <f t="shared" si="4"/>
        <v>5.9999998658895493E-2</v>
      </c>
      <c r="F172" s="4">
        <f>ReconciliationData!AA171</f>
        <v>7476512.6855202531</v>
      </c>
      <c r="G172" s="4">
        <f>ReconciliationData!AH171</f>
        <v>7476512.6899999995</v>
      </c>
      <c r="H172" s="4">
        <f t="shared" si="5"/>
        <v>-4.4797463342547417E-3</v>
      </c>
    </row>
    <row r="173" spans="1:8" x14ac:dyDescent="0.25">
      <c r="A173" s="56" t="s">
        <v>171</v>
      </c>
      <c r="B173" s="68">
        <f>SUMIF('Accounting Record'!$A$2:$A$2100,Reconcilation!A173,'Accounting Record'!$E$2:$E$2100)+SUMIF('Monthly Adjustments'!$A$3:$A$181,Reconcilation!A173,'Monthly Adjustments'!$BB$3:$BB$181)</f>
        <v>3399679.8199999984</v>
      </c>
      <c r="C173" s="4">
        <f>ReconciliationData!AK172+ReconciliationData!Y172</f>
        <v>3399679.8199999994</v>
      </c>
      <c r="D173" s="4">
        <f t="shared" si="4"/>
        <v>0</v>
      </c>
      <c r="F173" s="4">
        <f>ReconciliationData!AA172</f>
        <v>3399679.8229497108</v>
      </c>
      <c r="G173" s="4">
        <f>ReconciliationData!AH172</f>
        <v>3399679.8199999994</v>
      </c>
      <c r="H173" s="4">
        <f t="shared" si="5"/>
        <v>2.9497114010155201E-3</v>
      </c>
    </row>
    <row r="174" spans="1:8" x14ac:dyDescent="0.25">
      <c r="A174" s="56" t="s">
        <v>172</v>
      </c>
      <c r="B174" s="68">
        <f>SUMIF('Accounting Record'!$A$2:$A$2100,Reconcilation!A174,'Accounting Record'!$E$2:$E$2100)+SUMIF('Monthly Adjustments'!$A$3:$A$181,Reconcilation!A174,'Monthly Adjustments'!$BB$3:$BB$181)</f>
        <v>1000303.5999999999</v>
      </c>
      <c r="C174" s="4">
        <f>ReconciliationData!AK173+ReconciliationData!Y173</f>
        <v>1000303.6000000001</v>
      </c>
      <c r="D174" s="4">
        <f t="shared" si="4"/>
        <v>0</v>
      </c>
      <c r="F174" s="4">
        <f>ReconciliationData!AA173</f>
        <v>1000303.6046767167</v>
      </c>
      <c r="G174" s="4">
        <f>ReconciliationData!AH173</f>
        <v>1000303.6000000001</v>
      </c>
      <c r="H174" s="4">
        <f t="shared" si="5"/>
        <v>4.676716635003686E-3</v>
      </c>
    </row>
    <row r="175" spans="1:8" x14ac:dyDescent="0.25">
      <c r="A175" s="56" t="s">
        <v>173</v>
      </c>
      <c r="B175" s="68">
        <f>SUMIF('Accounting Record'!$A$2:$A$2100,Reconcilation!A175,'Accounting Record'!$E$2:$E$2100)+SUMIF('Monthly Adjustments'!$A$3:$A$181,Reconcilation!A175,'Monthly Adjustments'!$BB$3:$BB$181)</f>
        <v>1629067.27</v>
      </c>
      <c r="C175" s="4">
        <f>ReconciliationData!AK174+ReconciliationData!Y174</f>
        <v>1629067.27</v>
      </c>
      <c r="D175" s="4">
        <f t="shared" si="4"/>
        <v>0</v>
      </c>
      <c r="F175" s="4">
        <f>ReconciliationData!AA174</f>
        <v>1629067.2742775453</v>
      </c>
      <c r="G175" s="4">
        <f>ReconciliationData!AH174</f>
        <v>1629067.27</v>
      </c>
      <c r="H175" s="4">
        <f t="shared" si="5"/>
        <v>4.2775452602654696E-3</v>
      </c>
    </row>
    <row r="176" spans="1:8" x14ac:dyDescent="0.25">
      <c r="A176" s="56" t="s">
        <v>174</v>
      </c>
      <c r="B176" s="68">
        <f>SUMIF('Accounting Record'!$A$2:$A$2100,Reconcilation!A176,'Accounting Record'!$E$2:$E$2100)+SUMIF('Monthly Adjustments'!$A$3:$A$181,Reconcilation!A176,'Monthly Adjustments'!$BB$3:$BB$181)</f>
        <v>0</v>
      </c>
      <c r="C176" s="4">
        <f>ReconciliationData!AK175+ReconciliationData!Y175</f>
        <v>0</v>
      </c>
      <c r="D176" s="4">
        <f t="shared" si="4"/>
        <v>0</v>
      </c>
      <c r="F176" s="4">
        <f>ReconciliationData!AA175</f>
        <v>0</v>
      </c>
      <c r="G176" s="4">
        <f>ReconciliationData!AH175</f>
        <v>0</v>
      </c>
      <c r="H176" s="4">
        <f t="shared" si="5"/>
        <v>0</v>
      </c>
    </row>
    <row r="177" spans="1:9" x14ac:dyDescent="0.25">
      <c r="A177" s="56" t="s">
        <v>175</v>
      </c>
      <c r="B177" s="68">
        <f>SUMIF('Accounting Record'!$A$2:$A$2100,Reconcilation!A177,'Accounting Record'!$E$2:$E$2100)+SUMIF('Monthly Adjustments'!$A$3:$A$181,Reconcilation!A177,'Monthly Adjustments'!$BB$3:$BB$181)</f>
        <v>6058713.29</v>
      </c>
      <c r="C177" s="4">
        <f>ReconciliationData!AK176+ReconciliationData!Y176</f>
        <v>6058713.29</v>
      </c>
      <c r="D177" s="4">
        <f t="shared" si="4"/>
        <v>0</v>
      </c>
      <c r="F177" s="4">
        <f>ReconciliationData!AA176</f>
        <v>6058713.292618881</v>
      </c>
      <c r="G177" s="4">
        <f>ReconciliationData!AH176</f>
        <v>6058713.29</v>
      </c>
      <c r="H177" s="4">
        <f t="shared" si="5"/>
        <v>2.6188809424638748E-3</v>
      </c>
    </row>
    <row r="178" spans="1:9" x14ac:dyDescent="0.25">
      <c r="A178" s="56" t="s">
        <v>176</v>
      </c>
      <c r="B178" s="68">
        <f>SUMIF('Accounting Record'!$A$2:$A$2100,Reconcilation!A178,'Accounting Record'!$E$2:$E$2100)+SUMIF('Monthly Adjustments'!$A$3:$A$181,Reconcilation!A178,'Monthly Adjustments'!$BB$3:$BB$181)</f>
        <v>5079700.9900000012</v>
      </c>
      <c r="C178" s="4">
        <f>ReconciliationData!AK177+ReconciliationData!Y177</f>
        <v>5079700.99</v>
      </c>
      <c r="D178" s="4">
        <f t="shared" si="4"/>
        <v>0</v>
      </c>
      <c r="F178" s="4">
        <f>ReconciliationData!AA177</f>
        <v>5079700.9941623881</v>
      </c>
      <c r="G178" s="4">
        <f>ReconciliationData!AH177</f>
        <v>5079700.99</v>
      </c>
      <c r="H178" s="4">
        <f t="shared" si="5"/>
        <v>4.1623879224061966E-3</v>
      </c>
    </row>
    <row r="179" spans="1:9" x14ac:dyDescent="0.25">
      <c r="A179" s="56" t="s">
        <v>177</v>
      </c>
      <c r="B179" s="68">
        <f>SUMIF('Accounting Record'!$A$2:$A$2100,Reconcilation!A179,'Accounting Record'!$E$2:$E$2100)+SUMIF('Monthly Adjustments'!$A$3:$A$181,Reconcilation!A179,'Monthly Adjustments'!$BB$3:$BB$181)</f>
        <v>2406016.4800000004</v>
      </c>
      <c r="C179" s="4">
        <f>ReconciliationData!AK178+ReconciliationData!Y178</f>
        <v>2406016.48</v>
      </c>
      <c r="D179" s="4">
        <f t="shared" si="4"/>
        <v>0</v>
      </c>
      <c r="F179" s="4">
        <f>ReconciliationData!AA178</f>
        <v>2406016.4773918465</v>
      </c>
      <c r="G179" s="4">
        <f>ReconciliationData!AH178</f>
        <v>2406016.48</v>
      </c>
      <c r="H179" s="4">
        <f t="shared" si="5"/>
        <v>-2.6081535033881664E-3</v>
      </c>
    </row>
    <row r="180" spans="1:9" x14ac:dyDescent="0.25">
      <c r="A180" s="56" t="s">
        <v>178</v>
      </c>
      <c r="B180" s="68">
        <f>SUMIF('Accounting Record'!$A$2:$A$2100,Reconcilation!A180,'Accounting Record'!$E$2:$E$2100)+SUMIF('Monthly Adjustments'!$A$3:$A$181,Reconcilation!A180,'Monthly Adjustments'!$BB$3:$BB$181)</f>
        <v>708604.93000000017</v>
      </c>
      <c r="C180" s="4">
        <f>ReconciliationData!AK179+ReconciliationData!Y179</f>
        <v>708604.93</v>
      </c>
      <c r="D180" s="4">
        <f t="shared" si="4"/>
        <v>0</v>
      </c>
      <c r="F180" s="4">
        <f>ReconciliationData!AA179</f>
        <v>708604.93165022659</v>
      </c>
      <c r="G180" s="4">
        <f>ReconciliationData!AH179</f>
        <v>708604.93</v>
      </c>
      <c r="H180" s="4">
        <f t="shared" si="5"/>
        <v>1.6502265352755785E-3</v>
      </c>
    </row>
    <row r="181" spans="1:9" x14ac:dyDescent="0.25">
      <c r="A181" s="56">
        <v>8001</v>
      </c>
      <c r="B181" s="68">
        <f>SUMIF('Accounting Record'!$A$2:$A$2100,Reconcilation!A181,'Accounting Record'!$E$2:$E$2100)+SUMIF('Monthly Adjustments'!$A$3:$A$181,Reconcilation!A181,'Monthly Adjustments'!$BB$3:$BB$181)</f>
        <v>0</v>
      </c>
      <c r="C181" s="4">
        <f>ReconciliationData!AK180+ReconciliationData!Y180</f>
        <v>154873041.60067853</v>
      </c>
      <c r="D181" s="4">
        <f t="shared" si="4"/>
        <v>-154873041.60067853</v>
      </c>
      <c r="E181" s="4"/>
      <c r="F181" s="4">
        <f>ReconciliationData!AA180</f>
        <v>180680903.28999999</v>
      </c>
      <c r="G181" s="4">
        <f>ReconciliationData!AH180</f>
        <v>180680903.28999996</v>
      </c>
      <c r="H181" s="4">
        <f t="shared" si="5"/>
        <v>0</v>
      </c>
    </row>
    <row r="182" spans="1:9" x14ac:dyDescent="0.25">
      <c r="A182" s="60" t="s">
        <v>567</v>
      </c>
      <c r="B182" s="90">
        <f>SUM(B3:B181)</f>
        <v>4448670194.630002</v>
      </c>
      <c r="C182" s="61">
        <f t="shared" ref="C182:D182" si="6">SUM(C3:C181)</f>
        <v>4603682090.8709106</v>
      </c>
      <c r="D182" s="61">
        <f t="shared" si="6"/>
        <v>-155011896.24091002</v>
      </c>
      <c r="F182" s="62">
        <f>SUM(F3:F181)</f>
        <v>4708887660.4758091</v>
      </c>
      <c r="G182" s="62">
        <f t="shared" ref="G182:H182" si="7">SUM(G3:G181)</f>
        <v>4710823379.3299999</v>
      </c>
      <c r="H182" s="62">
        <f t="shared" si="7"/>
        <v>-1935718.8541903403</v>
      </c>
    </row>
    <row r="184" spans="1:9" x14ac:dyDescent="0.25">
      <c r="D184" s="68">
        <f>B182-D182</f>
        <v>4603682090.8709116</v>
      </c>
      <c r="G184" s="4"/>
      <c r="H184" s="4">
        <f>G182+H182</f>
        <v>4708887660.4758101</v>
      </c>
    </row>
    <row r="185" spans="1:9" x14ac:dyDescent="0.25">
      <c r="G185" s="4"/>
      <c r="H185" s="68"/>
    </row>
    <row r="186" spans="1:9" x14ac:dyDescent="0.25">
      <c r="G186" s="4"/>
      <c r="H186" s="73">
        <v>4708971499</v>
      </c>
      <c r="I186" t="s">
        <v>595</v>
      </c>
    </row>
    <row r="187" spans="1:9" x14ac:dyDescent="0.25">
      <c r="H187" s="4">
        <f>H184-H186</f>
        <v>-83838.524189949036</v>
      </c>
      <c r="I187" t="s">
        <v>596</v>
      </c>
    </row>
  </sheetData>
  <mergeCells count="2">
    <mergeCell ref="F1:H1"/>
    <mergeCell ref="B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N25"/>
  <sheetViews>
    <sheetView tabSelected="1" workbookViewId="0">
      <pane xSplit="2" ySplit="4" topLeftCell="F5" activePane="bottomRight" state="frozen"/>
      <selection pane="topRight" activeCell="C1" sqref="C1"/>
      <selection pane="bottomLeft" activeCell="A4" sqref="A4"/>
      <selection pane="bottomRight" activeCell="B1" sqref="B1"/>
    </sheetView>
  </sheetViews>
  <sheetFormatPr defaultRowHeight="15" x14ac:dyDescent="0.25"/>
  <cols>
    <col min="1" max="1" width="18.85546875" customWidth="1"/>
    <col min="2" max="2" width="20" customWidth="1"/>
    <col min="3" max="3" width="20.5703125" bestFit="1" customWidth="1"/>
    <col min="4" max="4" width="19.42578125" bestFit="1" customWidth="1"/>
    <col min="5" max="5" width="10.140625" bestFit="1" customWidth="1"/>
    <col min="6" max="6" width="17.42578125" customWidth="1"/>
    <col min="7" max="7" width="16.42578125" bestFit="1" customWidth="1"/>
    <col min="8" max="8" width="17.5703125" bestFit="1" customWidth="1"/>
    <col min="9" max="9" width="16.85546875" bestFit="1" customWidth="1"/>
    <col min="10" max="10" width="15.42578125" bestFit="1" customWidth="1"/>
    <col min="11" max="11" width="22.140625" bestFit="1" customWidth="1"/>
    <col min="12" max="12" width="16" bestFit="1" customWidth="1"/>
  </cols>
  <sheetData>
    <row r="1" spans="1:14" x14ac:dyDescent="0.25">
      <c r="A1" s="38" t="s">
        <v>594</v>
      </c>
      <c r="B1" s="72"/>
      <c r="C1" s="38"/>
      <c r="D1" s="42" t="e">
        <f>VLOOKUP(B1,ReconciliationData!$A$2:$B$180,2,FALSE)</f>
        <v>#N/A</v>
      </c>
      <c r="E1" s="41"/>
      <c r="F1" s="41"/>
      <c r="G1" s="41"/>
      <c r="H1" s="41"/>
      <c r="I1" s="41"/>
      <c r="J1" s="41"/>
      <c r="K1" s="41"/>
      <c r="L1" s="41"/>
    </row>
    <row r="2" spans="1:14" ht="15.75" x14ac:dyDescent="0.25">
      <c r="A2" s="67" t="s">
        <v>593</v>
      </c>
      <c r="B2" s="40"/>
    </row>
    <row r="3" spans="1:14" x14ac:dyDescent="0.25">
      <c r="C3" s="6" t="s">
        <v>307</v>
      </c>
      <c r="L3" s="63" t="s">
        <v>304</v>
      </c>
    </row>
    <row r="4" spans="1:14" x14ac:dyDescent="0.25">
      <c r="B4" s="39" t="s">
        <v>301</v>
      </c>
      <c r="C4" s="39" t="s">
        <v>308</v>
      </c>
      <c r="D4" s="39" t="s">
        <v>302</v>
      </c>
      <c r="E4" s="39" t="s">
        <v>293</v>
      </c>
      <c r="F4" s="39" t="s">
        <v>309</v>
      </c>
      <c r="G4" s="39" t="s">
        <v>488</v>
      </c>
      <c r="H4" s="39" t="s">
        <v>311</v>
      </c>
      <c r="I4" s="39" t="s">
        <v>312</v>
      </c>
      <c r="J4" s="39" t="s">
        <v>303</v>
      </c>
      <c r="K4" s="39" t="s">
        <v>591</v>
      </c>
      <c r="L4" s="66" t="s">
        <v>592</v>
      </c>
    </row>
    <row r="5" spans="1:14" x14ac:dyDescent="0.25">
      <c r="A5" t="s">
        <v>285</v>
      </c>
      <c r="B5" s="43" t="e">
        <f>VLOOKUP(B1,ReconciliationData!$A$2:$AL$180,3,FALSE)</f>
        <v>#N/A</v>
      </c>
      <c r="C5" s="43" t="e">
        <f>VLOOKUP(B1,ReconciliationData!$A$2:$AL$180,4,FALSE)-E5</f>
        <v>#N/A</v>
      </c>
      <c r="D5" s="43" t="e">
        <f>SUM(B5:C5)</f>
        <v>#N/A</v>
      </c>
      <c r="E5" s="43">
        <v>0</v>
      </c>
      <c r="F5" s="43" t="e">
        <f>VLOOKUP(B1,'Monthly Adjustments'!$A$3:$AW$181,2,FALSE)</f>
        <v>#N/A</v>
      </c>
      <c r="G5" s="43" t="e">
        <f>VLOOKUP(B1,'Monthly Adjustments'!$A$3:$AW$181,3,FALSE)</f>
        <v>#N/A</v>
      </c>
      <c r="H5" s="43" t="e">
        <f>VLOOKUP(B1,'Monthly Adjustments'!$A$3:$AW$181,4,FALSE)</f>
        <v>#N/A</v>
      </c>
      <c r="I5" s="43" t="e">
        <f>VLOOKUP(B1,'Monthly Adjustments'!$A$3:$AW$181,5,FALSE)</f>
        <v>#N/A</v>
      </c>
      <c r="J5" s="43" t="e">
        <f t="shared" ref="J5:J16" si="0">ROUND(SUM(D5:I5),2)</f>
        <v>#N/A</v>
      </c>
      <c r="K5" s="43" t="e">
        <f>SUMIFS('Accounting Record'!$E$2:$E$2125,'Accounting Record'!$A$2:$A$2125,$B$1,'Accounting Record'!$B$2:$B$2125,1)+I5</f>
        <v>#N/A</v>
      </c>
      <c r="L5" s="43" t="e">
        <f>ROUND(K5-J5,2)</f>
        <v>#N/A</v>
      </c>
      <c r="M5" s="3"/>
      <c r="N5" s="3"/>
    </row>
    <row r="6" spans="1:14" x14ac:dyDescent="0.25">
      <c r="A6" t="s">
        <v>287</v>
      </c>
      <c r="B6" s="43" t="e">
        <f>VLOOKUP(B1,ReconciliationData!$A$2:$AL$180,5,FALSE)</f>
        <v>#N/A</v>
      </c>
      <c r="C6" s="43" t="e">
        <f>VLOOKUP(B1,ReconciliationData!$A$2:$AL$180,6,FALSE)-E6</f>
        <v>#N/A</v>
      </c>
      <c r="D6" s="43" t="e">
        <f t="shared" ref="D6:D16" si="1">SUM(B6:C6)</f>
        <v>#N/A</v>
      </c>
      <c r="E6" s="43">
        <v>0</v>
      </c>
      <c r="F6" s="43" t="e">
        <f>VLOOKUP(B1,'Monthly Adjustments'!$A$3:$AW$181,6,FALSE)</f>
        <v>#N/A</v>
      </c>
      <c r="G6" s="43" t="e">
        <f>VLOOKUP(B1,'Monthly Adjustments'!$A$3:$AW$181,7,FALSE)</f>
        <v>#N/A</v>
      </c>
      <c r="H6" s="43" t="e">
        <f>VLOOKUP(B1,'Monthly Adjustments'!$A$3:$AW$181,8,FALSE)</f>
        <v>#N/A</v>
      </c>
      <c r="I6" s="43" t="e">
        <f>VLOOKUP(B1,'Monthly Adjustments'!$A$3:$AW$181,9,FALSE)</f>
        <v>#N/A</v>
      </c>
      <c r="J6" s="43" t="e">
        <f t="shared" si="0"/>
        <v>#N/A</v>
      </c>
      <c r="K6" s="43" t="e">
        <f>SUMIFS('Accounting Record'!$E$2:$E$2125,'Accounting Record'!$A$2:$A$2125,$B$1,'Accounting Record'!$B$2:$B$2125,2)+I6</f>
        <v>#N/A</v>
      </c>
      <c r="L6" s="43" t="e">
        <f t="shared" ref="L6:L16" si="2">ROUND(K6-J6,2)</f>
        <v>#N/A</v>
      </c>
      <c r="M6" s="3"/>
      <c r="N6" s="3"/>
    </row>
    <row r="7" spans="1:14" x14ac:dyDescent="0.25">
      <c r="A7" s="52" t="s">
        <v>288</v>
      </c>
      <c r="B7" s="43" t="e">
        <f>VLOOKUP(B1,ReconciliationData!$A$2:$AL$180,7,FALSE)</f>
        <v>#N/A</v>
      </c>
      <c r="C7" s="43" t="e">
        <f>VLOOKUP(B1,ReconciliationData!$A$2:$AL$180,8,FALSE)-E7</f>
        <v>#N/A</v>
      </c>
      <c r="D7" s="43" t="e">
        <f t="shared" si="1"/>
        <v>#N/A</v>
      </c>
      <c r="E7" s="43">
        <v>0</v>
      </c>
      <c r="F7" s="43" t="e">
        <f>VLOOKUP(B1,'Monthly Adjustments'!$A$3:$AW$181,10,FALSE)</f>
        <v>#N/A</v>
      </c>
      <c r="G7" s="43" t="e">
        <f>VLOOKUP(B1,'Monthly Adjustments'!$A$3:$AW$181,11,FALSE)</f>
        <v>#N/A</v>
      </c>
      <c r="H7" s="43" t="e">
        <f>VLOOKUP(B1,'Monthly Adjustments'!$A$3:$AW$181,12,FALSE)</f>
        <v>#N/A</v>
      </c>
      <c r="I7" s="43" t="e">
        <f>VLOOKUP(B1,'Monthly Adjustments'!$A$3:$AW$181,13,FALSE)</f>
        <v>#N/A</v>
      </c>
      <c r="J7" s="43" t="e">
        <f t="shared" si="0"/>
        <v>#N/A</v>
      </c>
      <c r="K7" s="43" t="e">
        <f>SUMIFS('Accounting Record'!$E$2:$E$2125,'Accounting Record'!$A$2:$A$2125,$B$1,'Accounting Record'!$B$2:$B$2125,3)+I7</f>
        <v>#N/A</v>
      </c>
      <c r="L7" s="43" t="e">
        <f t="shared" si="2"/>
        <v>#N/A</v>
      </c>
      <c r="M7" s="3"/>
      <c r="N7" s="3"/>
    </row>
    <row r="8" spans="1:14" x14ac:dyDescent="0.25">
      <c r="A8" t="s">
        <v>289</v>
      </c>
      <c r="B8" s="43" t="e">
        <f>VLOOKUP(B1,ReconciliationData!$A$2:$AL$180,9,FALSE)</f>
        <v>#N/A</v>
      </c>
      <c r="C8" s="43" t="e">
        <f>VLOOKUP(B1,ReconciliationData!$A$2:$AL$180,10,FALSE)-E8</f>
        <v>#N/A</v>
      </c>
      <c r="D8" s="43" t="e">
        <f t="shared" si="1"/>
        <v>#N/A</v>
      </c>
      <c r="E8" s="43">
        <v>0</v>
      </c>
      <c r="F8" s="43" t="e">
        <f>VLOOKUP(B1,'Monthly Adjustments'!$A$3:$AW$181,14,FALSE)</f>
        <v>#N/A</v>
      </c>
      <c r="G8" s="43" t="e">
        <f>VLOOKUP(B1,'Monthly Adjustments'!$A$3:$AW$181,15,FALSE)</f>
        <v>#N/A</v>
      </c>
      <c r="H8" s="43" t="e">
        <f>VLOOKUP(B1,'Monthly Adjustments'!$A$3:$AW$181,16,FALSE)</f>
        <v>#N/A</v>
      </c>
      <c r="I8" s="43" t="e">
        <f>VLOOKUP(B1,'Monthly Adjustments'!$A$3:$AW$181,17,FALSE)</f>
        <v>#N/A</v>
      </c>
      <c r="J8" s="43" t="e">
        <f t="shared" si="0"/>
        <v>#N/A</v>
      </c>
      <c r="K8" s="43" t="e">
        <f>SUMIFS('Accounting Record'!$E$2:$E$2125,'Accounting Record'!$A$2:$A$2125,$B$1,'Accounting Record'!$B$2:$B$2125,4)+I8</f>
        <v>#N/A</v>
      </c>
      <c r="L8" s="43" t="e">
        <f t="shared" si="2"/>
        <v>#N/A</v>
      </c>
      <c r="M8" s="3"/>
      <c r="N8" s="3"/>
    </row>
    <row r="9" spans="1:14" x14ac:dyDescent="0.25">
      <c r="A9" s="52" t="s">
        <v>290</v>
      </c>
      <c r="B9" s="43" t="e">
        <f>VLOOKUP(B1,ReconciliationData!$A$2:$AL$180,11,FALSE)</f>
        <v>#N/A</v>
      </c>
      <c r="C9" s="43" t="e">
        <f>VLOOKUP(B1,ReconciliationData!$A$2:$AL$180,12,FALSE)-E9</f>
        <v>#N/A</v>
      </c>
      <c r="D9" s="43" t="e">
        <f t="shared" si="1"/>
        <v>#N/A</v>
      </c>
      <c r="E9" s="43">
        <v>0</v>
      </c>
      <c r="F9" s="43" t="e">
        <f>VLOOKUP(B1,'Monthly Adjustments'!$A$3:$AW$181,18,FALSE)</f>
        <v>#N/A</v>
      </c>
      <c r="G9" s="43" t="e">
        <f>VLOOKUP(B1,'Monthly Adjustments'!$A$3:$AW$181,19,FALSE)</f>
        <v>#N/A</v>
      </c>
      <c r="H9" s="43" t="e">
        <f>VLOOKUP(B1,'Monthly Adjustments'!$A$3:$AW$181,20,FALSE)</f>
        <v>#N/A</v>
      </c>
      <c r="I9" s="43" t="e">
        <f>VLOOKUP(B1,'Monthly Adjustments'!$A$3:$AW$181,21,FALSE)</f>
        <v>#N/A</v>
      </c>
      <c r="J9" s="43" t="e">
        <f t="shared" si="0"/>
        <v>#N/A</v>
      </c>
      <c r="K9" s="43" t="e">
        <f>SUMIFS('Accounting Record'!$E$2:$E$2125,'Accounting Record'!$A$2:$A$2125,$B$1,'Accounting Record'!$B$2:$B$2125,5)+I9</f>
        <v>#N/A</v>
      </c>
      <c r="L9" s="43" t="e">
        <f t="shared" si="2"/>
        <v>#N/A</v>
      </c>
      <c r="M9" s="3"/>
      <c r="N9" s="3"/>
    </row>
    <row r="10" spans="1:14" x14ac:dyDescent="0.25">
      <c r="A10" s="52" t="s">
        <v>291</v>
      </c>
      <c r="B10" s="43" t="e">
        <f>VLOOKUP(B1,ReconciliationData!$A$2:$AL$180,13,FALSE)</f>
        <v>#N/A</v>
      </c>
      <c r="C10" s="43" t="e">
        <f>VLOOKUP(B1,ReconciliationData!$A$2:$AL$180,14,FALSE)-E10</f>
        <v>#N/A</v>
      </c>
      <c r="D10" s="43" t="e">
        <f t="shared" si="1"/>
        <v>#N/A</v>
      </c>
      <c r="E10" s="43">
        <v>0</v>
      </c>
      <c r="F10" s="43" t="e">
        <f>VLOOKUP(B1,'Monthly Adjustments'!$A$3:$AW$181,22,FALSE)</f>
        <v>#N/A</v>
      </c>
      <c r="G10" s="43" t="e">
        <f>VLOOKUP(B1,'Monthly Adjustments'!$A$3:$AW$181,23,FALSE)</f>
        <v>#N/A</v>
      </c>
      <c r="H10" s="43" t="e">
        <f>VLOOKUP(B1,'Monthly Adjustments'!$A$3:$AW$181,24,FALSE)</f>
        <v>#N/A</v>
      </c>
      <c r="I10" s="43" t="e">
        <f>VLOOKUP(B1,'Monthly Adjustments'!$A$3:$AW$181,25,FALSE)</f>
        <v>#N/A</v>
      </c>
      <c r="J10" s="43" t="e">
        <f t="shared" si="0"/>
        <v>#N/A</v>
      </c>
      <c r="K10" s="43" t="e">
        <f>SUMIFS('Accounting Record'!$E$2:$E$2125,'Accounting Record'!$A$2:$A$2125,$B$1,'Accounting Record'!$B$2:$B$2125,6)+I10</f>
        <v>#N/A</v>
      </c>
      <c r="L10" s="43" t="e">
        <f t="shared" si="2"/>
        <v>#N/A</v>
      </c>
      <c r="M10" s="3"/>
      <c r="N10" s="3"/>
    </row>
    <row r="11" spans="1:14" x14ac:dyDescent="0.25">
      <c r="A11" t="s">
        <v>292</v>
      </c>
      <c r="B11" s="43" t="e">
        <f>VLOOKUP(B1,ReconciliationData!$A$2:$AL$180,15,FALSE)</f>
        <v>#N/A</v>
      </c>
      <c r="C11" s="43" t="e">
        <f>VLOOKUP(B1,ReconciliationData!$A$2:$AL$180,16,FALSE)-E11</f>
        <v>#N/A</v>
      </c>
      <c r="D11" s="43" t="e">
        <f t="shared" si="1"/>
        <v>#N/A</v>
      </c>
      <c r="E11" s="43">
        <v>0</v>
      </c>
      <c r="F11" s="43" t="e">
        <f>VLOOKUP(B1,'Monthly Adjustments'!$A$3:$AW$181,26,FALSE)</f>
        <v>#N/A</v>
      </c>
      <c r="G11" s="43" t="e">
        <f>VLOOKUP(B1,'Monthly Adjustments'!$A$3:$AW$181,27,FALSE)</f>
        <v>#N/A</v>
      </c>
      <c r="H11" s="43" t="e">
        <f>VLOOKUP(B1,'Monthly Adjustments'!$A$3:$AW$181,28,FALSE)</f>
        <v>#N/A</v>
      </c>
      <c r="I11" s="43" t="e">
        <f>VLOOKUP(B1,'Monthly Adjustments'!$A$3:$AW$181,29,FALSE)</f>
        <v>#N/A</v>
      </c>
      <c r="J11" s="43" t="e">
        <f t="shared" si="0"/>
        <v>#N/A</v>
      </c>
      <c r="K11" s="43" t="e">
        <f>SUMIFS('Accounting Record'!$E$2:$E$2125,'Accounting Record'!$A$2:$A$2125,$B$1,'Accounting Record'!$B$2:$B$2125,7)+I11</f>
        <v>#N/A</v>
      </c>
      <c r="L11" s="43" t="e">
        <f t="shared" si="2"/>
        <v>#N/A</v>
      </c>
      <c r="M11" s="3"/>
      <c r="N11" s="3"/>
    </row>
    <row r="12" spans="1:14" x14ac:dyDescent="0.25">
      <c r="A12" t="s">
        <v>294</v>
      </c>
      <c r="B12" s="43" t="e">
        <f>VLOOKUP(B1,ReconciliationData!$A$2:$AL$180,17,FALSE)</f>
        <v>#N/A</v>
      </c>
      <c r="C12" s="43" t="e">
        <f>VLOOKUP(B1,ReconciliationData!$A$2:$AL$180,18,FALSE)-E12</f>
        <v>#N/A</v>
      </c>
      <c r="D12" s="43" t="e">
        <f t="shared" si="1"/>
        <v>#N/A</v>
      </c>
      <c r="E12" s="43">
        <v>0</v>
      </c>
      <c r="F12" s="43" t="e">
        <f>VLOOKUP(B1,'Monthly Adjustments'!$A$3:$AW$181,30,FALSE)</f>
        <v>#N/A</v>
      </c>
      <c r="G12" s="43" t="e">
        <f>VLOOKUP(B1,'Monthly Adjustments'!$A$3:$AW$181,31,FALSE)</f>
        <v>#N/A</v>
      </c>
      <c r="H12" s="43" t="e">
        <f>VLOOKUP(B1,'Monthly Adjustments'!$A$3:$AW$181,32,FALSE)</f>
        <v>#N/A</v>
      </c>
      <c r="I12" s="43" t="e">
        <f>VLOOKUP(B1,'Monthly Adjustments'!$A$3:$AW$181,33,FALSE)</f>
        <v>#N/A</v>
      </c>
      <c r="J12" s="43" t="e">
        <f t="shared" si="0"/>
        <v>#N/A</v>
      </c>
      <c r="K12" s="43" t="e">
        <f>SUMIFS('Accounting Record'!$E$2:$E$2125,'Accounting Record'!$A$2:$A$2125,$B$1,'Accounting Record'!$B$2:$B$2125,8)+I12</f>
        <v>#N/A</v>
      </c>
      <c r="L12" s="43" t="e">
        <f t="shared" si="2"/>
        <v>#N/A</v>
      </c>
      <c r="M12" s="3"/>
      <c r="N12" s="3"/>
    </row>
    <row r="13" spans="1:14" x14ac:dyDescent="0.25">
      <c r="A13" t="s">
        <v>295</v>
      </c>
      <c r="B13" s="43" t="e">
        <f>VLOOKUP(B1,ReconciliationData!$A$2:$AL$180,19,FALSE)</f>
        <v>#N/A</v>
      </c>
      <c r="C13" s="43" t="e">
        <f>VLOOKUP(B1,ReconciliationData!$A$2:$AL$180,20,FALSE)-E13</f>
        <v>#N/A</v>
      </c>
      <c r="D13" s="43" t="e">
        <f t="shared" si="1"/>
        <v>#N/A</v>
      </c>
      <c r="E13" s="43">
        <v>0</v>
      </c>
      <c r="F13" s="43" t="e">
        <f>VLOOKUP(B1,'Monthly Adjustments'!$A$3:$AW$181,34,FALSE)</f>
        <v>#N/A</v>
      </c>
      <c r="G13" s="43" t="e">
        <f>VLOOKUP(B1,'Monthly Adjustments'!$A$3:$AW$181,35,FALSE)</f>
        <v>#N/A</v>
      </c>
      <c r="H13" s="43" t="e">
        <f>VLOOKUP(B1,'Monthly Adjustments'!$A$3:$AW$181,36,FALSE)</f>
        <v>#N/A</v>
      </c>
      <c r="I13" s="43" t="e">
        <f>VLOOKUP(B1,'Monthly Adjustments'!$A$3:$AW$181,37,FALSE)</f>
        <v>#N/A</v>
      </c>
      <c r="J13" s="43" t="e">
        <f t="shared" si="0"/>
        <v>#N/A</v>
      </c>
      <c r="K13" s="43" t="e">
        <f>SUMIFS('Accounting Record'!$E$2:$E$2125,'Accounting Record'!$A$2:$A$2125,$B$1,'Accounting Record'!$B$2:$B$2125,9)+I13</f>
        <v>#N/A</v>
      </c>
      <c r="L13" s="43" t="e">
        <f t="shared" si="2"/>
        <v>#N/A</v>
      </c>
      <c r="M13" s="3"/>
      <c r="N13" s="3"/>
    </row>
    <row r="14" spans="1:14" x14ac:dyDescent="0.25">
      <c r="A14" t="s">
        <v>296</v>
      </c>
      <c r="B14" s="43" t="e">
        <f>VLOOKUP(B1,ReconciliationData!$A$2:$AL$180,21,FALSE)</f>
        <v>#N/A</v>
      </c>
      <c r="C14" s="43" t="e">
        <f>VLOOKUP(B1,ReconciliationData!$A$2:$AL$180,22,FALSE)-E14</f>
        <v>#N/A</v>
      </c>
      <c r="D14" s="43" t="e">
        <f t="shared" si="1"/>
        <v>#N/A</v>
      </c>
      <c r="E14" s="43">
        <v>0</v>
      </c>
      <c r="F14" s="43" t="e">
        <f>VLOOKUP(B1,'Monthly Adjustments'!$A$3:$AW$181,38,FALSE)</f>
        <v>#N/A</v>
      </c>
      <c r="G14" s="43" t="e">
        <f>VLOOKUP(B1,'Monthly Adjustments'!$A$3:$AW$181,39,FALSE)</f>
        <v>#N/A</v>
      </c>
      <c r="H14" s="43" t="e">
        <f>VLOOKUP(B1,'Monthly Adjustments'!$A$3:$AW$181,40,FALSE)</f>
        <v>#N/A</v>
      </c>
      <c r="I14" s="43" t="e">
        <f>VLOOKUP(B1,'Monthly Adjustments'!$A$3:$AW$181,41,FALSE)</f>
        <v>#N/A</v>
      </c>
      <c r="J14" s="43" t="e">
        <f t="shared" si="0"/>
        <v>#N/A</v>
      </c>
      <c r="K14" s="43" t="e">
        <f>SUMIFS('Accounting Record'!$E$2:$E$2125,'Accounting Record'!$A$2:$A$2125,$B$1,'Accounting Record'!$B$2:$B$2125,10)+I14</f>
        <v>#N/A</v>
      </c>
      <c r="L14" s="43" t="e">
        <f t="shared" si="2"/>
        <v>#N/A</v>
      </c>
      <c r="M14" s="3"/>
      <c r="N14" s="3"/>
    </row>
    <row r="15" spans="1:14" x14ac:dyDescent="0.25">
      <c r="A15" t="s">
        <v>297</v>
      </c>
      <c r="B15" s="43" t="e">
        <f>VLOOKUP(B1,ReconciliationData!$A$2:$AL$180,23,FALSE)</f>
        <v>#N/A</v>
      </c>
      <c r="C15" s="43" t="e">
        <f>VLOOKUP(B1,ReconciliationData!$A$2:$AL$180,24,FALSE)-E15</f>
        <v>#N/A</v>
      </c>
      <c r="D15" s="43" t="e">
        <f t="shared" si="1"/>
        <v>#N/A</v>
      </c>
      <c r="E15" s="43">
        <v>0</v>
      </c>
      <c r="F15" s="43" t="e">
        <f>VLOOKUP(B1,'Monthly Adjustments'!$A$3:$AW$181,38,FALSE)</f>
        <v>#N/A</v>
      </c>
      <c r="G15" s="43" t="e">
        <f>VLOOKUP(B1,'Monthly Adjustments'!$A$3:$AW$181,43,FALSE)</f>
        <v>#N/A</v>
      </c>
      <c r="H15" s="43" t="e">
        <f>VLOOKUP(B1,'Monthly Adjustments'!$A$3:$AW$181,44,FALSE)</f>
        <v>#N/A</v>
      </c>
      <c r="I15" s="43" t="e">
        <f>VLOOKUP(B1,'Monthly Adjustments'!$A$3:$AW$181,45,FALSE)</f>
        <v>#N/A</v>
      </c>
      <c r="J15" s="43" t="e">
        <f t="shared" si="0"/>
        <v>#N/A</v>
      </c>
      <c r="K15" s="43" t="e">
        <f>SUMIFS('Accounting Record'!$E$2:$E$2125,'Accounting Record'!$A$2:$A$2125,$B$1,'Accounting Record'!$B$2:$B$2125,11)+I15</f>
        <v>#N/A</v>
      </c>
      <c r="L15" s="43" t="e">
        <f t="shared" si="2"/>
        <v>#N/A</v>
      </c>
      <c r="M15" s="3"/>
      <c r="N15" s="3"/>
    </row>
    <row r="16" spans="1:14" x14ac:dyDescent="0.25">
      <c r="A16" t="s">
        <v>306</v>
      </c>
      <c r="B16" s="69" t="e">
        <f>VLOOKUP(B1,ReconciliationData!$A$2:$AL$180,32,FALSE)</f>
        <v>#N/A</v>
      </c>
      <c r="C16" s="43" t="e">
        <f>VLOOKUP(B1,ReconciliationData!$A$2:$AL$180,33,FALSE)-E16</f>
        <v>#N/A</v>
      </c>
      <c r="D16" s="69" t="e">
        <f t="shared" si="1"/>
        <v>#N/A</v>
      </c>
      <c r="E16" s="69">
        <v>0</v>
      </c>
      <c r="F16" s="69" t="e">
        <f>VLOOKUP(B1,'Monthly Adjustments'!$A$3:$AW$181,46,FALSE)</f>
        <v>#N/A</v>
      </c>
      <c r="G16" s="43" t="e">
        <f>VLOOKUP(B1,'Monthly Adjustments'!$A$3:$AW$181,47,FALSE)</f>
        <v>#N/A</v>
      </c>
      <c r="H16" s="69" t="e">
        <f>VLOOKUP(B1,'Monthly Adjustments'!$A$3:$AW$181,48,FALSE)</f>
        <v>#N/A</v>
      </c>
      <c r="I16" s="69" t="e">
        <f>VLOOKUP(B1,'Monthly Adjustments'!$A$3:$AW$181,49,FALSE)</f>
        <v>#N/A</v>
      </c>
      <c r="J16" s="69" t="e">
        <f t="shared" si="0"/>
        <v>#N/A</v>
      </c>
      <c r="K16" s="43" t="e">
        <f>SUMIFS('Accounting Record'!$E$2:$E$2125,'Accounting Record'!$A$2:$A$2125,$B$1,'Accounting Record'!$B$2:$B$2125,12)+I16</f>
        <v>#N/A</v>
      </c>
      <c r="L16" s="43" t="e">
        <f t="shared" si="2"/>
        <v>#N/A</v>
      </c>
      <c r="M16" s="3"/>
      <c r="N16" s="3"/>
    </row>
    <row r="17" spans="1:14" x14ac:dyDescent="0.25">
      <c r="A17" t="s">
        <v>586</v>
      </c>
      <c r="B17" s="43" t="e">
        <f>VLOOKUP(B1,ReconciliationData!$A$2:$AL$180,25,FALSE)*-1</f>
        <v>#N/A</v>
      </c>
      <c r="C17" s="44"/>
      <c r="D17" s="44"/>
      <c r="E17" s="44" t="e">
        <f>VLOOKUP(B1,ReconciliationData!$A$2:$AL$180,25,FALSE)</f>
        <v>#N/A</v>
      </c>
      <c r="F17" s="70"/>
      <c r="G17" s="70"/>
      <c r="H17" s="70"/>
      <c r="I17" s="70"/>
      <c r="J17" s="70"/>
      <c r="K17" s="70"/>
      <c r="L17" s="70"/>
      <c r="M17" s="50"/>
      <c r="N17" s="50"/>
    </row>
    <row r="18" spans="1:14" x14ac:dyDescent="0.25">
      <c r="B18" s="45" t="e">
        <f>SUM(B5:B17)</f>
        <v>#N/A</v>
      </c>
      <c r="C18" s="45" t="e">
        <f t="shared" ref="C18:L18" si="3">SUM(C5:C16)</f>
        <v>#N/A</v>
      </c>
      <c r="D18" s="45" t="e">
        <f>SUM(D5:D17)</f>
        <v>#N/A</v>
      </c>
      <c r="E18" s="45" t="e">
        <f>SUM(E5:E17)</f>
        <v>#N/A</v>
      </c>
      <c r="F18" s="45" t="e">
        <f t="shared" si="3"/>
        <v>#N/A</v>
      </c>
      <c r="G18" s="45" t="e">
        <f t="shared" si="3"/>
        <v>#N/A</v>
      </c>
      <c r="H18" s="45" t="e">
        <f t="shared" si="3"/>
        <v>#N/A</v>
      </c>
      <c r="I18" s="45" t="e">
        <f t="shared" si="3"/>
        <v>#N/A</v>
      </c>
      <c r="J18" s="45" t="e">
        <f t="shared" si="3"/>
        <v>#N/A</v>
      </c>
      <c r="K18" s="45" t="e">
        <f t="shared" si="3"/>
        <v>#N/A</v>
      </c>
      <c r="L18" s="45" t="e">
        <f t="shared" si="3"/>
        <v>#N/A</v>
      </c>
    </row>
    <row r="19" spans="1:14" x14ac:dyDescent="0.25">
      <c r="B19" s="46"/>
      <c r="C19" s="46"/>
      <c r="D19" s="46"/>
      <c r="E19" s="46"/>
      <c r="F19" s="46"/>
      <c r="G19" s="46"/>
      <c r="H19" s="46"/>
      <c r="I19" s="46"/>
      <c r="J19" s="51"/>
      <c r="K19" s="46"/>
      <c r="L19" s="46"/>
    </row>
    <row r="20" spans="1:14" x14ac:dyDescent="0.25">
      <c r="A20" s="38" t="s">
        <v>305</v>
      </c>
      <c r="B20" s="46"/>
      <c r="C20" s="46"/>
      <c r="D20" s="47" t="e">
        <f>VLOOKUP(B1,ReconciliationData!$A$2:$AA$180,27,FALSE)</f>
        <v>#N/A</v>
      </c>
      <c r="E20" s="4"/>
      <c r="F20" s="46"/>
      <c r="G20" s="46"/>
      <c r="H20" s="84"/>
      <c r="I20" s="46"/>
      <c r="J20" s="46"/>
      <c r="K20" s="46"/>
      <c r="L20" s="46"/>
    </row>
    <row r="21" spans="1:14" x14ac:dyDescent="0.25">
      <c r="A21" s="38" t="s">
        <v>600</v>
      </c>
      <c r="D21" s="53" t="e">
        <f>ROUND(D20-D18+E18,2)</f>
        <v>#N/A</v>
      </c>
      <c r="G21" s="4"/>
      <c r="H21" s="85"/>
      <c r="K21" s="4"/>
    </row>
    <row r="22" spans="1:14" x14ac:dyDescent="0.25">
      <c r="D22" s="4"/>
      <c r="F22" s="4"/>
      <c r="H22" s="4"/>
    </row>
    <row r="23" spans="1:14" x14ac:dyDescent="0.25">
      <c r="B23" s="4"/>
      <c r="C23" s="4"/>
      <c r="D23" s="4"/>
      <c r="F23" s="4"/>
    </row>
    <row r="24" spans="1:14" x14ac:dyDescent="0.25">
      <c r="B24" s="4"/>
      <c r="D24" s="4"/>
    </row>
    <row r="25" spans="1:14" x14ac:dyDescent="0.25">
      <c r="B25" s="4"/>
      <c r="D25" s="4"/>
    </row>
  </sheetData>
  <pageMargins left="0.25" right="0.25" top="0.75" bottom="0.75" header="0.3" footer="0.3"/>
  <pageSetup scale="62" fitToHeight="0" orientation="landscape" r:id="rId1"/>
  <headerFooter>
    <oddHeader>&amp;LFiscal Year 2017-18 State Share Reconcilation</oddHeader>
    <oddFooter>&amp;LCDE, School Finance and Operations&amp;R&amp;D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U182"/>
  <sheetViews>
    <sheetView zoomScaleNormal="100" workbookViewId="0">
      <pane xSplit="2" ySplit="1" topLeftCell="S143" activePane="bottomRight" state="frozen"/>
      <selection activeCell="AA157" sqref="AA157"/>
      <selection pane="topRight" activeCell="AA157" sqref="AA157"/>
      <selection pane="bottomLeft" activeCell="AA157" sqref="AA157"/>
      <selection pane="bottomRight" activeCell="AA157" sqref="AA157"/>
    </sheetView>
  </sheetViews>
  <sheetFormatPr defaultRowHeight="15" x14ac:dyDescent="0.25"/>
  <cols>
    <col min="1" max="1" width="5.5703125" bestFit="1" customWidth="1"/>
    <col min="2" max="2" width="38" bestFit="1" customWidth="1"/>
    <col min="3" max="3" width="14.42578125" bestFit="1" customWidth="1"/>
    <col min="4" max="4" width="13.85546875" bestFit="1" customWidth="1"/>
    <col min="5" max="5" width="14.42578125" bestFit="1" customWidth="1"/>
    <col min="6" max="6" width="13.85546875" bestFit="1" customWidth="1"/>
    <col min="7" max="7" width="14.42578125" bestFit="1" customWidth="1"/>
    <col min="8" max="8" width="13.85546875" bestFit="1" customWidth="1"/>
    <col min="9" max="9" width="14.42578125" style="52" bestFit="1" customWidth="1"/>
    <col min="10" max="10" width="13.85546875" style="52" bestFit="1" customWidth="1"/>
    <col min="11" max="11" width="14.42578125" bestFit="1" customWidth="1"/>
    <col min="12" max="12" width="13.85546875" bestFit="1" customWidth="1"/>
    <col min="13" max="13" width="14.42578125" bestFit="1" customWidth="1"/>
    <col min="14" max="14" width="14.140625" bestFit="1" customWidth="1"/>
    <col min="15" max="15" width="14.28515625" bestFit="1" customWidth="1"/>
    <col min="16" max="16" width="12.28515625" bestFit="1" customWidth="1"/>
    <col min="17" max="17" width="14.28515625" bestFit="1" customWidth="1"/>
    <col min="18" max="18" width="12.28515625" bestFit="1" customWidth="1"/>
    <col min="19" max="19" width="14.28515625" bestFit="1" customWidth="1"/>
    <col min="20" max="20" width="12.28515625" bestFit="1" customWidth="1"/>
    <col min="21" max="21" width="14.28515625" bestFit="1" customWidth="1"/>
    <col min="22" max="22" width="12.28515625" bestFit="1" customWidth="1"/>
    <col min="23" max="23" width="14.28515625" bestFit="1" customWidth="1"/>
    <col min="24" max="25" width="12.28515625" bestFit="1" customWidth="1"/>
    <col min="26" max="27" width="15.28515625" bestFit="1" customWidth="1"/>
    <col min="28" max="28" width="15" bestFit="1" customWidth="1"/>
    <col min="29" max="29" width="14.42578125" customWidth="1"/>
    <col min="30" max="30" width="16.5703125" bestFit="1" customWidth="1"/>
    <col min="31" max="32" width="14.28515625" bestFit="1" customWidth="1"/>
    <col min="33" max="33" width="4" bestFit="1" customWidth="1"/>
    <col min="34" max="34" width="16.85546875" bestFit="1" customWidth="1"/>
    <col min="35" max="35" width="14" bestFit="1" customWidth="1"/>
    <col min="36" max="36" width="15.42578125" bestFit="1" customWidth="1"/>
    <col min="37" max="37" width="16.85546875" bestFit="1" customWidth="1"/>
    <col min="38" max="38" width="12" bestFit="1" customWidth="1"/>
    <col min="39" max="39" width="15" bestFit="1" customWidth="1"/>
  </cols>
  <sheetData>
    <row r="1" spans="1:39" x14ac:dyDescent="0.25">
      <c r="A1" t="s">
        <v>0</v>
      </c>
      <c r="B1" s="1" t="s">
        <v>180</v>
      </c>
      <c r="C1" t="s">
        <v>285</v>
      </c>
      <c r="D1" t="s">
        <v>286</v>
      </c>
      <c r="E1" t="s">
        <v>287</v>
      </c>
      <c r="F1" t="s">
        <v>286</v>
      </c>
      <c r="G1" t="s">
        <v>288</v>
      </c>
      <c r="H1" t="s">
        <v>286</v>
      </c>
      <c r="I1" s="52" t="s">
        <v>289</v>
      </c>
      <c r="J1" s="52" t="s">
        <v>286</v>
      </c>
      <c r="K1" t="s">
        <v>290</v>
      </c>
      <c r="L1" t="s">
        <v>286</v>
      </c>
      <c r="M1" t="s">
        <v>291</v>
      </c>
      <c r="N1" t="s">
        <v>286</v>
      </c>
      <c r="O1" t="s">
        <v>292</v>
      </c>
      <c r="P1" t="s">
        <v>286</v>
      </c>
      <c r="Q1" t="s">
        <v>294</v>
      </c>
      <c r="R1" t="s">
        <v>286</v>
      </c>
      <c r="S1" t="s">
        <v>295</v>
      </c>
      <c r="T1" t="s">
        <v>286</v>
      </c>
      <c r="U1" t="s">
        <v>296</v>
      </c>
      <c r="V1" t="s">
        <v>286</v>
      </c>
      <c r="W1" t="s">
        <v>297</v>
      </c>
      <c r="X1" t="s">
        <v>286</v>
      </c>
      <c r="Y1" t="s">
        <v>293</v>
      </c>
      <c r="Z1" t="s">
        <v>298</v>
      </c>
      <c r="AA1" s="52" t="s">
        <v>299</v>
      </c>
      <c r="AB1" t="s">
        <v>587</v>
      </c>
      <c r="AD1" s="71" t="s">
        <v>599</v>
      </c>
      <c r="AE1" t="s">
        <v>300</v>
      </c>
      <c r="AF1" t="s">
        <v>306</v>
      </c>
      <c r="AG1" t="s">
        <v>286</v>
      </c>
      <c r="AH1" t="s">
        <v>563</v>
      </c>
      <c r="AI1" t="s">
        <v>564</v>
      </c>
      <c r="AJ1" t="s">
        <v>565</v>
      </c>
      <c r="AK1" t="s">
        <v>566</v>
      </c>
      <c r="AL1" t="s">
        <v>301</v>
      </c>
      <c r="AM1" t="s">
        <v>585</v>
      </c>
    </row>
    <row r="2" spans="1:39" ht="15.75" x14ac:dyDescent="0.25">
      <c r="A2" s="7" t="s">
        <v>1</v>
      </c>
      <c r="B2" s="2" t="s">
        <v>181</v>
      </c>
      <c r="C2" s="3">
        <v>4670633.9400000004</v>
      </c>
      <c r="D2" s="3">
        <v>0</v>
      </c>
      <c r="E2" s="3">
        <v>4670633.9400000004</v>
      </c>
      <c r="F2" s="3">
        <v>0</v>
      </c>
      <c r="G2" s="3">
        <v>4670633.9400000004</v>
      </c>
      <c r="H2" s="3">
        <v>0</v>
      </c>
      <c r="I2" s="5">
        <v>4670633.9400000004</v>
      </c>
      <c r="J2" s="5">
        <v>0</v>
      </c>
      <c r="K2" s="3">
        <v>4670633.9400000004</v>
      </c>
      <c r="L2" s="3">
        <v>0</v>
      </c>
      <c r="M2" s="3">
        <v>3873239.62</v>
      </c>
      <c r="N2" s="3">
        <v>0</v>
      </c>
      <c r="O2" s="3">
        <v>3878456.97</v>
      </c>
      <c r="P2" s="3">
        <v>0</v>
      </c>
      <c r="Q2" s="3">
        <v>3878485.38</v>
      </c>
      <c r="R2" s="3">
        <v>0</v>
      </c>
      <c r="S2" s="3">
        <v>4045206.02</v>
      </c>
      <c r="T2" s="3">
        <v>0</v>
      </c>
      <c r="U2" s="3">
        <v>4045206.03</v>
      </c>
      <c r="V2" s="3">
        <v>0</v>
      </c>
      <c r="W2" s="3">
        <v>4045206.02</v>
      </c>
      <c r="X2" s="3">
        <v>0</v>
      </c>
      <c r="Y2" s="3">
        <v>0</v>
      </c>
      <c r="Z2" s="4">
        <f>SUM(C2:X2)-Y2</f>
        <v>47118969.74000001</v>
      </c>
      <c r="AA2" s="3">
        <v>51164085.141579643</v>
      </c>
      <c r="AB2" s="4">
        <f>AA2-Z2</f>
        <v>4045115.4015796334</v>
      </c>
      <c r="AC2" s="4"/>
      <c r="AD2" s="3">
        <v>4045115.4</v>
      </c>
      <c r="AE2" s="4">
        <f t="shared" ref="AE2:AE33" si="0">AB2-AD2</f>
        <v>1.5796334482729435E-3</v>
      </c>
      <c r="AF2" s="3">
        <v>4045115.4</v>
      </c>
      <c r="AG2" s="3"/>
      <c r="AH2" s="4">
        <f>SUM(C2:P2)+SUM(Q2:X2)+SUM(AF2:AG2)-Y2</f>
        <v>51164085.140000001</v>
      </c>
      <c r="AI2" s="4">
        <f t="shared" ref="AI2:AI33" si="1">AA2-AH2</f>
        <v>1.5796422958374023E-3</v>
      </c>
      <c r="AJ2" s="49">
        <f>'Monthly Adjustments'!AX3</f>
        <v>-165620.70000000004</v>
      </c>
      <c r="AK2" s="4">
        <f>AH2+AJ2</f>
        <v>50998464.439999998</v>
      </c>
      <c r="AL2">
        <v>48839602.68</v>
      </c>
      <c r="AM2" s="4">
        <f>AK2-AL2</f>
        <v>2158861.7599999979</v>
      </c>
    </row>
    <row r="3" spans="1:39" ht="15.75" x14ac:dyDescent="0.25">
      <c r="A3" s="7" t="s">
        <v>2</v>
      </c>
      <c r="B3" s="2" t="s">
        <v>489</v>
      </c>
      <c r="C3" s="3">
        <v>19980319.02</v>
      </c>
      <c r="D3" s="3">
        <v>0</v>
      </c>
      <c r="E3" s="3">
        <v>19980319.02</v>
      </c>
      <c r="F3" s="50">
        <v>0</v>
      </c>
      <c r="G3" s="3">
        <v>19980319.02</v>
      </c>
      <c r="H3" s="50">
        <v>0</v>
      </c>
      <c r="I3" s="5">
        <v>19980319.02</v>
      </c>
      <c r="J3" s="5">
        <v>0</v>
      </c>
      <c r="K3" s="3">
        <v>19980319.02</v>
      </c>
      <c r="L3" s="3">
        <v>0</v>
      </c>
      <c r="M3" s="3">
        <v>18358724.640000001</v>
      </c>
      <c r="N3" s="3">
        <v>0</v>
      </c>
      <c r="O3" s="3">
        <v>18384121.690000001</v>
      </c>
      <c r="P3" s="3">
        <v>0</v>
      </c>
      <c r="Q3" s="3">
        <v>18384236.600000001</v>
      </c>
      <c r="R3" s="3">
        <v>0</v>
      </c>
      <c r="S3" s="3">
        <v>19080456.010000002</v>
      </c>
      <c r="T3" s="3">
        <v>0</v>
      </c>
      <c r="U3" s="3">
        <v>19080456</v>
      </c>
      <c r="V3" s="3">
        <v>0</v>
      </c>
      <c r="W3" s="3">
        <v>19080456.010000002</v>
      </c>
      <c r="X3" s="3">
        <v>0</v>
      </c>
      <c r="Y3" s="50">
        <v>0</v>
      </c>
      <c r="Z3" s="4">
        <f t="shared" ref="Z3:Z66" si="2">C3+D3+E3+F3+G3+H3+I3+J3+K3+L3+M3+N3+O3+P3+Q3+R3+S3+T3+U3+V3+W3+X3-Y3</f>
        <v>212270046.04999998</v>
      </c>
      <c r="AA3" s="3">
        <v>231350122.26727992</v>
      </c>
      <c r="AB3" s="4">
        <f t="shared" ref="AB3:AB66" si="3">AA3-Z3</f>
        <v>19080076.217279941</v>
      </c>
      <c r="AC3" s="4"/>
      <c r="AD3" s="3">
        <v>19080076.219999999</v>
      </c>
      <c r="AE3" s="4">
        <f t="shared" si="0"/>
        <v>-2.7200579643249512E-3</v>
      </c>
      <c r="AF3" s="50">
        <v>19080076.219999999</v>
      </c>
      <c r="AG3" s="50"/>
      <c r="AH3" s="4">
        <f t="shared" ref="AH3:AH66" si="4">SUM(C3:P3)+SUM(Q3:X3)+SUM(AF3:AG3)-Y3</f>
        <v>231350122.27000001</v>
      </c>
      <c r="AI3" s="4">
        <f t="shared" si="1"/>
        <v>-2.7200877666473389E-3</v>
      </c>
      <c r="AJ3" s="49">
        <f>'Monthly Adjustments'!AX4</f>
        <v>-5924561.9392916188</v>
      </c>
      <c r="AK3" s="4">
        <f t="shared" ref="AK3:AK66" si="5">AH3+AJ3</f>
        <v>225425560.33070838</v>
      </c>
      <c r="AL3">
        <v>221820643.50999999</v>
      </c>
      <c r="AM3" s="4">
        <f t="shared" ref="AM3:AM66" si="6">AK3-AL3</f>
        <v>3604916.8207083941</v>
      </c>
    </row>
    <row r="4" spans="1:39" ht="15.75" x14ac:dyDescent="0.25">
      <c r="A4" s="7" t="s">
        <v>3</v>
      </c>
      <c r="B4" s="2" t="s">
        <v>490</v>
      </c>
      <c r="C4" s="3">
        <v>3145377.23</v>
      </c>
      <c r="D4" s="3">
        <v>0</v>
      </c>
      <c r="E4" s="3">
        <v>3145377.23</v>
      </c>
      <c r="F4" s="50">
        <v>0</v>
      </c>
      <c r="G4" s="3">
        <v>3145377.23</v>
      </c>
      <c r="H4" s="50">
        <v>0</v>
      </c>
      <c r="I4" s="5">
        <v>3145377.23</v>
      </c>
      <c r="J4" s="5">
        <v>0</v>
      </c>
      <c r="K4" s="3">
        <v>3145377.23</v>
      </c>
      <c r="L4" s="3">
        <v>0</v>
      </c>
      <c r="M4" s="3">
        <v>2385256.84</v>
      </c>
      <c r="N4" s="3">
        <v>0</v>
      </c>
      <c r="O4" s="3">
        <v>2392798.39</v>
      </c>
      <c r="P4" s="3">
        <v>0</v>
      </c>
      <c r="Q4" s="3">
        <v>2392819.7200000002</v>
      </c>
      <c r="R4" s="3">
        <v>0</v>
      </c>
      <c r="S4" s="3">
        <v>2520022.98</v>
      </c>
      <c r="T4" s="3">
        <v>0</v>
      </c>
      <c r="U4" s="3">
        <v>2520022.9900000002</v>
      </c>
      <c r="V4" s="3">
        <v>0</v>
      </c>
      <c r="W4" s="3">
        <v>2520022.98</v>
      </c>
      <c r="X4" s="3">
        <v>0</v>
      </c>
      <c r="Y4" s="50">
        <v>0</v>
      </c>
      <c r="Z4" s="4">
        <f t="shared" si="2"/>
        <v>30457830.050000001</v>
      </c>
      <c r="AA4" s="3">
        <v>32977783.337684084</v>
      </c>
      <c r="AB4" s="4">
        <f t="shared" si="3"/>
        <v>2519953.287684083</v>
      </c>
      <c r="AC4" s="4"/>
      <c r="AD4" s="3">
        <v>2519953.29</v>
      </c>
      <c r="AE4" s="4">
        <f t="shared" si="0"/>
        <v>-2.3159170523285866E-3</v>
      </c>
      <c r="AF4" s="50">
        <v>2519953.29</v>
      </c>
      <c r="AG4" s="50"/>
      <c r="AH4" s="4">
        <f t="shared" si="4"/>
        <v>32977783.340000004</v>
      </c>
      <c r="AI4" s="4">
        <f t="shared" si="1"/>
        <v>-2.3159198462963104E-3</v>
      </c>
      <c r="AJ4" s="49">
        <f>'Monthly Adjustments'!AX5</f>
        <v>-192072.58682342473</v>
      </c>
      <c r="AK4" s="4">
        <f t="shared" si="5"/>
        <v>32785710.753176577</v>
      </c>
      <c r="AL4">
        <v>39593112.280000001</v>
      </c>
      <c r="AM4" s="4">
        <f t="shared" si="6"/>
        <v>-6807401.5268234238</v>
      </c>
    </row>
    <row r="5" spans="1:39" ht="15.75" x14ac:dyDescent="0.25">
      <c r="A5" s="7" t="s">
        <v>4</v>
      </c>
      <c r="B5" s="2" t="s">
        <v>491</v>
      </c>
      <c r="C5" s="3">
        <v>9200971.5</v>
      </c>
      <c r="D5" s="3">
        <v>0</v>
      </c>
      <c r="E5" s="3">
        <v>9200971.5</v>
      </c>
      <c r="F5" s="50">
        <v>0</v>
      </c>
      <c r="G5" s="3">
        <v>9200971.5</v>
      </c>
      <c r="H5" s="50">
        <v>0</v>
      </c>
      <c r="I5" s="5">
        <v>9200971.5</v>
      </c>
      <c r="J5" s="5">
        <v>0</v>
      </c>
      <c r="K5" s="3">
        <v>9200971.5</v>
      </c>
      <c r="L5" s="3">
        <v>0</v>
      </c>
      <c r="M5" s="3">
        <v>9795808.8399999999</v>
      </c>
      <c r="N5" s="3">
        <v>0</v>
      </c>
      <c r="O5" s="3">
        <v>8958268.6899999995</v>
      </c>
      <c r="P5" s="3">
        <v>0</v>
      </c>
      <c r="Q5" s="3">
        <v>8958332.3100000005</v>
      </c>
      <c r="R5" s="3">
        <v>0</v>
      </c>
      <c r="S5" s="3">
        <v>9326904.7100000009</v>
      </c>
      <c r="T5" s="3">
        <v>0</v>
      </c>
      <c r="U5" s="3">
        <v>9326904.7100000009</v>
      </c>
      <c r="V5" s="3">
        <v>0</v>
      </c>
      <c r="W5" s="3">
        <v>9326904.7100000009</v>
      </c>
      <c r="X5" s="3">
        <v>0</v>
      </c>
      <c r="Y5" s="50">
        <v>0</v>
      </c>
      <c r="Z5" s="4">
        <f t="shared" si="2"/>
        <v>101697981.47000003</v>
      </c>
      <c r="AA5" s="3">
        <v>111024685.76446074</v>
      </c>
      <c r="AB5" s="4">
        <f t="shared" si="3"/>
        <v>9326704.2944607139</v>
      </c>
      <c r="AC5" s="4"/>
      <c r="AD5" s="3">
        <v>9326704.2899999991</v>
      </c>
      <c r="AE5" s="4">
        <f t="shared" si="0"/>
        <v>4.4607147574424744E-3</v>
      </c>
      <c r="AF5" s="50">
        <v>9326704.2899999991</v>
      </c>
      <c r="AG5" s="50"/>
      <c r="AH5" s="4">
        <f t="shared" si="4"/>
        <v>111024685.75999999</v>
      </c>
      <c r="AI5" s="4">
        <f t="shared" si="1"/>
        <v>4.460752010345459E-3</v>
      </c>
      <c r="AJ5" s="49">
        <f>'Monthly Adjustments'!AX6</f>
        <v>-2670918.1599999992</v>
      </c>
      <c r="AK5" s="4">
        <f t="shared" si="5"/>
        <v>108353767.59999999</v>
      </c>
      <c r="AL5">
        <v>104085752.69</v>
      </c>
      <c r="AM5" s="4">
        <f t="shared" si="6"/>
        <v>4268014.9099999964</v>
      </c>
    </row>
    <row r="6" spans="1:39" ht="15.75" x14ac:dyDescent="0.25">
      <c r="A6" s="7" t="s">
        <v>5</v>
      </c>
      <c r="B6" s="2" t="s">
        <v>182</v>
      </c>
      <c r="C6" s="3">
        <v>379920.09</v>
      </c>
      <c r="D6" s="3">
        <v>0</v>
      </c>
      <c r="E6" s="3">
        <v>379920.09</v>
      </c>
      <c r="F6" s="50">
        <v>0</v>
      </c>
      <c r="G6" s="3">
        <v>379920.09</v>
      </c>
      <c r="H6" s="50">
        <v>0</v>
      </c>
      <c r="I6" s="5">
        <v>379920.09</v>
      </c>
      <c r="J6" s="5">
        <v>0</v>
      </c>
      <c r="K6" s="3">
        <v>379920.09</v>
      </c>
      <c r="L6" s="3">
        <v>0</v>
      </c>
      <c r="M6" s="3">
        <v>850866.27</v>
      </c>
      <c r="N6" s="3">
        <v>0</v>
      </c>
      <c r="O6" s="3">
        <v>392267.05</v>
      </c>
      <c r="P6" s="3">
        <v>0</v>
      </c>
      <c r="Q6" s="3">
        <v>392271.17</v>
      </c>
      <c r="R6" s="3">
        <v>0</v>
      </c>
      <c r="S6" s="3">
        <v>416404.5</v>
      </c>
      <c r="T6" s="3">
        <v>0</v>
      </c>
      <c r="U6" s="3">
        <v>416404.51</v>
      </c>
      <c r="V6" s="3">
        <v>0</v>
      </c>
      <c r="W6" s="3">
        <v>416404.5</v>
      </c>
      <c r="X6" s="3">
        <v>0</v>
      </c>
      <c r="Y6" s="50">
        <v>0</v>
      </c>
      <c r="Z6" s="4">
        <f t="shared" si="2"/>
        <v>4784218.45</v>
      </c>
      <c r="AA6" s="3">
        <v>5200609.8373048361</v>
      </c>
      <c r="AB6" s="4">
        <f t="shared" si="3"/>
        <v>416391.38730483595</v>
      </c>
      <c r="AC6" s="4"/>
      <c r="AD6" s="3">
        <v>416391.39</v>
      </c>
      <c r="AE6" s="4">
        <f t="shared" si="0"/>
        <v>-2.6951640611514449E-3</v>
      </c>
      <c r="AF6" s="50">
        <v>416391.39</v>
      </c>
      <c r="AG6" s="50"/>
      <c r="AH6" s="4">
        <f t="shared" si="4"/>
        <v>5200609.84</v>
      </c>
      <c r="AI6" s="4">
        <f t="shared" si="1"/>
        <v>-2.6951637119054794E-3</v>
      </c>
      <c r="AJ6" s="49">
        <f>'Monthly Adjustments'!AX7</f>
        <v>0</v>
      </c>
      <c r="AK6" s="4">
        <f t="shared" si="5"/>
        <v>5200609.84</v>
      </c>
      <c r="AL6">
        <v>4728873.84</v>
      </c>
      <c r="AM6" s="4">
        <f t="shared" si="6"/>
        <v>471736</v>
      </c>
    </row>
    <row r="7" spans="1:39" ht="15.75" x14ac:dyDescent="0.25">
      <c r="A7" s="7" t="s">
        <v>6</v>
      </c>
      <c r="B7" s="2" t="s">
        <v>183</v>
      </c>
      <c r="C7" s="3">
        <v>555158.57999999996</v>
      </c>
      <c r="D7" s="3">
        <v>0</v>
      </c>
      <c r="E7" s="3">
        <v>555158.57999999996</v>
      </c>
      <c r="F7" s="50">
        <v>0</v>
      </c>
      <c r="G7" s="3">
        <v>555158.57999999996</v>
      </c>
      <c r="H7" s="50">
        <v>0</v>
      </c>
      <c r="I7" s="5">
        <v>555158.57999999996</v>
      </c>
      <c r="J7" s="5">
        <v>0</v>
      </c>
      <c r="K7" s="3">
        <v>555158.57999999996</v>
      </c>
      <c r="L7" s="3">
        <v>0</v>
      </c>
      <c r="M7" s="3">
        <v>577521</v>
      </c>
      <c r="N7" s="3">
        <v>0</v>
      </c>
      <c r="O7" s="3">
        <v>579171.63</v>
      </c>
      <c r="P7" s="3">
        <v>0</v>
      </c>
      <c r="Q7" s="3">
        <v>579175.36</v>
      </c>
      <c r="R7" s="3">
        <v>0</v>
      </c>
      <c r="S7" s="3">
        <v>601045.54</v>
      </c>
      <c r="T7" s="3">
        <v>0</v>
      </c>
      <c r="U7" s="3">
        <v>601045.54</v>
      </c>
      <c r="V7" s="3">
        <v>0</v>
      </c>
      <c r="W7" s="3">
        <v>601045.53</v>
      </c>
      <c r="X7" s="3">
        <v>0</v>
      </c>
      <c r="Y7" s="50">
        <v>0</v>
      </c>
      <c r="Z7" s="4">
        <f t="shared" si="2"/>
        <v>6314797.5</v>
      </c>
      <c r="AA7" s="3">
        <v>6915831.1476341756</v>
      </c>
      <c r="AB7" s="4">
        <f t="shared" si="3"/>
        <v>601033.64763417561</v>
      </c>
      <c r="AC7" s="4"/>
      <c r="AD7" s="3">
        <v>601033.65</v>
      </c>
      <c r="AE7" s="4">
        <f t="shared" si="0"/>
        <v>-2.3658244172111154E-3</v>
      </c>
      <c r="AF7" s="50">
        <v>601033.65</v>
      </c>
      <c r="AG7" s="50"/>
      <c r="AH7" s="4">
        <f t="shared" si="4"/>
        <v>6915831.1500000004</v>
      </c>
      <c r="AI7" s="4">
        <f t="shared" si="1"/>
        <v>-2.3658247664570808E-3</v>
      </c>
      <c r="AJ7" s="49">
        <f>'Monthly Adjustments'!AX8</f>
        <v>0</v>
      </c>
      <c r="AK7" s="4">
        <f t="shared" si="5"/>
        <v>6915831.1500000004</v>
      </c>
      <c r="AL7">
        <v>5361176.24</v>
      </c>
      <c r="AM7" s="4">
        <f t="shared" si="6"/>
        <v>1554654.9100000001</v>
      </c>
    </row>
    <row r="8" spans="1:39" ht="15.75" x14ac:dyDescent="0.25">
      <c r="A8" s="7" t="s">
        <v>7</v>
      </c>
      <c r="B8" s="2" t="s">
        <v>184</v>
      </c>
      <c r="C8" s="3">
        <v>4658308.54</v>
      </c>
      <c r="D8" s="3">
        <v>0</v>
      </c>
      <c r="E8" s="3">
        <v>4658308.54</v>
      </c>
      <c r="F8" s="50">
        <v>0</v>
      </c>
      <c r="G8" s="3">
        <v>4658308.54</v>
      </c>
      <c r="H8" s="50">
        <v>0</v>
      </c>
      <c r="I8" s="5">
        <v>4658308.54</v>
      </c>
      <c r="J8" s="5">
        <v>0</v>
      </c>
      <c r="K8" s="3">
        <v>4658308.54</v>
      </c>
      <c r="L8" s="3">
        <v>0</v>
      </c>
      <c r="M8" s="3">
        <v>4422208.59</v>
      </c>
      <c r="N8" s="3">
        <v>0</v>
      </c>
      <c r="O8" s="3">
        <v>4428860.6900000004</v>
      </c>
      <c r="P8" s="3">
        <v>0</v>
      </c>
      <c r="Q8" s="3">
        <v>4428891.68</v>
      </c>
      <c r="R8" s="3">
        <v>0</v>
      </c>
      <c r="S8" s="3">
        <v>4602740.7300000004</v>
      </c>
      <c r="T8" s="3">
        <v>0</v>
      </c>
      <c r="U8" s="3">
        <v>4602740.7300000004</v>
      </c>
      <c r="V8" s="3">
        <v>0</v>
      </c>
      <c r="W8" s="3">
        <v>4602740.7300000004</v>
      </c>
      <c r="X8" s="3">
        <v>0</v>
      </c>
      <c r="Y8" s="50">
        <v>0</v>
      </c>
      <c r="Z8" s="4">
        <f t="shared" si="2"/>
        <v>50379725.850000009</v>
      </c>
      <c r="AA8" s="3">
        <v>54982371.217237875</v>
      </c>
      <c r="AB8" s="4">
        <f t="shared" si="3"/>
        <v>4602645.3672378659</v>
      </c>
      <c r="AC8" s="4"/>
      <c r="AD8" s="3">
        <v>4602645.37</v>
      </c>
      <c r="AE8" s="4">
        <f t="shared" si="0"/>
        <v>-2.7621341869235039E-3</v>
      </c>
      <c r="AF8" s="50">
        <v>4602645.37</v>
      </c>
      <c r="AG8" s="50"/>
      <c r="AH8" s="4">
        <f t="shared" si="4"/>
        <v>54982371.219999999</v>
      </c>
      <c r="AI8" s="4">
        <f t="shared" si="1"/>
        <v>-2.7621239423751831E-3</v>
      </c>
      <c r="AJ8" s="49">
        <f>'Monthly Adjustments'!AX9</f>
        <v>-9048.1880697692177</v>
      </c>
      <c r="AK8" s="4">
        <f t="shared" si="5"/>
        <v>54973323.031930231</v>
      </c>
      <c r="AL8">
        <v>57653503.659999996</v>
      </c>
      <c r="AM8" s="4">
        <f t="shared" si="6"/>
        <v>-2680180.6280697659</v>
      </c>
    </row>
    <row r="9" spans="1:39" ht="15.75" x14ac:dyDescent="0.25">
      <c r="A9" s="7" t="s">
        <v>8</v>
      </c>
      <c r="B9" s="2" t="s">
        <v>492</v>
      </c>
      <c r="C9" s="3">
        <v>1402066.29</v>
      </c>
      <c r="D9" s="3">
        <v>0</v>
      </c>
      <c r="E9" s="3">
        <v>1402066.29</v>
      </c>
      <c r="F9" s="50">
        <v>0</v>
      </c>
      <c r="G9" s="3">
        <v>1402066.29</v>
      </c>
      <c r="H9" s="50">
        <v>0</v>
      </c>
      <c r="I9" s="5">
        <v>1402066.29</v>
      </c>
      <c r="J9" s="5">
        <v>0</v>
      </c>
      <c r="K9" s="3">
        <v>1402066.29</v>
      </c>
      <c r="L9" s="3">
        <v>0</v>
      </c>
      <c r="M9" s="3">
        <v>1226359.8899999999</v>
      </c>
      <c r="N9" s="3">
        <v>0</v>
      </c>
      <c r="O9" s="3">
        <v>1219639.05</v>
      </c>
      <c r="P9" s="3">
        <v>0</v>
      </c>
      <c r="Q9" s="3">
        <v>1219646.44</v>
      </c>
      <c r="R9" s="3">
        <v>0</v>
      </c>
      <c r="S9" s="3">
        <v>1263048.3999999999</v>
      </c>
      <c r="T9" s="3">
        <v>0</v>
      </c>
      <c r="U9" s="3">
        <v>1263048.3999999999</v>
      </c>
      <c r="V9" s="3">
        <v>0</v>
      </c>
      <c r="W9" s="3">
        <v>1263048.3999999999</v>
      </c>
      <c r="X9" s="3">
        <v>0</v>
      </c>
      <c r="Y9" s="50">
        <v>0</v>
      </c>
      <c r="Z9" s="4">
        <f t="shared" si="2"/>
        <v>14465122.030000001</v>
      </c>
      <c r="AA9" s="3">
        <v>15728146.839171961</v>
      </c>
      <c r="AB9" s="4">
        <f t="shared" si="3"/>
        <v>1263024.8091719598</v>
      </c>
      <c r="AC9" s="4"/>
      <c r="AD9" s="3">
        <v>1263024.81</v>
      </c>
      <c r="AE9" s="4">
        <f t="shared" si="0"/>
        <v>-8.2804029807448387E-4</v>
      </c>
      <c r="AF9" s="50">
        <v>1263024.81</v>
      </c>
      <c r="AG9" s="50"/>
      <c r="AH9" s="4">
        <f t="shared" si="4"/>
        <v>15728146.840000002</v>
      </c>
      <c r="AI9" s="4">
        <f t="shared" si="1"/>
        <v>-8.2804076373577118E-4</v>
      </c>
      <c r="AJ9" s="49">
        <f>'Monthly Adjustments'!AX10</f>
        <v>-126677.18000000004</v>
      </c>
      <c r="AK9" s="4">
        <f t="shared" si="5"/>
        <v>15601469.660000002</v>
      </c>
      <c r="AL9">
        <v>14661537.279999999</v>
      </c>
      <c r="AM9" s="4">
        <f t="shared" si="6"/>
        <v>939932.38000000268</v>
      </c>
    </row>
    <row r="10" spans="1:39" ht="15.75" x14ac:dyDescent="0.25">
      <c r="A10" s="7" t="s">
        <v>9</v>
      </c>
      <c r="B10" s="2" t="s">
        <v>493</v>
      </c>
      <c r="C10" s="3">
        <v>167023.54</v>
      </c>
      <c r="D10" s="3">
        <v>0</v>
      </c>
      <c r="E10" s="3">
        <v>167023.54</v>
      </c>
      <c r="F10" s="50">
        <v>0</v>
      </c>
      <c r="G10" s="3">
        <v>167023.54</v>
      </c>
      <c r="H10" s="50">
        <v>0</v>
      </c>
      <c r="I10" s="5">
        <v>167023.54</v>
      </c>
      <c r="J10" s="5">
        <v>0</v>
      </c>
      <c r="K10" s="3">
        <v>167023.54</v>
      </c>
      <c r="L10" s="3">
        <v>0</v>
      </c>
      <c r="M10" s="3">
        <v>159948.04999999999</v>
      </c>
      <c r="N10" s="3">
        <v>0</v>
      </c>
      <c r="O10" s="3">
        <v>159947.12</v>
      </c>
      <c r="P10" s="3">
        <v>0</v>
      </c>
      <c r="Q10" s="3">
        <v>159948.32</v>
      </c>
      <c r="R10" s="3">
        <v>0</v>
      </c>
      <c r="S10" s="3">
        <v>167002.92000000001</v>
      </c>
      <c r="T10" s="3">
        <v>0</v>
      </c>
      <c r="U10" s="3">
        <v>167002.92000000001</v>
      </c>
      <c r="V10" s="3">
        <v>0</v>
      </c>
      <c r="W10" s="3">
        <v>167002.92000000001</v>
      </c>
      <c r="X10" s="3">
        <v>0</v>
      </c>
      <c r="Y10" s="50">
        <v>0</v>
      </c>
      <c r="Z10" s="4">
        <f t="shared" si="2"/>
        <v>1815969.95</v>
      </c>
      <c r="AA10" s="3">
        <v>1982969.0274159883</v>
      </c>
      <c r="AB10" s="4">
        <f t="shared" si="3"/>
        <v>166999.07741598831</v>
      </c>
      <c r="AC10" s="4"/>
      <c r="AD10" s="3">
        <v>166999.07999999999</v>
      </c>
      <c r="AE10" s="4">
        <f t="shared" si="0"/>
        <v>-2.5840116722974926E-3</v>
      </c>
      <c r="AF10" s="50">
        <v>166999.07999999999</v>
      </c>
      <c r="AG10" s="50"/>
      <c r="AH10" s="4">
        <f t="shared" si="4"/>
        <v>1982969.0300000003</v>
      </c>
      <c r="AI10" s="4">
        <f t="shared" si="1"/>
        <v>-2.5840119924396276E-3</v>
      </c>
      <c r="AJ10" s="49">
        <f>'Monthly Adjustments'!AX11</f>
        <v>0</v>
      </c>
      <c r="AK10" s="4">
        <f t="shared" si="5"/>
        <v>1982969.0300000003</v>
      </c>
      <c r="AL10">
        <v>2004956.2</v>
      </c>
      <c r="AM10" s="4">
        <f t="shared" si="6"/>
        <v>-21987.169999999693</v>
      </c>
    </row>
    <row r="11" spans="1:39" ht="15.75" x14ac:dyDescent="0.25">
      <c r="A11" s="7" t="s">
        <v>10</v>
      </c>
      <c r="B11" s="2" t="s">
        <v>185</v>
      </c>
      <c r="C11" s="3">
        <v>629592.53</v>
      </c>
      <c r="D11" s="3">
        <v>0</v>
      </c>
      <c r="E11" s="3">
        <v>629592.53</v>
      </c>
      <c r="F11" s="50">
        <v>0</v>
      </c>
      <c r="G11" s="3">
        <v>629592.53</v>
      </c>
      <c r="H11" s="50">
        <v>0</v>
      </c>
      <c r="I11" s="5">
        <v>629592.53</v>
      </c>
      <c r="J11" s="5">
        <v>0</v>
      </c>
      <c r="K11" s="3">
        <v>629592.53</v>
      </c>
      <c r="L11" s="3">
        <v>0</v>
      </c>
      <c r="M11" s="3">
        <v>411876.08</v>
      </c>
      <c r="N11" s="3">
        <v>0</v>
      </c>
      <c r="O11" s="3">
        <v>244751.07</v>
      </c>
      <c r="P11" s="3">
        <v>0</v>
      </c>
      <c r="Q11" s="3">
        <v>244759.37</v>
      </c>
      <c r="R11" s="3">
        <v>0</v>
      </c>
      <c r="S11" s="3">
        <v>293432.87</v>
      </c>
      <c r="T11" s="3">
        <v>0</v>
      </c>
      <c r="U11" s="3">
        <v>293432.87</v>
      </c>
      <c r="V11" s="3">
        <v>0</v>
      </c>
      <c r="W11" s="3">
        <v>293432.87</v>
      </c>
      <c r="X11" s="3">
        <v>0</v>
      </c>
      <c r="Y11" s="50">
        <v>0</v>
      </c>
      <c r="Z11" s="4">
        <f t="shared" si="2"/>
        <v>4929647.78</v>
      </c>
      <c r="AA11" s="3">
        <v>5223054.2018452687</v>
      </c>
      <c r="AB11" s="4">
        <f t="shared" si="3"/>
        <v>293406.42184526846</v>
      </c>
      <c r="AC11" s="4"/>
      <c r="AD11" s="3">
        <v>293406.42</v>
      </c>
      <c r="AE11" s="4">
        <f t="shared" si="0"/>
        <v>1.8452684744261205E-3</v>
      </c>
      <c r="AF11" s="50">
        <v>293406.42</v>
      </c>
      <c r="AG11" s="50"/>
      <c r="AH11" s="4">
        <f t="shared" si="4"/>
        <v>5223054.2</v>
      </c>
      <c r="AI11" s="4">
        <f t="shared" si="1"/>
        <v>1.8452685326337814E-3</v>
      </c>
      <c r="AJ11" s="49">
        <f>'Monthly Adjustments'!AX12</f>
        <v>-91871.390000000029</v>
      </c>
      <c r="AK11" s="4">
        <f t="shared" si="5"/>
        <v>5131182.8100000005</v>
      </c>
      <c r="AL11">
        <v>8792817.0399999972</v>
      </c>
      <c r="AM11" s="4">
        <f t="shared" si="6"/>
        <v>-3661634.2299999967</v>
      </c>
    </row>
    <row r="12" spans="1:39" ht="15.75" x14ac:dyDescent="0.25">
      <c r="A12" s="7" t="s">
        <v>11</v>
      </c>
      <c r="B12" s="2" t="s">
        <v>186</v>
      </c>
      <c r="C12" s="3">
        <v>668898.76</v>
      </c>
      <c r="D12" s="3">
        <v>0</v>
      </c>
      <c r="E12" s="3">
        <v>668898.76</v>
      </c>
      <c r="F12" s="50">
        <v>0</v>
      </c>
      <c r="G12" s="3">
        <v>668898.76</v>
      </c>
      <c r="H12" s="50">
        <v>0</v>
      </c>
      <c r="I12" s="5">
        <v>668898.76</v>
      </c>
      <c r="J12" s="5">
        <v>0</v>
      </c>
      <c r="K12" s="3">
        <v>668898.76</v>
      </c>
      <c r="L12" s="3">
        <v>0</v>
      </c>
      <c r="M12" s="3">
        <v>477084.89</v>
      </c>
      <c r="N12" s="3">
        <v>0</v>
      </c>
      <c r="O12" s="3">
        <v>470102.32</v>
      </c>
      <c r="P12" s="3">
        <v>0</v>
      </c>
      <c r="Q12" s="3">
        <v>470107.08</v>
      </c>
      <c r="R12" s="3">
        <v>0</v>
      </c>
      <c r="S12" s="3">
        <v>498070.4</v>
      </c>
      <c r="T12" s="3">
        <v>0</v>
      </c>
      <c r="U12" s="3">
        <v>498070.4</v>
      </c>
      <c r="V12" s="3">
        <v>0</v>
      </c>
      <c r="W12" s="3">
        <v>498070.4</v>
      </c>
      <c r="X12" s="3">
        <v>0</v>
      </c>
      <c r="Y12" s="50">
        <v>0</v>
      </c>
      <c r="Z12" s="4">
        <f t="shared" si="2"/>
        <v>6255999.290000001</v>
      </c>
      <c r="AA12" s="3">
        <v>6754054.4825289473</v>
      </c>
      <c r="AB12" s="4">
        <f t="shared" si="3"/>
        <v>498055.19252894633</v>
      </c>
      <c r="AC12" s="4"/>
      <c r="AD12" s="3">
        <v>498055.19</v>
      </c>
      <c r="AE12" s="4">
        <f t="shared" si="0"/>
        <v>2.5289463228546083E-3</v>
      </c>
      <c r="AF12" s="50">
        <v>498055.19</v>
      </c>
      <c r="AG12" s="50"/>
      <c r="AH12" s="4">
        <f t="shared" si="4"/>
        <v>6754054.4799999995</v>
      </c>
      <c r="AI12" s="4">
        <f t="shared" si="1"/>
        <v>2.5289477780461311E-3</v>
      </c>
      <c r="AJ12" s="49">
        <f>'Monthly Adjustments'!AX13</f>
        <v>0</v>
      </c>
      <c r="AK12" s="4">
        <f t="shared" si="5"/>
        <v>6754054.4799999995</v>
      </c>
      <c r="AL12">
        <v>8291634.3700000001</v>
      </c>
      <c r="AM12" s="4">
        <f t="shared" si="6"/>
        <v>-1537579.8900000006</v>
      </c>
    </row>
    <row r="13" spans="1:39" ht="15.75" x14ac:dyDescent="0.25">
      <c r="A13" s="7" t="s">
        <v>12</v>
      </c>
      <c r="B13" s="2" t="s">
        <v>187</v>
      </c>
      <c r="C13" s="3">
        <v>28140568.890000001</v>
      </c>
      <c r="D13" s="3">
        <v>0</v>
      </c>
      <c r="E13" s="3">
        <v>28140568.890000001</v>
      </c>
      <c r="F13" s="50">
        <v>0</v>
      </c>
      <c r="G13" s="3">
        <v>28140568.890000001</v>
      </c>
      <c r="H13" s="50">
        <v>0</v>
      </c>
      <c r="I13" s="5">
        <v>28140568.890000001</v>
      </c>
      <c r="J13" s="5">
        <v>0</v>
      </c>
      <c r="K13" s="3">
        <v>28140568.890000001</v>
      </c>
      <c r="L13" s="3">
        <v>0</v>
      </c>
      <c r="M13" s="3">
        <v>26522024.800000001</v>
      </c>
      <c r="N13" s="3">
        <v>0</v>
      </c>
      <c r="O13" s="3">
        <v>26691521.68</v>
      </c>
      <c r="P13" s="3">
        <v>0</v>
      </c>
      <c r="Q13" s="3">
        <v>26691697.16</v>
      </c>
      <c r="R13" s="3">
        <v>0</v>
      </c>
      <c r="S13" s="3">
        <v>27721353.489999998</v>
      </c>
      <c r="T13" s="3">
        <v>0</v>
      </c>
      <c r="U13" s="3">
        <v>27721353.48</v>
      </c>
      <c r="V13" s="3">
        <v>0</v>
      </c>
      <c r="W13" s="3">
        <v>27721353.489999998</v>
      </c>
      <c r="X13" s="3">
        <v>0</v>
      </c>
      <c r="Y13" s="50">
        <v>0</v>
      </c>
      <c r="Z13" s="4">
        <f t="shared" si="2"/>
        <v>303772148.55000001</v>
      </c>
      <c r="AA13" s="3">
        <v>331492942.34415555</v>
      </c>
      <c r="AB13" s="4">
        <f t="shared" si="3"/>
        <v>27720793.794155538</v>
      </c>
      <c r="AC13" s="4"/>
      <c r="AD13" s="3">
        <v>27720793.789999999</v>
      </c>
      <c r="AE13" s="4">
        <f t="shared" si="0"/>
        <v>4.1555389761924744E-3</v>
      </c>
      <c r="AF13" s="50">
        <v>27720793.789999999</v>
      </c>
      <c r="AG13" s="50"/>
      <c r="AH13" s="4">
        <f t="shared" si="4"/>
        <v>331492942.34000003</v>
      </c>
      <c r="AI13" s="4">
        <f t="shared" si="1"/>
        <v>4.1555166244506836E-3</v>
      </c>
      <c r="AJ13" s="49">
        <f>'Monthly Adjustments'!AX14</f>
        <v>-1782641.5499999998</v>
      </c>
      <c r="AK13" s="4">
        <f t="shared" si="5"/>
        <v>329710300.79000002</v>
      </c>
      <c r="AL13">
        <v>292189006.72000003</v>
      </c>
      <c r="AM13" s="4">
        <f t="shared" si="6"/>
        <v>37521294.069999993</v>
      </c>
    </row>
    <row r="14" spans="1:39" ht="15.75" x14ac:dyDescent="0.25">
      <c r="A14" s="7" t="s">
        <v>13</v>
      </c>
      <c r="B14" s="2" t="s">
        <v>188</v>
      </c>
      <c r="C14" s="3">
        <v>5603869.3499999996</v>
      </c>
      <c r="D14" s="3">
        <v>0</v>
      </c>
      <c r="E14" s="3">
        <v>5603869.3499999996</v>
      </c>
      <c r="F14" s="50">
        <v>0</v>
      </c>
      <c r="G14" s="3">
        <v>5603869.3499999996</v>
      </c>
      <c r="H14" s="50">
        <v>0</v>
      </c>
      <c r="I14" s="5">
        <v>5603869.3499999996</v>
      </c>
      <c r="J14" s="5">
        <v>0</v>
      </c>
      <c r="K14" s="3">
        <v>5603869.3499999996</v>
      </c>
      <c r="L14" s="3">
        <v>0</v>
      </c>
      <c r="M14" s="3">
        <v>4988709.66</v>
      </c>
      <c r="N14" s="3">
        <v>0</v>
      </c>
      <c r="O14" s="3">
        <v>4984796.32</v>
      </c>
      <c r="P14" s="3">
        <v>0</v>
      </c>
      <c r="Q14" s="3">
        <v>4984840.96</v>
      </c>
      <c r="R14" s="3">
        <v>0</v>
      </c>
      <c r="S14" s="3">
        <v>5246779.8099999996</v>
      </c>
      <c r="T14" s="3">
        <v>0</v>
      </c>
      <c r="U14" s="3">
        <v>5246779.8099999996</v>
      </c>
      <c r="V14" s="3">
        <v>0</v>
      </c>
      <c r="W14" s="3">
        <v>5246779.8099999996</v>
      </c>
      <c r="X14" s="3">
        <v>0</v>
      </c>
      <c r="Y14" s="50">
        <v>0</v>
      </c>
      <c r="Z14" s="4">
        <f t="shared" si="2"/>
        <v>58718033.120000012</v>
      </c>
      <c r="AA14" s="3">
        <v>63964670.556936748</v>
      </c>
      <c r="AB14" s="4">
        <f t="shared" si="3"/>
        <v>5246637.4369367361</v>
      </c>
      <c r="AC14" s="4"/>
      <c r="AD14" s="3">
        <v>5246637.4400000004</v>
      </c>
      <c r="AE14" s="4">
        <f t="shared" si="0"/>
        <v>-3.0632643029093742E-3</v>
      </c>
      <c r="AF14" s="50">
        <v>5246637.4400000004</v>
      </c>
      <c r="AG14" s="50"/>
      <c r="AH14" s="4">
        <f t="shared" si="4"/>
        <v>63964670.560000002</v>
      </c>
      <c r="AI14" s="4">
        <f t="shared" si="1"/>
        <v>-3.0632540583610535E-3</v>
      </c>
      <c r="AJ14" s="49">
        <f>'Monthly Adjustments'!AX15</f>
        <v>-1120845.635</v>
      </c>
      <c r="AK14" s="4">
        <f t="shared" si="5"/>
        <v>62843824.925000004</v>
      </c>
      <c r="AL14">
        <v>67116161.439999998</v>
      </c>
      <c r="AM14" s="4">
        <f t="shared" si="6"/>
        <v>-4272336.5149999931</v>
      </c>
    </row>
    <row r="15" spans="1:39" ht="15.75" x14ac:dyDescent="0.25">
      <c r="A15" s="7" t="s">
        <v>14</v>
      </c>
      <c r="B15" s="2" t="s">
        <v>189</v>
      </c>
      <c r="C15" s="3">
        <v>171454.26</v>
      </c>
      <c r="D15" s="3">
        <v>0</v>
      </c>
      <c r="E15" s="3">
        <v>171454.26</v>
      </c>
      <c r="F15" s="50">
        <v>0</v>
      </c>
      <c r="G15" s="3">
        <v>171454.26</v>
      </c>
      <c r="H15" s="50">
        <v>0</v>
      </c>
      <c r="I15" s="5">
        <v>171454.26</v>
      </c>
      <c r="J15" s="5">
        <v>0</v>
      </c>
      <c r="K15" s="3">
        <v>171454.26</v>
      </c>
      <c r="L15" s="3">
        <v>0</v>
      </c>
      <c r="M15" s="3">
        <v>164504.87</v>
      </c>
      <c r="N15" s="3">
        <v>0</v>
      </c>
      <c r="O15" s="3">
        <v>164339.4</v>
      </c>
      <c r="P15" s="3">
        <v>0</v>
      </c>
      <c r="Q15" s="3">
        <v>164340.70000000001</v>
      </c>
      <c r="R15" s="3">
        <v>0</v>
      </c>
      <c r="S15" s="3">
        <v>171958.71</v>
      </c>
      <c r="T15" s="3">
        <v>0</v>
      </c>
      <c r="U15" s="3">
        <v>171958.71</v>
      </c>
      <c r="V15" s="3">
        <v>0</v>
      </c>
      <c r="W15" s="3">
        <v>171958.71</v>
      </c>
      <c r="X15" s="3">
        <v>0</v>
      </c>
      <c r="Y15" s="50">
        <v>0</v>
      </c>
      <c r="Z15" s="4">
        <f t="shared" si="2"/>
        <v>1866332.4</v>
      </c>
      <c r="AA15" s="3">
        <v>2038286.9655916037</v>
      </c>
      <c r="AB15" s="4">
        <f t="shared" si="3"/>
        <v>171954.56559160375</v>
      </c>
      <c r="AC15" s="4"/>
      <c r="AD15" s="3">
        <v>171954.57</v>
      </c>
      <c r="AE15" s="4">
        <f t="shared" si="0"/>
        <v>-4.408396256621927E-3</v>
      </c>
      <c r="AF15" s="50">
        <v>171954.57</v>
      </c>
      <c r="AG15" s="50"/>
      <c r="AH15" s="4">
        <f t="shared" si="4"/>
        <v>2038286.97</v>
      </c>
      <c r="AI15" s="4">
        <f t="shared" si="1"/>
        <v>-4.4083963148295879E-3</v>
      </c>
      <c r="AJ15" s="49">
        <f>'Monthly Adjustments'!AX16</f>
        <v>0</v>
      </c>
      <c r="AK15" s="4">
        <f t="shared" si="5"/>
        <v>2038286.97</v>
      </c>
      <c r="AL15">
        <v>1546737.32</v>
      </c>
      <c r="AM15" s="4">
        <f t="shared" si="6"/>
        <v>491549.64999999991</v>
      </c>
    </row>
    <row r="16" spans="1:39" ht="15.75" x14ac:dyDescent="0.25">
      <c r="A16" s="7" t="s">
        <v>15</v>
      </c>
      <c r="B16" s="2" t="s">
        <v>494</v>
      </c>
      <c r="C16" s="3">
        <v>22609200.780000001</v>
      </c>
      <c r="D16" s="3">
        <v>0</v>
      </c>
      <c r="E16" s="3">
        <v>22609200.780000001</v>
      </c>
      <c r="F16" s="50">
        <v>0</v>
      </c>
      <c r="G16" s="3">
        <v>22609200.780000001</v>
      </c>
      <c r="H16" s="50">
        <v>0</v>
      </c>
      <c r="I16" s="5">
        <v>22609200.780000001</v>
      </c>
      <c r="J16" s="5">
        <v>0</v>
      </c>
      <c r="K16" s="3">
        <v>22609200.780000001</v>
      </c>
      <c r="L16" s="3">
        <v>0</v>
      </c>
      <c r="M16" s="3">
        <v>20926975.75</v>
      </c>
      <c r="N16" s="3">
        <v>0</v>
      </c>
      <c r="O16" s="3">
        <v>20938445.77</v>
      </c>
      <c r="P16" s="3">
        <v>0</v>
      </c>
      <c r="Q16" s="3">
        <v>20938581.199999999</v>
      </c>
      <c r="R16" s="3">
        <v>0</v>
      </c>
      <c r="S16" s="3">
        <v>21724788.120000001</v>
      </c>
      <c r="T16" s="3">
        <v>0</v>
      </c>
      <c r="U16" s="3">
        <v>21724788.120000001</v>
      </c>
      <c r="V16" s="3">
        <v>0</v>
      </c>
      <c r="W16" s="3">
        <v>21724788.109999999</v>
      </c>
      <c r="X16" s="3">
        <v>0</v>
      </c>
      <c r="Y16" s="50">
        <v>0</v>
      </c>
      <c r="Z16" s="4">
        <f t="shared" si="2"/>
        <v>241024370.97000003</v>
      </c>
      <c r="AA16" s="3">
        <v>262748730.55460924</v>
      </c>
      <c r="AB16" s="4">
        <f t="shared" si="3"/>
        <v>21724359.58460921</v>
      </c>
      <c r="AC16" s="4"/>
      <c r="AD16" s="3">
        <v>21724359.579999998</v>
      </c>
      <c r="AE16" s="4">
        <f t="shared" si="0"/>
        <v>4.6092122793197632E-3</v>
      </c>
      <c r="AF16" s="50">
        <v>21724359.579999998</v>
      </c>
      <c r="AG16" s="50"/>
      <c r="AH16" s="4">
        <f t="shared" si="4"/>
        <v>262748730.55000001</v>
      </c>
      <c r="AI16" s="4">
        <f t="shared" si="1"/>
        <v>4.609227180480957E-3</v>
      </c>
      <c r="AJ16" s="49">
        <f>'Monthly Adjustments'!AX17</f>
        <v>-4753849.3781400761</v>
      </c>
      <c r="AK16" s="4">
        <f t="shared" si="5"/>
        <v>257994881.17185995</v>
      </c>
      <c r="AL16">
        <v>252661461.50999999</v>
      </c>
      <c r="AM16" s="4">
        <f t="shared" si="6"/>
        <v>5333419.6618599594</v>
      </c>
    </row>
    <row r="17" spans="1:39" ht="15.75" x14ac:dyDescent="0.25">
      <c r="A17" s="7" t="s">
        <v>16</v>
      </c>
      <c r="B17" s="2" t="s">
        <v>190</v>
      </c>
      <c r="C17" s="3">
        <v>3179019.55</v>
      </c>
      <c r="D17" s="3">
        <v>0</v>
      </c>
      <c r="E17" s="3">
        <v>3179019.55</v>
      </c>
      <c r="F17" s="50">
        <v>0</v>
      </c>
      <c r="G17" s="3">
        <v>3179019.55</v>
      </c>
      <c r="H17" s="50">
        <v>0</v>
      </c>
      <c r="I17" s="5">
        <v>3179019.55</v>
      </c>
      <c r="J17" s="5">
        <v>0</v>
      </c>
      <c r="K17" s="3">
        <v>3179019.55</v>
      </c>
      <c r="L17" s="3">
        <v>0</v>
      </c>
      <c r="M17" s="3">
        <v>3396580.32</v>
      </c>
      <c r="N17" s="3">
        <v>0</v>
      </c>
      <c r="O17" s="3">
        <v>3394048.89</v>
      </c>
      <c r="P17" s="3">
        <v>0</v>
      </c>
      <c r="Q17" s="3">
        <v>3394064.1</v>
      </c>
      <c r="R17" s="3">
        <v>0</v>
      </c>
      <c r="S17" s="3">
        <v>3483282.63</v>
      </c>
      <c r="T17" s="3">
        <v>0</v>
      </c>
      <c r="U17" s="3">
        <v>3483282.63</v>
      </c>
      <c r="V17" s="3">
        <v>0</v>
      </c>
      <c r="W17" s="3">
        <v>3483282.63</v>
      </c>
      <c r="X17" s="3">
        <v>0</v>
      </c>
      <c r="Y17" s="50">
        <v>0</v>
      </c>
      <c r="Z17" s="4">
        <f t="shared" si="2"/>
        <v>36529638.950000003</v>
      </c>
      <c r="AA17" s="3">
        <v>40012873.083120905</v>
      </c>
      <c r="AB17" s="4">
        <f t="shared" si="3"/>
        <v>3483234.1331209019</v>
      </c>
      <c r="AC17" s="4"/>
      <c r="AD17" s="3">
        <v>3483234.13</v>
      </c>
      <c r="AE17" s="4">
        <f t="shared" si="0"/>
        <v>3.120901994407177E-3</v>
      </c>
      <c r="AF17" s="50">
        <v>3483234.13</v>
      </c>
      <c r="AG17" s="50"/>
      <c r="AH17" s="4">
        <f t="shared" si="4"/>
        <v>40012873.080000006</v>
      </c>
      <c r="AI17" s="4">
        <f t="shared" si="1"/>
        <v>3.1208992004394531E-3</v>
      </c>
      <c r="AJ17" s="49">
        <f>'Monthly Adjustments'!AX18</f>
        <v>0</v>
      </c>
      <c r="AK17" s="4">
        <f t="shared" si="5"/>
        <v>40012873.080000006</v>
      </c>
      <c r="AL17">
        <v>19775271.780000001</v>
      </c>
      <c r="AM17" s="4">
        <f t="shared" si="6"/>
        <v>20237601.300000004</v>
      </c>
    </row>
    <row r="18" spans="1:39" ht="15.75" x14ac:dyDescent="0.25">
      <c r="A18" s="7" t="s">
        <v>17</v>
      </c>
      <c r="B18" s="2" t="s">
        <v>495</v>
      </c>
      <c r="C18" s="3">
        <v>635684.07999999996</v>
      </c>
      <c r="D18" s="3">
        <v>0</v>
      </c>
      <c r="E18" s="3">
        <v>635684.07999999996</v>
      </c>
      <c r="F18" s="50">
        <v>0</v>
      </c>
      <c r="G18" s="3">
        <v>635684.07999999996</v>
      </c>
      <c r="H18" s="50">
        <v>0</v>
      </c>
      <c r="I18" s="5">
        <v>635684.07999999996</v>
      </c>
      <c r="J18" s="5">
        <v>0</v>
      </c>
      <c r="K18" s="3">
        <v>635684.07999999996</v>
      </c>
      <c r="L18" s="3">
        <v>0</v>
      </c>
      <c r="M18" s="3">
        <v>481870.44</v>
      </c>
      <c r="N18" s="3">
        <v>0</v>
      </c>
      <c r="O18" s="3">
        <v>473994.04</v>
      </c>
      <c r="P18" s="3">
        <v>0</v>
      </c>
      <c r="Q18" s="3">
        <v>473999.66</v>
      </c>
      <c r="R18" s="3">
        <v>0</v>
      </c>
      <c r="S18" s="3">
        <v>506934.77</v>
      </c>
      <c r="T18" s="3">
        <v>0</v>
      </c>
      <c r="U18" s="3">
        <v>506934.77</v>
      </c>
      <c r="V18" s="3">
        <v>0</v>
      </c>
      <c r="W18" s="3">
        <v>506934.78</v>
      </c>
      <c r="X18" s="3">
        <v>0</v>
      </c>
      <c r="Y18" s="50">
        <v>0</v>
      </c>
      <c r="Z18" s="4">
        <f t="shared" si="2"/>
        <v>6129088.8600000003</v>
      </c>
      <c r="AA18" s="3">
        <v>6636005.7286568657</v>
      </c>
      <c r="AB18" s="4">
        <f t="shared" si="3"/>
        <v>506916.86865686532</v>
      </c>
      <c r="AC18" s="4"/>
      <c r="AD18" s="3">
        <v>506916.87</v>
      </c>
      <c r="AE18" s="4">
        <f t="shared" si="0"/>
        <v>-1.343134674243629E-3</v>
      </c>
      <c r="AF18" s="50">
        <v>506916.87</v>
      </c>
      <c r="AG18" s="50"/>
      <c r="AH18" s="4">
        <f t="shared" si="4"/>
        <v>6636005.7299999995</v>
      </c>
      <c r="AI18" s="4">
        <f t="shared" si="1"/>
        <v>-1.3431338593363762E-3</v>
      </c>
      <c r="AJ18" s="49">
        <f>'Monthly Adjustments'!AX19</f>
        <v>0</v>
      </c>
      <c r="AK18" s="4">
        <f t="shared" si="5"/>
        <v>6636005.7299999995</v>
      </c>
      <c r="AL18">
        <v>6840092.3099999996</v>
      </c>
      <c r="AM18" s="4">
        <f t="shared" si="6"/>
        <v>-204086.58000000007</v>
      </c>
    </row>
    <row r="19" spans="1:39" ht="15.75" x14ac:dyDescent="0.25">
      <c r="A19" s="7" t="s">
        <v>18</v>
      </c>
      <c r="B19" s="2" t="s">
        <v>191</v>
      </c>
      <c r="C19" s="3">
        <v>132493.76999999999</v>
      </c>
      <c r="D19" s="3">
        <v>0</v>
      </c>
      <c r="E19" s="3">
        <v>132493.76999999999</v>
      </c>
      <c r="F19" s="50">
        <v>0</v>
      </c>
      <c r="G19" s="3">
        <v>132493.76999999999</v>
      </c>
      <c r="H19" s="50">
        <v>0</v>
      </c>
      <c r="I19" s="5">
        <v>132493.76999999999</v>
      </c>
      <c r="J19" s="5">
        <v>0</v>
      </c>
      <c r="K19" s="3">
        <v>132493.76999999999</v>
      </c>
      <c r="L19" s="3">
        <v>0</v>
      </c>
      <c r="M19" s="3">
        <v>137798.01999999999</v>
      </c>
      <c r="N19" s="3">
        <v>0</v>
      </c>
      <c r="O19" s="3">
        <v>137795.93</v>
      </c>
      <c r="P19" s="3">
        <v>0</v>
      </c>
      <c r="Q19" s="3">
        <v>137796.76999999999</v>
      </c>
      <c r="R19" s="3">
        <v>0</v>
      </c>
      <c r="S19" s="3">
        <v>142723.44</v>
      </c>
      <c r="T19" s="3">
        <v>0</v>
      </c>
      <c r="U19" s="3">
        <v>142723.44</v>
      </c>
      <c r="V19" s="3">
        <v>0</v>
      </c>
      <c r="W19" s="3">
        <v>142723.45000000001</v>
      </c>
      <c r="X19" s="3">
        <v>0</v>
      </c>
      <c r="Y19" s="50">
        <v>0</v>
      </c>
      <c r="Z19" s="4">
        <f t="shared" si="2"/>
        <v>1504029.9</v>
      </c>
      <c r="AA19" s="3">
        <v>1646750.6651684258</v>
      </c>
      <c r="AB19" s="4">
        <f t="shared" si="3"/>
        <v>142720.76516842586</v>
      </c>
      <c r="AC19" s="4"/>
      <c r="AD19" s="3">
        <v>142720.76999999999</v>
      </c>
      <c r="AE19" s="4">
        <f t="shared" si="0"/>
        <v>-4.8315741296391934E-3</v>
      </c>
      <c r="AF19" s="50">
        <v>142720.76999999999</v>
      </c>
      <c r="AG19" s="50"/>
      <c r="AH19" s="4">
        <f t="shared" si="4"/>
        <v>1646750.67</v>
      </c>
      <c r="AI19" s="4">
        <f t="shared" si="1"/>
        <v>-4.8315741587430239E-3</v>
      </c>
      <c r="AJ19" s="49">
        <f>'Monthly Adjustments'!AX20</f>
        <v>0</v>
      </c>
      <c r="AK19" s="4">
        <f t="shared" si="5"/>
        <v>1646750.67</v>
      </c>
      <c r="AL19">
        <v>1521886.86</v>
      </c>
      <c r="AM19" s="4">
        <f t="shared" si="6"/>
        <v>124863.80999999982</v>
      </c>
    </row>
    <row r="20" spans="1:39" ht="15.75" x14ac:dyDescent="0.25">
      <c r="A20" s="7" t="s">
        <v>19</v>
      </c>
      <c r="B20" s="2" t="s">
        <v>192</v>
      </c>
      <c r="C20" s="3">
        <v>44926.02</v>
      </c>
      <c r="D20" s="3">
        <v>0</v>
      </c>
      <c r="E20" s="3">
        <v>44926.02</v>
      </c>
      <c r="F20" s="50">
        <v>0</v>
      </c>
      <c r="G20" s="3">
        <v>44926.02</v>
      </c>
      <c r="H20" s="50">
        <v>0</v>
      </c>
      <c r="I20" s="5">
        <v>44926.02</v>
      </c>
      <c r="J20" s="5">
        <v>0</v>
      </c>
      <c r="K20" s="3">
        <v>44926.02</v>
      </c>
      <c r="L20" s="3">
        <v>0</v>
      </c>
      <c r="M20" s="3">
        <v>40840.449999999997</v>
      </c>
      <c r="N20" s="3">
        <v>0</v>
      </c>
      <c r="O20" s="3">
        <v>41434.949999999997</v>
      </c>
      <c r="P20" s="3">
        <v>0</v>
      </c>
      <c r="Q20" s="3">
        <v>41435.360000000001</v>
      </c>
      <c r="R20" s="3">
        <v>0</v>
      </c>
      <c r="S20" s="3">
        <v>43801.36</v>
      </c>
      <c r="T20" s="3">
        <v>0</v>
      </c>
      <c r="U20" s="3">
        <v>43801.36</v>
      </c>
      <c r="V20" s="3">
        <v>0</v>
      </c>
      <c r="W20" s="3">
        <v>43801.36</v>
      </c>
      <c r="X20" s="3">
        <v>0</v>
      </c>
      <c r="Y20" s="50">
        <v>0</v>
      </c>
      <c r="Z20" s="4">
        <f t="shared" si="2"/>
        <v>479744.93999999994</v>
      </c>
      <c r="AA20" s="3">
        <v>523545.0178486784</v>
      </c>
      <c r="AB20" s="4">
        <f t="shared" si="3"/>
        <v>43800.077848678455</v>
      </c>
      <c r="AC20" s="4"/>
      <c r="AD20" s="3">
        <v>43800.08</v>
      </c>
      <c r="AE20" s="4">
        <f t="shared" si="0"/>
        <v>-2.1513215469894931E-3</v>
      </c>
      <c r="AF20" s="50">
        <v>43800.08</v>
      </c>
      <c r="AG20" s="50"/>
      <c r="AH20" s="4">
        <f t="shared" si="4"/>
        <v>523545.02</v>
      </c>
      <c r="AI20" s="4">
        <f t="shared" si="1"/>
        <v>-2.1513216197490692E-3</v>
      </c>
      <c r="AJ20" s="49">
        <f>'Monthly Adjustments'!AX21</f>
        <v>-3203.64</v>
      </c>
      <c r="AK20" s="4">
        <f t="shared" si="5"/>
        <v>520341.38</v>
      </c>
      <c r="AL20">
        <v>505746.39</v>
      </c>
      <c r="AM20" s="4">
        <f t="shared" si="6"/>
        <v>14594.989999999991</v>
      </c>
    </row>
    <row r="21" spans="1:39" ht="15.75" x14ac:dyDescent="0.25">
      <c r="A21" s="7" t="s">
        <v>20</v>
      </c>
      <c r="B21" s="2" t="s">
        <v>193</v>
      </c>
      <c r="C21" s="3">
        <v>204963.7</v>
      </c>
      <c r="D21" s="3">
        <v>0</v>
      </c>
      <c r="E21" s="3">
        <v>204963.7</v>
      </c>
      <c r="F21" s="50">
        <v>0</v>
      </c>
      <c r="G21" s="3">
        <v>204963.7</v>
      </c>
      <c r="H21" s="50">
        <v>0</v>
      </c>
      <c r="I21" s="5">
        <v>204963.7</v>
      </c>
      <c r="J21" s="5">
        <v>0</v>
      </c>
      <c r="K21" s="3">
        <v>204963.7</v>
      </c>
      <c r="L21" s="3">
        <v>0</v>
      </c>
      <c r="M21" s="3">
        <v>180374.68</v>
      </c>
      <c r="N21" s="3">
        <v>0</v>
      </c>
      <c r="O21" s="3">
        <v>180356.85</v>
      </c>
      <c r="P21" s="3">
        <v>0</v>
      </c>
      <c r="Q21" s="3">
        <v>180358.06</v>
      </c>
      <c r="R21" s="3">
        <v>0</v>
      </c>
      <c r="S21" s="3">
        <v>187450.81</v>
      </c>
      <c r="T21" s="3">
        <v>0</v>
      </c>
      <c r="U21" s="3">
        <v>187450.81</v>
      </c>
      <c r="V21" s="3">
        <v>0</v>
      </c>
      <c r="W21" s="3">
        <v>187450.81</v>
      </c>
      <c r="X21" s="3">
        <v>0</v>
      </c>
      <c r="Y21" s="50">
        <v>0</v>
      </c>
      <c r="Z21" s="4">
        <f t="shared" si="2"/>
        <v>2128260.52</v>
      </c>
      <c r="AA21" s="3">
        <v>2315707.4799372912</v>
      </c>
      <c r="AB21" s="4">
        <f t="shared" si="3"/>
        <v>187446.95993729122</v>
      </c>
      <c r="AC21" s="4"/>
      <c r="AD21" s="3">
        <v>187446.96</v>
      </c>
      <c r="AE21" s="4">
        <f t="shared" si="0"/>
        <v>-6.2708772020414472E-5</v>
      </c>
      <c r="AF21" s="50">
        <v>187446.96</v>
      </c>
      <c r="AG21" s="50"/>
      <c r="AH21" s="4">
        <f t="shared" si="4"/>
        <v>2315707.48</v>
      </c>
      <c r="AI21" s="4">
        <f t="shared" si="1"/>
        <v>-6.2708742916584015E-5</v>
      </c>
      <c r="AJ21" s="49">
        <f>'Monthly Adjustments'!AX22</f>
        <v>0</v>
      </c>
      <c r="AK21" s="4">
        <f t="shared" si="5"/>
        <v>2315707.48</v>
      </c>
      <c r="AL21">
        <v>2226703.7400000002</v>
      </c>
      <c r="AM21" s="4">
        <f t="shared" si="6"/>
        <v>89003.739999999758</v>
      </c>
    </row>
    <row r="22" spans="1:39" ht="15.75" x14ac:dyDescent="0.25">
      <c r="A22" s="7" t="s">
        <v>21</v>
      </c>
      <c r="B22" s="2" t="s">
        <v>194</v>
      </c>
      <c r="C22" s="3">
        <v>148859.60999999999</v>
      </c>
      <c r="D22" s="3">
        <v>0</v>
      </c>
      <c r="E22" s="3">
        <v>148859.60999999999</v>
      </c>
      <c r="F22" s="50">
        <v>0</v>
      </c>
      <c r="G22" s="3">
        <v>148859.60999999999</v>
      </c>
      <c r="H22" s="50">
        <v>0</v>
      </c>
      <c r="I22" s="5">
        <v>148859.60999999999</v>
      </c>
      <c r="J22" s="5">
        <v>0</v>
      </c>
      <c r="K22" s="3">
        <v>148859.60999999999</v>
      </c>
      <c r="L22" s="3">
        <v>0</v>
      </c>
      <c r="M22" s="3">
        <v>192071.91</v>
      </c>
      <c r="N22" s="3">
        <v>0</v>
      </c>
      <c r="O22" s="3">
        <v>191797.45</v>
      </c>
      <c r="P22" s="3">
        <v>0</v>
      </c>
      <c r="Q22" s="3">
        <v>191798.3</v>
      </c>
      <c r="R22" s="3">
        <v>0</v>
      </c>
      <c r="S22" s="3">
        <v>196773.42</v>
      </c>
      <c r="T22" s="3">
        <v>0</v>
      </c>
      <c r="U22" s="3">
        <v>196773.42</v>
      </c>
      <c r="V22" s="3">
        <v>0</v>
      </c>
      <c r="W22" s="3">
        <v>196773.42</v>
      </c>
      <c r="X22" s="3">
        <v>0</v>
      </c>
      <c r="Y22" s="50">
        <v>0</v>
      </c>
      <c r="Z22" s="4">
        <f t="shared" si="2"/>
        <v>1910285.9699999997</v>
      </c>
      <c r="AA22" s="3">
        <v>2107056.6949849534</v>
      </c>
      <c r="AB22" s="4">
        <f t="shared" si="3"/>
        <v>196770.72498495365</v>
      </c>
      <c r="AC22" s="4"/>
      <c r="AD22" s="3">
        <v>196770.72</v>
      </c>
      <c r="AE22" s="4">
        <f t="shared" si="0"/>
        <v>4.9849536444526166E-3</v>
      </c>
      <c r="AF22" s="50">
        <v>196770.72</v>
      </c>
      <c r="AG22" s="50"/>
      <c r="AH22" s="4">
        <f t="shared" si="4"/>
        <v>2107056.69</v>
      </c>
      <c r="AI22" s="4">
        <f t="shared" si="1"/>
        <v>4.9849534407258034E-3</v>
      </c>
      <c r="AJ22" s="49">
        <f>'Monthly Adjustments'!AX23</f>
        <v>0</v>
      </c>
      <c r="AK22" s="4">
        <f t="shared" si="5"/>
        <v>2107056.69</v>
      </c>
      <c r="AL22">
        <v>630151.68000000005</v>
      </c>
      <c r="AM22" s="4">
        <f t="shared" si="6"/>
        <v>1476905.0099999998</v>
      </c>
    </row>
    <row r="23" spans="1:39" ht="15.75" x14ac:dyDescent="0.25">
      <c r="A23" s="7" t="s">
        <v>22</v>
      </c>
      <c r="B23" s="2" t="s">
        <v>195</v>
      </c>
      <c r="C23" s="3">
        <v>57172.95</v>
      </c>
      <c r="D23" s="3">
        <v>0</v>
      </c>
      <c r="E23" s="3">
        <v>57172.95</v>
      </c>
      <c r="F23" s="50">
        <v>0</v>
      </c>
      <c r="G23" s="3">
        <v>57172.95</v>
      </c>
      <c r="H23" s="50">
        <v>0</v>
      </c>
      <c r="I23" s="5">
        <v>57172.95</v>
      </c>
      <c r="J23" s="5">
        <v>0</v>
      </c>
      <c r="K23" s="3">
        <v>57172.95</v>
      </c>
      <c r="L23" s="3">
        <v>0</v>
      </c>
      <c r="M23" s="3">
        <v>55015.92</v>
      </c>
      <c r="N23" s="3">
        <v>0</v>
      </c>
      <c r="O23" s="3">
        <v>55013.97</v>
      </c>
      <c r="P23" s="3">
        <v>0</v>
      </c>
      <c r="Q23" s="3">
        <v>55014.3</v>
      </c>
      <c r="R23" s="3">
        <v>0</v>
      </c>
      <c r="S23" s="3">
        <v>56944.86</v>
      </c>
      <c r="T23" s="3">
        <v>0</v>
      </c>
      <c r="U23" s="3">
        <v>56944.86</v>
      </c>
      <c r="V23" s="3">
        <v>0</v>
      </c>
      <c r="W23" s="3">
        <v>56944.86</v>
      </c>
      <c r="X23" s="3">
        <v>0</v>
      </c>
      <c r="Y23" s="50">
        <v>0</v>
      </c>
      <c r="Z23" s="4">
        <f t="shared" si="2"/>
        <v>621743.52</v>
      </c>
      <c r="AA23" s="3">
        <v>678687.32711611141</v>
      </c>
      <c r="AB23" s="4">
        <f t="shared" si="3"/>
        <v>56943.807116111391</v>
      </c>
      <c r="AC23" s="4"/>
      <c r="AD23" s="3">
        <v>56943.81</v>
      </c>
      <c r="AE23" s="4">
        <f t="shared" si="0"/>
        <v>-2.8838886064477265E-3</v>
      </c>
      <c r="AF23" s="50">
        <v>56943.81</v>
      </c>
      <c r="AG23" s="50"/>
      <c r="AH23" s="4">
        <f t="shared" si="4"/>
        <v>678687.33000000007</v>
      </c>
      <c r="AI23" s="4">
        <f t="shared" si="1"/>
        <v>-2.8838886646553874E-3</v>
      </c>
      <c r="AJ23" s="49">
        <f>'Monthly Adjustments'!AX24</f>
        <v>0</v>
      </c>
      <c r="AK23" s="4">
        <f t="shared" si="5"/>
        <v>678687.33000000007</v>
      </c>
      <c r="AL23">
        <v>654546.28</v>
      </c>
      <c r="AM23" s="4">
        <f t="shared" si="6"/>
        <v>24141.050000000047</v>
      </c>
    </row>
    <row r="24" spans="1:39" ht="15.75" x14ac:dyDescent="0.25">
      <c r="A24" s="7" t="s">
        <v>23</v>
      </c>
      <c r="B24" s="2" t="s">
        <v>196</v>
      </c>
      <c r="C24" s="3">
        <v>1501284.64</v>
      </c>
      <c r="D24" s="3">
        <v>0</v>
      </c>
      <c r="E24" s="3">
        <v>1501284.64</v>
      </c>
      <c r="F24" s="50">
        <v>0</v>
      </c>
      <c r="G24" s="3">
        <v>1501284.64</v>
      </c>
      <c r="H24" s="50">
        <v>0</v>
      </c>
      <c r="I24" s="5">
        <v>1501284.64</v>
      </c>
      <c r="J24" s="5">
        <v>0</v>
      </c>
      <c r="K24" s="3">
        <v>1501284.64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50">
        <v>0</v>
      </c>
      <c r="Z24" s="4">
        <f t="shared" si="2"/>
        <v>7506423.1999999993</v>
      </c>
      <c r="AA24" s="3">
        <v>5876502.7953206375</v>
      </c>
      <c r="AB24" s="4">
        <v>0</v>
      </c>
      <c r="AC24" s="4"/>
      <c r="AD24" s="3">
        <v>0</v>
      </c>
      <c r="AE24" s="4">
        <f t="shared" si="0"/>
        <v>0</v>
      </c>
      <c r="AF24" s="50">
        <v>0</v>
      </c>
      <c r="AG24" s="50"/>
      <c r="AH24" s="4">
        <f t="shared" si="4"/>
        <v>7506423.1999999993</v>
      </c>
      <c r="AI24" s="4">
        <f t="shared" si="1"/>
        <v>-1629920.4046793617</v>
      </c>
      <c r="AJ24" s="49">
        <f>'Monthly Adjustments'!AX25</f>
        <v>0</v>
      </c>
      <c r="AK24" s="4">
        <f t="shared" si="5"/>
        <v>7506423.1999999993</v>
      </c>
      <c r="AL24">
        <v>17582270.219999995</v>
      </c>
      <c r="AM24" s="4">
        <f t="shared" si="6"/>
        <v>-10075847.019999996</v>
      </c>
    </row>
    <row r="25" spans="1:39" ht="15.75" x14ac:dyDescent="0.25">
      <c r="A25" s="7" t="s">
        <v>24</v>
      </c>
      <c r="B25" s="2" t="s">
        <v>496</v>
      </c>
      <c r="C25" s="3">
        <v>200481.02</v>
      </c>
      <c r="D25" s="3">
        <v>0</v>
      </c>
      <c r="E25" s="3">
        <v>200481.02</v>
      </c>
      <c r="F25" s="50">
        <v>0</v>
      </c>
      <c r="G25" s="3">
        <v>200481.02</v>
      </c>
      <c r="H25" s="50">
        <v>0</v>
      </c>
      <c r="I25" s="5">
        <v>200481.02</v>
      </c>
      <c r="J25" s="5">
        <v>0</v>
      </c>
      <c r="K25" s="3">
        <v>200481.02</v>
      </c>
      <c r="L25" s="3">
        <v>0</v>
      </c>
      <c r="M25" s="3">
        <v>192015.76</v>
      </c>
      <c r="N25" s="3">
        <v>0</v>
      </c>
      <c r="O25" s="3">
        <v>192012.01</v>
      </c>
      <c r="P25" s="3">
        <v>0</v>
      </c>
      <c r="Q25" s="3">
        <v>192013.09</v>
      </c>
      <c r="R25" s="3">
        <v>0</v>
      </c>
      <c r="S25" s="3">
        <v>198321.24</v>
      </c>
      <c r="T25" s="3">
        <v>0</v>
      </c>
      <c r="U25" s="3">
        <v>198321.25</v>
      </c>
      <c r="V25" s="3">
        <v>0</v>
      </c>
      <c r="W25" s="3">
        <v>198321.24</v>
      </c>
      <c r="X25" s="3">
        <v>0</v>
      </c>
      <c r="Y25" s="50">
        <v>0</v>
      </c>
      <c r="Z25" s="4">
        <f t="shared" si="2"/>
        <v>2173409.69</v>
      </c>
      <c r="AA25" s="3">
        <v>2371727.5078647258</v>
      </c>
      <c r="AB25" s="4">
        <f t="shared" si="3"/>
        <v>198317.81786472583</v>
      </c>
      <c r="AC25" s="4"/>
      <c r="AD25" s="3">
        <v>198317.82</v>
      </c>
      <c r="AE25" s="4">
        <f t="shared" si="0"/>
        <v>-2.1352741750888526E-3</v>
      </c>
      <c r="AF25" s="50">
        <v>198317.82</v>
      </c>
      <c r="AG25" s="50"/>
      <c r="AH25" s="4">
        <f t="shared" si="4"/>
        <v>2371727.5099999998</v>
      </c>
      <c r="AI25" s="4">
        <f t="shared" si="1"/>
        <v>-2.1352740004658699E-3</v>
      </c>
      <c r="AJ25" s="49">
        <f>'Monthly Adjustments'!AX26</f>
        <v>0</v>
      </c>
      <c r="AK25" s="4">
        <f t="shared" si="5"/>
        <v>2371727.5099999998</v>
      </c>
      <c r="AL25">
        <v>2267949.2400000007</v>
      </c>
      <c r="AM25" s="4">
        <f t="shared" si="6"/>
        <v>103778.26999999909</v>
      </c>
    </row>
    <row r="26" spans="1:39" ht="15.75" x14ac:dyDescent="0.25">
      <c r="A26" s="7" t="s">
        <v>25</v>
      </c>
      <c r="B26" s="2" t="s">
        <v>497</v>
      </c>
      <c r="C26" s="3">
        <v>13153085.5</v>
      </c>
      <c r="D26" s="3">
        <v>0</v>
      </c>
      <c r="E26" s="3">
        <v>13153085.5</v>
      </c>
      <c r="F26" s="50">
        <v>0</v>
      </c>
      <c r="G26" s="3">
        <v>13153085.5</v>
      </c>
      <c r="H26" s="50">
        <v>0</v>
      </c>
      <c r="I26" s="5">
        <v>13153085.5</v>
      </c>
      <c r="J26" s="5">
        <v>0</v>
      </c>
      <c r="K26" s="3">
        <v>13153085.5</v>
      </c>
      <c r="L26" s="3">
        <v>0</v>
      </c>
      <c r="M26" s="3">
        <v>22504765.760000002</v>
      </c>
      <c r="N26" s="3">
        <v>0</v>
      </c>
      <c r="O26" s="3">
        <v>12002951.720000001</v>
      </c>
      <c r="P26" s="3">
        <v>0</v>
      </c>
      <c r="Q26" s="3">
        <v>12003051.26</v>
      </c>
      <c r="R26" s="3">
        <v>0</v>
      </c>
      <c r="S26" s="3">
        <v>12587089.6</v>
      </c>
      <c r="T26" s="3">
        <v>0</v>
      </c>
      <c r="U26" s="3">
        <v>12587089.6</v>
      </c>
      <c r="V26" s="3">
        <v>0</v>
      </c>
      <c r="W26" s="3">
        <v>12587089.6</v>
      </c>
      <c r="X26" s="3">
        <v>0</v>
      </c>
      <c r="Y26" s="50">
        <v>0</v>
      </c>
      <c r="Z26" s="4">
        <f t="shared" si="2"/>
        <v>150037465.03999999</v>
      </c>
      <c r="AA26" s="3">
        <v>162624237.17771953</v>
      </c>
      <c r="AB26" s="4">
        <f t="shared" si="3"/>
        <v>12586772.137719542</v>
      </c>
      <c r="AC26" s="4"/>
      <c r="AD26" s="3">
        <v>12586772.140000001</v>
      </c>
      <c r="AE26" s="4">
        <f t="shared" si="0"/>
        <v>-2.2804588079452515E-3</v>
      </c>
      <c r="AF26" s="50">
        <v>12586772.140000001</v>
      </c>
      <c r="AG26" s="50"/>
      <c r="AH26" s="4">
        <f t="shared" si="4"/>
        <v>162624237.18000001</v>
      </c>
      <c r="AI26" s="4">
        <f t="shared" si="1"/>
        <v>-2.2804737091064453E-3</v>
      </c>
      <c r="AJ26" s="49">
        <f>'Monthly Adjustments'!AX27</f>
        <v>-4651266.7400000012</v>
      </c>
      <c r="AK26" s="4">
        <f t="shared" si="5"/>
        <v>157972970.44</v>
      </c>
      <c r="AL26">
        <v>147820481.56999999</v>
      </c>
      <c r="AM26" s="4">
        <f t="shared" si="6"/>
        <v>10152488.870000005</v>
      </c>
    </row>
    <row r="27" spans="1:39" ht="15.75" x14ac:dyDescent="0.25">
      <c r="A27" s="7" t="s">
        <v>26</v>
      </c>
      <c r="B27" s="2" t="s">
        <v>498</v>
      </c>
      <c r="C27" s="3">
        <v>5208987.12</v>
      </c>
      <c r="D27" s="3">
        <v>0</v>
      </c>
      <c r="E27" s="3">
        <v>5208987.12</v>
      </c>
      <c r="F27" s="50">
        <v>0</v>
      </c>
      <c r="G27" s="3">
        <v>5208987.12</v>
      </c>
      <c r="H27" s="50">
        <v>0</v>
      </c>
      <c r="I27" s="5">
        <v>5208987.12</v>
      </c>
      <c r="J27" s="5">
        <v>0</v>
      </c>
      <c r="K27" s="3">
        <v>5208987.12</v>
      </c>
      <c r="L27" s="3">
        <v>0</v>
      </c>
      <c r="M27" s="3">
        <v>4194712.41</v>
      </c>
      <c r="N27" s="3">
        <v>0</v>
      </c>
      <c r="O27" s="3">
        <v>5605787.0999999996</v>
      </c>
      <c r="P27" s="3">
        <v>0</v>
      </c>
      <c r="Q27" s="3">
        <v>5605882.3799999999</v>
      </c>
      <c r="R27" s="3">
        <v>0</v>
      </c>
      <c r="S27" s="3">
        <v>6164936.9699999997</v>
      </c>
      <c r="T27" s="3">
        <v>0</v>
      </c>
      <c r="U27" s="3">
        <v>6164936.9699999997</v>
      </c>
      <c r="V27" s="3">
        <v>0</v>
      </c>
      <c r="W27" s="3">
        <v>6164936.9699999997</v>
      </c>
      <c r="X27" s="3">
        <v>0</v>
      </c>
      <c r="Y27" s="50">
        <v>0</v>
      </c>
      <c r="Z27" s="4">
        <f t="shared" si="2"/>
        <v>59946128.399999999</v>
      </c>
      <c r="AA27" s="3">
        <v>66105555.855426595</v>
      </c>
      <c r="AB27" s="4">
        <f t="shared" si="3"/>
        <v>6159427.4554265961</v>
      </c>
      <c r="AC27" s="4"/>
      <c r="AD27" s="3">
        <v>6159427.46</v>
      </c>
      <c r="AE27" s="4">
        <f t="shared" si="0"/>
        <v>-4.5734038576483727E-3</v>
      </c>
      <c r="AF27" s="50">
        <v>6159427.46</v>
      </c>
      <c r="AG27" s="50"/>
      <c r="AH27" s="4">
        <f t="shared" si="4"/>
        <v>66105555.859999999</v>
      </c>
      <c r="AI27" s="4">
        <f t="shared" si="1"/>
        <v>-4.5734047889709473E-3</v>
      </c>
      <c r="AJ27" s="49">
        <f>'Monthly Adjustments'!AX28</f>
        <v>-1682374.9300000004</v>
      </c>
      <c r="AK27" s="4">
        <f t="shared" si="5"/>
        <v>64423180.93</v>
      </c>
      <c r="AL27">
        <v>63187793.920000002</v>
      </c>
      <c r="AM27" s="4">
        <f t="shared" si="6"/>
        <v>1235387.0099999979</v>
      </c>
    </row>
    <row r="28" spans="1:39" ht="15.75" x14ac:dyDescent="0.25">
      <c r="A28" s="7" t="s">
        <v>27</v>
      </c>
      <c r="B28" s="2" t="s">
        <v>197</v>
      </c>
      <c r="C28" s="3">
        <v>374228.16</v>
      </c>
      <c r="D28" s="3">
        <v>0</v>
      </c>
      <c r="E28" s="3">
        <v>374228.16</v>
      </c>
      <c r="F28" s="50">
        <v>0</v>
      </c>
      <c r="G28" s="3">
        <v>374228.16</v>
      </c>
      <c r="H28" s="50">
        <v>0</v>
      </c>
      <c r="I28" s="5">
        <v>374228.16</v>
      </c>
      <c r="J28" s="5">
        <v>0</v>
      </c>
      <c r="K28" s="3">
        <v>374228.16</v>
      </c>
      <c r="L28" s="3">
        <v>0</v>
      </c>
      <c r="M28" s="3">
        <v>273072.68</v>
      </c>
      <c r="N28" s="3">
        <v>0</v>
      </c>
      <c r="O28" s="3">
        <v>265986.17</v>
      </c>
      <c r="P28" s="3">
        <v>0</v>
      </c>
      <c r="Q28" s="3">
        <v>265989.48</v>
      </c>
      <c r="R28" s="3">
        <v>0</v>
      </c>
      <c r="S28" s="3">
        <v>285409.14</v>
      </c>
      <c r="T28" s="3">
        <v>0</v>
      </c>
      <c r="U28" s="3">
        <v>285409.14</v>
      </c>
      <c r="V28" s="3">
        <v>0</v>
      </c>
      <c r="W28" s="3">
        <v>285409.14</v>
      </c>
      <c r="X28" s="3">
        <v>0</v>
      </c>
      <c r="Y28" s="50">
        <v>0</v>
      </c>
      <c r="Z28" s="4">
        <f t="shared" si="2"/>
        <v>3532416.5500000003</v>
      </c>
      <c r="AA28" s="3">
        <v>3817815.1315695173</v>
      </c>
      <c r="AB28" s="4">
        <f t="shared" si="3"/>
        <v>285398.58156951703</v>
      </c>
      <c r="AC28" s="4"/>
      <c r="AD28" s="3">
        <v>285398.58</v>
      </c>
      <c r="AE28" s="4">
        <f t="shared" si="0"/>
        <v>1.5695170150138438E-3</v>
      </c>
      <c r="AF28" s="50">
        <v>285398.58</v>
      </c>
      <c r="AG28" s="50"/>
      <c r="AH28" s="4">
        <f t="shared" si="4"/>
        <v>3817815.13</v>
      </c>
      <c r="AI28" s="4">
        <f t="shared" si="1"/>
        <v>1.5695174224674702E-3</v>
      </c>
      <c r="AJ28" s="49">
        <f>'Monthly Adjustments'!AX29</f>
        <v>0</v>
      </c>
      <c r="AK28" s="4">
        <f t="shared" si="5"/>
        <v>3817815.13</v>
      </c>
      <c r="AL28">
        <v>4760714.29</v>
      </c>
      <c r="AM28" s="4">
        <f t="shared" si="6"/>
        <v>-942899.16000000015</v>
      </c>
    </row>
    <row r="29" spans="1:39" ht="15.75" x14ac:dyDescent="0.25">
      <c r="A29" s="7" t="s">
        <v>28</v>
      </c>
      <c r="B29" s="2" t="s">
        <v>499</v>
      </c>
      <c r="C29" s="3">
        <v>493342.48</v>
      </c>
      <c r="D29" s="3">
        <v>0</v>
      </c>
      <c r="E29" s="3">
        <v>493342.48</v>
      </c>
      <c r="F29" s="50">
        <v>0</v>
      </c>
      <c r="G29" s="3">
        <v>493342.48</v>
      </c>
      <c r="H29" s="50">
        <v>0</v>
      </c>
      <c r="I29" s="5">
        <v>493342.48</v>
      </c>
      <c r="J29" s="5">
        <v>0</v>
      </c>
      <c r="K29" s="3">
        <v>493342.48</v>
      </c>
      <c r="L29" s="3">
        <v>0</v>
      </c>
      <c r="M29" s="3">
        <v>412119.29</v>
      </c>
      <c r="N29" s="3">
        <v>0</v>
      </c>
      <c r="O29" s="3">
        <v>406304.17</v>
      </c>
      <c r="P29" s="3">
        <v>0</v>
      </c>
      <c r="Q29" s="3">
        <v>406308.46</v>
      </c>
      <c r="R29" s="3">
        <v>0</v>
      </c>
      <c r="S29" s="3">
        <v>430650.64</v>
      </c>
      <c r="T29" s="3">
        <v>0</v>
      </c>
      <c r="U29" s="3">
        <v>430650.65</v>
      </c>
      <c r="V29" s="3">
        <v>0</v>
      </c>
      <c r="W29" s="3">
        <v>430650.64</v>
      </c>
      <c r="X29" s="3">
        <v>0</v>
      </c>
      <c r="Y29" s="50">
        <v>0</v>
      </c>
      <c r="Z29" s="4">
        <f t="shared" si="2"/>
        <v>4983396.25</v>
      </c>
      <c r="AA29" s="3">
        <v>5414033.64278391</v>
      </c>
      <c r="AB29" s="4">
        <f t="shared" si="3"/>
        <v>430637.39278391004</v>
      </c>
      <c r="AC29" s="4"/>
      <c r="AD29" s="3">
        <v>430637.39</v>
      </c>
      <c r="AE29" s="4">
        <f t="shared" si="0"/>
        <v>2.7839100221171975E-3</v>
      </c>
      <c r="AF29" s="50">
        <v>430637.39</v>
      </c>
      <c r="AG29" s="50"/>
      <c r="AH29" s="4">
        <f t="shared" si="4"/>
        <v>5414033.6399999997</v>
      </c>
      <c r="AI29" s="4">
        <f t="shared" si="1"/>
        <v>2.783910371363163E-3</v>
      </c>
      <c r="AJ29" s="49">
        <f>'Monthly Adjustments'!AX30</f>
        <v>31832.747475816635</v>
      </c>
      <c r="AK29" s="4">
        <f t="shared" si="5"/>
        <v>5445866.3874758165</v>
      </c>
      <c r="AL29">
        <v>5795790.3700000001</v>
      </c>
      <c r="AM29" s="4">
        <f t="shared" si="6"/>
        <v>-349923.98252418358</v>
      </c>
    </row>
    <row r="30" spans="1:39" ht="15.75" x14ac:dyDescent="0.25">
      <c r="A30" s="7" t="s">
        <v>29</v>
      </c>
      <c r="B30" s="2" t="s">
        <v>198</v>
      </c>
      <c r="C30" s="3">
        <v>106009.55</v>
      </c>
      <c r="D30" s="3">
        <v>0</v>
      </c>
      <c r="E30" s="3">
        <v>106009.55</v>
      </c>
      <c r="F30" s="50">
        <v>0</v>
      </c>
      <c r="G30" s="3">
        <v>106009.55</v>
      </c>
      <c r="H30" s="50">
        <v>0</v>
      </c>
      <c r="I30" s="5">
        <v>106009.55</v>
      </c>
      <c r="J30" s="5">
        <v>0</v>
      </c>
      <c r="K30" s="3">
        <v>106009.55</v>
      </c>
      <c r="L30" s="3">
        <v>0</v>
      </c>
      <c r="M30" s="3">
        <v>102962.53</v>
      </c>
      <c r="N30" s="3">
        <v>0</v>
      </c>
      <c r="O30" s="3">
        <v>102893.19</v>
      </c>
      <c r="P30" s="3">
        <v>0</v>
      </c>
      <c r="Q30" s="3">
        <v>102893.8</v>
      </c>
      <c r="R30" s="3">
        <v>0</v>
      </c>
      <c r="S30" s="3">
        <v>106463.64</v>
      </c>
      <c r="T30" s="3">
        <v>0</v>
      </c>
      <c r="U30" s="3">
        <v>106463.64</v>
      </c>
      <c r="V30" s="3">
        <v>0</v>
      </c>
      <c r="W30" s="3">
        <v>106463.64</v>
      </c>
      <c r="X30" s="3">
        <v>0</v>
      </c>
      <c r="Y30" s="50">
        <v>0</v>
      </c>
      <c r="Z30" s="4">
        <f t="shared" si="2"/>
        <v>1158188.19</v>
      </c>
      <c r="AA30" s="3">
        <v>1264649.8916622605</v>
      </c>
      <c r="AB30" s="4">
        <f t="shared" si="3"/>
        <v>106461.70166226057</v>
      </c>
      <c r="AC30" s="4"/>
      <c r="AD30" s="3">
        <v>106461.7</v>
      </c>
      <c r="AE30" s="4">
        <f t="shared" si="0"/>
        <v>1.6622605762677267E-3</v>
      </c>
      <c r="AF30" s="50">
        <v>106461.7</v>
      </c>
      <c r="AG30" s="50"/>
      <c r="AH30" s="4">
        <f t="shared" si="4"/>
        <v>1264649.8899999999</v>
      </c>
      <c r="AI30" s="4">
        <f t="shared" si="1"/>
        <v>1.6622606199234724E-3</v>
      </c>
      <c r="AJ30" s="49">
        <f>'Monthly Adjustments'!AX31</f>
        <v>0</v>
      </c>
      <c r="AK30" s="4">
        <f t="shared" si="5"/>
        <v>1264649.8899999999</v>
      </c>
      <c r="AL30">
        <v>1190802.47</v>
      </c>
      <c r="AM30" s="4">
        <f t="shared" si="6"/>
        <v>73847.419999999925</v>
      </c>
    </row>
    <row r="31" spans="1:39" ht="15.75" x14ac:dyDescent="0.25">
      <c r="A31" s="7" t="s">
        <v>30</v>
      </c>
      <c r="B31" s="2" t="s">
        <v>500</v>
      </c>
      <c r="C31" s="3">
        <v>171291</v>
      </c>
      <c r="D31" s="3">
        <v>0</v>
      </c>
      <c r="E31" s="3">
        <v>171291</v>
      </c>
      <c r="F31" s="50">
        <v>0</v>
      </c>
      <c r="G31" s="3">
        <v>171291</v>
      </c>
      <c r="H31" s="50">
        <v>0</v>
      </c>
      <c r="I31" s="5">
        <v>171291</v>
      </c>
      <c r="J31" s="5">
        <v>0</v>
      </c>
      <c r="K31" s="3">
        <v>171291</v>
      </c>
      <c r="L31" s="3">
        <v>0</v>
      </c>
      <c r="M31" s="3">
        <v>156333.39000000001</v>
      </c>
      <c r="N31" s="3">
        <v>0</v>
      </c>
      <c r="O31" s="3">
        <v>156897.79999999999</v>
      </c>
      <c r="P31" s="3">
        <v>0</v>
      </c>
      <c r="Q31" s="3">
        <v>156898.76</v>
      </c>
      <c r="R31" s="3">
        <v>0</v>
      </c>
      <c r="S31" s="3">
        <v>162520.43</v>
      </c>
      <c r="T31" s="3">
        <v>0</v>
      </c>
      <c r="U31" s="3">
        <v>162520.43</v>
      </c>
      <c r="V31" s="3">
        <v>0</v>
      </c>
      <c r="W31" s="3">
        <v>162520.43</v>
      </c>
      <c r="X31" s="3">
        <v>0</v>
      </c>
      <c r="Y31" s="50">
        <v>0</v>
      </c>
      <c r="Z31" s="4">
        <f t="shared" si="2"/>
        <v>1814146.2399999998</v>
      </c>
      <c r="AA31" s="3">
        <v>1976663.6072809868</v>
      </c>
      <c r="AB31" s="4">
        <f t="shared" si="3"/>
        <v>162517.36728098709</v>
      </c>
      <c r="AC31" s="4"/>
      <c r="AD31" s="3">
        <v>162517.37</v>
      </c>
      <c r="AE31" s="4">
        <f t="shared" si="0"/>
        <v>-2.7190129039809108E-3</v>
      </c>
      <c r="AF31" s="50">
        <v>162517.37</v>
      </c>
      <c r="AG31" s="50"/>
      <c r="AH31" s="4">
        <f t="shared" si="4"/>
        <v>1976663.6099999999</v>
      </c>
      <c r="AI31" s="4">
        <f t="shared" si="1"/>
        <v>-2.7190130203962326E-3</v>
      </c>
      <c r="AJ31" s="49">
        <f>'Monthly Adjustments'!AX32</f>
        <v>0</v>
      </c>
      <c r="AK31" s="4">
        <f t="shared" si="5"/>
        <v>1976663.6099999999</v>
      </c>
      <c r="AL31">
        <v>1734000.08</v>
      </c>
      <c r="AM31" s="4">
        <f t="shared" si="6"/>
        <v>242663.5299999998</v>
      </c>
    </row>
    <row r="32" spans="1:39" ht="15.75" x14ac:dyDescent="0.25">
      <c r="A32" s="7" t="s">
        <v>31</v>
      </c>
      <c r="B32" s="2" t="s">
        <v>199</v>
      </c>
      <c r="C32" s="3">
        <v>153781.03</v>
      </c>
      <c r="D32" s="3">
        <v>0</v>
      </c>
      <c r="E32" s="3">
        <v>153781.03</v>
      </c>
      <c r="F32" s="50">
        <v>0</v>
      </c>
      <c r="G32" s="3">
        <v>153781.03</v>
      </c>
      <c r="H32" s="50">
        <v>0</v>
      </c>
      <c r="I32" s="5">
        <v>153781.03</v>
      </c>
      <c r="J32" s="5">
        <v>0</v>
      </c>
      <c r="K32" s="3">
        <v>153781.03</v>
      </c>
      <c r="L32" s="3">
        <v>0</v>
      </c>
      <c r="M32" s="3">
        <v>186797.78</v>
      </c>
      <c r="N32" s="3">
        <v>0</v>
      </c>
      <c r="O32" s="3">
        <v>187426.03</v>
      </c>
      <c r="P32" s="3">
        <v>0</v>
      </c>
      <c r="Q32" s="3">
        <v>187428.46</v>
      </c>
      <c r="R32" s="3">
        <v>0</v>
      </c>
      <c r="S32" s="3">
        <v>201722.52</v>
      </c>
      <c r="T32" s="3">
        <v>0</v>
      </c>
      <c r="U32" s="3">
        <v>201722.53</v>
      </c>
      <c r="V32" s="3">
        <v>0</v>
      </c>
      <c r="W32" s="3">
        <v>201722.52</v>
      </c>
      <c r="X32" s="3">
        <v>0</v>
      </c>
      <c r="Y32" s="50">
        <v>0</v>
      </c>
      <c r="Z32" s="4">
        <f t="shared" si="2"/>
        <v>1935724.99</v>
      </c>
      <c r="AA32" s="3">
        <v>2137048.2267276603</v>
      </c>
      <c r="AB32" s="4">
        <f t="shared" si="3"/>
        <v>201323.23672766029</v>
      </c>
      <c r="AC32" s="4"/>
      <c r="AD32" s="3">
        <v>201323.24</v>
      </c>
      <c r="AE32" s="4">
        <f t="shared" si="0"/>
        <v>-3.2723397016525269E-3</v>
      </c>
      <c r="AF32" s="50">
        <v>201323.24</v>
      </c>
      <c r="AG32" s="50"/>
      <c r="AH32" s="4">
        <f t="shared" si="4"/>
        <v>2137048.23</v>
      </c>
      <c r="AI32" s="4">
        <f t="shared" si="1"/>
        <v>-3.2723397016525269E-3</v>
      </c>
      <c r="AJ32" s="49">
        <f>'Monthly Adjustments'!AX33</f>
        <v>0</v>
      </c>
      <c r="AK32" s="4">
        <f t="shared" si="5"/>
        <v>2137048.23</v>
      </c>
      <c r="AL32">
        <v>1416446.7</v>
      </c>
      <c r="AM32" s="4">
        <f t="shared" si="6"/>
        <v>720601.53</v>
      </c>
    </row>
    <row r="33" spans="1:39" ht="15.75" x14ac:dyDescent="0.25">
      <c r="A33" s="7" t="s">
        <v>32</v>
      </c>
      <c r="B33" s="2" t="s">
        <v>200</v>
      </c>
      <c r="C33" s="3">
        <v>737071.31</v>
      </c>
      <c r="D33" s="3">
        <v>0</v>
      </c>
      <c r="E33" s="3">
        <v>737071.31</v>
      </c>
      <c r="F33" s="50">
        <v>0</v>
      </c>
      <c r="G33" s="3">
        <v>737071.31</v>
      </c>
      <c r="H33" s="50">
        <v>0</v>
      </c>
      <c r="I33" s="5">
        <v>737071.31</v>
      </c>
      <c r="J33" s="5">
        <v>0</v>
      </c>
      <c r="K33" s="3">
        <v>737071.31</v>
      </c>
      <c r="L33" s="3">
        <v>0</v>
      </c>
      <c r="M33" s="3">
        <v>801775.15</v>
      </c>
      <c r="N33" s="3">
        <v>0</v>
      </c>
      <c r="O33" s="3">
        <v>690594.46</v>
      </c>
      <c r="P33" s="3">
        <v>0</v>
      </c>
      <c r="Q33" s="3">
        <v>690597.93</v>
      </c>
      <c r="R33" s="3">
        <v>0</v>
      </c>
      <c r="S33" s="3">
        <v>710934.8</v>
      </c>
      <c r="T33" s="3">
        <v>0</v>
      </c>
      <c r="U33" s="3">
        <v>710934.79</v>
      </c>
      <c r="V33" s="3">
        <v>0</v>
      </c>
      <c r="W33" s="3">
        <v>710934.8</v>
      </c>
      <c r="X33" s="3">
        <v>0</v>
      </c>
      <c r="Y33" s="50">
        <v>0</v>
      </c>
      <c r="Z33" s="4">
        <f t="shared" si="2"/>
        <v>8001128.4799999995</v>
      </c>
      <c r="AA33" s="3">
        <v>8712052.2174239382</v>
      </c>
      <c r="AB33" s="4">
        <f t="shared" si="3"/>
        <v>710923.7374239387</v>
      </c>
      <c r="AC33" s="4"/>
      <c r="AD33" s="3">
        <v>710923.74</v>
      </c>
      <c r="AE33" s="4">
        <f t="shared" si="0"/>
        <v>-2.5760612916201353E-3</v>
      </c>
      <c r="AF33" s="50">
        <v>710923.74</v>
      </c>
      <c r="AG33" s="50"/>
      <c r="AH33" s="4">
        <f t="shared" si="4"/>
        <v>8712052.2200000007</v>
      </c>
      <c r="AI33" s="4">
        <f t="shared" si="1"/>
        <v>-2.5760624557733536E-3</v>
      </c>
      <c r="AJ33" s="49">
        <f>'Monthly Adjustments'!AX34</f>
        <v>0</v>
      </c>
      <c r="AK33" s="4">
        <f t="shared" si="5"/>
        <v>8712052.2200000007</v>
      </c>
      <c r="AL33">
        <v>7685165.9199999999</v>
      </c>
      <c r="AM33" s="4">
        <f t="shared" si="6"/>
        <v>1026886.3000000007</v>
      </c>
    </row>
    <row r="34" spans="1:39" ht="15.75" x14ac:dyDescent="0.25">
      <c r="A34" s="7" t="s">
        <v>33</v>
      </c>
      <c r="B34" s="2" t="s">
        <v>201</v>
      </c>
      <c r="C34" s="3">
        <v>293840.64000000001</v>
      </c>
      <c r="D34" s="3">
        <v>0</v>
      </c>
      <c r="E34" s="3">
        <v>293840.64000000001</v>
      </c>
      <c r="F34" s="50">
        <v>0</v>
      </c>
      <c r="G34" s="3">
        <v>293840.64000000001</v>
      </c>
      <c r="H34" s="50">
        <v>0</v>
      </c>
      <c r="I34" s="5">
        <v>293840.64000000001</v>
      </c>
      <c r="J34" s="5">
        <v>0</v>
      </c>
      <c r="K34" s="3">
        <v>293840.64000000001</v>
      </c>
      <c r="L34" s="3">
        <v>0</v>
      </c>
      <c r="M34" s="3">
        <v>339857.59</v>
      </c>
      <c r="N34" s="3">
        <v>0</v>
      </c>
      <c r="O34" s="3">
        <v>296716.09000000003</v>
      </c>
      <c r="P34" s="3">
        <v>0</v>
      </c>
      <c r="Q34" s="3">
        <v>296717.53000000003</v>
      </c>
      <c r="R34" s="3">
        <v>0</v>
      </c>
      <c r="S34" s="3">
        <v>305135</v>
      </c>
      <c r="T34" s="3">
        <v>0</v>
      </c>
      <c r="U34" s="3">
        <v>305135</v>
      </c>
      <c r="V34" s="3">
        <v>0</v>
      </c>
      <c r="W34" s="3">
        <v>305135.01</v>
      </c>
      <c r="X34" s="3">
        <v>0</v>
      </c>
      <c r="Y34" s="50">
        <v>0</v>
      </c>
      <c r="Z34" s="4">
        <f t="shared" si="2"/>
        <v>3317899.42</v>
      </c>
      <c r="AA34" s="3">
        <v>3623029.847484028</v>
      </c>
      <c r="AB34" s="4">
        <f t="shared" si="3"/>
        <v>305130.42748402804</v>
      </c>
      <c r="AC34" s="4"/>
      <c r="AD34" s="3">
        <v>305130.43</v>
      </c>
      <c r="AE34" s="4">
        <f t="shared" ref="AE34:AE65" si="7">AB34-AD34</f>
        <v>-2.5159719516523182E-3</v>
      </c>
      <c r="AF34" s="50">
        <v>305130.43</v>
      </c>
      <c r="AG34" s="50"/>
      <c r="AH34" s="4">
        <f t="shared" si="4"/>
        <v>3623029.8500000006</v>
      </c>
      <c r="AI34" s="4">
        <f t="shared" ref="AI34:AI65" si="8">AA34-AH34</f>
        <v>-2.5159725919365883E-3</v>
      </c>
      <c r="AJ34" s="49">
        <f>'Monthly Adjustments'!AX35</f>
        <v>0</v>
      </c>
      <c r="AK34" s="4">
        <f t="shared" si="5"/>
        <v>3623029.8500000006</v>
      </c>
      <c r="AL34">
        <v>3295641.34</v>
      </c>
      <c r="AM34" s="4">
        <f t="shared" si="6"/>
        <v>327388.51000000071</v>
      </c>
    </row>
    <row r="35" spans="1:39" ht="15.75" x14ac:dyDescent="0.25">
      <c r="A35" s="7" t="s">
        <v>34</v>
      </c>
      <c r="B35" s="2" t="s">
        <v>202</v>
      </c>
      <c r="C35" s="3">
        <v>153386.45000000001</v>
      </c>
      <c r="D35" s="3">
        <v>0</v>
      </c>
      <c r="E35" s="3">
        <v>153386.45000000001</v>
      </c>
      <c r="F35" s="50">
        <v>0</v>
      </c>
      <c r="G35" s="3">
        <v>153386.45000000001</v>
      </c>
      <c r="H35" s="50">
        <v>0</v>
      </c>
      <c r="I35" s="5">
        <v>153386.45000000001</v>
      </c>
      <c r="J35" s="5">
        <v>0</v>
      </c>
      <c r="K35" s="3">
        <v>153386.45000000001</v>
      </c>
      <c r="L35" s="3">
        <v>0</v>
      </c>
      <c r="M35" s="3">
        <v>148652.62</v>
      </c>
      <c r="N35" s="3">
        <v>0</v>
      </c>
      <c r="O35" s="3">
        <v>148262.13</v>
      </c>
      <c r="P35" s="3">
        <v>0</v>
      </c>
      <c r="Q35" s="3">
        <v>148263.06</v>
      </c>
      <c r="R35" s="3">
        <v>0</v>
      </c>
      <c r="S35" s="3">
        <v>153743.01999999999</v>
      </c>
      <c r="T35" s="3">
        <v>0</v>
      </c>
      <c r="U35" s="3">
        <v>153743.01999999999</v>
      </c>
      <c r="V35" s="3">
        <v>0</v>
      </c>
      <c r="W35" s="3">
        <v>153743.01</v>
      </c>
      <c r="X35" s="3">
        <v>0</v>
      </c>
      <c r="Y35" s="50">
        <v>0</v>
      </c>
      <c r="Z35" s="4">
        <f t="shared" si="2"/>
        <v>1673339.11</v>
      </c>
      <c r="AA35" s="3">
        <v>1827079.1465457107</v>
      </c>
      <c r="AB35" s="4">
        <f t="shared" si="3"/>
        <v>153740.03654571064</v>
      </c>
      <c r="AC35" s="4"/>
      <c r="AD35" s="3">
        <v>153740.04</v>
      </c>
      <c r="AE35" s="4">
        <f t="shared" si="7"/>
        <v>-3.4542893699835986E-3</v>
      </c>
      <c r="AF35" s="50">
        <v>153740.04</v>
      </c>
      <c r="AG35" s="50"/>
      <c r="AH35" s="4">
        <f t="shared" si="4"/>
        <v>1827079.15</v>
      </c>
      <c r="AI35" s="4">
        <f t="shared" si="8"/>
        <v>-3.4542891662567854E-3</v>
      </c>
      <c r="AJ35" s="49">
        <f>'Monthly Adjustments'!AX36</f>
        <v>0</v>
      </c>
      <c r="AK35" s="4">
        <f t="shared" si="5"/>
        <v>1827079.15</v>
      </c>
      <c r="AL35">
        <v>1948389.43</v>
      </c>
      <c r="AM35" s="4">
        <f t="shared" si="6"/>
        <v>-121310.28000000003</v>
      </c>
    </row>
    <row r="36" spans="1:39" ht="15.75" x14ac:dyDescent="0.25">
      <c r="A36" s="7" t="s">
        <v>35</v>
      </c>
      <c r="B36" s="2" t="s">
        <v>203</v>
      </c>
      <c r="C36" s="3">
        <v>169717.21</v>
      </c>
      <c r="D36" s="3">
        <v>0</v>
      </c>
      <c r="E36" s="3">
        <v>169717.21</v>
      </c>
      <c r="F36" s="50">
        <v>0</v>
      </c>
      <c r="G36" s="3">
        <v>169717.21</v>
      </c>
      <c r="H36" s="50">
        <v>0</v>
      </c>
      <c r="I36" s="5">
        <v>169717.21</v>
      </c>
      <c r="J36" s="5">
        <v>0</v>
      </c>
      <c r="K36" s="3">
        <v>169717.21</v>
      </c>
      <c r="L36" s="3">
        <v>0</v>
      </c>
      <c r="M36" s="3">
        <v>161036.85</v>
      </c>
      <c r="N36" s="3">
        <v>0</v>
      </c>
      <c r="O36" s="3">
        <v>161204.56</v>
      </c>
      <c r="P36" s="3">
        <v>0</v>
      </c>
      <c r="Q36" s="3">
        <v>161205.66</v>
      </c>
      <c r="R36" s="3">
        <v>0</v>
      </c>
      <c r="S36" s="3">
        <v>167674.67000000001</v>
      </c>
      <c r="T36" s="3">
        <v>0</v>
      </c>
      <c r="U36" s="3">
        <v>167674.67000000001</v>
      </c>
      <c r="V36" s="3">
        <v>0</v>
      </c>
      <c r="W36" s="3">
        <v>167674.66</v>
      </c>
      <c r="X36" s="3">
        <v>0</v>
      </c>
      <c r="Y36" s="50">
        <v>0</v>
      </c>
      <c r="Z36" s="4">
        <f t="shared" si="2"/>
        <v>1835057.1199999996</v>
      </c>
      <c r="AA36" s="3">
        <v>2002728.2715730248</v>
      </c>
      <c r="AB36" s="4">
        <f t="shared" si="3"/>
        <v>167671.15157302516</v>
      </c>
      <c r="AC36" s="4"/>
      <c r="AD36" s="3">
        <v>167671.15</v>
      </c>
      <c r="AE36" s="4">
        <f t="shared" si="7"/>
        <v>1.573025161633268E-3</v>
      </c>
      <c r="AF36" s="50">
        <v>167671.15</v>
      </c>
      <c r="AG36" s="50"/>
      <c r="AH36" s="4">
        <f t="shared" si="4"/>
        <v>2002728.27</v>
      </c>
      <c r="AI36" s="4">
        <f t="shared" si="8"/>
        <v>1.5730247832834721E-3</v>
      </c>
      <c r="AJ36" s="49">
        <f>'Monthly Adjustments'!AX37</f>
        <v>0</v>
      </c>
      <c r="AK36" s="4">
        <f t="shared" si="5"/>
        <v>2002728.27</v>
      </c>
      <c r="AL36">
        <v>1671483.75</v>
      </c>
      <c r="AM36" s="4">
        <f t="shared" si="6"/>
        <v>331244.52</v>
      </c>
    </row>
    <row r="37" spans="1:39" ht="15.75" x14ac:dyDescent="0.25">
      <c r="A37" s="7" t="s">
        <v>36</v>
      </c>
      <c r="B37" s="2" t="s">
        <v>204</v>
      </c>
      <c r="C37" s="3">
        <v>126184.01</v>
      </c>
      <c r="D37" s="3">
        <v>0</v>
      </c>
      <c r="E37" s="3">
        <v>126184.01</v>
      </c>
      <c r="F37" s="50">
        <v>0</v>
      </c>
      <c r="G37" s="3">
        <v>126184.01</v>
      </c>
      <c r="H37" s="50">
        <v>0</v>
      </c>
      <c r="I37" s="5">
        <v>126184.01</v>
      </c>
      <c r="J37" s="5">
        <v>0</v>
      </c>
      <c r="K37" s="3">
        <v>126184.01</v>
      </c>
      <c r="L37" s="3">
        <v>0</v>
      </c>
      <c r="M37" s="3">
        <v>117196.36</v>
      </c>
      <c r="N37" s="3">
        <v>0</v>
      </c>
      <c r="O37" s="3">
        <v>126184.01</v>
      </c>
      <c r="P37" s="3">
        <v>0</v>
      </c>
      <c r="Q37" s="3">
        <v>114486.66</v>
      </c>
      <c r="R37" s="3">
        <v>0</v>
      </c>
      <c r="S37" s="3">
        <v>121757.02</v>
      </c>
      <c r="T37" s="3">
        <v>0</v>
      </c>
      <c r="U37" s="3">
        <v>121757.02</v>
      </c>
      <c r="V37" s="3">
        <v>0</v>
      </c>
      <c r="W37" s="3">
        <v>121757.02</v>
      </c>
      <c r="X37" s="3">
        <v>0</v>
      </c>
      <c r="Y37" s="50">
        <v>0</v>
      </c>
      <c r="Z37" s="4">
        <f t="shared" si="2"/>
        <v>1354058.14</v>
      </c>
      <c r="AA37" s="3">
        <v>1475811.206710418</v>
      </c>
      <c r="AB37" s="4">
        <f t="shared" si="3"/>
        <v>121753.06671041809</v>
      </c>
      <c r="AC37" s="4"/>
      <c r="AD37" s="3">
        <v>121753.07</v>
      </c>
      <c r="AE37" s="4">
        <f t="shared" si="7"/>
        <v>-3.2895819167606533E-3</v>
      </c>
      <c r="AF37" s="50">
        <v>121753.07</v>
      </c>
      <c r="AG37" s="50"/>
      <c r="AH37" s="4">
        <f t="shared" si="4"/>
        <v>1475811.21</v>
      </c>
      <c r="AI37" s="4">
        <f t="shared" si="8"/>
        <v>-3.2895819749683142E-3</v>
      </c>
      <c r="AJ37" s="49">
        <f>'Monthly Adjustments'!AX38</f>
        <v>0</v>
      </c>
      <c r="AK37" s="4">
        <f t="shared" si="5"/>
        <v>1475811.21</v>
      </c>
      <c r="AL37">
        <v>1127054.45</v>
      </c>
      <c r="AM37" s="4">
        <f t="shared" si="6"/>
        <v>348756.76</v>
      </c>
    </row>
    <row r="38" spans="1:39" ht="15.75" x14ac:dyDescent="0.25">
      <c r="A38" s="7" t="s">
        <v>37</v>
      </c>
      <c r="B38" s="2" t="s">
        <v>501</v>
      </c>
      <c r="C38" s="3">
        <v>286979.88</v>
      </c>
      <c r="D38" s="3">
        <v>0</v>
      </c>
      <c r="E38" s="3">
        <v>286979.88</v>
      </c>
      <c r="F38" s="50">
        <v>0</v>
      </c>
      <c r="G38" s="3">
        <v>286979.88</v>
      </c>
      <c r="H38" s="50">
        <v>0</v>
      </c>
      <c r="I38" s="5">
        <v>286979.88</v>
      </c>
      <c r="J38" s="5">
        <v>0</v>
      </c>
      <c r="K38" s="3">
        <v>286979.88</v>
      </c>
      <c r="L38" s="3">
        <v>0</v>
      </c>
      <c r="M38" s="3">
        <v>241030.64</v>
      </c>
      <c r="N38" s="3">
        <v>0</v>
      </c>
      <c r="O38" s="3">
        <v>287474.09000000003</v>
      </c>
      <c r="P38" s="3">
        <v>0</v>
      </c>
      <c r="Q38" s="3">
        <v>287475.71999999997</v>
      </c>
      <c r="R38" s="3">
        <v>0</v>
      </c>
      <c r="S38" s="3">
        <v>292119.55</v>
      </c>
      <c r="T38" s="3">
        <v>0</v>
      </c>
      <c r="U38" s="3">
        <v>292119.55</v>
      </c>
      <c r="V38" s="3">
        <v>0</v>
      </c>
      <c r="W38" s="3">
        <v>292119.55</v>
      </c>
      <c r="X38" s="3">
        <v>0</v>
      </c>
      <c r="Y38" s="50">
        <v>0</v>
      </c>
      <c r="Z38" s="4">
        <f t="shared" si="2"/>
        <v>3127238.4999999995</v>
      </c>
      <c r="AA38" s="3">
        <v>3439000.6482844315</v>
      </c>
      <c r="AB38" s="4">
        <f t="shared" si="3"/>
        <v>311762.14828443201</v>
      </c>
      <c r="AC38" s="4"/>
      <c r="AD38" s="3">
        <v>311762.15000000002</v>
      </c>
      <c r="AE38" s="4">
        <f t="shared" si="7"/>
        <v>-1.7155680106952786E-3</v>
      </c>
      <c r="AF38" s="50">
        <v>311762.15000000002</v>
      </c>
      <c r="AG38" s="50"/>
      <c r="AH38" s="4">
        <f t="shared" si="4"/>
        <v>3439000.65</v>
      </c>
      <c r="AI38" s="4">
        <f t="shared" si="8"/>
        <v>-1.7155683599412441E-3</v>
      </c>
      <c r="AJ38" s="49">
        <f>'Monthly Adjustments'!AX39</f>
        <v>0</v>
      </c>
      <c r="AK38" s="4">
        <f t="shared" si="5"/>
        <v>3439000.65</v>
      </c>
      <c r="AL38">
        <v>3267463.68</v>
      </c>
      <c r="AM38" s="4">
        <f t="shared" si="6"/>
        <v>171536.96999999974</v>
      </c>
    </row>
    <row r="39" spans="1:39" ht="15.75" x14ac:dyDescent="0.25">
      <c r="A39" s="7" t="s">
        <v>38</v>
      </c>
      <c r="B39" s="2" t="s">
        <v>502</v>
      </c>
      <c r="C39" s="3">
        <v>83795.850000000006</v>
      </c>
      <c r="D39" s="3">
        <v>0</v>
      </c>
      <c r="E39" s="3">
        <v>83795.850000000006</v>
      </c>
      <c r="F39" s="50">
        <v>0</v>
      </c>
      <c r="G39" s="3">
        <v>83795.850000000006</v>
      </c>
      <c r="H39" s="50">
        <v>0</v>
      </c>
      <c r="I39" s="5">
        <v>83795.850000000006</v>
      </c>
      <c r="J39" s="5">
        <v>0</v>
      </c>
      <c r="K39" s="3">
        <v>83795.850000000006</v>
      </c>
      <c r="L39" s="3">
        <v>0</v>
      </c>
      <c r="M39" s="3">
        <v>41992.76</v>
      </c>
      <c r="N39" s="3">
        <v>0</v>
      </c>
      <c r="O39" s="50">
        <v>83795.850000000006</v>
      </c>
      <c r="P39" s="3">
        <v>0</v>
      </c>
      <c r="Q39" s="3">
        <v>37316.519999999997</v>
      </c>
      <c r="R39" s="3">
        <v>0</v>
      </c>
      <c r="S39" s="3">
        <v>45896.9</v>
      </c>
      <c r="T39" s="3">
        <v>0</v>
      </c>
      <c r="U39" s="3">
        <v>45896.9</v>
      </c>
      <c r="V39" s="3">
        <v>0</v>
      </c>
      <c r="W39" s="3">
        <v>45896.91</v>
      </c>
      <c r="X39" s="3">
        <v>0</v>
      </c>
      <c r="Y39" s="50">
        <v>0</v>
      </c>
      <c r="Z39" s="4">
        <f t="shared" si="2"/>
        <v>719775.09000000008</v>
      </c>
      <c r="AA39" s="3">
        <v>765667.32834536489</v>
      </c>
      <c r="AB39" s="4">
        <f t="shared" si="3"/>
        <v>45892.238345364807</v>
      </c>
      <c r="AC39" s="4"/>
      <c r="AD39" s="3">
        <v>45892.24</v>
      </c>
      <c r="AE39" s="4">
        <f t="shared" si="7"/>
        <v>-1.6546351907891221E-3</v>
      </c>
      <c r="AF39" s="50">
        <v>45892.24</v>
      </c>
      <c r="AG39" s="50"/>
      <c r="AH39" s="4">
        <f t="shared" si="4"/>
        <v>765667.33</v>
      </c>
      <c r="AI39" s="4">
        <f t="shared" si="8"/>
        <v>-1.6546350670978427E-3</v>
      </c>
      <c r="AJ39" s="49">
        <f>'Monthly Adjustments'!AX40</f>
        <v>0</v>
      </c>
      <c r="AK39" s="4">
        <f t="shared" si="5"/>
        <v>765667.33</v>
      </c>
      <c r="AL39">
        <v>1102703.1700000002</v>
      </c>
      <c r="AM39" s="4">
        <f t="shared" si="6"/>
        <v>-337035.8400000002</v>
      </c>
    </row>
    <row r="40" spans="1:39" ht="15.75" x14ac:dyDescent="0.25">
      <c r="A40" s="7" t="s">
        <v>39</v>
      </c>
      <c r="B40" s="2" t="s">
        <v>503</v>
      </c>
      <c r="C40" s="3">
        <v>2588100.0299999998</v>
      </c>
      <c r="D40" s="3">
        <v>0</v>
      </c>
      <c r="E40" s="3">
        <v>2588100.0299999998</v>
      </c>
      <c r="F40" s="50">
        <v>0</v>
      </c>
      <c r="G40" s="3">
        <v>2588100.0299999998</v>
      </c>
      <c r="H40" s="50">
        <v>0</v>
      </c>
      <c r="I40" s="5">
        <v>2588100.0299999998</v>
      </c>
      <c r="J40" s="5">
        <v>0</v>
      </c>
      <c r="K40" s="3">
        <v>2588100.0299999998</v>
      </c>
      <c r="L40" s="3">
        <v>0</v>
      </c>
      <c r="M40" s="3">
        <v>2407570.69</v>
      </c>
      <c r="N40" s="3">
        <v>0</v>
      </c>
      <c r="O40" s="3">
        <v>2209095.64</v>
      </c>
      <c r="P40" s="3">
        <v>0</v>
      </c>
      <c r="Q40" s="3">
        <v>2209110.35</v>
      </c>
      <c r="R40" s="3">
        <v>0</v>
      </c>
      <c r="S40" s="3">
        <v>2295405.58</v>
      </c>
      <c r="T40" s="3">
        <v>0</v>
      </c>
      <c r="U40" s="3">
        <v>2295405.58</v>
      </c>
      <c r="V40" s="3">
        <v>0</v>
      </c>
      <c r="W40" s="3">
        <v>2295405.59</v>
      </c>
      <c r="X40" s="3">
        <v>0</v>
      </c>
      <c r="Y40" s="50">
        <v>0</v>
      </c>
      <c r="Z40" s="4">
        <f t="shared" si="2"/>
        <v>26652493.579999994</v>
      </c>
      <c r="AA40" s="3">
        <v>28943756.025666025</v>
      </c>
      <c r="AB40" s="4">
        <f t="shared" si="3"/>
        <v>2291262.44566603</v>
      </c>
      <c r="AC40" s="4"/>
      <c r="AD40" s="3">
        <v>2291262.4500000002</v>
      </c>
      <c r="AE40" s="4">
        <f t="shared" si="7"/>
        <v>-4.3339701369404793E-3</v>
      </c>
      <c r="AF40" s="50">
        <v>2291262.4500000002</v>
      </c>
      <c r="AG40" s="50"/>
      <c r="AH40" s="4">
        <f t="shared" si="4"/>
        <v>28943756.029999997</v>
      </c>
      <c r="AI40" s="4">
        <f t="shared" si="8"/>
        <v>-4.3339729309082031E-3</v>
      </c>
      <c r="AJ40" s="49">
        <f>'Monthly Adjustments'!AX41</f>
        <v>-102374.09855</v>
      </c>
      <c r="AK40" s="4">
        <f t="shared" si="5"/>
        <v>28841381.931449998</v>
      </c>
      <c r="AL40">
        <v>27616162.890000001</v>
      </c>
      <c r="AM40" s="4">
        <f t="shared" si="6"/>
        <v>1225219.0414499976</v>
      </c>
    </row>
    <row r="41" spans="1:39" ht="15.75" x14ac:dyDescent="0.25">
      <c r="A41" s="7" t="s">
        <v>40</v>
      </c>
      <c r="B41" s="2" t="s">
        <v>504</v>
      </c>
      <c r="C41" s="3">
        <v>20201854.780000001</v>
      </c>
      <c r="D41" s="3">
        <v>0</v>
      </c>
      <c r="E41" s="3">
        <v>20201854.780000001</v>
      </c>
      <c r="F41" s="50">
        <v>0</v>
      </c>
      <c r="G41" s="3">
        <v>20201854.780000001</v>
      </c>
      <c r="H41" s="50">
        <v>0</v>
      </c>
      <c r="I41" s="5">
        <v>20201854.780000001</v>
      </c>
      <c r="J41" s="5">
        <v>0</v>
      </c>
      <c r="K41" s="3">
        <v>20201854.780000001</v>
      </c>
      <c r="L41" s="3">
        <v>0</v>
      </c>
      <c r="M41" s="3">
        <v>18897146.640000001</v>
      </c>
      <c r="N41" s="3">
        <v>0</v>
      </c>
      <c r="O41" s="3">
        <v>13239292.76</v>
      </c>
      <c r="P41" s="3">
        <v>0</v>
      </c>
      <c r="Q41" s="3">
        <v>13239596.869999999</v>
      </c>
      <c r="R41" s="3">
        <v>0</v>
      </c>
      <c r="S41" s="3">
        <v>15024088.130000001</v>
      </c>
      <c r="T41" s="3">
        <v>0</v>
      </c>
      <c r="U41" s="3">
        <v>15024088.130000001</v>
      </c>
      <c r="V41" s="3">
        <v>0</v>
      </c>
      <c r="W41" s="3">
        <v>15024088.130000001</v>
      </c>
      <c r="X41" s="3">
        <v>0</v>
      </c>
      <c r="Y41" s="50">
        <v>0</v>
      </c>
      <c r="Z41" s="4">
        <f t="shared" si="2"/>
        <v>191457574.56</v>
      </c>
      <c r="AA41" s="3">
        <v>206480692.70367864</v>
      </c>
      <c r="AB41" s="4">
        <f t="shared" si="3"/>
        <v>15023118.143678635</v>
      </c>
      <c r="AC41" s="4"/>
      <c r="AD41" s="3">
        <v>15023118.140000001</v>
      </c>
      <c r="AE41" s="4">
        <f t="shared" si="7"/>
        <v>3.6786347627639771E-3</v>
      </c>
      <c r="AF41" s="50">
        <v>15023118.140000001</v>
      </c>
      <c r="AG41" s="50"/>
      <c r="AH41" s="4">
        <f t="shared" si="4"/>
        <v>206480692.69999999</v>
      </c>
      <c r="AI41" s="4">
        <f t="shared" si="8"/>
        <v>3.6786496639251709E-3</v>
      </c>
      <c r="AJ41" s="49">
        <f>'Monthly Adjustments'!AX42</f>
        <v>-2072111.9849999999</v>
      </c>
      <c r="AK41" s="4">
        <f t="shared" si="5"/>
        <v>204408580.71499997</v>
      </c>
      <c r="AL41">
        <v>279574447.45999998</v>
      </c>
      <c r="AM41" s="4">
        <f t="shared" si="6"/>
        <v>-75165866.745000005</v>
      </c>
    </row>
    <row r="42" spans="1:39" ht="15.75" x14ac:dyDescent="0.25">
      <c r="A42" s="7" t="s">
        <v>41</v>
      </c>
      <c r="B42" s="2" t="s">
        <v>505</v>
      </c>
      <c r="C42" s="3">
        <v>100016.74</v>
      </c>
      <c r="D42" s="3">
        <v>0</v>
      </c>
      <c r="E42" s="3">
        <v>100016.74</v>
      </c>
      <c r="F42" s="50">
        <v>0</v>
      </c>
      <c r="G42" s="3">
        <v>100016.74</v>
      </c>
      <c r="H42" s="50">
        <v>0</v>
      </c>
      <c r="I42" s="5">
        <v>100016.74</v>
      </c>
      <c r="J42" s="5">
        <v>0</v>
      </c>
      <c r="K42" s="3">
        <v>100016.74</v>
      </c>
      <c r="L42" s="3">
        <v>0</v>
      </c>
      <c r="M42" s="3">
        <v>104216.62</v>
      </c>
      <c r="N42" s="3">
        <v>0</v>
      </c>
      <c r="O42" s="3">
        <v>104210.05</v>
      </c>
      <c r="P42" s="3">
        <v>0</v>
      </c>
      <c r="Q42" s="3">
        <v>104211.27</v>
      </c>
      <c r="R42" s="3">
        <v>0</v>
      </c>
      <c r="S42" s="3">
        <v>111322.7</v>
      </c>
      <c r="T42" s="3">
        <v>0</v>
      </c>
      <c r="U42" s="3">
        <v>111322.7</v>
      </c>
      <c r="V42" s="3">
        <v>0</v>
      </c>
      <c r="W42" s="3">
        <v>111322.71</v>
      </c>
      <c r="X42" s="3">
        <v>0</v>
      </c>
      <c r="Y42" s="50">
        <v>0</v>
      </c>
      <c r="Z42" s="4">
        <f t="shared" si="2"/>
        <v>1146689.75</v>
      </c>
      <c r="AA42" s="3">
        <v>1258008.5854811429</v>
      </c>
      <c r="AB42" s="4">
        <f t="shared" si="3"/>
        <v>111318.83548114286</v>
      </c>
      <c r="AC42" s="4"/>
      <c r="AD42" s="3">
        <v>111318.84</v>
      </c>
      <c r="AE42" s="4">
        <f t="shared" si="7"/>
        <v>-4.5188571384642273E-3</v>
      </c>
      <c r="AF42" s="50">
        <v>111318.84</v>
      </c>
      <c r="AG42" s="50"/>
      <c r="AH42" s="4">
        <f t="shared" si="4"/>
        <v>1258008.5900000001</v>
      </c>
      <c r="AI42" s="4">
        <f t="shared" si="8"/>
        <v>-4.5188572257757187E-3</v>
      </c>
      <c r="AJ42" s="49">
        <f>'Monthly Adjustments'!AX43</f>
        <v>0</v>
      </c>
      <c r="AK42" s="4">
        <f t="shared" si="5"/>
        <v>1258008.5900000001</v>
      </c>
      <c r="AL42">
        <v>849717.44</v>
      </c>
      <c r="AM42" s="4">
        <f t="shared" si="6"/>
        <v>408291.15000000014</v>
      </c>
    </row>
    <row r="43" spans="1:39" ht="15.75" x14ac:dyDescent="0.25">
      <c r="A43" s="7" t="s">
        <v>42</v>
      </c>
      <c r="B43" s="2" t="s">
        <v>506</v>
      </c>
      <c r="C43" s="3">
        <v>27219818.239999998</v>
      </c>
      <c r="D43" s="3">
        <v>0</v>
      </c>
      <c r="E43" s="3">
        <v>27219818.239999998</v>
      </c>
      <c r="F43" s="50">
        <v>0</v>
      </c>
      <c r="G43" s="3">
        <v>27219818.239999998</v>
      </c>
      <c r="H43" s="50">
        <v>0</v>
      </c>
      <c r="I43" s="5">
        <v>27219818.239999998</v>
      </c>
      <c r="J43" s="5">
        <v>0</v>
      </c>
      <c r="K43" s="3">
        <v>27219818.239999998</v>
      </c>
      <c r="L43" s="3">
        <v>0</v>
      </c>
      <c r="M43" s="3">
        <v>25835769.309999999</v>
      </c>
      <c r="N43" s="3">
        <v>0</v>
      </c>
      <c r="O43" s="3">
        <v>25847978.690000001</v>
      </c>
      <c r="P43" s="3">
        <v>0</v>
      </c>
      <c r="Q43" s="3">
        <v>25848182.309999999</v>
      </c>
      <c r="R43" s="3">
        <v>0</v>
      </c>
      <c r="S43" s="3">
        <v>27030938.949999999</v>
      </c>
      <c r="T43" s="3">
        <v>0</v>
      </c>
      <c r="U43" s="3">
        <v>27030938.949999999</v>
      </c>
      <c r="V43" s="3">
        <v>0</v>
      </c>
      <c r="W43" s="3">
        <v>27030938.949999999</v>
      </c>
      <c r="X43" s="3">
        <v>0</v>
      </c>
      <c r="Y43" s="50">
        <v>0</v>
      </c>
      <c r="Z43" s="4">
        <f t="shared" si="2"/>
        <v>294723838.35999995</v>
      </c>
      <c r="AA43" s="3">
        <v>321754134.30341291</v>
      </c>
      <c r="AB43" s="4">
        <f t="shared" si="3"/>
        <v>27030295.94341296</v>
      </c>
      <c r="AC43" s="4"/>
      <c r="AD43" s="3">
        <v>27030295.940000001</v>
      </c>
      <c r="AE43" s="4">
        <f t="shared" si="7"/>
        <v>3.4129582345485687E-3</v>
      </c>
      <c r="AF43" s="50">
        <v>27030295.940000001</v>
      </c>
      <c r="AG43" s="50"/>
      <c r="AH43" s="4">
        <f t="shared" si="4"/>
        <v>321754134.30000001</v>
      </c>
      <c r="AI43" s="4">
        <f t="shared" si="8"/>
        <v>3.4129023551940918E-3</v>
      </c>
      <c r="AJ43" s="49">
        <f>'Monthly Adjustments'!AX44</f>
        <v>-17218222.285000008</v>
      </c>
      <c r="AK43" s="4">
        <f t="shared" si="5"/>
        <v>304535912.01499999</v>
      </c>
      <c r="AL43">
        <v>319440186.86000001</v>
      </c>
      <c r="AM43" s="4">
        <f t="shared" si="6"/>
        <v>-14904274.845000029</v>
      </c>
    </row>
    <row r="44" spans="1:39" ht="15.75" x14ac:dyDescent="0.25">
      <c r="A44" s="7" t="s">
        <v>43</v>
      </c>
      <c r="B44" s="2" t="s">
        <v>507</v>
      </c>
      <c r="C44" s="3">
        <v>1611874.4</v>
      </c>
      <c r="D44" s="3">
        <v>0</v>
      </c>
      <c r="E44" s="3">
        <v>1611874.4</v>
      </c>
      <c r="F44" s="50">
        <v>0</v>
      </c>
      <c r="G44" s="3">
        <v>1611874.4</v>
      </c>
      <c r="H44" s="50">
        <v>0</v>
      </c>
      <c r="I44" s="5">
        <v>1611874.4</v>
      </c>
      <c r="J44" s="5">
        <v>0</v>
      </c>
      <c r="K44" s="3">
        <v>1611874.4</v>
      </c>
      <c r="L44" s="3">
        <v>0</v>
      </c>
      <c r="M44" s="3">
        <v>1703233.89</v>
      </c>
      <c r="N44" s="3">
        <v>0</v>
      </c>
      <c r="O44" s="3">
        <v>1707989.04</v>
      </c>
      <c r="P44" s="3">
        <v>0</v>
      </c>
      <c r="Q44" s="3">
        <v>1708012.15</v>
      </c>
      <c r="R44" s="3">
        <v>0</v>
      </c>
      <c r="S44" s="3">
        <v>1841027.21</v>
      </c>
      <c r="T44" s="3">
        <v>0</v>
      </c>
      <c r="U44" s="3">
        <v>1841027.21</v>
      </c>
      <c r="V44" s="3">
        <v>0</v>
      </c>
      <c r="W44" s="3">
        <v>1841027.21</v>
      </c>
      <c r="X44" s="3">
        <v>0</v>
      </c>
      <c r="Y44" s="50">
        <v>0</v>
      </c>
      <c r="Z44" s="4">
        <f t="shared" si="2"/>
        <v>18701688.710000001</v>
      </c>
      <c r="AA44" s="3">
        <v>20542643.342560045</v>
      </c>
      <c r="AB44" s="4">
        <f t="shared" si="3"/>
        <v>1840954.6325600445</v>
      </c>
      <c r="AC44" s="4"/>
      <c r="AD44" s="3">
        <v>1840954.63</v>
      </c>
      <c r="AE44" s="4">
        <f t="shared" si="7"/>
        <v>2.560044638812542E-3</v>
      </c>
      <c r="AF44" s="50">
        <v>1840954.63</v>
      </c>
      <c r="AG44" s="50"/>
      <c r="AH44" s="4">
        <f t="shared" si="4"/>
        <v>20542643.34</v>
      </c>
      <c r="AI44" s="4">
        <f t="shared" si="8"/>
        <v>2.5600455701351166E-3</v>
      </c>
      <c r="AJ44" s="49">
        <f>'Monthly Adjustments'!AX45</f>
        <v>55434.1</v>
      </c>
      <c r="AK44" s="4">
        <f t="shared" si="5"/>
        <v>20598077.440000001</v>
      </c>
      <c r="AL44">
        <v>19917931.469999999</v>
      </c>
      <c r="AM44" s="4">
        <f t="shared" si="6"/>
        <v>680145.97000000253</v>
      </c>
    </row>
    <row r="45" spans="1:39" ht="15.75" x14ac:dyDescent="0.25">
      <c r="A45" s="7" t="s">
        <v>44</v>
      </c>
      <c r="B45" s="2" t="s">
        <v>205</v>
      </c>
      <c r="C45" s="3">
        <v>916354.68</v>
      </c>
      <c r="D45" s="3">
        <v>0</v>
      </c>
      <c r="E45" s="3">
        <v>916354.68</v>
      </c>
      <c r="F45" s="50">
        <v>0</v>
      </c>
      <c r="G45" s="3">
        <v>916354.68</v>
      </c>
      <c r="H45" s="50">
        <v>0</v>
      </c>
      <c r="I45" s="5">
        <v>916354.68</v>
      </c>
      <c r="J45" s="5">
        <v>0</v>
      </c>
      <c r="K45" s="3">
        <v>916354.68</v>
      </c>
      <c r="L45" s="3">
        <v>0</v>
      </c>
      <c r="M45" s="3">
        <v>941061.88</v>
      </c>
      <c r="N45" s="3">
        <v>0</v>
      </c>
      <c r="O45" s="3">
        <v>941977.14</v>
      </c>
      <c r="P45" s="3">
        <v>0</v>
      </c>
      <c r="Q45" s="3">
        <v>941984.39</v>
      </c>
      <c r="R45" s="3">
        <v>0</v>
      </c>
      <c r="S45" s="3">
        <v>984549.38</v>
      </c>
      <c r="T45" s="3">
        <v>0</v>
      </c>
      <c r="U45" s="3">
        <v>984549.38</v>
      </c>
      <c r="V45" s="3">
        <v>0</v>
      </c>
      <c r="W45" s="3">
        <v>984549.38</v>
      </c>
      <c r="X45" s="3">
        <v>0</v>
      </c>
      <c r="Y45" s="50">
        <v>0</v>
      </c>
      <c r="Z45" s="4">
        <f t="shared" si="2"/>
        <v>10360444.950000001</v>
      </c>
      <c r="AA45" s="3">
        <v>11344971.198630843</v>
      </c>
      <c r="AB45" s="4">
        <f t="shared" si="3"/>
        <v>984526.24863084219</v>
      </c>
      <c r="AC45" s="4"/>
      <c r="AD45" s="3">
        <v>984526.25</v>
      </c>
      <c r="AE45" s="4">
        <f t="shared" si="7"/>
        <v>-1.3691578060388565E-3</v>
      </c>
      <c r="AF45" s="50">
        <v>984526.25</v>
      </c>
      <c r="AG45" s="50"/>
      <c r="AH45" s="4">
        <f t="shared" si="4"/>
        <v>11344971.199999999</v>
      </c>
      <c r="AI45" s="4">
        <f t="shared" si="8"/>
        <v>-1.3691559433937073E-3</v>
      </c>
      <c r="AJ45" s="49">
        <f>'Monthly Adjustments'!AX46</f>
        <v>-634035.52</v>
      </c>
      <c r="AK45" s="4">
        <f t="shared" si="5"/>
        <v>10710935.68</v>
      </c>
      <c r="AL45">
        <v>11784412.98</v>
      </c>
      <c r="AM45" s="4">
        <f t="shared" si="6"/>
        <v>-1073477.3000000007</v>
      </c>
    </row>
    <row r="46" spans="1:39" ht="15.75" x14ac:dyDescent="0.25">
      <c r="A46" s="7" t="s">
        <v>45</v>
      </c>
      <c r="B46" s="2" t="s">
        <v>206</v>
      </c>
      <c r="C46" s="3">
        <v>183990.83</v>
      </c>
      <c r="D46" s="3">
        <v>0</v>
      </c>
      <c r="E46" s="3">
        <v>183990.83</v>
      </c>
      <c r="F46" s="50">
        <v>0</v>
      </c>
      <c r="G46" s="3">
        <v>183990.83</v>
      </c>
      <c r="H46" s="50">
        <v>0</v>
      </c>
      <c r="I46" s="5">
        <v>183990.83</v>
      </c>
      <c r="J46" s="5">
        <v>0</v>
      </c>
      <c r="K46" s="3">
        <v>183990.83</v>
      </c>
      <c r="L46" s="3">
        <v>0</v>
      </c>
      <c r="M46" s="3">
        <v>189965.79</v>
      </c>
      <c r="N46" s="3">
        <v>0</v>
      </c>
      <c r="O46" s="3">
        <v>187988.91</v>
      </c>
      <c r="P46" s="3">
        <v>0</v>
      </c>
      <c r="Q46" s="3">
        <v>187990.18</v>
      </c>
      <c r="R46" s="3">
        <v>0</v>
      </c>
      <c r="S46" s="3">
        <v>195448.77</v>
      </c>
      <c r="T46" s="3">
        <v>0</v>
      </c>
      <c r="U46" s="3">
        <v>195448.78</v>
      </c>
      <c r="V46" s="3">
        <v>0</v>
      </c>
      <c r="W46" s="3">
        <v>195448.77</v>
      </c>
      <c r="X46" s="3">
        <v>0</v>
      </c>
      <c r="Y46" s="50">
        <v>0</v>
      </c>
      <c r="Z46" s="4">
        <f t="shared" si="2"/>
        <v>2072245.3499999999</v>
      </c>
      <c r="AA46" s="3">
        <v>2267690.0721914559</v>
      </c>
      <c r="AB46" s="4">
        <f t="shared" si="3"/>
        <v>195444.72219145601</v>
      </c>
      <c r="AC46" s="4"/>
      <c r="AD46" s="3">
        <v>195444.72</v>
      </c>
      <c r="AE46" s="4">
        <f t="shared" si="7"/>
        <v>2.1914560056757182E-3</v>
      </c>
      <c r="AF46" s="50">
        <v>195444.72</v>
      </c>
      <c r="AG46" s="50"/>
      <c r="AH46" s="4">
        <f t="shared" si="4"/>
        <v>2267690.0699999998</v>
      </c>
      <c r="AI46" s="4">
        <f t="shared" si="8"/>
        <v>2.1914560347795486E-3</v>
      </c>
      <c r="AJ46" s="49">
        <f>'Monthly Adjustments'!AX47</f>
        <v>0</v>
      </c>
      <c r="AK46" s="4">
        <f t="shared" si="5"/>
        <v>2267690.0699999998</v>
      </c>
      <c r="AL46">
        <v>2192790.0800000005</v>
      </c>
      <c r="AM46" s="4">
        <f t="shared" si="6"/>
        <v>74899.989999999292</v>
      </c>
    </row>
    <row r="47" spans="1:39" ht="15.75" x14ac:dyDescent="0.25">
      <c r="A47" s="7" t="s">
        <v>46</v>
      </c>
      <c r="B47" s="2" t="s">
        <v>207</v>
      </c>
      <c r="C47" s="3">
        <v>235625</v>
      </c>
      <c r="D47" s="3">
        <v>0</v>
      </c>
      <c r="E47" s="3">
        <v>235625</v>
      </c>
      <c r="F47" s="50">
        <v>0</v>
      </c>
      <c r="G47" s="3">
        <v>235625</v>
      </c>
      <c r="H47" s="50">
        <v>0</v>
      </c>
      <c r="I47" s="5">
        <v>235625</v>
      </c>
      <c r="J47" s="5">
        <v>0</v>
      </c>
      <c r="K47" s="3">
        <v>235625</v>
      </c>
      <c r="L47" s="3">
        <v>0</v>
      </c>
      <c r="M47" s="3">
        <v>207671.6</v>
      </c>
      <c r="N47" s="3">
        <v>0</v>
      </c>
      <c r="O47" s="3">
        <v>207975.18</v>
      </c>
      <c r="P47" s="3">
        <v>0</v>
      </c>
      <c r="Q47" s="3">
        <v>207976.6</v>
      </c>
      <c r="R47" s="3">
        <v>0</v>
      </c>
      <c r="S47" s="3">
        <v>216290.64</v>
      </c>
      <c r="T47" s="3">
        <v>0</v>
      </c>
      <c r="U47" s="3">
        <v>216290.65</v>
      </c>
      <c r="V47" s="3">
        <v>0</v>
      </c>
      <c r="W47" s="3">
        <v>216290.64</v>
      </c>
      <c r="X47" s="3">
        <v>0</v>
      </c>
      <c r="Y47" s="50">
        <v>0</v>
      </c>
      <c r="Z47" s="4">
        <f t="shared" si="2"/>
        <v>2450620.31</v>
      </c>
      <c r="AA47" s="3">
        <v>2666906.439547027</v>
      </c>
      <c r="AB47" s="4">
        <f t="shared" si="3"/>
        <v>216286.12954702694</v>
      </c>
      <c r="AC47" s="4"/>
      <c r="AD47" s="3">
        <v>216286.13</v>
      </c>
      <c r="AE47" s="4">
        <f t="shared" si="7"/>
        <v>-4.5297306496649981E-4</v>
      </c>
      <c r="AF47" s="50">
        <v>216286.13</v>
      </c>
      <c r="AG47" s="50"/>
      <c r="AH47" s="4">
        <f t="shared" si="4"/>
        <v>2666906.44</v>
      </c>
      <c r="AI47" s="4">
        <f t="shared" si="8"/>
        <v>-4.5297294855117798E-4</v>
      </c>
      <c r="AJ47" s="49">
        <f>'Monthly Adjustments'!AX48</f>
        <v>0</v>
      </c>
      <c r="AK47" s="4">
        <f t="shared" si="5"/>
        <v>2666906.44</v>
      </c>
      <c r="AL47">
        <v>2837309.02</v>
      </c>
      <c r="AM47" s="4">
        <f t="shared" si="6"/>
        <v>-170402.58000000007</v>
      </c>
    </row>
    <row r="48" spans="1:39" ht="15.75" x14ac:dyDescent="0.25">
      <c r="A48" s="7" t="s">
        <v>47</v>
      </c>
      <c r="B48" s="2" t="s">
        <v>208</v>
      </c>
      <c r="C48" s="3">
        <v>223840.21</v>
      </c>
      <c r="D48" s="3">
        <v>0</v>
      </c>
      <c r="E48" s="3">
        <v>223840.21</v>
      </c>
      <c r="F48" s="50">
        <v>0</v>
      </c>
      <c r="G48" s="3">
        <v>223840.21</v>
      </c>
      <c r="H48" s="50">
        <v>0</v>
      </c>
      <c r="I48" s="5">
        <v>223840.21</v>
      </c>
      <c r="J48" s="5">
        <v>0</v>
      </c>
      <c r="K48" s="3">
        <v>223840.21</v>
      </c>
      <c r="L48" s="3">
        <v>0</v>
      </c>
      <c r="M48" s="3">
        <v>223541.12</v>
      </c>
      <c r="N48" s="3">
        <v>0</v>
      </c>
      <c r="O48" s="3">
        <v>223704.22</v>
      </c>
      <c r="P48" s="3">
        <v>0</v>
      </c>
      <c r="Q48" s="3">
        <v>223705.47</v>
      </c>
      <c r="R48" s="3">
        <v>0</v>
      </c>
      <c r="S48" s="3">
        <v>230979.42</v>
      </c>
      <c r="T48" s="3">
        <v>0</v>
      </c>
      <c r="U48" s="3">
        <v>230979.42</v>
      </c>
      <c r="V48" s="3">
        <v>0</v>
      </c>
      <c r="W48" s="3">
        <v>230979.41</v>
      </c>
      <c r="X48" s="3">
        <v>0</v>
      </c>
      <c r="Y48" s="50">
        <v>0</v>
      </c>
      <c r="Z48" s="4">
        <f t="shared" si="2"/>
        <v>2483090.11</v>
      </c>
      <c r="AA48" s="3">
        <v>2714065.5759485047</v>
      </c>
      <c r="AB48" s="4">
        <f t="shared" si="3"/>
        <v>230975.46594850486</v>
      </c>
      <c r="AC48" s="4"/>
      <c r="AD48" s="3">
        <v>230975.47</v>
      </c>
      <c r="AE48" s="4">
        <f t="shared" si="7"/>
        <v>-4.0514951397199184E-3</v>
      </c>
      <c r="AF48" s="50">
        <v>230975.47</v>
      </c>
      <c r="AG48" s="50"/>
      <c r="AH48" s="4">
        <f t="shared" si="4"/>
        <v>2714065.58</v>
      </c>
      <c r="AI48" s="4">
        <f t="shared" si="8"/>
        <v>-4.0514953434467316E-3</v>
      </c>
      <c r="AJ48" s="49">
        <f>'Monthly Adjustments'!AX49</f>
        <v>0</v>
      </c>
      <c r="AK48" s="4">
        <f t="shared" si="5"/>
        <v>2714065.58</v>
      </c>
      <c r="AL48">
        <v>2346878.83</v>
      </c>
      <c r="AM48" s="4">
        <f t="shared" si="6"/>
        <v>367186.75</v>
      </c>
    </row>
    <row r="49" spans="1:39" ht="15.75" x14ac:dyDescent="0.25">
      <c r="A49" s="7" t="s">
        <v>48</v>
      </c>
      <c r="B49" s="2" t="s">
        <v>209</v>
      </c>
      <c r="C49" s="3">
        <v>58818.27</v>
      </c>
      <c r="D49" s="3">
        <v>0</v>
      </c>
      <c r="E49" s="3">
        <v>58818.27</v>
      </c>
      <c r="F49" s="50">
        <v>0</v>
      </c>
      <c r="G49" s="3">
        <v>58818.27</v>
      </c>
      <c r="H49" s="50">
        <v>0</v>
      </c>
      <c r="I49" s="5">
        <v>58818.27</v>
      </c>
      <c r="J49" s="5">
        <v>0</v>
      </c>
      <c r="K49" s="3">
        <v>58818.27</v>
      </c>
      <c r="L49" s="3">
        <v>0</v>
      </c>
      <c r="M49" s="3">
        <v>89421.05</v>
      </c>
      <c r="N49" s="3">
        <v>0</v>
      </c>
      <c r="O49" s="3">
        <v>89681.75</v>
      </c>
      <c r="P49" s="3">
        <v>0</v>
      </c>
      <c r="Q49" s="3">
        <v>89682.27</v>
      </c>
      <c r="R49" s="3">
        <v>0</v>
      </c>
      <c r="S49" s="3">
        <v>92731.44</v>
      </c>
      <c r="T49" s="3">
        <v>0</v>
      </c>
      <c r="U49" s="3">
        <v>92731.44</v>
      </c>
      <c r="V49" s="3">
        <v>0</v>
      </c>
      <c r="W49" s="3">
        <v>92731.45</v>
      </c>
      <c r="X49" s="3">
        <v>0</v>
      </c>
      <c r="Y49" s="50">
        <v>0</v>
      </c>
      <c r="Z49" s="4">
        <f t="shared" si="2"/>
        <v>841070.74999999977</v>
      </c>
      <c r="AA49" s="3">
        <v>933800.53750218556</v>
      </c>
      <c r="AB49" s="4">
        <f t="shared" si="3"/>
        <v>92729.787502185791</v>
      </c>
      <c r="AC49" s="4"/>
      <c r="AD49" s="3">
        <v>92729.79</v>
      </c>
      <c r="AE49" s="4">
        <f t="shared" si="7"/>
        <v>-2.4978142027975991E-3</v>
      </c>
      <c r="AF49" s="50">
        <v>92729.79</v>
      </c>
      <c r="AG49" s="50"/>
      <c r="AH49" s="4">
        <f t="shared" si="4"/>
        <v>933800.54</v>
      </c>
      <c r="AI49" s="4">
        <f t="shared" si="8"/>
        <v>-2.4978144792839885E-3</v>
      </c>
      <c r="AJ49" s="49">
        <f>'Monthly Adjustments'!AX50</f>
        <v>0</v>
      </c>
      <c r="AK49" s="4">
        <f t="shared" si="5"/>
        <v>933800.54</v>
      </c>
      <c r="AL49">
        <v>570689.52</v>
      </c>
      <c r="AM49" s="4">
        <f t="shared" si="6"/>
        <v>363111.02</v>
      </c>
    </row>
    <row r="50" spans="1:39" ht="15.75" x14ac:dyDescent="0.25">
      <c r="A50" s="7" t="s">
        <v>49</v>
      </c>
      <c r="B50" s="2" t="s">
        <v>210</v>
      </c>
      <c r="C50" s="3">
        <v>264688.81</v>
      </c>
      <c r="D50" s="3">
        <v>0</v>
      </c>
      <c r="E50" s="3">
        <v>264688.81</v>
      </c>
      <c r="F50" s="50">
        <v>0</v>
      </c>
      <c r="G50" s="3">
        <v>264688.81</v>
      </c>
      <c r="H50" s="50">
        <v>0</v>
      </c>
      <c r="I50" s="5">
        <v>264688.81</v>
      </c>
      <c r="J50" s="5">
        <v>0</v>
      </c>
      <c r="K50" s="3">
        <v>264688.81</v>
      </c>
      <c r="L50" s="3">
        <v>0</v>
      </c>
      <c r="M50" s="3">
        <v>257485.14</v>
      </c>
      <c r="N50" s="3">
        <v>0</v>
      </c>
      <c r="O50" s="3">
        <v>256217.5</v>
      </c>
      <c r="P50" s="3">
        <v>0</v>
      </c>
      <c r="Q50" s="3">
        <v>256219.21</v>
      </c>
      <c r="R50" s="3">
        <v>0</v>
      </c>
      <c r="S50" s="3">
        <v>266275.65999999997</v>
      </c>
      <c r="T50" s="3">
        <v>0</v>
      </c>
      <c r="U50" s="3">
        <v>266275.67</v>
      </c>
      <c r="V50" s="3">
        <v>0</v>
      </c>
      <c r="W50" s="3">
        <v>266275.65999999997</v>
      </c>
      <c r="X50" s="3">
        <v>0</v>
      </c>
      <c r="Y50" s="50">
        <v>0</v>
      </c>
      <c r="Z50" s="4">
        <f t="shared" si="2"/>
        <v>2892192.89</v>
      </c>
      <c r="AA50" s="3">
        <v>3158463.0923416251</v>
      </c>
      <c r="AB50" s="4">
        <f t="shared" si="3"/>
        <v>266270.202341625</v>
      </c>
      <c r="AC50" s="4"/>
      <c r="AD50" s="3">
        <v>266270.2</v>
      </c>
      <c r="AE50" s="4">
        <f t="shared" si="7"/>
        <v>2.3416249896399677E-3</v>
      </c>
      <c r="AF50" s="50">
        <v>266270.2</v>
      </c>
      <c r="AG50" s="50"/>
      <c r="AH50" s="4">
        <f t="shared" si="4"/>
        <v>3158463.09</v>
      </c>
      <c r="AI50" s="4">
        <f t="shared" si="8"/>
        <v>2.3416252806782722E-3</v>
      </c>
      <c r="AJ50" s="49">
        <f>'Monthly Adjustments'!AX51</f>
        <v>0</v>
      </c>
      <c r="AK50" s="4">
        <f t="shared" si="5"/>
        <v>3158463.09</v>
      </c>
      <c r="AL50">
        <v>2956635.77</v>
      </c>
      <c r="AM50" s="4">
        <f t="shared" si="6"/>
        <v>201827.31999999983</v>
      </c>
    </row>
    <row r="51" spans="1:39" ht="15.75" x14ac:dyDescent="0.25">
      <c r="A51" s="7" t="s">
        <v>50</v>
      </c>
      <c r="B51" s="2" t="s">
        <v>211</v>
      </c>
      <c r="C51" s="3">
        <v>7821032.4299999997</v>
      </c>
      <c r="D51" s="3">
        <v>0</v>
      </c>
      <c r="E51" s="3">
        <v>7821032.4299999997</v>
      </c>
      <c r="F51" s="50">
        <v>2210531.2400000002</v>
      </c>
      <c r="G51" s="3">
        <v>7821032.4299999997</v>
      </c>
      <c r="H51" s="50">
        <v>1105265.6200000001</v>
      </c>
      <c r="I51" s="5">
        <v>7821032.4299999997</v>
      </c>
      <c r="J51" s="5">
        <v>1105265.6200000001</v>
      </c>
      <c r="K51" s="3">
        <v>7821032.4299999997</v>
      </c>
      <c r="L51" s="3">
        <v>1105265.6200000001</v>
      </c>
      <c r="M51" s="3">
        <v>8458139.0700000003</v>
      </c>
      <c r="N51" s="3">
        <v>0</v>
      </c>
      <c r="O51" s="3">
        <v>8445492</v>
      </c>
      <c r="P51" s="3">
        <v>0</v>
      </c>
      <c r="Q51" s="3">
        <v>8445535.2400000002</v>
      </c>
      <c r="R51" s="3">
        <v>0</v>
      </c>
      <c r="S51" s="3">
        <v>8684267.2200000007</v>
      </c>
      <c r="T51" s="3">
        <v>0</v>
      </c>
      <c r="U51" s="3">
        <v>8684267.2200000007</v>
      </c>
      <c r="V51" s="3">
        <v>0</v>
      </c>
      <c r="W51" s="3">
        <v>8684267.2300000004</v>
      </c>
      <c r="X51" s="3">
        <v>0</v>
      </c>
      <c r="Y51" s="50">
        <v>0</v>
      </c>
      <c r="Z51" s="4">
        <f t="shared" si="2"/>
        <v>96033458.229999989</v>
      </c>
      <c r="AA51" s="3">
        <v>104777544.16766684</v>
      </c>
      <c r="AB51" s="4">
        <f t="shared" si="3"/>
        <v>8744085.9376668483</v>
      </c>
      <c r="AC51" s="4"/>
      <c r="AD51" s="3">
        <v>8744085.9399999995</v>
      </c>
      <c r="AE51" s="4">
        <f t="shared" si="7"/>
        <v>-2.333151176571846E-3</v>
      </c>
      <c r="AF51" s="50">
        <v>8744085.9399999995</v>
      </c>
      <c r="AG51" s="50"/>
      <c r="AH51" s="4">
        <f t="shared" si="4"/>
        <v>104777544.16999999</v>
      </c>
      <c r="AI51" s="4">
        <f t="shared" si="8"/>
        <v>-2.3331493139266968E-3</v>
      </c>
      <c r="AJ51" s="49">
        <f>'Monthly Adjustments'!AX52</f>
        <v>-3296878.8388800002</v>
      </c>
      <c r="AK51" s="4">
        <f t="shared" si="5"/>
        <v>101480665.33111998</v>
      </c>
      <c r="AL51">
        <v>82721522.340000004</v>
      </c>
      <c r="AM51" s="4">
        <f t="shared" si="6"/>
        <v>18759142.991119981</v>
      </c>
    </row>
    <row r="52" spans="1:39" ht="15.75" x14ac:dyDescent="0.25">
      <c r="A52" s="7" t="s">
        <v>51</v>
      </c>
      <c r="B52" s="2" t="s">
        <v>212</v>
      </c>
      <c r="C52" s="3">
        <v>5581602.2400000002</v>
      </c>
      <c r="D52" s="3">
        <v>0</v>
      </c>
      <c r="E52" s="3">
        <v>5581602.2400000002</v>
      </c>
      <c r="F52" s="50">
        <v>0</v>
      </c>
      <c r="G52" s="3">
        <v>5581602.2400000002</v>
      </c>
      <c r="H52" s="50">
        <v>0</v>
      </c>
      <c r="I52" s="5">
        <v>5581602.2400000002</v>
      </c>
      <c r="J52" s="5">
        <v>0</v>
      </c>
      <c r="K52" s="3">
        <v>5581602.2400000002</v>
      </c>
      <c r="L52" s="3">
        <v>0</v>
      </c>
      <c r="M52" s="3">
        <v>4880593.28</v>
      </c>
      <c r="N52" s="3">
        <v>0</v>
      </c>
      <c r="O52" s="3">
        <v>4880877.68</v>
      </c>
      <c r="P52" s="3">
        <v>0</v>
      </c>
      <c r="Q52" s="3">
        <v>4880837.55</v>
      </c>
      <c r="R52" s="3">
        <v>0</v>
      </c>
      <c r="S52" s="3">
        <v>5048050.82</v>
      </c>
      <c r="T52" s="3">
        <v>0</v>
      </c>
      <c r="U52" s="3">
        <v>5048050.82</v>
      </c>
      <c r="V52" s="3">
        <v>0</v>
      </c>
      <c r="W52" s="3">
        <v>5048050.83</v>
      </c>
      <c r="X52" s="3">
        <v>0</v>
      </c>
      <c r="Y52" s="50">
        <v>0</v>
      </c>
      <c r="Z52" s="4">
        <f t="shared" si="2"/>
        <v>57694472.18</v>
      </c>
      <c r="AA52" s="3">
        <v>62742605.159943625</v>
      </c>
      <c r="AB52" s="4">
        <f t="shared" si="3"/>
        <v>5048132.9799436256</v>
      </c>
      <c r="AC52" s="4"/>
      <c r="AD52" s="3">
        <v>5048132.9800000004</v>
      </c>
      <c r="AE52" s="4">
        <f t="shared" si="7"/>
        <v>-5.6374818086624146E-5</v>
      </c>
      <c r="AF52" s="50">
        <v>5048132.9800000004</v>
      </c>
      <c r="AG52" s="50"/>
      <c r="AH52" s="4">
        <f t="shared" si="4"/>
        <v>62742605.160000011</v>
      </c>
      <c r="AI52" s="4">
        <f t="shared" si="8"/>
        <v>-5.6385993957519531E-5</v>
      </c>
      <c r="AJ52" s="49">
        <f>'Monthly Adjustments'!AX53</f>
        <v>-224115.51411999995</v>
      </c>
      <c r="AK52" s="4">
        <f t="shared" si="5"/>
        <v>62518489.645880014</v>
      </c>
      <c r="AL52">
        <v>60449618.469999999</v>
      </c>
      <c r="AM52" s="4">
        <f t="shared" si="6"/>
        <v>2068871.1758800149</v>
      </c>
    </row>
    <row r="53" spans="1:39" ht="15.75" x14ac:dyDescent="0.25">
      <c r="A53" s="7" t="s">
        <v>52</v>
      </c>
      <c r="B53" s="2" t="s">
        <v>213</v>
      </c>
      <c r="C53" s="3">
        <v>5470786.9500000002</v>
      </c>
      <c r="D53" s="3">
        <v>0</v>
      </c>
      <c r="E53" s="3">
        <v>5470786.9500000002</v>
      </c>
      <c r="F53" s="50">
        <v>0</v>
      </c>
      <c r="G53" s="3">
        <v>5470786.9500000002</v>
      </c>
      <c r="H53" s="50">
        <v>0</v>
      </c>
      <c r="I53" s="5">
        <v>5470786.9500000002</v>
      </c>
      <c r="J53" s="5">
        <v>0</v>
      </c>
      <c r="K53" s="3">
        <v>5470786.9500000002</v>
      </c>
      <c r="L53" s="3">
        <v>0</v>
      </c>
      <c r="M53" s="3">
        <v>5394169.75</v>
      </c>
      <c r="N53" s="3">
        <v>0</v>
      </c>
      <c r="O53" s="3">
        <v>5393301.71</v>
      </c>
      <c r="P53" s="3">
        <v>0</v>
      </c>
      <c r="Q53" s="3">
        <v>5393327.25</v>
      </c>
      <c r="R53" s="3">
        <v>0</v>
      </c>
      <c r="S53" s="3">
        <v>5543208.4900000002</v>
      </c>
      <c r="T53" s="3">
        <v>0</v>
      </c>
      <c r="U53" s="3">
        <v>5543208.4900000002</v>
      </c>
      <c r="V53" s="3">
        <v>0</v>
      </c>
      <c r="W53" s="3">
        <v>5543208.4900000002</v>
      </c>
      <c r="X53" s="3">
        <v>0</v>
      </c>
      <c r="Y53" s="50">
        <v>0</v>
      </c>
      <c r="Z53" s="4">
        <f t="shared" si="2"/>
        <v>60164358.930000007</v>
      </c>
      <c r="AA53" s="3">
        <v>65707485.95084662</v>
      </c>
      <c r="AB53" s="4">
        <f t="shared" si="3"/>
        <v>5543127.0208466128</v>
      </c>
      <c r="AC53" s="4"/>
      <c r="AD53" s="3">
        <v>5543127.0199999996</v>
      </c>
      <c r="AE53" s="4">
        <f t="shared" si="7"/>
        <v>8.4661319851875305E-4</v>
      </c>
      <c r="AF53" s="50">
        <v>5543127.0199999996</v>
      </c>
      <c r="AG53" s="50"/>
      <c r="AH53" s="4">
        <f t="shared" si="4"/>
        <v>65707485.950000003</v>
      </c>
      <c r="AI53" s="4">
        <f t="shared" si="8"/>
        <v>8.4661692380905151E-4</v>
      </c>
      <c r="AJ53" s="49">
        <f>'Monthly Adjustments'!AX54</f>
        <v>-46369.733624999993</v>
      </c>
      <c r="AK53" s="4">
        <f t="shared" si="5"/>
        <v>65661116.216375001</v>
      </c>
      <c r="AL53">
        <v>56896225.57</v>
      </c>
      <c r="AM53" s="4">
        <f t="shared" si="6"/>
        <v>8764890.6463750005</v>
      </c>
    </row>
    <row r="54" spans="1:39" ht="15.75" x14ac:dyDescent="0.25">
      <c r="A54" s="7" t="s">
        <v>53</v>
      </c>
      <c r="B54" s="2" t="s">
        <v>214</v>
      </c>
      <c r="C54" s="3">
        <v>12747023.939999999</v>
      </c>
      <c r="D54" s="3">
        <v>0</v>
      </c>
      <c r="E54" s="3">
        <v>12747023.939999999</v>
      </c>
      <c r="F54" s="50">
        <v>0</v>
      </c>
      <c r="G54" s="3">
        <v>12747023.939999999</v>
      </c>
      <c r="H54" s="50">
        <v>0</v>
      </c>
      <c r="I54" s="5">
        <v>12747023.939999999</v>
      </c>
      <c r="J54" s="5">
        <v>0</v>
      </c>
      <c r="K54" s="3">
        <v>12747023.939999999</v>
      </c>
      <c r="L54" s="3">
        <v>0</v>
      </c>
      <c r="M54" s="3">
        <v>11004266.609999999</v>
      </c>
      <c r="N54" s="3">
        <v>0</v>
      </c>
      <c r="O54" s="3">
        <v>10998399.07</v>
      </c>
      <c r="P54" s="3">
        <v>0</v>
      </c>
      <c r="Q54" s="3">
        <v>10998476.630000001</v>
      </c>
      <c r="R54" s="3">
        <v>0</v>
      </c>
      <c r="S54" s="3">
        <v>11472693.35</v>
      </c>
      <c r="T54" s="3">
        <v>0</v>
      </c>
      <c r="U54" s="3">
        <v>11472693.359999999</v>
      </c>
      <c r="V54" s="3">
        <v>0</v>
      </c>
      <c r="W54" s="3">
        <v>11472693.35</v>
      </c>
      <c r="X54" s="3">
        <v>0</v>
      </c>
      <c r="Y54" s="50">
        <v>0</v>
      </c>
      <c r="Z54" s="4">
        <f t="shared" si="2"/>
        <v>131154342.06999998</v>
      </c>
      <c r="AA54" s="3">
        <v>142629310.90863121</v>
      </c>
      <c r="AB54" s="4">
        <f t="shared" si="3"/>
        <v>11474968.838631228</v>
      </c>
      <c r="AC54" s="4"/>
      <c r="AD54" s="3">
        <v>11474968.84</v>
      </c>
      <c r="AE54" s="4">
        <f t="shared" si="7"/>
        <v>-1.3687722384929657E-3</v>
      </c>
      <c r="AF54" s="50">
        <v>11474968.84</v>
      </c>
      <c r="AG54" s="50"/>
      <c r="AH54" s="4">
        <f t="shared" si="4"/>
        <v>142629310.91</v>
      </c>
      <c r="AI54" s="4">
        <f t="shared" si="8"/>
        <v>-1.368790864944458E-3</v>
      </c>
      <c r="AJ54" s="49">
        <f>'Monthly Adjustments'!AX55</f>
        <v>783076.85947209201</v>
      </c>
      <c r="AK54" s="4">
        <f t="shared" si="5"/>
        <v>143412387.76947209</v>
      </c>
      <c r="AL54">
        <v>143913506.66999999</v>
      </c>
      <c r="AM54" s="4">
        <f t="shared" si="6"/>
        <v>-501118.9005278945</v>
      </c>
    </row>
    <row r="55" spans="1:39" ht="15.75" x14ac:dyDescent="0.25">
      <c r="A55" s="7" t="s">
        <v>54</v>
      </c>
      <c r="B55" s="2" t="s">
        <v>215</v>
      </c>
      <c r="C55" s="3">
        <v>2566137.9900000002</v>
      </c>
      <c r="D55" s="3">
        <v>0</v>
      </c>
      <c r="E55" s="3">
        <v>2566137.9900000002</v>
      </c>
      <c r="F55" s="50">
        <v>0</v>
      </c>
      <c r="G55" s="3">
        <v>2566137.9900000002</v>
      </c>
      <c r="H55" s="50">
        <v>0</v>
      </c>
      <c r="I55" s="5">
        <v>2566137.9900000002</v>
      </c>
      <c r="J55" s="5">
        <v>0</v>
      </c>
      <c r="K55" s="3">
        <v>2566137.9900000002</v>
      </c>
      <c r="L55" s="3">
        <v>0</v>
      </c>
      <c r="M55" s="3">
        <v>595313.53</v>
      </c>
      <c r="N55" s="3">
        <v>0</v>
      </c>
      <c r="O55" s="3">
        <v>597369.30000000005</v>
      </c>
      <c r="P55" s="3">
        <v>0</v>
      </c>
      <c r="Q55" s="3">
        <v>597353.25</v>
      </c>
      <c r="R55" s="3">
        <v>0</v>
      </c>
      <c r="S55" s="3">
        <v>664238.39</v>
      </c>
      <c r="T55" s="3">
        <v>0</v>
      </c>
      <c r="U55" s="3">
        <v>664238.4</v>
      </c>
      <c r="V55" s="3">
        <v>0</v>
      </c>
      <c r="W55" s="3">
        <v>664238.39</v>
      </c>
      <c r="X55" s="3">
        <v>0</v>
      </c>
      <c r="Y55" s="50">
        <v>0</v>
      </c>
      <c r="Z55" s="4">
        <f t="shared" si="2"/>
        <v>16613441.210000003</v>
      </c>
      <c r="AA55" s="3">
        <v>17277712.483693346</v>
      </c>
      <c r="AB55" s="4">
        <f t="shared" si="3"/>
        <v>664271.27369334362</v>
      </c>
      <c r="AC55" s="4"/>
      <c r="AD55" s="3">
        <v>664271.27</v>
      </c>
      <c r="AE55" s="4">
        <f t="shared" si="7"/>
        <v>3.6933436058461666E-3</v>
      </c>
      <c r="AF55" s="50">
        <v>664271.27</v>
      </c>
      <c r="AG55" s="50"/>
      <c r="AH55" s="4">
        <f t="shared" si="4"/>
        <v>17277712.48</v>
      </c>
      <c r="AI55" s="4">
        <f t="shared" si="8"/>
        <v>3.6933459341526031E-3</v>
      </c>
      <c r="AJ55" s="49">
        <f>'Monthly Adjustments'!AX56</f>
        <v>-29882.717224999982</v>
      </c>
      <c r="AK55" s="4">
        <f t="shared" si="5"/>
        <v>17247829.762775</v>
      </c>
      <c r="AL55">
        <v>26836533.379999999</v>
      </c>
      <c r="AM55" s="4">
        <f t="shared" si="6"/>
        <v>-9588703.6172249988</v>
      </c>
    </row>
    <row r="56" spans="1:39" ht="15.75" x14ac:dyDescent="0.25">
      <c r="A56" s="7" t="s">
        <v>55</v>
      </c>
      <c r="B56" s="2" t="s">
        <v>216</v>
      </c>
      <c r="C56" s="3">
        <v>750923.54</v>
      </c>
      <c r="D56" s="3">
        <v>0</v>
      </c>
      <c r="E56" s="3">
        <v>750923.54</v>
      </c>
      <c r="F56" s="50">
        <v>0</v>
      </c>
      <c r="G56" s="3">
        <v>750923.54</v>
      </c>
      <c r="H56" s="50">
        <v>0</v>
      </c>
      <c r="I56" s="5">
        <v>750923.54</v>
      </c>
      <c r="J56" s="5">
        <v>0</v>
      </c>
      <c r="K56" s="3">
        <v>750923.54</v>
      </c>
      <c r="L56" s="3">
        <v>0</v>
      </c>
      <c r="M56" s="3">
        <v>664329.63</v>
      </c>
      <c r="N56" s="3">
        <v>0</v>
      </c>
      <c r="O56" s="3">
        <v>664442.79</v>
      </c>
      <c r="P56" s="3">
        <v>0</v>
      </c>
      <c r="Q56" s="3">
        <v>664447.32999999996</v>
      </c>
      <c r="R56" s="3">
        <v>0</v>
      </c>
      <c r="S56" s="3">
        <v>691054.18</v>
      </c>
      <c r="T56" s="3">
        <v>0</v>
      </c>
      <c r="U56" s="3">
        <v>691054.18</v>
      </c>
      <c r="V56" s="3">
        <v>0</v>
      </c>
      <c r="W56" s="3">
        <v>691054.18</v>
      </c>
      <c r="X56" s="3">
        <v>0</v>
      </c>
      <c r="Y56" s="50">
        <v>0</v>
      </c>
      <c r="Z56" s="4">
        <f t="shared" si="2"/>
        <v>7820999.9899999993</v>
      </c>
      <c r="AA56" s="3">
        <v>8512039.7061481159</v>
      </c>
      <c r="AB56" s="4">
        <f t="shared" si="3"/>
        <v>691039.71614811663</v>
      </c>
      <c r="AC56" s="4"/>
      <c r="AD56" s="3">
        <v>691039.72</v>
      </c>
      <c r="AE56" s="4">
        <f t="shared" si="7"/>
        <v>-3.8518833462148905E-3</v>
      </c>
      <c r="AF56" s="50">
        <v>691039.72</v>
      </c>
      <c r="AG56" s="50"/>
      <c r="AH56" s="4">
        <f t="shared" si="4"/>
        <v>8512039.7100000009</v>
      </c>
      <c r="AI56" s="4">
        <f t="shared" si="8"/>
        <v>-3.8518849760293961E-3</v>
      </c>
      <c r="AJ56" s="49">
        <f>'Monthly Adjustments'!AX57</f>
        <v>0</v>
      </c>
      <c r="AK56" s="4">
        <f t="shared" si="5"/>
        <v>8512039.7100000009</v>
      </c>
      <c r="AL56">
        <v>8810333.6999999993</v>
      </c>
      <c r="AM56" s="4">
        <f t="shared" si="6"/>
        <v>-298293.98999999836</v>
      </c>
    </row>
    <row r="57" spans="1:39" ht="15.75" x14ac:dyDescent="0.25">
      <c r="A57" s="7" t="s">
        <v>56</v>
      </c>
      <c r="B57" s="2" t="s">
        <v>217</v>
      </c>
      <c r="C57" s="3">
        <v>13237876.140000001</v>
      </c>
      <c r="D57" s="3">
        <v>0</v>
      </c>
      <c r="E57" s="3">
        <v>13237876.140000001</v>
      </c>
      <c r="F57" s="50">
        <v>0</v>
      </c>
      <c r="G57" s="3">
        <v>13237876.140000001</v>
      </c>
      <c r="H57" s="50">
        <v>0</v>
      </c>
      <c r="I57" s="5">
        <v>13237876.140000001</v>
      </c>
      <c r="J57" s="5">
        <v>0</v>
      </c>
      <c r="K57" s="3">
        <v>13237876.140000001</v>
      </c>
      <c r="L57" s="3">
        <v>0</v>
      </c>
      <c r="M57" s="3">
        <v>11994781.17</v>
      </c>
      <c r="N57" s="3">
        <v>0</v>
      </c>
      <c r="O57" s="3">
        <v>11994745.710000001</v>
      </c>
      <c r="P57" s="3">
        <v>0</v>
      </c>
      <c r="Q57" s="3">
        <v>11994643.25</v>
      </c>
      <c r="R57" s="3">
        <v>0</v>
      </c>
      <c r="S57" s="3">
        <v>12457175.65</v>
      </c>
      <c r="T57" s="3">
        <v>0</v>
      </c>
      <c r="U57" s="3">
        <v>12457175.65</v>
      </c>
      <c r="V57" s="3">
        <v>0</v>
      </c>
      <c r="W57" s="3">
        <v>12457175.65</v>
      </c>
      <c r="X57" s="3">
        <v>0</v>
      </c>
      <c r="Y57" s="50">
        <v>0</v>
      </c>
      <c r="Z57" s="4">
        <f t="shared" si="2"/>
        <v>139545077.78000003</v>
      </c>
      <c r="AA57" s="3">
        <v>152002459.11700389</v>
      </c>
      <c r="AB57" s="4">
        <f t="shared" si="3"/>
        <v>12457381.337003857</v>
      </c>
      <c r="AC57" s="4"/>
      <c r="AD57" s="3">
        <v>12457381.34</v>
      </c>
      <c r="AE57" s="4">
        <f t="shared" si="7"/>
        <v>-2.9961429536342621E-3</v>
      </c>
      <c r="AF57" s="50">
        <v>12457381.34</v>
      </c>
      <c r="AG57" s="50"/>
      <c r="AH57" s="4">
        <f t="shared" si="4"/>
        <v>152002459.12</v>
      </c>
      <c r="AI57" s="4">
        <f t="shared" si="8"/>
        <v>-2.9961168766021729E-3</v>
      </c>
      <c r="AJ57" s="49">
        <f>'Monthly Adjustments'!AX58</f>
        <v>-3774471.7100000014</v>
      </c>
      <c r="AK57" s="4">
        <f t="shared" si="5"/>
        <v>148227987.41</v>
      </c>
      <c r="AL57">
        <v>142000107.82999998</v>
      </c>
      <c r="AM57" s="4">
        <f t="shared" si="6"/>
        <v>6227879.5800000131</v>
      </c>
    </row>
    <row r="58" spans="1:39" ht="15.75" x14ac:dyDescent="0.25">
      <c r="A58" s="7" t="s">
        <v>57</v>
      </c>
      <c r="B58" s="2" t="s">
        <v>218</v>
      </c>
      <c r="C58" s="3">
        <v>712668.77</v>
      </c>
      <c r="D58" s="3">
        <v>0</v>
      </c>
      <c r="E58" s="3">
        <v>712668.77</v>
      </c>
      <c r="F58" s="50">
        <v>0</v>
      </c>
      <c r="G58" s="3">
        <v>712668.77</v>
      </c>
      <c r="H58" s="50">
        <v>0</v>
      </c>
      <c r="I58" s="5">
        <v>712668.77</v>
      </c>
      <c r="J58" s="5">
        <v>0</v>
      </c>
      <c r="K58" s="3">
        <v>712668.77</v>
      </c>
      <c r="L58" s="3">
        <v>0</v>
      </c>
      <c r="M58" s="3">
        <v>652077.46</v>
      </c>
      <c r="N58" s="3">
        <v>0</v>
      </c>
      <c r="O58" s="3">
        <v>652221.76</v>
      </c>
      <c r="P58" s="3">
        <v>0</v>
      </c>
      <c r="Q58" s="3">
        <v>652225.26</v>
      </c>
      <c r="R58" s="3">
        <v>0</v>
      </c>
      <c r="S58" s="3">
        <v>672724.19</v>
      </c>
      <c r="T58" s="3">
        <v>0</v>
      </c>
      <c r="U58" s="3">
        <v>672724.19</v>
      </c>
      <c r="V58" s="3">
        <v>0</v>
      </c>
      <c r="W58" s="3">
        <v>672724.19</v>
      </c>
      <c r="X58" s="3">
        <v>0</v>
      </c>
      <c r="Y58" s="50">
        <v>0</v>
      </c>
      <c r="Z58" s="4">
        <f t="shared" si="2"/>
        <v>7538040.8999999985</v>
      </c>
      <c r="AA58" s="3">
        <v>8210753.9381156648</v>
      </c>
      <c r="AB58" s="4">
        <f t="shared" si="3"/>
        <v>672713.03811566625</v>
      </c>
      <c r="AC58" s="4"/>
      <c r="AD58" s="3">
        <v>672713.04</v>
      </c>
      <c r="AE58" s="4">
        <f t="shared" si="7"/>
        <v>-1.8843337893486023E-3</v>
      </c>
      <c r="AF58" s="50">
        <v>672713.04</v>
      </c>
      <c r="AG58" s="50"/>
      <c r="AH58" s="4">
        <f t="shared" si="4"/>
        <v>8210753.9400000004</v>
      </c>
      <c r="AI58" s="4">
        <f t="shared" si="8"/>
        <v>-1.8843356519937515E-3</v>
      </c>
      <c r="AJ58" s="49">
        <f>'Monthly Adjustments'!AX59</f>
        <v>-6182.6311500000002</v>
      </c>
      <c r="AK58" s="4">
        <f t="shared" si="5"/>
        <v>8204571.3088500006</v>
      </c>
      <c r="AL58">
        <v>7837449.8300000001</v>
      </c>
      <c r="AM58" s="4">
        <f t="shared" si="6"/>
        <v>367121.47885000054</v>
      </c>
    </row>
    <row r="59" spans="1:39" ht="15.75" x14ac:dyDescent="0.25">
      <c r="A59" s="7" t="s">
        <v>58</v>
      </c>
      <c r="B59" s="2" t="s">
        <v>508</v>
      </c>
      <c r="C59" s="3">
        <v>378093.55</v>
      </c>
      <c r="D59" s="3">
        <v>0</v>
      </c>
      <c r="E59" s="3">
        <v>378093.55</v>
      </c>
      <c r="F59" s="50">
        <v>0</v>
      </c>
      <c r="G59" s="3">
        <v>378093.55</v>
      </c>
      <c r="H59" s="50">
        <v>0</v>
      </c>
      <c r="I59" s="5">
        <v>378093.55</v>
      </c>
      <c r="J59" s="5">
        <v>0</v>
      </c>
      <c r="K59" s="3">
        <v>378093.55</v>
      </c>
      <c r="L59" s="3">
        <v>0</v>
      </c>
      <c r="M59" s="3">
        <v>342263.1</v>
      </c>
      <c r="N59" s="3">
        <v>0</v>
      </c>
      <c r="O59" s="3">
        <v>340875.62</v>
      </c>
      <c r="P59" s="3">
        <v>0</v>
      </c>
      <c r="Q59" s="3">
        <v>340877.73</v>
      </c>
      <c r="R59" s="3">
        <v>0</v>
      </c>
      <c r="S59" s="3">
        <v>353287.89</v>
      </c>
      <c r="T59" s="3">
        <v>0</v>
      </c>
      <c r="U59" s="3">
        <v>353287.89</v>
      </c>
      <c r="V59" s="3">
        <v>0</v>
      </c>
      <c r="W59" s="3">
        <v>353287.89</v>
      </c>
      <c r="X59" s="3">
        <v>0</v>
      </c>
      <c r="Y59" s="50">
        <v>0</v>
      </c>
      <c r="Z59" s="4">
        <f t="shared" si="2"/>
        <v>3974347.8700000006</v>
      </c>
      <c r="AA59" s="3">
        <v>4327629.0130285872</v>
      </c>
      <c r="AB59" s="4">
        <f t="shared" si="3"/>
        <v>353281.14302858664</v>
      </c>
      <c r="AC59" s="4"/>
      <c r="AD59" s="3">
        <v>353281.14</v>
      </c>
      <c r="AE59" s="4">
        <f t="shared" si="7"/>
        <v>3.0285866232588887E-3</v>
      </c>
      <c r="AF59" s="50">
        <v>353281.14</v>
      </c>
      <c r="AG59" s="50"/>
      <c r="AH59" s="4">
        <f t="shared" si="4"/>
        <v>4327629.01</v>
      </c>
      <c r="AI59" s="4">
        <f t="shared" si="8"/>
        <v>3.0285874381661415E-3</v>
      </c>
      <c r="AJ59" s="49">
        <f>'Monthly Adjustments'!AX60</f>
        <v>0</v>
      </c>
      <c r="AK59" s="4">
        <f t="shared" si="5"/>
        <v>4327629.01</v>
      </c>
      <c r="AL59">
        <v>4301636.9400000004</v>
      </c>
      <c r="AM59" s="4">
        <f t="shared" si="6"/>
        <v>25992.069999999367</v>
      </c>
    </row>
    <row r="60" spans="1:39" ht="15.75" x14ac:dyDescent="0.25">
      <c r="A60" s="7" t="s">
        <v>59</v>
      </c>
      <c r="B60" s="2" t="s">
        <v>219</v>
      </c>
      <c r="C60" s="3">
        <v>251693.71</v>
      </c>
      <c r="D60" s="3">
        <v>0</v>
      </c>
      <c r="E60" s="3">
        <v>251693.71</v>
      </c>
      <c r="F60" s="50">
        <v>0</v>
      </c>
      <c r="G60" s="3">
        <v>251693.71</v>
      </c>
      <c r="H60" s="50">
        <v>0</v>
      </c>
      <c r="I60" s="5">
        <v>251693.71</v>
      </c>
      <c r="J60" s="5">
        <v>0</v>
      </c>
      <c r="K60" s="3">
        <v>251693.71</v>
      </c>
      <c r="L60" s="3">
        <v>0</v>
      </c>
      <c r="M60" s="3">
        <v>256087.49</v>
      </c>
      <c r="N60" s="3">
        <v>0</v>
      </c>
      <c r="O60" s="3">
        <v>256571.94</v>
      </c>
      <c r="P60" s="3">
        <v>0</v>
      </c>
      <c r="Q60" s="3">
        <v>256573.22</v>
      </c>
      <c r="R60" s="3">
        <v>0</v>
      </c>
      <c r="S60" s="3">
        <v>264139.14</v>
      </c>
      <c r="T60" s="3">
        <v>0</v>
      </c>
      <c r="U60" s="3">
        <v>264139.14</v>
      </c>
      <c r="V60" s="3">
        <v>0</v>
      </c>
      <c r="W60" s="3">
        <v>264139.14</v>
      </c>
      <c r="X60" s="3">
        <v>0</v>
      </c>
      <c r="Y60" s="50">
        <v>0</v>
      </c>
      <c r="Z60" s="4">
        <f t="shared" si="2"/>
        <v>2820118.62</v>
      </c>
      <c r="AA60" s="3">
        <v>3084253.6573117799</v>
      </c>
      <c r="AB60" s="4">
        <f t="shared" si="3"/>
        <v>264135.0373117798</v>
      </c>
      <c r="AC60" s="4"/>
      <c r="AD60" s="3">
        <v>264135.03999999998</v>
      </c>
      <c r="AE60" s="4">
        <f t="shared" si="7"/>
        <v>-2.6882201782427728E-3</v>
      </c>
      <c r="AF60" s="50">
        <v>264135.03999999998</v>
      </c>
      <c r="AG60" s="50"/>
      <c r="AH60" s="4">
        <f t="shared" si="4"/>
        <v>3084253.66</v>
      </c>
      <c r="AI60" s="4">
        <f t="shared" si="8"/>
        <v>-2.6882202364504337E-3</v>
      </c>
      <c r="AJ60" s="49">
        <f>'Monthly Adjustments'!AX61</f>
        <v>0</v>
      </c>
      <c r="AK60" s="4">
        <f t="shared" si="5"/>
        <v>3084253.66</v>
      </c>
      <c r="AL60">
        <v>2676118.71</v>
      </c>
      <c r="AM60" s="4">
        <f t="shared" si="6"/>
        <v>408134.95000000019</v>
      </c>
    </row>
    <row r="61" spans="1:39" ht="15.75" x14ac:dyDescent="0.25">
      <c r="A61" s="7" t="s">
        <v>60</v>
      </c>
      <c r="B61" s="2" t="s">
        <v>220</v>
      </c>
      <c r="C61" s="3">
        <v>3185844.81</v>
      </c>
      <c r="D61" s="3">
        <v>0</v>
      </c>
      <c r="E61" s="3">
        <v>3185844.81</v>
      </c>
      <c r="F61" s="50">
        <v>0</v>
      </c>
      <c r="G61" s="3">
        <v>3185844.81</v>
      </c>
      <c r="H61" s="50">
        <v>0</v>
      </c>
      <c r="I61" s="5">
        <v>3185844.81</v>
      </c>
      <c r="J61" s="5">
        <v>0</v>
      </c>
      <c r="K61" s="3">
        <v>3185844.81</v>
      </c>
      <c r="L61" s="3">
        <v>0</v>
      </c>
      <c r="M61" s="3">
        <v>2849092.22</v>
      </c>
      <c r="N61" s="3">
        <v>0</v>
      </c>
      <c r="O61" s="3">
        <v>2834644.42</v>
      </c>
      <c r="P61" s="3">
        <v>0</v>
      </c>
      <c r="Q61" s="3">
        <v>2834664.28</v>
      </c>
      <c r="R61" s="3">
        <v>0</v>
      </c>
      <c r="S61" s="3">
        <v>2951207.9</v>
      </c>
      <c r="T61" s="3">
        <v>0</v>
      </c>
      <c r="U61" s="3">
        <v>2951207.89</v>
      </c>
      <c r="V61" s="3">
        <v>0</v>
      </c>
      <c r="W61" s="3">
        <v>2951207.9</v>
      </c>
      <c r="X61" s="3">
        <v>0</v>
      </c>
      <c r="Y61" s="50">
        <v>0</v>
      </c>
      <c r="Z61" s="4">
        <f t="shared" si="2"/>
        <v>33301248.659999996</v>
      </c>
      <c r="AA61" s="3">
        <v>36252393.205294967</v>
      </c>
      <c r="AB61" s="4">
        <f t="shared" si="3"/>
        <v>2951144.5452949703</v>
      </c>
      <c r="AC61" s="4"/>
      <c r="AD61" s="3">
        <v>2951144.55</v>
      </c>
      <c r="AE61" s="4">
        <f t="shared" si="7"/>
        <v>-4.7050295397639275E-3</v>
      </c>
      <c r="AF61" s="50">
        <v>2951144.55</v>
      </c>
      <c r="AG61" s="50"/>
      <c r="AH61" s="4">
        <f t="shared" si="4"/>
        <v>36252393.209999993</v>
      </c>
      <c r="AI61" s="4">
        <f t="shared" si="8"/>
        <v>-4.7050267457962036E-3</v>
      </c>
      <c r="AJ61" s="49">
        <f>'Monthly Adjustments'!AX62</f>
        <v>-1667046.2999999998</v>
      </c>
      <c r="AK61" s="4">
        <f t="shared" si="5"/>
        <v>34585346.909999996</v>
      </c>
      <c r="AL61">
        <v>36502070.189999998</v>
      </c>
      <c r="AM61" s="4">
        <f t="shared" si="6"/>
        <v>-1916723.2800000012</v>
      </c>
    </row>
    <row r="62" spans="1:39" ht="15.75" x14ac:dyDescent="0.25">
      <c r="A62" s="7" t="s">
        <v>61</v>
      </c>
      <c r="B62" s="2" t="s">
        <v>221</v>
      </c>
      <c r="C62" s="3">
        <v>17474944.91</v>
      </c>
      <c r="D62" s="3">
        <v>0</v>
      </c>
      <c r="E62" s="3">
        <v>17474944.91</v>
      </c>
      <c r="F62" s="50">
        <v>0</v>
      </c>
      <c r="G62" s="3">
        <v>17474944.91</v>
      </c>
      <c r="H62" s="50">
        <v>0</v>
      </c>
      <c r="I62" s="5">
        <v>17474944.91</v>
      </c>
      <c r="J62" s="5">
        <v>0</v>
      </c>
      <c r="K62" s="3">
        <v>17474944.91</v>
      </c>
      <c r="L62" s="3">
        <v>0</v>
      </c>
      <c r="M62" s="3">
        <v>16697112.67</v>
      </c>
      <c r="N62" s="3">
        <v>0</v>
      </c>
      <c r="O62" s="3">
        <v>16640783.359999999</v>
      </c>
      <c r="P62" s="3">
        <v>0</v>
      </c>
      <c r="Q62" s="3">
        <v>16640871.199999999</v>
      </c>
      <c r="R62" s="3">
        <v>0</v>
      </c>
      <c r="S62" s="3">
        <v>17156256.260000002</v>
      </c>
      <c r="T62" s="3">
        <v>0</v>
      </c>
      <c r="U62" s="3">
        <v>17156256.260000002</v>
      </c>
      <c r="V62" s="3">
        <v>0</v>
      </c>
      <c r="W62" s="3">
        <v>17156256.260000002</v>
      </c>
      <c r="X62" s="3">
        <v>0</v>
      </c>
      <c r="Y62" s="50">
        <v>0</v>
      </c>
      <c r="Z62" s="4">
        <f t="shared" si="2"/>
        <v>188822260.55999997</v>
      </c>
      <c r="AA62" s="3">
        <v>205978236.67309529</v>
      </c>
      <c r="AB62" s="4">
        <f t="shared" si="3"/>
        <v>17155976.113095313</v>
      </c>
      <c r="AC62" s="4"/>
      <c r="AD62" s="3">
        <v>17155976.109999999</v>
      </c>
      <c r="AE62" s="4">
        <f t="shared" si="7"/>
        <v>3.0953139066696167E-3</v>
      </c>
      <c r="AF62" s="50">
        <v>17155976.109999999</v>
      </c>
      <c r="AG62" s="50"/>
      <c r="AH62" s="4">
        <f t="shared" si="4"/>
        <v>205978236.67000002</v>
      </c>
      <c r="AI62" s="4">
        <f t="shared" si="8"/>
        <v>3.0952692031860352E-3</v>
      </c>
      <c r="AJ62" s="49">
        <f>'Monthly Adjustments'!AX63</f>
        <v>-6992041.1700000009</v>
      </c>
      <c r="AK62" s="4">
        <f t="shared" si="5"/>
        <v>198986195.50000003</v>
      </c>
      <c r="AL62">
        <v>159090559.59999999</v>
      </c>
      <c r="AM62" s="4">
        <f t="shared" si="6"/>
        <v>39895635.900000036</v>
      </c>
    </row>
    <row r="63" spans="1:39" ht="15.75" x14ac:dyDescent="0.25">
      <c r="A63" s="7" t="s">
        <v>62</v>
      </c>
      <c r="B63" s="2" t="s">
        <v>509</v>
      </c>
      <c r="C63" s="3">
        <v>222181.56</v>
      </c>
      <c r="D63" s="3">
        <v>0</v>
      </c>
      <c r="E63" s="3">
        <v>222181.56</v>
      </c>
      <c r="F63" s="50">
        <v>0</v>
      </c>
      <c r="G63" s="3">
        <v>222181.56</v>
      </c>
      <c r="H63" s="50">
        <v>0</v>
      </c>
      <c r="I63" s="5">
        <v>222181.56</v>
      </c>
      <c r="J63" s="5">
        <v>0</v>
      </c>
      <c r="K63" s="3">
        <v>222181.56</v>
      </c>
      <c r="L63" s="3">
        <v>0</v>
      </c>
      <c r="M63" s="3">
        <v>190054.53</v>
      </c>
      <c r="N63" s="3">
        <v>0</v>
      </c>
      <c r="O63" s="3">
        <v>194872.02</v>
      </c>
      <c r="P63" s="3">
        <v>0</v>
      </c>
      <c r="Q63" s="3">
        <v>194872.99</v>
      </c>
      <c r="R63" s="3">
        <v>0</v>
      </c>
      <c r="S63" s="3">
        <v>200560.78</v>
      </c>
      <c r="T63" s="3">
        <v>0</v>
      </c>
      <c r="U63" s="3">
        <v>200560.78</v>
      </c>
      <c r="V63" s="3">
        <v>0</v>
      </c>
      <c r="W63" s="3">
        <v>200560.77</v>
      </c>
      <c r="X63" s="3">
        <v>0</v>
      </c>
      <c r="Y63" s="50">
        <v>0</v>
      </c>
      <c r="Z63" s="4">
        <f t="shared" si="2"/>
        <v>2292389.67</v>
      </c>
      <c r="AA63" s="3">
        <v>2492947.3572507659</v>
      </c>
      <c r="AB63" s="4">
        <f t="shared" si="3"/>
        <v>200557.68725076597</v>
      </c>
      <c r="AC63" s="4"/>
      <c r="AD63" s="3">
        <v>200557.69</v>
      </c>
      <c r="AE63" s="4">
        <f t="shared" si="7"/>
        <v>-2.7492340304888785E-3</v>
      </c>
      <c r="AF63" s="50">
        <v>200557.69</v>
      </c>
      <c r="AG63" s="50"/>
      <c r="AH63" s="4">
        <f t="shared" si="4"/>
        <v>2492947.36</v>
      </c>
      <c r="AI63" s="4">
        <f t="shared" si="8"/>
        <v>-2.7492339722812176E-3</v>
      </c>
      <c r="AJ63" s="49">
        <f>'Monthly Adjustments'!AX64</f>
        <v>0</v>
      </c>
      <c r="AK63" s="4">
        <f t="shared" si="5"/>
        <v>2492947.36</v>
      </c>
      <c r="AL63">
        <v>2474069.66</v>
      </c>
      <c r="AM63" s="4">
        <f t="shared" si="6"/>
        <v>18877.699999999721</v>
      </c>
    </row>
    <row r="64" spans="1:39" ht="15.75" x14ac:dyDescent="0.25">
      <c r="A64" s="7" t="s">
        <v>63</v>
      </c>
      <c r="B64" s="2" t="s">
        <v>510</v>
      </c>
      <c r="C64" s="3">
        <v>223971.35</v>
      </c>
      <c r="D64" s="3">
        <v>0</v>
      </c>
      <c r="E64" s="3">
        <v>223971.35</v>
      </c>
      <c r="F64" s="50">
        <v>0</v>
      </c>
      <c r="G64" s="3">
        <v>223971.35</v>
      </c>
      <c r="H64" s="50">
        <v>0</v>
      </c>
      <c r="I64" s="5">
        <v>223971.35</v>
      </c>
      <c r="J64" s="5">
        <v>0</v>
      </c>
      <c r="K64" s="3">
        <v>223971.35</v>
      </c>
      <c r="L64" s="3">
        <v>0</v>
      </c>
      <c r="M64" s="3">
        <v>199933.3</v>
      </c>
      <c r="N64" s="3">
        <v>0</v>
      </c>
      <c r="O64" s="3">
        <v>245187.51</v>
      </c>
      <c r="P64" s="3">
        <v>0</v>
      </c>
      <c r="Q64" s="3">
        <v>245188.85</v>
      </c>
      <c r="R64" s="3">
        <v>0</v>
      </c>
      <c r="S64" s="3">
        <v>253024.73</v>
      </c>
      <c r="T64" s="3">
        <v>0</v>
      </c>
      <c r="U64" s="3">
        <v>253024.73</v>
      </c>
      <c r="V64" s="3">
        <v>0</v>
      </c>
      <c r="W64" s="3">
        <v>253024.73</v>
      </c>
      <c r="X64" s="3">
        <v>0</v>
      </c>
      <c r="Y64" s="50">
        <v>0</v>
      </c>
      <c r="Z64" s="4">
        <f t="shared" si="2"/>
        <v>2569240.6</v>
      </c>
      <c r="AA64" s="3">
        <v>2822261.0678258333</v>
      </c>
      <c r="AB64" s="4">
        <f t="shared" si="3"/>
        <v>253020.46782583324</v>
      </c>
      <c r="AC64" s="4"/>
      <c r="AD64" s="3">
        <v>253020.47</v>
      </c>
      <c r="AE64" s="4">
        <f t="shared" si="7"/>
        <v>-2.1741667587775737E-3</v>
      </c>
      <c r="AF64" s="50">
        <v>253020.47</v>
      </c>
      <c r="AG64" s="50"/>
      <c r="AH64" s="4">
        <f t="shared" si="4"/>
        <v>2822261.0700000003</v>
      </c>
      <c r="AI64" s="4">
        <f t="shared" si="8"/>
        <v>-2.1741669625043869E-3</v>
      </c>
      <c r="AJ64" s="49">
        <f>'Monthly Adjustments'!AX65</f>
        <v>0</v>
      </c>
      <c r="AK64" s="4">
        <f t="shared" si="5"/>
        <v>2822261.0700000003</v>
      </c>
      <c r="AL64">
        <v>2662449.13</v>
      </c>
      <c r="AM64" s="4">
        <f t="shared" si="6"/>
        <v>159811.94000000041</v>
      </c>
    </row>
    <row r="65" spans="1:39" ht="15.75" x14ac:dyDescent="0.25">
      <c r="A65" s="7" t="s">
        <v>64</v>
      </c>
      <c r="B65" s="2" t="s">
        <v>222</v>
      </c>
      <c r="C65" s="3">
        <v>1855325.03</v>
      </c>
      <c r="D65" s="3">
        <v>0</v>
      </c>
      <c r="E65" s="3">
        <v>1855325.03</v>
      </c>
      <c r="F65" s="50">
        <v>0</v>
      </c>
      <c r="G65" s="3">
        <v>1855325.03</v>
      </c>
      <c r="H65" s="50">
        <v>0</v>
      </c>
      <c r="I65" s="5">
        <v>1855325.03</v>
      </c>
      <c r="J65" s="5">
        <v>0</v>
      </c>
      <c r="K65" s="3">
        <v>1855325.03</v>
      </c>
      <c r="L65" s="3">
        <v>0</v>
      </c>
      <c r="M65" s="3">
        <v>1591408.72</v>
      </c>
      <c r="N65" s="3">
        <v>0</v>
      </c>
      <c r="O65" s="3">
        <v>1596796.59</v>
      </c>
      <c r="P65" s="3">
        <v>0</v>
      </c>
      <c r="Q65" s="3">
        <v>1596781.06</v>
      </c>
      <c r="R65" s="3">
        <v>0</v>
      </c>
      <c r="S65" s="3">
        <v>1661672.17</v>
      </c>
      <c r="T65" s="3">
        <v>0</v>
      </c>
      <c r="U65" s="3">
        <v>1661672.16</v>
      </c>
      <c r="V65" s="3">
        <v>0</v>
      </c>
      <c r="W65" s="3">
        <v>1661672.17</v>
      </c>
      <c r="X65" s="3">
        <v>0</v>
      </c>
      <c r="Y65" s="50">
        <v>0</v>
      </c>
      <c r="Z65" s="4">
        <f t="shared" si="2"/>
        <v>19046628.020000003</v>
      </c>
      <c r="AA65" s="3">
        <v>20708331.933710322</v>
      </c>
      <c r="AB65" s="4">
        <f t="shared" si="3"/>
        <v>1661703.9137103185</v>
      </c>
      <c r="AC65" s="4"/>
      <c r="AD65" s="3">
        <v>1661703.91</v>
      </c>
      <c r="AE65" s="4">
        <f t="shared" si="7"/>
        <v>3.7103185895830393E-3</v>
      </c>
      <c r="AF65" s="50">
        <v>1661703.91</v>
      </c>
      <c r="AG65" s="50"/>
      <c r="AH65" s="4">
        <f t="shared" si="4"/>
        <v>20708331.93</v>
      </c>
      <c r="AI65" s="4">
        <f t="shared" si="8"/>
        <v>3.7103220820426941E-3</v>
      </c>
      <c r="AJ65" s="49">
        <f>'Monthly Adjustments'!AX66</f>
        <v>0</v>
      </c>
      <c r="AK65" s="4">
        <f t="shared" si="5"/>
        <v>20708331.93</v>
      </c>
      <c r="AL65">
        <v>20672857.25</v>
      </c>
      <c r="AM65" s="4">
        <f t="shared" si="6"/>
        <v>35474.679999999702</v>
      </c>
    </row>
    <row r="66" spans="1:39" ht="15.75" x14ac:dyDescent="0.25">
      <c r="A66" s="7" t="s">
        <v>65</v>
      </c>
      <c r="B66" s="2" t="s">
        <v>223</v>
      </c>
      <c r="C66" s="3">
        <v>746633.05</v>
      </c>
      <c r="D66" s="3">
        <v>0</v>
      </c>
      <c r="E66" s="3">
        <v>746633.05</v>
      </c>
      <c r="F66" s="50">
        <v>0</v>
      </c>
      <c r="G66" s="3">
        <v>746633.05</v>
      </c>
      <c r="H66" s="50">
        <v>0</v>
      </c>
      <c r="I66" s="5">
        <v>746633.05</v>
      </c>
      <c r="J66" s="5">
        <v>0</v>
      </c>
      <c r="K66" s="3">
        <v>746633.05</v>
      </c>
      <c r="L66" s="3">
        <v>0</v>
      </c>
      <c r="M66" s="3">
        <v>758026.5</v>
      </c>
      <c r="N66" s="3">
        <v>0</v>
      </c>
      <c r="O66" s="3">
        <v>756558.25</v>
      </c>
      <c r="P66" s="3">
        <v>0</v>
      </c>
      <c r="Q66" s="3">
        <v>756562.67</v>
      </c>
      <c r="R66" s="3">
        <v>0</v>
      </c>
      <c r="S66" s="3">
        <v>782494.06</v>
      </c>
      <c r="T66" s="3">
        <v>0</v>
      </c>
      <c r="U66" s="3">
        <v>782494.06</v>
      </c>
      <c r="V66" s="3">
        <v>0</v>
      </c>
      <c r="W66" s="3">
        <v>782494.06</v>
      </c>
      <c r="X66" s="3">
        <v>0</v>
      </c>
      <c r="Y66" s="50">
        <v>0</v>
      </c>
      <c r="Z66" s="4">
        <f t="shared" si="2"/>
        <v>8351794.8500000015</v>
      </c>
      <c r="AA66" s="3">
        <v>9134274.8057947159</v>
      </c>
      <c r="AB66" s="4">
        <f t="shared" si="3"/>
        <v>782479.95579471439</v>
      </c>
      <c r="AC66" s="4"/>
      <c r="AD66" s="3">
        <v>782479.96</v>
      </c>
      <c r="AE66" s="4">
        <f t="shared" ref="AE66:AE97" si="9">AB66-AD66</f>
        <v>-4.2052855715155602E-3</v>
      </c>
      <c r="AF66" s="50">
        <v>782479.96</v>
      </c>
      <c r="AG66" s="50"/>
      <c r="AH66" s="4">
        <f t="shared" si="4"/>
        <v>9134274.8099999987</v>
      </c>
      <c r="AI66" s="4">
        <f t="shared" ref="AI66:AI97" si="10">AA66-AH66</f>
        <v>-4.2052827775478363E-3</v>
      </c>
      <c r="AJ66" s="49">
        <f>'Monthly Adjustments'!AX67</f>
        <v>82370.716424295009</v>
      </c>
      <c r="AK66" s="4">
        <f t="shared" si="5"/>
        <v>9216645.5264242943</v>
      </c>
      <c r="AL66">
        <v>8223031.9000000004</v>
      </c>
      <c r="AM66" s="4">
        <f t="shared" si="6"/>
        <v>993613.62642429397</v>
      </c>
    </row>
    <row r="67" spans="1:39" ht="15.75" x14ac:dyDescent="0.25">
      <c r="A67" s="7" t="s">
        <v>66</v>
      </c>
      <c r="B67" s="2" t="s">
        <v>511</v>
      </c>
      <c r="C67" s="3">
        <v>94737.66</v>
      </c>
      <c r="D67" s="3">
        <v>0</v>
      </c>
      <c r="E67" s="3">
        <v>94737.66</v>
      </c>
      <c r="F67" s="50">
        <v>0</v>
      </c>
      <c r="G67" s="3">
        <v>94737.66</v>
      </c>
      <c r="H67" s="50">
        <v>0</v>
      </c>
      <c r="I67" s="5">
        <v>94737.66</v>
      </c>
      <c r="J67" s="5">
        <v>0</v>
      </c>
      <c r="K67" s="3">
        <v>94737.66</v>
      </c>
      <c r="L67" s="3">
        <v>0</v>
      </c>
      <c r="M67" s="3">
        <v>73654.850000000006</v>
      </c>
      <c r="N67" s="3">
        <v>0</v>
      </c>
      <c r="O67" s="3">
        <v>69686.17</v>
      </c>
      <c r="P67" s="3">
        <v>0</v>
      </c>
      <c r="Q67" s="3">
        <v>69687.25</v>
      </c>
      <c r="R67" s="3">
        <v>0</v>
      </c>
      <c r="S67" s="3">
        <v>76044.600000000006</v>
      </c>
      <c r="T67" s="3">
        <v>0</v>
      </c>
      <c r="U67" s="3">
        <v>76044.61</v>
      </c>
      <c r="V67" s="3">
        <v>0</v>
      </c>
      <c r="W67" s="3">
        <v>76044.600000000006</v>
      </c>
      <c r="X67" s="3">
        <v>0</v>
      </c>
      <c r="Y67" s="50">
        <v>0</v>
      </c>
      <c r="Z67" s="4">
        <f t="shared" ref="Z67:Z130" si="11">C67+D67+E67+F67+G67+H67+I67+J67+K67+L67+M67+N67+O67+P67+Q67+R67+S67+T67+U67+V67+W67+X67-Y67</f>
        <v>914850.38</v>
      </c>
      <c r="AA67" s="3">
        <v>990891.53160551249</v>
      </c>
      <c r="AB67" s="4">
        <f t="shared" ref="AB67:AB130" si="12">AA67-Z67</f>
        <v>76041.151605512481</v>
      </c>
      <c r="AC67" s="4"/>
      <c r="AD67" s="3">
        <v>76041.149999999994</v>
      </c>
      <c r="AE67" s="4">
        <f t="shared" si="9"/>
        <v>1.6055124870035797E-3</v>
      </c>
      <c r="AF67" s="50">
        <v>76041.149999999994</v>
      </c>
      <c r="AG67" s="50"/>
      <c r="AH67" s="4">
        <f t="shared" ref="AH67:AH130" si="13">SUM(C67:P67)+SUM(Q67:X67)+SUM(AF67:AG67)-Y67</f>
        <v>990891.53000000014</v>
      </c>
      <c r="AI67" s="4">
        <f t="shared" si="10"/>
        <v>1.6055123414844275E-3</v>
      </c>
      <c r="AJ67" s="49">
        <f>'Monthly Adjustments'!AX68</f>
        <v>0</v>
      </c>
      <c r="AK67" s="4">
        <f t="shared" ref="AK67:AK130" si="14">AH67+AJ67</f>
        <v>990891.53000000014</v>
      </c>
      <c r="AL67">
        <v>1152373.42</v>
      </c>
      <c r="AM67" s="4">
        <f t="shared" ref="AM67:AM130" si="15">AK67-AL67</f>
        <v>-161481.88999999978</v>
      </c>
    </row>
    <row r="68" spans="1:39" ht="15.75" x14ac:dyDescent="0.25">
      <c r="A68" s="7" t="s">
        <v>67</v>
      </c>
      <c r="B68" s="2" t="s">
        <v>224</v>
      </c>
      <c r="C68" s="3">
        <v>1859544.02</v>
      </c>
      <c r="D68" s="3">
        <v>0</v>
      </c>
      <c r="E68" s="3">
        <v>1859544.02</v>
      </c>
      <c r="F68" s="50">
        <v>0</v>
      </c>
      <c r="G68" s="3">
        <v>1859544.02</v>
      </c>
      <c r="H68" s="50">
        <v>0</v>
      </c>
      <c r="I68" s="5">
        <v>1859544.02</v>
      </c>
      <c r="J68" s="5">
        <v>0</v>
      </c>
      <c r="K68" s="3">
        <v>1859544.02</v>
      </c>
      <c r="L68" s="3">
        <v>0</v>
      </c>
      <c r="M68" s="3">
        <v>2357799.7000000002</v>
      </c>
      <c r="N68" s="3">
        <v>0</v>
      </c>
      <c r="O68" s="3">
        <v>1532738.67</v>
      </c>
      <c r="P68" s="3">
        <v>0</v>
      </c>
      <c r="Q68" s="3">
        <v>1532758.38</v>
      </c>
      <c r="R68" s="3">
        <v>0</v>
      </c>
      <c r="S68" s="3">
        <v>1642636.84</v>
      </c>
      <c r="T68" s="3">
        <v>0</v>
      </c>
      <c r="U68" s="3">
        <v>1642636.84</v>
      </c>
      <c r="V68" s="3">
        <v>0</v>
      </c>
      <c r="W68" s="3">
        <v>1642636.83</v>
      </c>
      <c r="X68" s="3">
        <v>0</v>
      </c>
      <c r="Y68" s="50">
        <v>0</v>
      </c>
      <c r="Z68" s="4">
        <f t="shared" si="11"/>
        <v>19648927.359999999</v>
      </c>
      <c r="AA68" s="3">
        <v>21291503.839371186</v>
      </c>
      <c r="AB68" s="4">
        <f t="shared" si="12"/>
        <v>1642576.4793711863</v>
      </c>
      <c r="AC68" s="4"/>
      <c r="AD68" s="3">
        <v>1642576.48</v>
      </c>
      <c r="AE68" s="4">
        <f t="shared" si="9"/>
        <v>-6.2881363555788994E-4</v>
      </c>
      <c r="AF68" s="50">
        <v>1642576.48</v>
      </c>
      <c r="AG68" s="50"/>
      <c r="AH68" s="4">
        <f t="shared" si="13"/>
        <v>21291503.84</v>
      </c>
      <c r="AI68" s="4">
        <f t="shared" si="10"/>
        <v>-6.2881410121917725E-4</v>
      </c>
      <c r="AJ68" s="49">
        <f>'Monthly Adjustments'!AX69</f>
        <v>164745.66966901391</v>
      </c>
      <c r="AK68" s="4">
        <f t="shared" si="14"/>
        <v>21456249.509669013</v>
      </c>
      <c r="AL68">
        <v>21514364.120000001</v>
      </c>
      <c r="AM68" s="4">
        <f t="shared" si="15"/>
        <v>-58114.610330987722</v>
      </c>
    </row>
    <row r="69" spans="1:39" ht="15.75" x14ac:dyDescent="0.25">
      <c r="A69" s="7" t="s">
        <v>68</v>
      </c>
      <c r="B69" s="2" t="s">
        <v>512</v>
      </c>
      <c r="C69" s="3">
        <v>3070365.77</v>
      </c>
      <c r="D69" s="3">
        <v>0</v>
      </c>
      <c r="E69" s="3">
        <v>3070365.77</v>
      </c>
      <c r="F69" s="50">
        <v>0</v>
      </c>
      <c r="G69" s="3">
        <v>3070365.77</v>
      </c>
      <c r="H69" s="50">
        <v>0</v>
      </c>
      <c r="I69" s="5">
        <v>3070365.77</v>
      </c>
      <c r="J69" s="5">
        <v>0</v>
      </c>
      <c r="K69" s="3">
        <v>3070365.77</v>
      </c>
      <c r="L69" s="3">
        <v>0</v>
      </c>
      <c r="M69" s="3">
        <v>3031892.72</v>
      </c>
      <c r="N69" s="3">
        <v>0</v>
      </c>
      <c r="O69" s="3">
        <v>3035845.48</v>
      </c>
      <c r="P69" s="3">
        <v>0</v>
      </c>
      <c r="Q69" s="3">
        <v>3035860.37</v>
      </c>
      <c r="R69" s="3">
        <v>0</v>
      </c>
      <c r="S69" s="3">
        <v>3123258.11</v>
      </c>
      <c r="T69" s="3">
        <v>0</v>
      </c>
      <c r="U69" s="3">
        <v>3123258.11</v>
      </c>
      <c r="V69" s="3">
        <v>0</v>
      </c>
      <c r="W69" s="3">
        <v>3123258.11</v>
      </c>
      <c r="X69" s="3">
        <v>0</v>
      </c>
      <c r="Y69" s="50">
        <v>0</v>
      </c>
      <c r="Z69" s="4">
        <f t="shared" si="11"/>
        <v>33825201.75</v>
      </c>
      <c r="AA69" s="3">
        <v>36948412.360938244</v>
      </c>
      <c r="AB69" s="4">
        <f t="shared" si="12"/>
        <v>3123210.6109382436</v>
      </c>
      <c r="AC69" s="4"/>
      <c r="AD69" s="3">
        <v>3123210.61</v>
      </c>
      <c r="AE69" s="4">
        <f t="shared" si="9"/>
        <v>9.3824369832873344E-4</v>
      </c>
      <c r="AF69" s="50">
        <v>3123210.61</v>
      </c>
      <c r="AG69" s="50"/>
      <c r="AH69" s="4">
        <f t="shared" si="13"/>
        <v>36948412.359999999</v>
      </c>
      <c r="AI69" s="4">
        <f t="shared" si="10"/>
        <v>9.3824416399002075E-4</v>
      </c>
      <c r="AJ69" s="49">
        <f>'Monthly Adjustments'!AX70</f>
        <v>0</v>
      </c>
      <c r="AK69" s="4">
        <f t="shared" si="14"/>
        <v>36948412.359999999</v>
      </c>
      <c r="AL69">
        <v>33237189.140000001</v>
      </c>
      <c r="AM69" s="4">
        <f t="shared" si="15"/>
        <v>3711223.2199999988</v>
      </c>
    </row>
    <row r="70" spans="1:39" ht="15.75" x14ac:dyDescent="0.25">
      <c r="A70" s="7" t="s">
        <v>69</v>
      </c>
      <c r="B70" s="2" t="s">
        <v>513</v>
      </c>
      <c r="C70" s="3">
        <v>844959.31</v>
      </c>
      <c r="D70" s="3">
        <v>0</v>
      </c>
      <c r="E70" s="3">
        <v>844959.31</v>
      </c>
      <c r="F70" s="50">
        <v>0</v>
      </c>
      <c r="G70" s="3">
        <v>844959.31</v>
      </c>
      <c r="H70" s="50">
        <v>0</v>
      </c>
      <c r="I70" s="5">
        <v>844959.31</v>
      </c>
      <c r="J70" s="5">
        <v>0</v>
      </c>
      <c r="K70" s="3">
        <v>844959.31</v>
      </c>
      <c r="L70" s="3">
        <v>0</v>
      </c>
      <c r="M70" s="3">
        <v>826595.86</v>
      </c>
      <c r="N70" s="3">
        <v>0</v>
      </c>
      <c r="O70" s="3">
        <v>828464.18</v>
      </c>
      <c r="P70" s="3">
        <v>0</v>
      </c>
      <c r="Q70" s="3">
        <v>828468.48</v>
      </c>
      <c r="R70" s="3">
        <v>0</v>
      </c>
      <c r="S70" s="3">
        <v>853729.54</v>
      </c>
      <c r="T70" s="3">
        <v>0</v>
      </c>
      <c r="U70" s="3">
        <v>853729.55</v>
      </c>
      <c r="V70" s="3">
        <v>0</v>
      </c>
      <c r="W70" s="3">
        <v>853729.54</v>
      </c>
      <c r="X70" s="3">
        <v>0</v>
      </c>
      <c r="Y70" s="50">
        <v>0</v>
      </c>
      <c r="Z70" s="4">
        <f t="shared" si="11"/>
        <v>9269513.6999999993</v>
      </c>
      <c r="AA70" s="3">
        <v>10123229.518128812</v>
      </c>
      <c r="AB70" s="4">
        <f t="shared" si="12"/>
        <v>853715.81812881306</v>
      </c>
      <c r="AC70" s="4"/>
      <c r="AD70" s="3">
        <v>853715.82</v>
      </c>
      <c r="AE70" s="4">
        <f t="shared" si="9"/>
        <v>-1.8711868906393647E-3</v>
      </c>
      <c r="AF70" s="50">
        <v>853715.82</v>
      </c>
      <c r="AG70" s="50"/>
      <c r="AH70" s="4">
        <f t="shared" si="13"/>
        <v>10123229.520000001</v>
      </c>
      <c r="AI70" s="4">
        <f t="shared" si="10"/>
        <v>-1.8711891025304794E-3</v>
      </c>
      <c r="AJ70" s="49">
        <f>'Monthly Adjustments'!AX71</f>
        <v>0</v>
      </c>
      <c r="AK70" s="4">
        <f t="shared" si="14"/>
        <v>10123229.520000001</v>
      </c>
      <c r="AL70">
        <v>8290508.7599999998</v>
      </c>
      <c r="AM70" s="4">
        <f t="shared" si="15"/>
        <v>1832720.7600000016</v>
      </c>
    </row>
    <row r="71" spans="1:39" ht="15.75" x14ac:dyDescent="0.25">
      <c r="A71" s="7" t="s">
        <v>70</v>
      </c>
      <c r="B71" s="2" t="s">
        <v>514</v>
      </c>
      <c r="C71" s="3">
        <v>221402.92</v>
      </c>
      <c r="D71" s="3">
        <v>0</v>
      </c>
      <c r="E71" s="3">
        <v>221402.92</v>
      </c>
      <c r="F71" s="50">
        <v>0</v>
      </c>
      <c r="G71" s="3">
        <v>221402.92</v>
      </c>
      <c r="H71" s="50">
        <v>0</v>
      </c>
      <c r="I71" s="5">
        <v>221402.92</v>
      </c>
      <c r="J71" s="5">
        <v>0</v>
      </c>
      <c r="K71" s="3">
        <v>221402.92</v>
      </c>
      <c r="L71" s="3">
        <v>0</v>
      </c>
      <c r="M71" s="3">
        <v>203057.58</v>
      </c>
      <c r="N71" s="3">
        <v>0</v>
      </c>
      <c r="O71" s="3">
        <v>203595.97</v>
      </c>
      <c r="P71" s="3">
        <v>0</v>
      </c>
      <c r="Q71" s="3">
        <v>203597.66</v>
      </c>
      <c r="R71" s="3">
        <v>0</v>
      </c>
      <c r="S71" s="3">
        <v>213534.27</v>
      </c>
      <c r="T71" s="3">
        <v>0</v>
      </c>
      <c r="U71" s="3">
        <v>213534.27</v>
      </c>
      <c r="V71" s="3">
        <v>0</v>
      </c>
      <c r="W71" s="3">
        <v>213534.27</v>
      </c>
      <c r="X71" s="3">
        <v>0</v>
      </c>
      <c r="Y71" s="50">
        <v>0</v>
      </c>
      <c r="Z71" s="4">
        <f t="shared" si="11"/>
        <v>2357868.62</v>
      </c>
      <c r="AA71" s="3">
        <v>2571397.4909772365</v>
      </c>
      <c r="AB71" s="4">
        <f t="shared" si="12"/>
        <v>213528.87097723642</v>
      </c>
      <c r="AC71" s="4"/>
      <c r="AD71" s="3">
        <v>213528.87</v>
      </c>
      <c r="AE71" s="4">
        <f t="shared" si="9"/>
        <v>9.7723642829805613E-4</v>
      </c>
      <c r="AF71" s="50">
        <v>213528.87</v>
      </c>
      <c r="AG71" s="50"/>
      <c r="AH71" s="4">
        <f t="shared" si="13"/>
        <v>2571397.4900000002</v>
      </c>
      <c r="AI71" s="4">
        <f t="shared" si="10"/>
        <v>9.772363118827343E-4</v>
      </c>
      <c r="AJ71" s="49">
        <f>'Monthly Adjustments'!AX72</f>
        <v>0</v>
      </c>
      <c r="AK71" s="4">
        <f t="shared" si="14"/>
        <v>2571397.4900000002</v>
      </c>
      <c r="AL71">
        <v>2849463.98</v>
      </c>
      <c r="AM71" s="4">
        <f t="shared" si="15"/>
        <v>-278066.48999999976</v>
      </c>
    </row>
    <row r="72" spans="1:39" ht="15.75" x14ac:dyDescent="0.25">
      <c r="A72" s="7" t="s">
        <v>71</v>
      </c>
      <c r="B72" s="2" t="s">
        <v>515</v>
      </c>
      <c r="C72" s="3">
        <v>219147.35</v>
      </c>
      <c r="D72" s="3">
        <v>0</v>
      </c>
      <c r="E72" s="3">
        <v>219147.35</v>
      </c>
      <c r="F72" s="50">
        <v>0</v>
      </c>
      <c r="G72" s="3">
        <v>219147.35</v>
      </c>
      <c r="H72" s="50">
        <v>0</v>
      </c>
      <c r="I72" s="5">
        <v>219147.35</v>
      </c>
      <c r="J72" s="5">
        <v>0</v>
      </c>
      <c r="K72" s="3">
        <v>219147.35</v>
      </c>
      <c r="L72" s="3">
        <v>0</v>
      </c>
      <c r="M72" s="3">
        <v>240498.59</v>
      </c>
      <c r="N72" s="3">
        <v>0</v>
      </c>
      <c r="O72" s="3">
        <v>240587.58</v>
      </c>
      <c r="P72" s="3">
        <v>0</v>
      </c>
      <c r="Q72" s="3">
        <v>240589.27</v>
      </c>
      <c r="R72" s="3">
        <v>0</v>
      </c>
      <c r="S72" s="3">
        <v>250501.12</v>
      </c>
      <c r="T72" s="3">
        <v>0</v>
      </c>
      <c r="U72" s="3">
        <v>250501.12</v>
      </c>
      <c r="V72" s="3">
        <v>0</v>
      </c>
      <c r="W72" s="3">
        <v>250501.13</v>
      </c>
      <c r="X72" s="3">
        <v>0</v>
      </c>
      <c r="Y72" s="50">
        <v>0</v>
      </c>
      <c r="Z72" s="4">
        <f t="shared" si="11"/>
        <v>2568915.56</v>
      </c>
      <c r="AA72" s="3">
        <v>2819411.2939291582</v>
      </c>
      <c r="AB72" s="4">
        <f t="shared" si="12"/>
        <v>250495.73392915819</v>
      </c>
      <c r="AC72" s="4"/>
      <c r="AD72" s="3">
        <v>250495.73</v>
      </c>
      <c r="AE72" s="4">
        <f t="shared" si="9"/>
        <v>3.9291581779252738E-3</v>
      </c>
      <c r="AF72" s="50">
        <v>250495.73</v>
      </c>
      <c r="AG72" s="50"/>
      <c r="AH72" s="4">
        <f t="shared" si="13"/>
        <v>2819411.29</v>
      </c>
      <c r="AI72" s="4">
        <f t="shared" si="10"/>
        <v>3.9291582070291042E-3</v>
      </c>
      <c r="AJ72" s="49">
        <f>'Monthly Adjustments'!AX73</f>
        <v>0</v>
      </c>
      <c r="AK72" s="4">
        <f t="shared" si="14"/>
        <v>2819411.29</v>
      </c>
      <c r="AL72">
        <v>2390917.2799999998</v>
      </c>
      <c r="AM72" s="4">
        <f t="shared" si="15"/>
        <v>428494.01000000024</v>
      </c>
    </row>
    <row r="73" spans="1:39" ht="15.75" x14ac:dyDescent="0.25">
      <c r="A73" s="7" t="s">
        <v>72</v>
      </c>
      <c r="B73" s="2" t="s">
        <v>225</v>
      </c>
      <c r="C73" s="3">
        <v>108449.86</v>
      </c>
      <c r="D73" s="3">
        <v>0</v>
      </c>
      <c r="E73" s="3">
        <v>108449.86</v>
      </c>
      <c r="F73" s="50">
        <v>0</v>
      </c>
      <c r="G73" s="3">
        <v>108449.86</v>
      </c>
      <c r="H73" s="50">
        <v>0</v>
      </c>
      <c r="I73" s="5">
        <v>108449.86</v>
      </c>
      <c r="J73" s="5">
        <v>0</v>
      </c>
      <c r="K73" s="3">
        <v>108449.86</v>
      </c>
      <c r="L73" s="3">
        <v>0</v>
      </c>
      <c r="M73" s="3">
        <v>80739.72</v>
      </c>
      <c r="N73" s="3">
        <v>0</v>
      </c>
      <c r="O73" s="3">
        <v>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50">
        <v>0</v>
      </c>
      <c r="Z73" s="4">
        <f t="shared" si="11"/>
        <v>622989.02</v>
      </c>
      <c r="AA73" s="3">
        <v>442084.11031782196</v>
      </c>
      <c r="AB73" s="4">
        <v>0</v>
      </c>
      <c r="AC73" s="4"/>
      <c r="AD73" s="3">
        <v>0</v>
      </c>
      <c r="AE73" s="4">
        <f t="shared" si="9"/>
        <v>0</v>
      </c>
      <c r="AF73" s="50">
        <v>0</v>
      </c>
      <c r="AG73" s="50"/>
      <c r="AH73" s="4">
        <f t="shared" si="13"/>
        <v>622989.02</v>
      </c>
      <c r="AI73" s="4">
        <f t="shared" si="10"/>
        <v>-180904.90968217805</v>
      </c>
      <c r="AJ73" s="49">
        <f>'Monthly Adjustments'!AX74</f>
        <v>0</v>
      </c>
      <c r="AK73" s="4">
        <f t="shared" si="14"/>
        <v>622989.02</v>
      </c>
      <c r="AL73">
        <v>3477676.88</v>
      </c>
      <c r="AM73" s="4">
        <f t="shared" si="15"/>
        <v>-2854687.86</v>
      </c>
    </row>
    <row r="74" spans="1:39" ht="15.75" x14ac:dyDescent="0.25">
      <c r="A74" s="7" t="s">
        <v>73</v>
      </c>
      <c r="B74" s="2" t="s">
        <v>516</v>
      </c>
      <c r="C74" s="3">
        <v>537775.59</v>
      </c>
      <c r="D74" s="3">
        <v>0</v>
      </c>
      <c r="E74" s="3">
        <v>537775.59</v>
      </c>
      <c r="F74" s="50">
        <v>0</v>
      </c>
      <c r="G74" s="3">
        <v>537775.59</v>
      </c>
      <c r="H74" s="50">
        <v>0</v>
      </c>
      <c r="I74" s="5">
        <v>537775.59</v>
      </c>
      <c r="J74" s="5">
        <v>0</v>
      </c>
      <c r="K74" s="3">
        <v>537775.59</v>
      </c>
      <c r="L74" s="3">
        <v>0</v>
      </c>
      <c r="M74" s="3">
        <v>348690.14</v>
      </c>
      <c r="N74" s="3">
        <v>0</v>
      </c>
      <c r="O74" s="3">
        <v>338659.12</v>
      </c>
      <c r="P74" s="3">
        <v>0</v>
      </c>
      <c r="Q74" s="3">
        <v>338665.68</v>
      </c>
      <c r="R74" s="3">
        <v>0</v>
      </c>
      <c r="S74" s="3">
        <v>377148.57</v>
      </c>
      <c r="T74" s="3">
        <v>0</v>
      </c>
      <c r="U74" s="3">
        <v>377148.57</v>
      </c>
      <c r="V74" s="3">
        <v>0</v>
      </c>
      <c r="W74" s="3">
        <v>377148.57</v>
      </c>
      <c r="X74" s="3">
        <v>0</v>
      </c>
      <c r="Y74" s="50">
        <v>0</v>
      </c>
      <c r="Z74" s="4">
        <f t="shared" si="11"/>
        <v>4846338.6000000006</v>
      </c>
      <c r="AA74" s="3">
        <v>5223466.2506422726</v>
      </c>
      <c r="AB74" s="4">
        <f t="shared" si="12"/>
        <v>377127.65064227208</v>
      </c>
      <c r="AC74" s="4"/>
      <c r="AD74" s="3">
        <v>377127.65</v>
      </c>
      <c r="AE74" s="4">
        <f t="shared" si="9"/>
        <v>6.4227206166833639E-4</v>
      </c>
      <c r="AF74" s="50">
        <v>377127.65</v>
      </c>
      <c r="AG74" s="50"/>
      <c r="AH74" s="4">
        <f t="shared" si="13"/>
        <v>5223466.25</v>
      </c>
      <c r="AI74" s="4">
        <f t="shared" si="10"/>
        <v>6.4227264374494553E-4</v>
      </c>
      <c r="AJ74" s="49">
        <f>'Monthly Adjustments'!AX75</f>
        <v>0</v>
      </c>
      <c r="AK74" s="4">
        <f t="shared" si="14"/>
        <v>5223466.25</v>
      </c>
      <c r="AL74">
        <v>6945618.7300000004</v>
      </c>
      <c r="AM74" s="4">
        <f t="shared" si="15"/>
        <v>-1722152.4800000004</v>
      </c>
    </row>
    <row r="75" spans="1:39" ht="15.75" x14ac:dyDescent="0.25">
      <c r="A75" s="7" t="s">
        <v>74</v>
      </c>
      <c r="B75" s="2" t="s">
        <v>517</v>
      </c>
      <c r="C75" s="3">
        <v>60873.8</v>
      </c>
      <c r="D75" s="3">
        <v>0</v>
      </c>
      <c r="E75" s="3">
        <v>60873.8</v>
      </c>
      <c r="F75" s="50">
        <v>0</v>
      </c>
      <c r="G75" s="3">
        <v>60873.8</v>
      </c>
      <c r="H75" s="50">
        <v>0</v>
      </c>
      <c r="I75" s="5">
        <v>60873.8</v>
      </c>
      <c r="J75" s="5">
        <v>0</v>
      </c>
      <c r="K75" s="3">
        <v>60873.8</v>
      </c>
      <c r="L75" s="3">
        <v>0</v>
      </c>
      <c r="M75" s="3">
        <v>8357.44</v>
      </c>
      <c r="N75" s="3">
        <v>0</v>
      </c>
      <c r="O75" s="3">
        <v>1256.32</v>
      </c>
      <c r="P75" s="3">
        <v>0</v>
      </c>
      <c r="Q75" s="3">
        <v>1256.8399999999999</v>
      </c>
      <c r="R75" s="3">
        <v>0</v>
      </c>
      <c r="S75" s="3">
        <v>4304.63</v>
      </c>
      <c r="T75" s="3">
        <v>0</v>
      </c>
      <c r="U75" s="3">
        <v>4304.63</v>
      </c>
      <c r="V75" s="3">
        <v>0</v>
      </c>
      <c r="W75" s="3">
        <v>4304.63</v>
      </c>
      <c r="X75" s="3">
        <v>0</v>
      </c>
      <c r="Y75" s="50">
        <v>0</v>
      </c>
      <c r="Z75" s="4">
        <f t="shared" si="11"/>
        <v>328153.49000000005</v>
      </c>
      <c r="AA75" s="3">
        <v>332456.46238172718</v>
      </c>
      <c r="AB75" s="4">
        <f t="shared" si="12"/>
        <v>4302.9723817271297</v>
      </c>
      <c r="AC75" s="4"/>
      <c r="AD75" s="3">
        <v>4302.97</v>
      </c>
      <c r="AE75" s="4">
        <f t="shared" si="9"/>
        <v>2.3817271294319653E-3</v>
      </c>
      <c r="AF75" s="50">
        <v>4302.97</v>
      </c>
      <c r="AG75" s="50"/>
      <c r="AH75" s="4">
        <f t="shared" si="13"/>
        <v>332456.45999999996</v>
      </c>
      <c r="AI75" s="4">
        <f t="shared" si="10"/>
        <v>2.381727215833962E-3</v>
      </c>
      <c r="AJ75" s="49">
        <f>'Monthly Adjustments'!AX76</f>
        <v>0</v>
      </c>
      <c r="AK75" s="4">
        <f t="shared" si="14"/>
        <v>332456.45999999996</v>
      </c>
      <c r="AL75">
        <v>397990.15</v>
      </c>
      <c r="AM75" s="4">
        <f t="shared" si="15"/>
        <v>-65533.690000000061</v>
      </c>
    </row>
    <row r="76" spans="1:39" ht="15.75" x14ac:dyDescent="0.25">
      <c r="A76" s="7" t="s">
        <v>75</v>
      </c>
      <c r="B76" s="2" t="s">
        <v>226</v>
      </c>
      <c r="C76" s="3">
        <v>224632.6</v>
      </c>
      <c r="D76" s="3">
        <v>0</v>
      </c>
      <c r="E76" s="3">
        <v>224632.6</v>
      </c>
      <c r="F76" s="50">
        <v>0</v>
      </c>
      <c r="G76" s="3">
        <v>224632.6</v>
      </c>
      <c r="H76" s="50">
        <v>0</v>
      </c>
      <c r="I76" s="5">
        <v>224632.6</v>
      </c>
      <c r="J76" s="5">
        <v>0</v>
      </c>
      <c r="K76" s="3">
        <v>224632.6</v>
      </c>
      <c r="L76" s="3">
        <v>0</v>
      </c>
      <c r="M76" s="3">
        <v>141935.31</v>
      </c>
      <c r="N76" s="3">
        <v>0</v>
      </c>
      <c r="O76" s="3">
        <v>141903.94</v>
      </c>
      <c r="P76" s="3">
        <v>0</v>
      </c>
      <c r="Q76" s="3">
        <v>141905.82</v>
      </c>
      <c r="R76" s="3">
        <v>0</v>
      </c>
      <c r="S76" s="3">
        <v>152893.68</v>
      </c>
      <c r="T76" s="3">
        <v>0</v>
      </c>
      <c r="U76" s="3">
        <v>152893.68</v>
      </c>
      <c r="V76" s="3">
        <v>0</v>
      </c>
      <c r="W76" s="3">
        <v>152893.69</v>
      </c>
      <c r="X76" s="3">
        <v>0</v>
      </c>
      <c r="Y76" s="50">
        <v>0</v>
      </c>
      <c r="Z76" s="4">
        <f t="shared" si="11"/>
        <v>2007589.1199999999</v>
      </c>
      <c r="AA76" s="3">
        <v>2160476.8288261737</v>
      </c>
      <c r="AB76" s="4">
        <f t="shared" si="12"/>
        <v>152887.7088261738</v>
      </c>
      <c r="AC76" s="4"/>
      <c r="AD76" s="3">
        <v>152887.71</v>
      </c>
      <c r="AE76" s="4">
        <f t="shared" si="9"/>
        <v>-1.1738261964637786E-3</v>
      </c>
      <c r="AF76" s="50">
        <v>152887.71</v>
      </c>
      <c r="AG76" s="50"/>
      <c r="AH76" s="4">
        <f t="shared" si="13"/>
        <v>2160476.83</v>
      </c>
      <c r="AI76" s="4">
        <f t="shared" si="10"/>
        <v>-1.1738264001905918E-3</v>
      </c>
      <c r="AJ76" s="49">
        <f>'Monthly Adjustments'!AX77</f>
        <v>0</v>
      </c>
      <c r="AK76" s="4">
        <f t="shared" si="14"/>
        <v>2160476.83</v>
      </c>
      <c r="AL76">
        <v>2178111.36</v>
      </c>
      <c r="AM76" s="4">
        <f t="shared" si="15"/>
        <v>-17634.529999999795</v>
      </c>
    </row>
    <row r="77" spans="1:39" ht="15.75" x14ac:dyDescent="0.25">
      <c r="A77" s="7" t="s">
        <v>76</v>
      </c>
      <c r="B77" s="2" t="s">
        <v>227</v>
      </c>
      <c r="C77" s="3">
        <v>170713.98</v>
      </c>
      <c r="D77" s="3">
        <v>0</v>
      </c>
      <c r="E77" s="3">
        <v>170713.98</v>
      </c>
      <c r="F77" s="50">
        <v>0</v>
      </c>
      <c r="G77" s="3">
        <v>170713.98</v>
      </c>
      <c r="H77" s="50">
        <v>0</v>
      </c>
      <c r="I77" s="5">
        <v>170713.98</v>
      </c>
      <c r="J77" s="5">
        <v>0</v>
      </c>
      <c r="K77" s="3">
        <v>170713.98</v>
      </c>
      <c r="L77" s="3">
        <v>0</v>
      </c>
      <c r="M77" s="3">
        <v>137409.07</v>
      </c>
      <c r="N77" s="3">
        <v>0</v>
      </c>
      <c r="O77" s="3">
        <v>137401.03</v>
      </c>
      <c r="P77" s="3">
        <v>0</v>
      </c>
      <c r="Q77" s="3">
        <v>137402.07</v>
      </c>
      <c r="R77" s="3">
        <v>0</v>
      </c>
      <c r="S77" s="3">
        <v>143495.57999999999</v>
      </c>
      <c r="T77" s="3">
        <v>0</v>
      </c>
      <c r="U77" s="3">
        <v>143495.57</v>
      </c>
      <c r="V77" s="3">
        <v>0</v>
      </c>
      <c r="W77" s="3">
        <v>143495.57999999999</v>
      </c>
      <c r="X77" s="3">
        <v>0</v>
      </c>
      <c r="Y77" s="50">
        <v>0</v>
      </c>
      <c r="Z77" s="4">
        <f t="shared" si="11"/>
        <v>1696268.8000000003</v>
      </c>
      <c r="AA77" s="3">
        <v>1839761.0584693537</v>
      </c>
      <c r="AB77" s="4">
        <f t="shared" si="12"/>
        <v>143492.25846935343</v>
      </c>
      <c r="AC77" s="4"/>
      <c r="AD77" s="3">
        <v>143492.26</v>
      </c>
      <c r="AE77" s="4">
        <f t="shared" si="9"/>
        <v>-1.5306465793401003E-3</v>
      </c>
      <c r="AF77" s="50">
        <v>143492.26</v>
      </c>
      <c r="AG77" s="50"/>
      <c r="AH77" s="4">
        <f t="shared" si="13"/>
        <v>1839761.06</v>
      </c>
      <c r="AI77" s="4">
        <f t="shared" si="10"/>
        <v>-1.5306463465094566E-3</v>
      </c>
      <c r="AJ77" s="49">
        <f>'Monthly Adjustments'!AX78</f>
        <v>0</v>
      </c>
      <c r="AK77" s="4">
        <f t="shared" si="14"/>
        <v>1839761.06</v>
      </c>
      <c r="AL77">
        <v>1650954.19</v>
      </c>
      <c r="AM77" s="4">
        <f t="shared" si="15"/>
        <v>188806.87000000011</v>
      </c>
    </row>
    <row r="78" spans="1:39" ht="15.75" x14ac:dyDescent="0.25">
      <c r="A78" s="7" t="s">
        <v>77</v>
      </c>
      <c r="B78" s="2" t="s">
        <v>518</v>
      </c>
      <c r="C78" s="3">
        <v>13010.25</v>
      </c>
      <c r="D78" s="3">
        <v>0</v>
      </c>
      <c r="E78" s="3">
        <v>13010.25</v>
      </c>
      <c r="F78" s="50">
        <v>0</v>
      </c>
      <c r="G78" s="3">
        <v>13010.25</v>
      </c>
      <c r="H78" s="50">
        <v>0</v>
      </c>
      <c r="I78" s="5">
        <v>13010.25</v>
      </c>
      <c r="J78" s="5">
        <v>0</v>
      </c>
      <c r="K78" s="3">
        <v>13010.25</v>
      </c>
      <c r="L78" s="3">
        <v>0</v>
      </c>
      <c r="M78" s="3">
        <v>38410.080000000002</v>
      </c>
      <c r="N78" s="3">
        <v>0</v>
      </c>
      <c r="O78" s="3">
        <v>38598.65</v>
      </c>
      <c r="P78" s="3">
        <v>0</v>
      </c>
      <c r="Q78" s="3">
        <v>38599.58</v>
      </c>
      <c r="R78" s="3">
        <v>0</v>
      </c>
      <c r="S78" s="3">
        <v>44078.14</v>
      </c>
      <c r="T78" s="3">
        <v>0</v>
      </c>
      <c r="U78" s="3">
        <v>44078.14</v>
      </c>
      <c r="V78" s="3">
        <v>0</v>
      </c>
      <c r="W78" s="3">
        <v>44078.15</v>
      </c>
      <c r="X78" s="3">
        <v>0</v>
      </c>
      <c r="Y78" s="50">
        <v>0</v>
      </c>
      <c r="Z78" s="4">
        <f t="shared" si="11"/>
        <v>312893.99000000005</v>
      </c>
      <c r="AA78" s="3">
        <v>356969.15639107866</v>
      </c>
      <c r="AB78" s="4">
        <f t="shared" si="12"/>
        <v>44075.166391078616</v>
      </c>
      <c r="AC78" s="4"/>
      <c r="AD78" s="3">
        <v>44075.17</v>
      </c>
      <c r="AE78" s="4">
        <f t="shared" si="9"/>
        <v>-3.6089213826926425E-3</v>
      </c>
      <c r="AF78" s="50">
        <v>44075.17</v>
      </c>
      <c r="AG78" s="50"/>
      <c r="AH78" s="4">
        <f t="shared" si="13"/>
        <v>356969.16</v>
      </c>
      <c r="AI78" s="4">
        <f t="shared" si="10"/>
        <v>-3.6089213099330664E-3</v>
      </c>
      <c r="AJ78" s="49">
        <f>'Monthly Adjustments'!AX79</f>
        <v>0</v>
      </c>
      <c r="AK78" s="4">
        <f t="shared" si="14"/>
        <v>356969.16</v>
      </c>
      <c r="AL78">
        <v>721773.83</v>
      </c>
      <c r="AM78" s="4">
        <f t="shared" si="15"/>
        <v>-364804.67</v>
      </c>
    </row>
    <row r="79" spans="1:39" ht="15.75" x14ac:dyDescent="0.25">
      <c r="A79" s="7" t="s">
        <v>78</v>
      </c>
      <c r="B79" s="2" t="s">
        <v>519</v>
      </c>
      <c r="C79" s="3">
        <v>31810080.93</v>
      </c>
      <c r="D79" s="3">
        <v>0</v>
      </c>
      <c r="E79" s="3">
        <v>31810080.93</v>
      </c>
      <c r="F79" s="50">
        <v>0</v>
      </c>
      <c r="G79" s="3">
        <v>31810080.93</v>
      </c>
      <c r="H79" s="50">
        <v>0</v>
      </c>
      <c r="I79" s="5">
        <v>31810080.93</v>
      </c>
      <c r="J79" s="5">
        <v>0</v>
      </c>
      <c r="K79" s="3">
        <v>31810080.93</v>
      </c>
      <c r="L79" s="3">
        <v>0</v>
      </c>
      <c r="M79" s="3">
        <v>28294789.620000001</v>
      </c>
      <c r="N79" s="3">
        <v>0</v>
      </c>
      <c r="O79" s="3">
        <v>28612504.16</v>
      </c>
      <c r="P79" s="3">
        <v>0</v>
      </c>
      <c r="Q79" s="3">
        <v>28612762.57</v>
      </c>
      <c r="R79" s="3">
        <v>0</v>
      </c>
      <c r="S79" s="3">
        <v>30123991.780000001</v>
      </c>
      <c r="T79" s="3">
        <v>0</v>
      </c>
      <c r="U79" s="3">
        <v>30123991.77</v>
      </c>
      <c r="V79" s="3">
        <v>0</v>
      </c>
      <c r="W79" s="3">
        <v>30123991.780000001</v>
      </c>
      <c r="X79" s="3">
        <v>0</v>
      </c>
      <c r="Y79" s="50">
        <v>0</v>
      </c>
      <c r="Z79" s="4">
        <f t="shared" si="11"/>
        <v>334942436.32999992</v>
      </c>
      <c r="AA79" s="3">
        <v>365099536.2121976</v>
      </c>
      <c r="AB79" s="4">
        <f t="shared" si="12"/>
        <v>30157099.882197678</v>
      </c>
      <c r="AC79" s="4"/>
      <c r="AD79" s="3">
        <v>30157099.879999999</v>
      </c>
      <c r="AE79" s="4">
        <f t="shared" si="9"/>
        <v>2.1976791322231293E-3</v>
      </c>
      <c r="AF79" s="50">
        <v>30157099.879999999</v>
      </c>
      <c r="AG79" s="50"/>
      <c r="AH79" s="4">
        <f t="shared" si="13"/>
        <v>365099536.21000004</v>
      </c>
      <c r="AI79" s="4">
        <f t="shared" si="10"/>
        <v>2.197563648223877E-3</v>
      </c>
      <c r="AJ79" s="49">
        <f>'Monthly Adjustments'!AX80</f>
        <v>-6132244.5908749998</v>
      </c>
      <c r="AK79" s="4">
        <f t="shared" si="14"/>
        <v>358967291.61912501</v>
      </c>
      <c r="AL79">
        <v>368253643.75999999</v>
      </c>
      <c r="AM79" s="4">
        <f t="shared" si="15"/>
        <v>-9286352.1408749819</v>
      </c>
    </row>
    <row r="80" spans="1:39" ht="15.75" x14ac:dyDescent="0.25">
      <c r="A80" s="7" t="s">
        <v>79</v>
      </c>
      <c r="B80" s="2" t="s">
        <v>228</v>
      </c>
      <c r="C80" s="3">
        <v>178597.75</v>
      </c>
      <c r="D80" s="3">
        <v>0</v>
      </c>
      <c r="E80" s="3">
        <v>178597.75</v>
      </c>
      <c r="F80" s="50">
        <v>0</v>
      </c>
      <c r="G80" s="3">
        <v>178597.75</v>
      </c>
      <c r="H80" s="50">
        <v>0</v>
      </c>
      <c r="I80" s="5">
        <v>178597.75</v>
      </c>
      <c r="J80" s="5">
        <v>0</v>
      </c>
      <c r="K80" s="3">
        <v>178597.75</v>
      </c>
      <c r="L80" s="3">
        <v>0</v>
      </c>
      <c r="M80" s="3">
        <v>169901.68</v>
      </c>
      <c r="N80" s="3">
        <v>0</v>
      </c>
      <c r="O80" s="3">
        <v>169888.76</v>
      </c>
      <c r="P80" s="3">
        <v>0</v>
      </c>
      <c r="Q80" s="3">
        <v>169889.74</v>
      </c>
      <c r="R80" s="3">
        <v>0</v>
      </c>
      <c r="S80" s="3">
        <v>175615.73</v>
      </c>
      <c r="T80" s="3">
        <v>0</v>
      </c>
      <c r="U80" s="3">
        <v>175615.73</v>
      </c>
      <c r="V80" s="3">
        <v>0</v>
      </c>
      <c r="W80" s="3">
        <v>175615.73</v>
      </c>
      <c r="X80" s="3">
        <v>0</v>
      </c>
      <c r="Y80" s="50">
        <v>0</v>
      </c>
      <c r="Z80" s="4">
        <f t="shared" si="11"/>
        <v>1929516.1199999999</v>
      </c>
      <c r="AA80" s="3">
        <v>2105128.7358859666</v>
      </c>
      <c r="AB80" s="4">
        <f t="shared" si="12"/>
        <v>175612.61588596669</v>
      </c>
      <c r="AC80" s="4"/>
      <c r="AD80" s="3">
        <v>175612.62</v>
      </c>
      <c r="AE80" s="4">
        <f t="shared" si="9"/>
        <v>-4.1140333050861955E-3</v>
      </c>
      <c r="AF80" s="50">
        <v>175612.62</v>
      </c>
      <c r="AG80" s="50"/>
      <c r="AH80" s="4">
        <f t="shared" si="13"/>
        <v>2105128.7399999998</v>
      </c>
      <c r="AI80" s="4">
        <f t="shared" si="10"/>
        <v>-4.1140331886708736E-3</v>
      </c>
      <c r="AJ80" s="49">
        <f>'Monthly Adjustments'!AX81</f>
        <v>0</v>
      </c>
      <c r="AK80" s="4">
        <f t="shared" si="14"/>
        <v>2105128.7399999998</v>
      </c>
      <c r="AL80">
        <v>1722081.84</v>
      </c>
      <c r="AM80" s="4">
        <f t="shared" si="15"/>
        <v>383046.89999999967</v>
      </c>
    </row>
    <row r="81" spans="1:39" ht="15.75" x14ac:dyDescent="0.25">
      <c r="A81" s="7" t="s">
        <v>80</v>
      </c>
      <c r="B81" s="2" t="s">
        <v>229</v>
      </c>
      <c r="C81" s="3">
        <v>44961.96</v>
      </c>
      <c r="D81" s="3">
        <v>0</v>
      </c>
      <c r="E81" s="3">
        <v>44961.96</v>
      </c>
      <c r="F81" s="50">
        <v>0</v>
      </c>
      <c r="G81" s="3">
        <v>44961.96</v>
      </c>
      <c r="H81" s="50">
        <v>0</v>
      </c>
      <c r="I81" s="5">
        <v>44961.96</v>
      </c>
      <c r="J81" s="5">
        <v>0</v>
      </c>
      <c r="K81" s="3">
        <v>44961.96</v>
      </c>
      <c r="L81" s="3">
        <v>0</v>
      </c>
      <c r="M81" s="3">
        <v>116933.84</v>
      </c>
      <c r="N81" s="3">
        <v>0</v>
      </c>
      <c r="O81" s="3">
        <v>116920.72</v>
      </c>
      <c r="P81" s="3">
        <v>0</v>
      </c>
      <c r="Q81" s="3">
        <v>116921.25</v>
      </c>
      <c r="R81" s="3">
        <v>0</v>
      </c>
      <c r="S81" s="3">
        <v>120032.83</v>
      </c>
      <c r="T81" s="3">
        <v>0</v>
      </c>
      <c r="U81" s="3">
        <v>120032.82</v>
      </c>
      <c r="V81" s="3">
        <v>0</v>
      </c>
      <c r="W81" s="3">
        <v>120032.83</v>
      </c>
      <c r="X81" s="3">
        <v>0</v>
      </c>
      <c r="Y81" s="50">
        <v>0</v>
      </c>
      <c r="Z81" s="4">
        <f t="shared" si="11"/>
        <v>935684.09</v>
      </c>
      <c r="AA81" s="3">
        <v>1055715.2210258478</v>
      </c>
      <c r="AB81" s="4">
        <f t="shared" si="12"/>
        <v>120031.13102584786</v>
      </c>
      <c r="AC81" s="4"/>
      <c r="AD81" s="3">
        <v>120031.13</v>
      </c>
      <c r="AE81" s="4">
        <f t="shared" si="9"/>
        <v>1.0258478578180075E-3</v>
      </c>
      <c r="AF81" s="50">
        <v>120031.13</v>
      </c>
      <c r="AG81" s="50"/>
      <c r="AH81" s="4">
        <f t="shared" si="13"/>
        <v>1055715.2200000002</v>
      </c>
      <c r="AI81" s="4">
        <f t="shared" si="10"/>
        <v>1.0258476249873638E-3</v>
      </c>
      <c r="AJ81" s="49">
        <f>'Monthly Adjustments'!AX82</f>
        <v>0</v>
      </c>
      <c r="AK81" s="4">
        <f t="shared" si="14"/>
        <v>1055715.2200000002</v>
      </c>
      <c r="AL81">
        <v>513610.45</v>
      </c>
      <c r="AM81" s="4">
        <f t="shared" si="15"/>
        <v>542104.77000000025</v>
      </c>
    </row>
    <row r="82" spans="1:39" ht="15.75" x14ac:dyDescent="0.25">
      <c r="A82" s="7" t="s">
        <v>81</v>
      </c>
      <c r="B82" s="2" t="s">
        <v>520</v>
      </c>
      <c r="C82" s="3">
        <v>98414.28</v>
      </c>
      <c r="D82" s="3">
        <v>0</v>
      </c>
      <c r="E82" s="3">
        <v>98414.28</v>
      </c>
      <c r="F82" s="50">
        <v>0</v>
      </c>
      <c r="G82" s="3">
        <v>98414.28</v>
      </c>
      <c r="H82" s="50">
        <v>0</v>
      </c>
      <c r="I82" s="5">
        <v>98414.28</v>
      </c>
      <c r="J82" s="5">
        <v>0</v>
      </c>
      <c r="K82" s="3">
        <v>98414.28</v>
      </c>
      <c r="L82" s="3">
        <v>0</v>
      </c>
      <c r="M82" s="3">
        <v>75411.350000000006</v>
      </c>
      <c r="N82" s="3">
        <v>0</v>
      </c>
      <c r="O82" s="3">
        <v>75497.95</v>
      </c>
      <c r="P82" s="3">
        <v>0</v>
      </c>
      <c r="Q82" s="3">
        <v>75498.77</v>
      </c>
      <c r="R82" s="3">
        <v>0</v>
      </c>
      <c r="S82" s="3">
        <v>80288.45</v>
      </c>
      <c r="T82" s="3">
        <v>0</v>
      </c>
      <c r="U82" s="3">
        <v>80288.45</v>
      </c>
      <c r="V82" s="3">
        <v>0</v>
      </c>
      <c r="W82" s="3">
        <v>80288.45</v>
      </c>
      <c r="X82" s="3">
        <v>0</v>
      </c>
      <c r="Y82" s="50">
        <v>0</v>
      </c>
      <c r="Z82" s="4">
        <f t="shared" si="11"/>
        <v>959344.81999999983</v>
      </c>
      <c r="AA82" s="3">
        <v>1039630.6575079223</v>
      </c>
      <c r="AB82" s="4">
        <f t="shared" si="12"/>
        <v>80285.837507922435</v>
      </c>
      <c r="AC82" s="4"/>
      <c r="AD82" s="3">
        <v>80285.84</v>
      </c>
      <c r="AE82" s="4">
        <f t="shared" si="9"/>
        <v>-2.4920775613281876E-3</v>
      </c>
      <c r="AF82" s="50">
        <v>80285.84</v>
      </c>
      <c r="AG82" s="50"/>
      <c r="AH82" s="4">
        <f t="shared" si="13"/>
        <v>1039630.6599999999</v>
      </c>
      <c r="AI82" s="4">
        <f t="shared" si="10"/>
        <v>-2.492077648639679E-3</v>
      </c>
      <c r="AJ82" s="49">
        <f>'Monthly Adjustments'!AX83</f>
        <v>0</v>
      </c>
      <c r="AK82" s="4">
        <f t="shared" si="14"/>
        <v>1039630.6599999999</v>
      </c>
      <c r="AL82">
        <v>1245957.19</v>
      </c>
      <c r="AM82" s="4">
        <f t="shared" si="15"/>
        <v>-206326.53000000003</v>
      </c>
    </row>
    <row r="83" spans="1:39" ht="15.75" x14ac:dyDescent="0.25">
      <c r="A83" s="7" t="s">
        <v>82</v>
      </c>
      <c r="B83" s="2" t="s">
        <v>521</v>
      </c>
      <c r="C83" s="3">
        <v>106433.13</v>
      </c>
      <c r="D83" s="3">
        <v>0</v>
      </c>
      <c r="E83" s="3">
        <v>106433.13</v>
      </c>
      <c r="F83" s="50">
        <v>0</v>
      </c>
      <c r="G83" s="3">
        <v>106433.13</v>
      </c>
      <c r="H83" s="50">
        <v>0</v>
      </c>
      <c r="I83" s="5">
        <v>106433.13</v>
      </c>
      <c r="J83" s="5">
        <v>0</v>
      </c>
      <c r="K83" s="3">
        <v>106433.13</v>
      </c>
      <c r="L83" s="3">
        <v>0</v>
      </c>
      <c r="M83" s="3">
        <v>107891.55</v>
      </c>
      <c r="N83" s="3">
        <v>0</v>
      </c>
      <c r="O83" s="3">
        <v>107880.73</v>
      </c>
      <c r="P83" s="3">
        <v>0</v>
      </c>
      <c r="Q83" s="3">
        <v>107881.52</v>
      </c>
      <c r="R83" s="3">
        <v>0</v>
      </c>
      <c r="S83" s="3">
        <v>112532.38</v>
      </c>
      <c r="T83" s="3">
        <v>0</v>
      </c>
      <c r="U83" s="3">
        <v>112532.38</v>
      </c>
      <c r="V83" s="3">
        <v>0</v>
      </c>
      <c r="W83" s="3">
        <v>112532.39</v>
      </c>
      <c r="X83" s="3">
        <v>0</v>
      </c>
      <c r="Y83" s="50">
        <v>0</v>
      </c>
      <c r="Z83" s="4">
        <f t="shared" si="11"/>
        <v>1193416.5999999999</v>
      </c>
      <c r="AA83" s="3">
        <v>1305946.4568802717</v>
      </c>
      <c r="AB83" s="4">
        <f t="shared" si="12"/>
        <v>112529.85688027181</v>
      </c>
      <c r="AC83" s="4"/>
      <c r="AD83" s="3">
        <v>112529.86</v>
      </c>
      <c r="AE83" s="4">
        <f t="shared" si="9"/>
        <v>-3.1197281932691112E-3</v>
      </c>
      <c r="AF83" s="50">
        <v>112529.86</v>
      </c>
      <c r="AG83" s="50"/>
      <c r="AH83" s="4">
        <f t="shared" si="13"/>
        <v>1305946.4600000002</v>
      </c>
      <c r="AI83" s="4">
        <f t="shared" si="10"/>
        <v>-3.1197285279631615E-3</v>
      </c>
      <c r="AJ83" s="49">
        <f>'Monthly Adjustments'!AX84</f>
        <v>0</v>
      </c>
      <c r="AK83" s="4">
        <f t="shared" si="14"/>
        <v>1305946.4600000002</v>
      </c>
      <c r="AL83">
        <v>930293.37</v>
      </c>
      <c r="AM83" s="4">
        <f t="shared" si="15"/>
        <v>375653.0900000002</v>
      </c>
    </row>
    <row r="84" spans="1:39" ht="15.75" x14ac:dyDescent="0.25">
      <c r="A84" s="7" t="s">
        <v>83</v>
      </c>
      <c r="B84" s="2" t="s">
        <v>230</v>
      </c>
      <c r="C84" s="3">
        <v>175352.86</v>
      </c>
      <c r="D84" s="3">
        <v>0</v>
      </c>
      <c r="E84" s="3">
        <v>175352.86</v>
      </c>
      <c r="F84" s="50">
        <v>0</v>
      </c>
      <c r="G84" s="3">
        <v>175352.86</v>
      </c>
      <c r="H84" s="50">
        <v>0</v>
      </c>
      <c r="I84" s="5">
        <v>175352.86</v>
      </c>
      <c r="J84" s="5">
        <v>0</v>
      </c>
      <c r="K84" s="3">
        <v>175352.86</v>
      </c>
      <c r="L84" s="3">
        <v>0</v>
      </c>
      <c r="M84" s="3">
        <v>179950.6</v>
      </c>
      <c r="N84" s="3">
        <v>0</v>
      </c>
      <c r="O84" s="3">
        <v>180953.72</v>
      </c>
      <c r="P84" s="3">
        <v>0</v>
      </c>
      <c r="Q84" s="3">
        <v>180954.79</v>
      </c>
      <c r="R84" s="3">
        <v>0</v>
      </c>
      <c r="S84" s="3">
        <v>187215.21</v>
      </c>
      <c r="T84" s="3">
        <v>0</v>
      </c>
      <c r="U84" s="3">
        <v>187215.22</v>
      </c>
      <c r="V84" s="3">
        <v>0</v>
      </c>
      <c r="W84" s="3">
        <v>187215.21</v>
      </c>
      <c r="X84" s="3">
        <v>0</v>
      </c>
      <c r="Y84" s="50">
        <v>0</v>
      </c>
      <c r="Z84" s="4">
        <f t="shared" si="11"/>
        <v>1980269.0499999998</v>
      </c>
      <c r="AA84" s="3">
        <v>2167480.8629975063</v>
      </c>
      <c r="AB84" s="4">
        <f t="shared" si="12"/>
        <v>187211.81299750647</v>
      </c>
      <c r="AC84" s="4"/>
      <c r="AD84" s="3">
        <v>187211.81</v>
      </c>
      <c r="AE84" s="4">
        <f t="shared" si="9"/>
        <v>2.9975064680911601E-3</v>
      </c>
      <c r="AF84" s="50">
        <v>187211.81</v>
      </c>
      <c r="AG84" s="50"/>
      <c r="AH84" s="4">
        <f t="shared" si="13"/>
        <v>2167480.86</v>
      </c>
      <c r="AI84" s="4">
        <f t="shared" si="10"/>
        <v>2.9975064098834991E-3</v>
      </c>
      <c r="AJ84" s="49">
        <f>'Monthly Adjustments'!AX85</f>
        <v>0</v>
      </c>
      <c r="AK84" s="4">
        <f t="shared" si="14"/>
        <v>2167480.86</v>
      </c>
      <c r="AL84">
        <v>1927583.84</v>
      </c>
      <c r="AM84" s="4">
        <f t="shared" si="15"/>
        <v>239897.01999999979</v>
      </c>
    </row>
    <row r="85" spans="1:39" ht="15.75" x14ac:dyDescent="0.25">
      <c r="A85" s="7" t="s">
        <v>84</v>
      </c>
      <c r="B85" s="2" t="s">
        <v>231</v>
      </c>
      <c r="C85" s="3">
        <v>116374.81</v>
      </c>
      <c r="D85" s="3">
        <v>0</v>
      </c>
      <c r="E85" s="3">
        <v>116374.81</v>
      </c>
      <c r="F85" s="50">
        <v>0</v>
      </c>
      <c r="G85" s="3">
        <v>116374.81</v>
      </c>
      <c r="H85" s="50">
        <v>0</v>
      </c>
      <c r="I85" s="5">
        <v>116374.81</v>
      </c>
      <c r="J85" s="5">
        <v>0</v>
      </c>
      <c r="K85" s="3">
        <v>116374.81</v>
      </c>
      <c r="L85" s="3">
        <v>0</v>
      </c>
      <c r="M85" s="3">
        <v>111862.39</v>
      </c>
      <c r="N85" s="3">
        <v>0</v>
      </c>
      <c r="O85" s="3">
        <v>110820.15</v>
      </c>
      <c r="P85" s="3">
        <v>0</v>
      </c>
      <c r="Q85" s="3">
        <v>110820.82</v>
      </c>
      <c r="R85" s="3">
        <v>0</v>
      </c>
      <c r="S85" s="3">
        <v>114790.14</v>
      </c>
      <c r="T85" s="3">
        <v>0</v>
      </c>
      <c r="U85" s="3">
        <v>114790.14</v>
      </c>
      <c r="V85" s="3">
        <v>0</v>
      </c>
      <c r="W85" s="3">
        <v>114790.14</v>
      </c>
      <c r="X85" s="3">
        <v>0</v>
      </c>
      <c r="Y85" s="50">
        <v>0</v>
      </c>
      <c r="Z85" s="4">
        <f t="shared" si="11"/>
        <v>1259747.83</v>
      </c>
      <c r="AA85" s="3">
        <v>1374535.8218928198</v>
      </c>
      <c r="AB85" s="4">
        <f t="shared" si="12"/>
        <v>114787.99189281976</v>
      </c>
      <c r="AC85" s="4"/>
      <c r="AD85" s="3">
        <v>114787.99</v>
      </c>
      <c r="AE85" s="4">
        <f t="shared" si="9"/>
        <v>1.8928197532659397E-3</v>
      </c>
      <c r="AF85" s="50">
        <v>114787.99</v>
      </c>
      <c r="AG85" s="50"/>
      <c r="AH85" s="4">
        <f t="shared" si="13"/>
        <v>1374535.82</v>
      </c>
      <c r="AI85" s="4">
        <f t="shared" si="10"/>
        <v>1.8928197678178549E-3</v>
      </c>
      <c r="AJ85" s="49">
        <f>'Monthly Adjustments'!AX86</f>
        <v>0</v>
      </c>
      <c r="AK85" s="4">
        <f t="shared" si="14"/>
        <v>1374535.82</v>
      </c>
      <c r="AL85">
        <v>1145512.1200000001</v>
      </c>
      <c r="AM85" s="4">
        <f t="shared" si="15"/>
        <v>229023.69999999995</v>
      </c>
    </row>
    <row r="86" spans="1:39" ht="15.75" x14ac:dyDescent="0.25">
      <c r="A86" s="7" t="s">
        <v>85</v>
      </c>
      <c r="B86" s="2" t="s">
        <v>522</v>
      </c>
      <c r="C86" s="3">
        <v>230375.54</v>
      </c>
      <c r="D86" s="3">
        <v>0</v>
      </c>
      <c r="E86" s="3">
        <v>230375.54</v>
      </c>
      <c r="F86" s="50">
        <v>0</v>
      </c>
      <c r="G86" s="3">
        <v>230375.54</v>
      </c>
      <c r="H86" s="50">
        <v>0</v>
      </c>
      <c r="I86" s="5">
        <v>230375.54</v>
      </c>
      <c r="J86" s="5">
        <v>0</v>
      </c>
      <c r="K86" s="3">
        <v>230375.54</v>
      </c>
      <c r="L86" s="3">
        <v>0</v>
      </c>
      <c r="M86" s="3">
        <v>364817.7</v>
      </c>
      <c r="N86" s="3">
        <v>0</v>
      </c>
      <c r="O86" s="3">
        <v>210197.44</v>
      </c>
      <c r="P86" s="3">
        <v>0</v>
      </c>
      <c r="Q86" s="3">
        <v>210199.9</v>
      </c>
      <c r="R86" s="3">
        <v>0</v>
      </c>
      <c r="S86" s="3">
        <v>224662.06</v>
      </c>
      <c r="T86" s="3">
        <v>0</v>
      </c>
      <c r="U86" s="3">
        <v>224662.06</v>
      </c>
      <c r="V86" s="3">
        <v>0</v>
      </c>
      <c r="W86" s="3">
        <v>224662.06</v>
      </c>
      <c r="X86" s="3">
        <v>0</v>
      </c>
      <c r="Y86" s="50">
        <v>0</v>
      </c>
      <c r="Z86" s="4">
        <f t="shared" si="11"/>
        <v>2611078.92</v>
      </c>
      <c r="AA86" s="3">
        <v>3762094.6466437122</v>
      </c>
      <c r="AB86" s="4">
        <f t="shared" si="12"/>
        <v>1151015.7266437123</v>
      </c>
      <c r="AC86" s="4"/>
      <c r="AD86" s="3">
        <v>1151015.73</v>
      </c>
      <c r="AE86" s="4">
        <f t="shared" si="9"/>
        <v>-3.3562877215445042E-3</v>
      </c>
      <c r="AF86" s="50">
        <v>1151015.73</v>
      </c>
      <c r="AG86" s="50"/>
      <c r="AH86" s="4">
        <f t="shared" si="13"/>
        <v>3762094.65</v>
      </c>
      <c r="AI86" s="4">
        <f t="shared" si="10"/>
        <v>-3.3562877215445042E-3</v>
      </c>
      <c r="AJ86" s="49">
        <f>'Monthly Adjustments'!AX87</f>
        <v>0</v>
      </c>
      <c r="AK86" s="4">
        <f t="shared" si="14"/>
        <v>3762094.65</v>
      </c>
      <c r="AL86">
        <v>3324638.53</v>
      </c>
      <c r="AM86" s="4">
        <f t="shared" si="15"/>
        <v>437456.12000000011</v>
      </c>
    </row>
    <row r="87" spans="1:39" ht="15.75" x14ac:dyDescent="0.25">
      <c r="A87" s="7" t="s">
        <v>86</v>
      </c>
      <c r="B87" s="2" t="s">
        <v>523</v>
      </c>
      <c r="C87" s="3">
        <v>330980.75</v>
      </c>
      <c r="D87" s="3">
        <v>0</v>
      </c>
      <c r="E87" s="3">
        <v>330980.75</v>
      </c>
      <c r="F87" s="50">
        <v>0</v>
      </c>
      <c r="G87" s="3">
        <v>330980.75</v>
      </c>
      <c r="H87" s="50">
        <v>0</v>
      </c>
      <c r="I87" s="5">
        <v>330980.75</v>
      </c>
      <c r="J87" s="5">
        <v>0</v>
      </c>
      <c r="K87" s="3">
        <v>330980.75</v>
      </c>
      <c r="L87" s="3">
        <v>0</v>
      </c>
      <c r="M87" s="3">
        <v>262756.21000000002</v>
      </c>
      <c r="N87" s="3">
        <v>0</v>
      </c>
      <c r="O87" s="3">
        <v>264039.2</v>
      </c>
      <c r="P87" s="3">
        <v>0</v>
      </c>
      <c r="Q87" s="3">
        <v>264042.62</v>
      </c>
      <c r="R87" s="3">
        <v>0</v>
      </c>
      <c r="S87" s="3">
        <v>284164.47999999998</v>
      </c>
      <c r="T87" s="3">
        <v>0</v>
      </c>
      <c r="U87" s="3">
        <v>284164.47999999998</v>
      </c>
      <c r="V87" s="3">
        <v>0</v>
      </c>
      <c r="W87" s="3">
        <v>284164.49</v>
      </c>
      <c r="X87" s="3">
        <v>0</v>
      </c>
      <c r="Y87" s="50">
        <v>0</v>
      </c>
      <c r="Z87" s="4">
        <f t="shared" si="11"/>
        <v>3298235.2300000004</v>
      </c>
      <c r="AA87" s="3">
        <v>3582388.7766362107</v>
      </c>
      <c r="AB87" s="4">
        <f t="shared" si="12"/>
        <v>284153.54663621029</v>
      </c>
      <c r="AC87" s="4"/>
      <c r="AD87" s="3">
        <v>284153.55</v>
      </c>
      <c r="AE87" s="4">
        <f t="shared" si="9"/>
        <v>-3.3637896995060146E-3</v>
      </c>
      <c r="AF87" s="50">
        <v>284153.55</v>
      </c>
      <c r="AG87" s="50"/>
      <c r="AH87" s="4">
        <f t="shared" si="13"/>
        <v>3582388.78</v>
      </c>
      <c r="AI87" s="4">
        <f t="shared" si="10"/>
        <v>-3.3637890592217445E-3</v>
      </c>
      <c r="AJ87" s="49">
        <f>'Monthly Adjustments'!AX88</f>
        <v>0</v>
      </c>
      <c r="AK87" s="4">
        <f t="shared" si="14"/>
        <v>3582388.78</v>
      </c>
      <c r="AL87">
        <v>3417447.34</v>
      </c>
      <c r="AM87" s="4">
        <f t="shared" si="15"/>
        <v>164941.43999999994</v>
      </c>
    </row>
    <row r="88" spans="1:39" ht="15.75" x14ac:dyDescent="0.25">
      <c r="A88" s="7" t="s">
        <v>87</v>
      </c>
      <c r="B88" s="2" t="s">
        <v>524</v>
      </c>
      <c r="C88" s="3">
        <v>3887921.17</v>
      </c>
      <c r="D88" s="3">
        <v>0</v>
      </c>
      <c r="E88" s="3">
        <v>3887921.17</v>
      </c>
      <c r="F88" s="50">
        <v>0</v>
      </c>
      <c r="G88" s="3">
        <v>3887921.17</v>
      </c>
      <c r="H88" s="50">
        <v>0</v>
      </c>
      <c r="I88" s="5">
        <v>3887921.17</v>
      </c>
      <c r="J88" s="5">
        <v>0</v>
      </c>
      <c r="K88" s="3">
        <v>3887921.17</v>
      </c>
      <c r="L88" s="3">
        <v>0</v>
      </c>
      <c r="M88" s="3">
        <v>2642352.0699999998</v>
      </c>
      <c r="N88" s="3">
        <v>0</v>
      </c>
      <c r="O88" s="3">
        <v>2641735.7000000002</v>
      </c>
      <c r="P88" s="3">
        <v>0</v>
      </c>
      <c r="Q88" s="3">
        <v>2641753.41</v>
      </c>
      <c r="R88" s="3">
        <v>0</v>
      </c>
      <c r="S88" s="3">
        <v>2747758.87</v>
      </c>
      <c r="T88" s="3">
        <v>0</v>
      </c>
      <c r="U88" s="3">
        <v>2747758.87</v>
      </c>
      <c r="V88" s="3">
        <v>0</v>
      </c>
      <c r="W88" s="3">
        <v>2747758.86</v>
      </c>
      <c r="X88" s="3">
        <v>0</v>
      </c>
      <c r="Y88" s="50">
        <v>0</v>
      </c>
      <c r="Z88" s="4">
        <f t="shared" si="11"/>
        <v>35608723.630000003</v>
      </c>
      <c r="AA88" s="3">
        <v>38356424.739037618</v>
      </c>
      <c r="AB88" s="4">
        <f t="shared" si="12"/>
        <v>2747701.1090376154</v>
      </c>
      <c r="AC88" s="4"/>
      <c r="AD88" s="3">
        <v>2747701.11</v>
      </c>
      <c r="AE88" s="4">
        <f t="shared" si="9"/>
        <v>-9.6238451078534126E-4</v>
      </c>
      <c r="AF88" s="50">
        <v>2747701.11</v>
      </c>
      <c r="AG88" s="50"/>
      <c r="AH88" s="4">
        <f t="shared" si="13"/>
        <v>38356424.740000002</v>
      </c>
      <c r="AI88" s="4">
        <f t="shared" si="10"/>
        <v>-9.6238404512405396E-4</v>
      </c>
      <c r="AJ88" s="49">
        <f>'Monthly Adjustments'!AX89</f>
        <v>-219730.49548810945</v>
      </c>
      <c r="AK88" s="4">
        <f t="shared" si="14"/>
        <v>38136694.244511895</v>
      </c>
      <c r="AL88">
        <v>31052463.870000001</v>
      </c>
      <c r="AM88" s="4">
        <f t="shared" si="15"/>
        <v>7084230.3745118938</v>
      </c>
    </row>
    <row r="89" spans="1:39" ht="15.75" x14ac:dyDescent="0.25">
      <c r="A89" s="7" t="s">
        <v>88</v>
      </c>
      <c r="B89" s="2" t="s">
        <v>525</v>
      </c>
      <c r="C89" s="3">
        <v>896767.94</v>
      </c>
      <c r="D89" s="3">
        <v>0</v>
      </c>
      <c r="E89" s="3">
        <v>896767.94</v>
      </c>
      <c r="F89" s="50">
        <v>0</v>
      </c>
      <c r="G89" s="3">
        <v>896767.94</v>
      </c>
      <c r="H89" s="50">
        <v>0</v>
      </c>
      <c r="I89" s="5">
        <v>896767.94</v>
      </c>
      <c r="J89" s="5">
        <v>0</v>
      </c>
      <c r="K89" s="3">
        <v>896767.94</v>
      </c>
      <c r="L89" s="3">
        <v>0</v>
      </c>
      <c r="M89" s="3">
        <v>882992.88</v>
      </c>
      <c r="N89" s="3">
        <v>0</v>
      </c>
      <c r="O89" s="3">
        <v>881416.04</v>
      </c>
      <c r="P89" s="3">
        <v>0</v>
      </c>
      <c r="Q89" s="3">
        <v>881420.7</v>
      </c>
      <c r="R89" s="3">
        <v>0</v>
      </c>
      <c r="S89" s="3">
        <v>908805.03</v>
      </c>
      <c r="T89" s="3">
        <v>0</v>
      </c>
      <c r="U89" s="3">
        <v>908805.03</v>
      </c>
      <c r="V89" s="3">
        <v>0</v>
      </c>
      <c r="W89" s="3">
        <v>908805.03</v>
      </c>
      <c r="X89" s="3">
        <v>0</v>
      </c>
      <c r="Y89" s="50">
        <v>0</v>
      </c>
      <c r="Z89" s="4">
        <f t="shared" si="11"/>
        <v>9856084.4099999983</v>
      </c>
      <c r="AA89" s="3">
        <v>10764874.555937516</v>
      </c>
      <c r="AB89" s="4">
        <f t="shared" si="12"/>
        <v>908790.14593751729</v>
      </c>
      <c r="AC89" s="4"/>
      <c r="AD89" s="3">
        <v>908790.15</v>
      </c>
      <c r="AE89" s="4">
        <f t="shared" si="9"/>
        <v>-4.0624827379360795E-3</v>
      </c>
      <c r="AF89" s="50">
        <v>908790.15</v>
      </c>
      <c r="AG89" s="50"/>
      <c r="AH89" s="4">
        <f t="shared" si="13"/>
        <v>10764874.560000001</v>
      </c>
      <c r="AI89" s="4">
        <f t="shared" si="10"/>
        <v>-4.0624849498271942E-3</v>
      </c>
      <c r="AJ89" s="49">
        <f>'Monthly Adjustments'!AX90</f>
        <v>0</v>
      </c>
      <c r="AK89" s="4">
        <f t="shared" si="14"/>
        <v>10764874.560000001</v>
      </c>
      <c r="AL89">
        <v>9358637.5</v>
      </c>
      <c r="AM89" s="4">
        <f t="shared" si="15"/>
        <v>1406237.0600000005</v>
      </c>
    </row>
    <row r="90" spans="1:39" ht="15.75" x14ac:dyDescent="0.25">
      <c r="A90" s="7" t="s">
        <v>89</v>
      </c>
      <c r="B90" s="2" t="s">
        <v>526</v>
      </c>
      <c r="C90" s="3">
        <v>623529.71</v>
      </c>
      <c r="D90" s="3">
        <v>0</v>
      </c>
      <c r="E90" s="3">
        <v>623529.71</v>
      </c>
      <c r="F90" s="50">
        <v>0</v>
      </c>
      <c r="G90" s="3">
        <v>623529.71</v>
      </c>
      <c r="H90" s="50">
        <v>0</v>
      </c>
      <c r="I90" s="5">
        <v>623529.71</v>
      </c>
      <c r="J90" s="5">
        <v>0</v>
      </c>
      <c r="K90" s="3">
        <v>623529.71</v>
      </c>
      <c r="L90" s="3">
        <v>0</v>
      </c>
      <c r="M90" s="3">
        <v>593841.54</v>
      </c>
      <c r="N90" s="3">
        <v>0</v>
      </c>
      <c r="O90" s="3">
        <v>592676.12</v>
      </c>
      <c r="P90" s="3">
        <v>0</v>
      </c>
      <c r="Q90" s="3">
        <v>592679.02</v>
      </c>
      <c r="R90" s="3">
        <v>0</v>
      </c>
      <c r="S90" s="3">
        <v>609705.84</v>
      </c>
      <c r="T90" s="3">
        <v>0</v>
      </c>
      <c r="U90" s="3">
        <v>609705.82999999996</v>
      </c>
      <c r="V90" s="3">
        <v>0</v>
      </c>
      <c r="W90" s="3">
        <v>609705.84</v>
      </c>
      <c r="X90" s="3">
        <v>0</v>
      </c>
      <c r="Y90" s="50">
        <v>0</v>
      </c>
      <c r="Z90" s="4">
        <f t="shared" si="11"/>
        <v>6725962.7400000002</v>
      </c>
      <c r="AA90" s="3">
        <v>7335659.3185603935</v>
      </c>
      <c r="AB90" s="4">
        <f t="shared" si="12"/>
        <v>609696.5785603933</v>
      </c>
      <c r="AC90" s="4"/>
      <c r="AD90" s="3">
        <v>609696.57999999996</v>
      </c>
      <c r="AE90" s="4">
        <f t="shared" si="9"/>
        <v>-1.4396066544577479E-3</v>
      </c>
      <c r="AF90" s="50">
        <v>609696.57999999996</v>
      </c>
      <c r="AG90" s="50"/>
      <c r="AH90" s="4">
        <f t="shared" si="13"/>
        <v>7335659.3200000003</v>
      </c>
      <c r="AI90" s="4">
        <f t="shared" si="10"/>
        <v>-1.4396067708730698E-3</v>
      </c>
      <c r="AJ90" s="49">
        <f>'Monthly Adjustments'!AX91</f>
        <v>0</v>
      </c>
      <c r="AK90" s="4">
        <f t="shared" si="14"/>
        <v>7335659.3200000003</v>
      </c>
      <c r="AL90">
        <v>6979939.04</v>
      </c>
      <c r="AM90" s="4">
        <f t="shared" si="15"/>
        <v>355720.28000000026</v>
      </c>
    </row>
    <row r="91" spans="1:39" ht="15.75" x14ac:dyDescent="0.25">
      <c r="A91" s="7" t="s">
        <v>90</v>
      </c>
      <c r="B91" s="2" t="s">
        <v>232</v>
      </c>
      <c r="C91" s="3">
        <v>11701910.630000001</v>
      </c>
      <c r="D91" s="3">
        <v>0</v>
      </c>
      <c r="E91" s="3">
        <v>11701910.630000001</v>
      </c>
      <c r="F91" s="50">
        <v>0</v>
      </c>
      <c r="G91" s="3">
        <v>11701910.630000001</v>
      </c>
      <c r="H91" s="50">
        <v>0</v>
      </c>
      <c r="I91" s="5">
        <v>11701910.630000001</v>
      </c>
      <c r="J91" s="5">
        <v>0</v>
      </c>
      <c r="K91" s="3">
        <v>11701910.630000001</v>
      </c>
      <c r="L91" s="3">
        <v>0</v>
      </c>
      <c r="M91" s="3">
        <v>10947975.33</v>
      </c>
      <c r="N91" s="3">
        <v>0</v>
      </c>
      <c r="O91" s="3">
        <v>10947931.51</v>
      </c>
      <c r="P91" s="3">
        <v>0</v>
      </c>
      <c r="Q91" s="3">
        <v>10947805.58</v>
      </c>
      <c r="R91" s="3">
        <v>0</v>
      </c>
      <c r="S91" s="3">
        <v>11485018.49</v>
      </c>
      <c r="T91" s="3">
        <v>0</v>
      </c>
      <c r="U91" s="3">
        <v>11485018.49</v>
      </c>
      <c r="V91" s="3">
        <v>0</v>
      </c>
      <c r="W91" s="3">
        <v>11485018.49</v>
      </c>
      <c r="X91" s="3">
        <v>0</v>
      </c>
      <c r="Y91" s="50">
        <v>0</v>
      </c>
      <c r="Z91" s="4">
        <f t="shared" si="11"/>
        <v>125808321.03999999</v>
      </c>
      <c r="AA91" s="3">
        <v>137227927.41947034</v>
      </c>
      <c r="AB91" s="4">
        <f t="shared" si="12"/>
        <v>11419606.379470348</v>
      </c>
      <c r="AC91" s="4"/>
      <c r="AD91" s="3">
        <v>11419606.380000001</v>
      </c>
      <c r="AE91" s="4">
        <f t="shared" si="9"/>
        <v>-5.2965246140956879E-4</v>
      </c>
      <c r="AF91" s="50">
        <v>11419606.380000001</v>
      </c>
      <c r="AG91" s="50"/>
      <c r="AH91" s="4">
        <f t="shared" si="13"/>
        <v>137227927.42000002</v>
      </c>
      <c r="AI91" s="4">
        <f t="shared" si="10"/>
        <v>-5.2967667579650879E-4</v>
      </c>
      <c r="AJ91" s="49">
        <f>'Monthly Adjustments'!AX92</f>
        <v>-2726663.1099999994</v>
      </c>
      <c r="AK91" s="4">
        <f t="shared" si="14"/>
        <v>134501264.31</v>
      </c>
      <c r="AL91">
        <v>125618612.12</v>
      </c>
      <c r="AM91" s="4">
        <f t="shared" si="15"/>
        <v>8882652.1899999976</v>
      </c>
    </row>
    <row r="92" spans="1:39" ht="15.75" x14ac:dyDescent="0.25">
      <c r="A92" s="7" t="s">
        <v>91</v>
      </c>
      <c r="B92" s="2" t="s">
        <v>527</v>
      </c>
      <c r="C92" s="3">
        <v>5942423.79</v>
      </c>
      <c r="D92" s="3">
        <v>0</v>
      </c>
      <c r="E92" s="3">
        <v>5942423.79</v>
      </c>
      <c r="F92" s="50">
        <v>0</v>
      </c>
      <c r="G92" s="3">
        <v>5942423.79</v>
      </c>
      <c r="H92" s="50">
        <v>0</v>
      </c>
      <c r="I92" s="5">
        <v>5942423.79</v>
      </c>
      <c r="J92" s="5">
        <v>0</v>
      </c>
      <c r="K92" s="3">
        <v>5942423.79</v>
      </c>
      <c r="L92" s="3">
        <v>0</v>
      </c>
      <c r="M92" s="3">
        <v>5285498.91</v>
      </c>
      <c r="N92" s="3">
        <v>0</v>
      </c>
      <c r="O92" s="3">
        <v>5253396.1900000004</v>
      </c>
      <c r="P92" s="3">
        <v>0</v>
      </c>
      <c r="Q92" s="3">
        <v>5253330.21</v>
      </c>
      <c r="R92" s="3">
        <v>0</v>
      </c>
      <c r="S92" s="3">
        <v>5528764.0099999998</v>
      </c>
      <c r="T92" s="3">
        <v>0</v>
      </c>
      <c r="U92" s="3">
        <v>5528764</v>
      </c>
      <c r="V92" s="3">
        <v>0</v>
      </c>
      <c r="W92" s="3">
        <v>5528764.0099999998</v>
      </c>
      <c r="X92" s="3">
        <v>0</v>
      </c>
      <c r="Y92" s="50">
        <v>0</v>
      </c>
      <c r="Z92" s="4">
        <f t="shared" si="11"/>
        <v>62090636.279999994</v>
      </c>
      <c r="AA92" s="3">
        <v>67619535.291327015</v>
      </c>
      <c r="AB92" s="4">
        <f t="shared" si="12"/>
        <v>5528899.0113270208</v>
      </c>
      <c r="AC92" s="4"/>
      <c r="AD92" s="3">
        <v>5528899.0099999998</v>
      </c>
      <c r="AE92" s="4">
        <f t="shared" si="9"/>
        <v>1.3270210474729538E-3</v>
      </c>
      <c r="AF92" s="50">
        <v>5528899.0099999998</v>
      </c>
      <c r="AG92" s="50"/>
      <c r="AH92" s="4">
        <f t="shared" si="13"/>
        <v>67619535.289999992</v>
      </c>
      <c r="AI92" s="4">
        <f t="shared" si="10"/>
        <v>1.327022910118103E-3</v>
      </c>
      <c r="AJ92" s="49">
        <f>'Monthly Adjustments'!AX93</f>
        <v>-2858839.1200000006</v>
      </c>
      <c r="AK92" s="4">
        <f t="shared" si="14"/>
        <v>64760696.169999994</v>
      </c>
      <c r="AL92">
        <v>68723429.890000001</v>
      </c>
      <c r="AM92" s="4">
        <f t="shared" si="15"/>
        <v>-3962733.7200000063</v>
      </c>
    </row>
    <row r="93" spans="1:39" ht="15.75" x14ac:dyDescent="0.25">
      <c r="A93" s="7" t="s">
        <v>92</v>
      </c>
      <c r="B93" s="2" t="s">
        <v>528</v>
      </c>
      <c r="C93" s="3">
        <v>0</v>
      </c>
      <c r="D93" s="3">
        <v>0</v>
      </c>
      <c r="E93" s="3">
        <v>0</v>
      </c>
      <c r="F93" s="50">
        <v>0</v>
      </c>
      <c r="G93" s="3">
        <v>0</v>
      </c>
      <c r="H93" s="50">
        <v>0</v>
      </c>
      <c r="I93" s="5">
        <v>0</v>
      </c>
      <c r="J93" s="5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0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50">
        <v>0</v>
      </c>
      <c r="Z93" s="4">
        <f t="shared" si="11"/>
        <v>0</v>
      </c>
      <c r="AA93" s="3">
        <v>0</v>
      </c>
      <c r="AB93" s="4">
        <f t="shared" si="12"/>
        <v>0</v>
      </c>
      <c r="AC93" s="4"/>
      <c r="AD93" s="3">
        <v>0</v>
      </c>
      <c r="AE93" s="4">
        <f t="shared" si="9"/>
        <v>0</v>
      </c>
      <c r="AF93" s="50">
        <v>0</v>
      </c>
      <c r="AG93" s="50"/>
      <c r="AH93" s="4">
        <f t="shared" si="13"/>
        <v>0</v>
      </c>
      <c r="AI93" s="4">
        <f t="shared" si="10"/>
        <v>0</v>
      </c>
      <c r="AJ93" s="49">
        <f>'Monthly Adjustments'!AX94</f>
        <v>0</v>
      </c>
      <c r="AK93" s="4">
        <f t="shared" si="14"/>
        <v>0</v>
      </c>
      <c r="AL93">
        <v>320992.09999999998</v>
      </c>
      <c r="AM93" s="4">
        <f t="shared" si="15"/>
        <v>-320992.09999999998</v>
      </c>
    </row>
    <row r="94" spans="1:39" ht="15.75" x14ac:dyDescent="0.25">
      <c r="A94" s="7" t="s">
        <v>93</v>
      </c>
      <c r="B94" s="2" t="s">
        <v>233</v>
      </c>
      <c r="C94" s="3">
        <v>606405.19999999995</v>
      </c>
      <c r="D94" s="3">
        <v>0</v>
      </c>
      <c r="E94" s="3">
        <v>606405.19999999995</v>
      </c>
      <c r="F94" s="50">
        <v>0</v>
      </c>
      <c r="G94" s="3">
        <v>606405.19999999995</v>
      </c>
      <c r="H94" s="50">
        <v>0</v>
      </c>
      <c r="I94" s="5">
        <v>606405.19999999995</v>
      </c>
      <c r="J94" s="5">
        <v>0</v>
      </c>
      <c r="K94" s="3">
        <v>606405.19999999995</v>
      </c>
      <c r="L94" s="3">
        <v>0</v>
      </c>
      <c r="M94" s="3">
        <v>551745.57999999996</v>
      </c>
      <c r="N94" s="3">
        <v>0</v>
      </c>
      <c r="O94" s="3">
        <v>552983.65</v>
      </c>
      <c r="P94" s="3">
        <v>0</v>
      </c>
      <c r="Q94" s="3">
        <v>552986.92000000004</v>
      </c>
      <c r="R94" s="3">
        <v>0</v>
      </c>
      <c r="S94" s="3">
        <v>572210.73</v>
      </c>
      <c r="T94" s="3">
        <v>0</v>
      </c>
      <c r="U94" s="3">
        <v>572210.72</v>
      </c>
      <c r="V94" s="3">
        <v>0</v>
      </c>
      <c r="W94" s="3">
        <v>572210.73</v>
      </c>
      <c r="X94" s="3">
        <v>0</v>
      </c>
      <c r="Y94" s="50">
        <v>0</v>
      </c>
      <c r="Z94" s="4">
        <f t="shared" si="11"/>
        <v>6406374.3300000001</v>
      </c>
      <c r="AA94" s="3">
        <v>6978574.6029284541</v>
      </c>
      <c r="AB94" s="4">
        <f t="shared" si="12"/>
        <v>572200.27292845398</v>
      </c>
      <c r="AC94" s="4"/>
      <c r="AD94" s="3">
        <v>572200.27</v>
      </c>
      <c r="AE94" s="4">
        <f t="shared" si="9"/>
        <v>2.9284539632499218E-3</v>
      </c>
      <c r="AF94" s="50">
        <v>572200.27</v>
      </c>
      <c r="AG94" s="50"/>
      <c r="AH94" s="4">
        <f t="shared" si="13"/>
        <v>6978574.5999999996</v>
      </c>
      <c r="AI94" s="4">
        <f t="shared" si="10"/>
        <v>2.9284544289112091E-3</v>
      </c>
      <c r="AJ94" s="49">
        <f>'Monthly Adjustments'!AX95</f>
        <v>0</v>
      </c>
      <c r="AK94" s="4">
        <f t="shared" si="14"/>
        <v>6978574.5999999996</v>
      </c>
      <c r="AL94">
        <v>7109701.0800000001</v>
      </c>
      <c r="AM94" s="4">
        <f t="shared" si="15"/>
        <v>-131126.48000000045</v>
      </c>
    </row>
    <row r="95" spans="1:39" ht="15.75" x14ac:dyDescent="0.25">
      <c r="A95" s="7" t="s">
        <v>94</v>
      </c>
      <c r="B95" s="2" t="s">
        <v>529</v>
      </c>
      <c r="C95" s="3">
        <v>220428.69</v>
      </c>
      <c r="D95" s="3">
        <v>0</v>
      </c>
      <c r="E95" s="3">
        <v>220428.69</v>
      </c>
      <c r="F95" s="50">
        <v>0</v>
      </c>
      <c r="G95" s="3">
        <v>220428.69</v>
      </c>
      <c r="H95" s="50">
        <v>0</v>
      </c>
      <c r="I95" s="5">
        <v>220428.69</v>
      </c>
      <c r="J95" s="5">
        <v>0</v>
      </c>
      <c r="K95" s="3">
        <v>220428.69</v>
      </c>
      <c r="L95" s="3">
        <v>0</v>
      </c>
      <c r="M95" s="3">
        <v>234277.57</v>
      </c>
      <c r="N95" s="3">
        <v>0</v>
      </c>
      <c r="O95" s="3">
        <v>233930</v>
      </c>
      <c r="P95" s="3">
        <v>0</v>
      </c>
      <c r="Q95" s="3">
        <v>233931.1</v>
      </c>
      <c r="R95" s="3">
        <v>0</v>
      </c>
      <c r="S95" s="3">
        <v>240382.87</v>
      </c>
      <c r="T95" s="3">
        <v>0</v>
      </c>
      <c r="U95" s="3">
        <v>240382.87</v>
      </c>
      <c r="V95" s="3">
        <v>0</v>
      </c>
      <c r="W95" s="3">
        <v>240382.88</v>
      </c>
      <c r="X95" s="3">
        <v>0</v>
      </c>
      <c r="Y95" s="50">
        <v>0</v>
      </c>
      <c r="Z95" s="4">
        <f t="shared" si="11"/>
        <v>2525430.7400000002</v>
      </c>
      <c r="AA95" s="3">
        <v>2765810.1041985187</v>
      </c>
      <c r="AB95" s="4">
        <f t="shared" si="12"/>
        <v>240379.36419851845</v>
      </c>
      <c r="AC95" s="4"/>
      <c r="AD95" s="3">
        <v>240379.36</v>
      </c>
      <c r="AE95" s="4">
        <f t="shared" si="9"/>
        <v>4.1985184652730823E-3</v>
      </c>
      <c r="AF95" s="50">
        <v>240379.36</v>
      </c>
      <c r="AG95" s="50"/>
      <c r="AH95" s="4">
        <f t="shared" si="13"/>
        <v>2765810.1</v>
      </c>
      <c r="AI95" s="4">
        <f t="shared" si="10"/>
        <v>4.1985185816884041E-3</v>
      </c>
      <c r="AJ95" s="49">
        <f>'Monthly Adjustments'!AX96</f>
        <v>0</v>
      </c>
      <c r="AK95" s="4">
        <f t="shared" si="14"/>
        <v>2765810.1</v>
      </c>
      <c r="AL95">
        <v>2183466.71</v>
      </c>
      <c r="AM95" s="4">
        <f t="shared" si="15"/>
        <v>582343.39000000013</v>
      </c>
    </row>
    <row r="96" spans="1:39" ht="15.75" x14ac:dyDescent="0.25">
      <c r="A96" s="7" t="s">
        <v>95</v>
      </c>
      <c r="B96" s="2" t="s">
        <v>530</v>
      </c>
      <c r="C96" s="3">
        <v>206026.27</v>
      </c>
      <c r="D96" s="3">
        <v>0</v>
      </c>
      <c r="E96" s="3">
        <v>206026.27</v>
      </c>
      <c r="F96" s="50">
        <v>0</v>
      </c>
      <c r="G96" s="3">
        <v>206026.27</v>
      </c>
      <c r="H96" s="50">
        <v>0</v>
      </c>
      <c r="I96" s="5">
        <v>206026.27</v>
      </c>
      <c r="J96" s="5">
        <v>0</v>
      </c>
      <c r="K96" s="3">
        <v>206026.27</v>
      </c>
      <c r="L96" s="3">
        <v>0</v>
      </c>
      <c r="M96" s="3">
        <v>191219.36</v>
      </c>
      <c r="N96" s="3">
        <v>0</v>
      </c>
      <c r="O96" s="3">
        <v>191066.29</v>
      </c>
      <c r="P96" s="3">
        <v>0</v>
      </c>
      <c r="Q96" s="3">
        <v>191067.7</v>
      </c>
      <c r="R96" s="3">
        <v>0</v>
      </c>
      <c r="S96" s="3">
        <v>199366.65</v>
      </c>
      <c r="T96" s="3">
        <v>0</v>
      </c>
      <c r="U96" s="3">
        <v>199366.65</v>
      </c>
      <c r="V96" s="3">
        <v>0</v>
      </c>
      <c r="W96" s="3">
        <v>199366.65</v>
      </c>
      <c r="X96" s="3">
        <v>0</v>
      </c>
      <c r="Y96" s="50">
        <v>0</v>
      </c>
      <c r="Z96" s="4">
        <f t="shared" si="11"/>
        <v>2201584.65</v>
      </c>
      <c r="AA96" s="3">
        <v>2400946.797430384</v>
      </c>
      <c r="AB96" s="4">
        <f t="shared" si="12"/>
        <v>199362.14743038407</v>
      </c>
      <c r="AC96" s="4"/>
      <c r="AD96" s="3">
        <v>199362.15</v>
      </c>
      <c r="AE96" s="4">
        <f t="shared" si="9"/>
        <v>-2.5696159282233566E-3</v>
      </c>
      <c r="AF96" s="50">
        <v>199362.15</v>
      </c>
      <c r="AG96" s="50"/>
      <c r="AH96" s="4">
        <f t="shared" si="13"/>
        <v>2400946.7999999998</v>
      </c>
      <c r="AI96" s="4">
        <f t="shared" si="10"/>
        <v>-2.5696158409118652E-3</v>
      </c>
      <c r="AJ96" s="49">
        <f>'Monthly Adjustments'!AX97</f>
        <v>0</v>
      </c>
      <c r="AK96" s="4">
        <f t="shared" si="14"/>
        <v>2400946.7999999998</v>
      </c>
      <c r="AL96">
        <v>2368389.13</v>
      </c>
      <c r="AM96" s="4">
        <f t="shared" si="15"/>
        <v>32557.669999999925</v>
      </c>
    </row>
    <row r="97" spans="1:39" ht="15.75" x14ac:dyDescent="0.25">
      <c r="A97" s="7" t="s">
        <v>96</v>
      </c>
      <c r="B97" s="2" t="s">
        <v>531</v>
      </c>
      <c r="C97" s="3">
        <v>114847.07</v>
      </c>
      <c r="D97" s="3">
        <v>0</v>
      </c>
      <c r="E97" s="3">
        <v>114847.07</v>
      </c>
      <c r="F97" s="50">
        <v>0</v>
      </c>
      <c r="G97" s="3">
        <v>114847.07</v>
      </c>
      <c r="H97" s="50">
        <v>0</v>
      </c>
      <c r="I97" s="5">
        <v>114847.07</v>
      </c>
      <c r="J97" s="5">
        <v>0</v>
      </c>
      <c r="K97" s="3">
        <v>114847.07</v>
      </c>
      <c r="L97" s="3">
        <v>0</v>
      </c>
      <c r="M97" s="3">
        <v>107449.24</v>
      </c>
      <c r="N97" s="3">
        <v>0</v>
      </c>
      <c r="O97" s="3">
        <v>107783.95</v>
      </c>
      <c r="P97" s="3">
        <v>0</v>
      </c>
      <c r="Q97" s="3">
        <v>107784.62</v>
      </c>
      <c r="R97" s="3">
        <v>0</v>
      </c>
      <c r="S97" s="3">
        <v>111714.8</v>
      </c>
      <c r="T97" s="3">
        <v>0</v>
      </c>
      <c r="U97" s="3">
        <v>111714.8</v>
      </c>
      <c r="V97" s="3">
        <v>0</v>
      </c>
      <c r="W97" s="3">
        <v>111714.8</v>
      </c>
      <c r="X97" s="3">
        <v>0</v>
      </c>
      <c r="Y97" s="50">
        <v>0</v>
      </c>
      <c r="Z97" s="4">
        <f t="shared" si="11"/>
        <v>1232397.56</v>
      </c>
      <c r="AA97" s="3">
        <v>1344110.2155999746</v>
      </c>
      <c r="AB97" s="4">
        <f t="shared" si="12"/>
        <v>111712.65559997456</v>
      </c>
      <c r="AC97" s="4"/>
      <c r="AD97" s="3">
        <v>111712.66</v>
      </c>
      <c r="AE97" s="4">
        <f t="shared" si="9"/>
        <v>-4.4000254420097917E-3</v>
      </c>
      <c r="AF97" s="50">
        <v>111712.66</v>
      </c>
      <c r="AG97" s="50"/>
      <c r="AH97" s="4">
        <f t="shared" si="13"/>
        <v>1344110.22</v>
      </c>
      <c r="AI97" s="4">
        <f t="shared" si="10"/>
        <v>-4.4000253546983004E-3</v>
      </c>
      <c r="AJ97" s="49">
        <f>'Monthly Adjustments'!AX98</f>
        <v>0</v>
      </c>
      <c r="AK97" s="4">
        <f t="shared" si="14"/>
        <v>1344110.22</v>
      </c>
      <c r="AL97">
        <v>1291108.8</v>
      </c>
      <c r="AM97" s="4">
        <f t="shared" si="15"/>
        <v>53001.419999999925</v>
      </c>
    </row>
    <row r="98" spans="1:39" ht="15.75" x14ac:dyDescent="0.25">
      <c r="A98" s="7" t="s">
        <v>97</v>
      </c>
      <c r="B98" s="2" t="s">
        <v>532</v>
      </c>
      <c r="C98" s="3">
        <v>359473.58</v>
      </c>
      <c r="D98" s="3">
        <v>0</v>
      </c>
      <c r="E98" s="3">
        <v>359473.58</v>
      </c>
      <c r="F98" s="50">
        <v>0</v>
      </c>
      <c r="G98" s="3">
        <v>359473.58</v>
      </c>
      <c r="H98" s="50">
        <v>0</v>
      </c>
      <c r="I98" s="5">
        <v>359473.58</v>
      </c>
      <c r="J98" s="5">
        <v>0</v>
      </c>
      <c r="K98" s="3">
        <v>359473.58</v>
      </c>
      <c r="L98" s="3">
        <v>0</v>
      </c>
      <c r="M98" s="3">
        <v>283395.65000000002</v>
      </c>
      <c r="N98" s="3">
        <v>0</v>
      </c>
      <c r="O98" s="3">
        <v>283944.56</v>
      </c>
      <c r="P98" s="3">
        <v>0</v>
      </c>
      <c r="Q98" s="3">
        <v>283946.09999999998</v>
      </c>
      <c r="R98" s="3">
        <v>0</v>
      </c>
      <c r="S98" s="3">
        <v>293011.12</v>
      </c>
      <c r="T98" s="3">
        <v>0</v>
      </c>
      <c r="U98" s="3">
        <v>293011.12</v>
      </c>
      <c r="V98" s="3">
        <v>0</v>
      </c>
      <c r="W98" s="3">
        <v>293011.12</v>
      </c>
      <c r="X98" s="3">
        <v>0</v>
      </c>
      <c r="Y98" s="50">
        <v>0</v>
      </c>
      <c r="Z98" s="4">
        <f t="shared" si="11"/>
        <v>3527687.5700000008</v>
      </c>
      <c r="AA98" s="3">
        <v>3820693.7605813644</v>
      </c>
      <c r="AB98" s="4">
        <f t="shared" si="12"/>
        <v>293006.19058136363</v>
      </c>
      <c r="AC98" s="4"/>
      <c r="AD98" s="3">
        <v>293006.19</v>
      </c>
      <c r="AE98" s="4">
        <f t="shared" ref="AE98:AE129" si="16">AB98-AD98</f>
        <v>5.8136362349614501E-4</v>
      </c>
      <c r="AF98" s="50">
        <v>293006.19</v>
      </c>
      <c r="AG98" s="50"/>
      <c r="AH98" s="4">
        <f t="shared" si="13"/>
        <v>3820693.7600000002</v>
      </c>
      <c r="AI98" s="4">
        <f t="shared" ref="AI98:AI129" si="17">AA98-AH98</f>
        <v>5.8136414736509323E-4</v>
      </c>
      <c r="AJ98" s="49">
        <f>'Monthly Adjustments'!AX99</f>
        <v>0</v>
      </c>
      <c r="AK98" s="4">
        <f t="shared" si="14"/>
        <v>3820693.7600000002</v>
      </c>
      <c r="AL98">
        <v>3183447.93</v>
      </c>
      <c r="AM98" s="4">
        <f t="shared" si="15"/>
        <v>637245.83000000007</v>
      </c>
    </row>
    <row r="99" spans="1:39" ht="15.75" x14ac:dyDescent="0.25">
      <c r="A99" s="7" t="s">
        <v>98</v>
      </c>
      <c r="B99" s="2" t="s">
        <v>533</v>
      </c>
      <c r="C99" s="3">
        <v>45986.09</v>
      </c>
      <c r="D99" s="3">
        <v>0</v>
      </c>
      <c r="E99" s="3">
        <v>45986.09</v>
      </c>
      <c r="F99" s="50">
        <v>0</v>
      </c>
      <c r="G99" s="3">
        <v>45986.09</v>
      </c>
      <c r="H99" s="50">
        <v>0</v>
      </c>
      <c r="I99" s="5">
        <v>45986.09</v>
      </c>
      <c r="J99" s="5">
        <v>0</v>
      </c>
      <c r="K99" s="3">
        <v>45986.09</v>
      </c>
      <c r="L99" s="3">
        <v>0</v>
      </c>
      <c r="M99" s="3">
        <v>39161.58</v>
      </c>
      <c r="N99" s="3">
        <v>0</v>
      </c>
      <c r="O99" s="3">
        <v>39154.92</v>
      </c>
      <c r="P99" s="3">
        <v>0</v>
      </c>
      <c r="Q99" s="3">
        <v>39155.230000000003</v>
      </c>
      <c r="R99" s="3">
        <v>0</v>
      </c>
      <c r="S99" s="3">
        <v>40949.1</v>
      </c>
      <c r="T99" s="3">
        <v>0</v>
      </c>
      <c r="U99" s="3">
        <v>40949.1</v>
      </c>
      <c r="V99" s="3">
        <v>0</v>
      </c>
      <c r="W99" s="3">
        <v>40949.11</v>
      </c>
      <c r="X99" s="3">
        <v>0</v>
      </c>
      <c r="Y99" s="50">
        <v>0</v>
      </c>
      <c r="Z99" s="4">
        <f t="shared" si="11"/>
        <v>470249.48999999987</v>
      </c>
      <c r="AA99" s="3">
        <v>511197.61907448637</v>
      </c>
      <c r="AB99" s="4">
        <f t="shared" si="12"/>
        <v>40948.129074486496</v>
      </c>
      <c r="AC99" s="4"/>
      <c r="AD99" s="3">
        <v>40948.129999999997</v>
      </c>
      <c r="AE99" s="4">
        <f t="shared" si="16"/>
        <v>-9.2551350098801777E-4</v>
      </c>
      <c r="AF99" s="50">
        <v>40948.129999999997</v>
      </c>
      <c r="AG99" s="50"/>
      <c r="AH99" s="4">
        <f t="shared" si="13"/>
        <v>511197.61999999994</v>
      </c>
      <c r="AI99" s="4">
        <f t="shared" si="17"/>
        <v>-9.255135664716363E-4</v>
      </c>
      <c r="AJ99" s="49">
        <f>'Monthly Adjustments'!AX100</f>
        <v>0</v>
      </c>
      <c r="AK99" s="4">
        <f t="shared" si="14"/>
        <v>511197.61999999994</v>
      </c>
      <c r="AL99">
        <v>576272.80000000005</v>
      </c>
      <c r="AM99" s="4">
        <f t="shared" si="15"/>
        <v>-65075.180000000109</v>
      </c>
    </row>
    <row r="100" spans="1:39" ht="15.75" x14ac:dyDescent="0.25">
      <c r="A100" s="7" t="s">
        <v>99</v>
      </c>
      <c r="B100" s="2" t="s">
        <v>534</v>
      </c>
      <c r="C100" s="3">
        <v>130553.89</v>
      </c>
      <c r="D100" s="3">
        <v>0</v>
      </c>
      <c r="E100" s="3">
        <v>130553.89</v>
      </c>
      <c r="F100" s="50">
        <v>0</v>
      </c>
      <c r="G100" s="3">
        <v>130553.89</v>
      </c>
      <c r="H100" s="50">
        <v>0</v>
      </c>
      <c r="I100" s="5">
        <v>130553.89</v>
      </c>
      <c r="J100" s="5">
        <v>0</v>
      </c>
      <c r="K100" s="3">
        <v>130553.89</v>
      </c>
      <c r="L100" s="3">
        <v>0</v>
      </c>
      <c r="M100" s="3">
        <v>121835.45</v>
      </c>
      <c r="N100" s="3">
        <v>0</v>
      </c>
      <c r="O100" s="3">
        <v>122004.51</v>
      </c>
      <c r="P100" s="3">
        <v>0</v>
      </c>
      <c r="Q100" s="3">
        <v>122005.54</v>
      </c>
      <c r="R100" s="3">
        <v>0</v>
      </c>
      <c r="S100" s="3">
        <v>128054.08</v>
      </c>
      <c r="T100" s="3">
        <v>0</v>
      </c>
      <c r="U100" s="3">
        <v>128054.09</v>
      </c>
      <c r="V100" s="3">
        <v>0</v>
      </c>
      <c r="W100" s="3">
        <v>128054.08</v>
      </c>
      <c r="X100" s="3">
        <v>0</v>
      </c>
      <c r="Y100" s="50">
        <v>0</v>
      </c>
      <c r="Z100" s="4">
        <f t="shared" si="11"/>
        <v>1402777.2000000002</v>
      </c>
      <c r="AA100" s="3">
        <v>1530828.0012132952</v>
      </c>
      <c r="AB100" s="4">
        <f t="shared" si="12"/>
        <v>128050.80121329497</v>
      </c>
      <c r="AC100" s="4"/>
      <c r="AD100" s="3">
        <v>128050.8</v>
      </c>
      <c r="AE100" s="4">
        <f t="shared" si="16"/>
        <v>1.2132949632359669E-3</v>
      </c>
      <c r="AF100" s="50">
        <v>128050.8</v>
      </c>
      <c r="AG100" s="50"/>
      <c r="AH100" s="4">
        <f t="shared" si="13"/>
        <v>1530828</v>
      </c>
      <c r="AI100" s="4">
        <f t="shared" si="17"/>
        <v>1.2132951524108648E-3</v>
      </c>
      <c r="AJ100" s="49">
        <f>'Monthly Adjustments'!AX101</f>
        <v>0</v>
      </c>
      <c r="AK100" s="4">
        <f t="shared" si="14"/>
        <v>1530828</v>
      </c>
      <c r="AL100">
        <v>1194423.24</v>
      </c>
      <c r="AM100" s="4">
        <f t="shared" si="15"/>
        <v>336404.76</v>
      </c>
    </row>
    <row r="101" spans="1:39" ht="15.75" x14ac:dyDescent="0.25">
      <c r="A101" s="7" t="s">
        <v>100</v>
      </c>
      <c r="B101" s="2" t="s">
        <v>234</v>
      </c>
      <c r="C101" s="3">
        <v>220569.1</v>
      </c>
      <c r="D101" s="3">
        <v>0</v>
      </c>
      <c r="E101" s="3">
        <v>220569.1</v>
      </c>
      <c r="F101" s="50">
        <v>0</v>
      </c>
      <c r="G101" s="3">
        <v>220569.1</v>
      </c>
      <c r="H101" s="50">
        <v>0</v>
      </c>
      <c r="I101" s="5">
        <v>220569.1</v>
      </c>
      <c r="J101" s="5">
        <v>0</v>
      </c>
      <c r="K101" s="3">
        <v>220569.1</v>
      </c>
      <c r="L101" s="3">
        <v>0</v>
      </c>
      <c r="M101" s="3">
        <v>187078.92</v>
      </c>
      <c r="N101" s="3">
        <v>0</v>
      </c>
      <c r="O101" s="3">
        <v>187573.55</v>
      </c>
      <c r="P101" s="3">
        <v>0</v>
      </c>
      <c r="Q101" s="3">
        <v>187575.26</v>
      </c>
      <c r="R101" s="3">
        <v>0</v>
      </c>
      <c r="S101" s="3">
        <v>197602.42</v>
      </c>
      <c r="T101" s="3">
        <v>0</v>
      </c>
      <c r="U101" s="3">
        <v>197602.43</v>
      </c>
      <c r="V101" s="3">
        <v>0</v>
      </c>
      <c r="W101" s="3">
        <v>197602.42</v>
      </c>
      <c r="X101" s="3">
        <v>0</v>
      </c>
      <c r="Y101" s="50">
        <v>0</v>
      </c>
      <c r="Z101" s="4">
        <f t="shared" si="11"/>
        <v>2257880.5</v>
      </c>
      <c r="AA101" s="3">
        <v>2455477.4786768248</v>
      </c>
      <c r="AB101" s="4">
        <f t="shared" si="12"/>
        <v>197596.97867682483</v>
      </c>
      <c r="AC101" s="4"/>
      <c r="AD101" s="3">
        <v>197596.98</v>
      </c>
      <c r="AE101" s="4">
        <f t="shared" si="16"/>
        <v>-1.3231751800049096E-3</v>
      </c>
      <c r="AF101" s="50">
        <v>197596.98</v>
      </c>
      <c r="AG101" s="50"/>
      <c r="AH101" s="4">
        <f t="shared" si="13"/>
        <v>2455477.48</v>
      </c>
      <c r="AI101" s="4">
        <f t="shared" si="17"/>
        <v>-1.3231751509010792E-3</v>
      </c>
      <c r="AJ101" s="49">
        <f>'Monthly Adjustments'!AX102</f>
        <v>0</v>
      </c>
      <c r="AK101" s="4">
        <f t="shared" si="14"/>
        <v>2455477.48</v>
      </c>
      <c r="AL101">
        <v>2576876.46</v>
      </c>
      <c r="AM101" s="4">
        <f t="shared" si="15"/>
        <v>-121398.97999999998</v>
      </c>
    </row>
    <row r="102" spans="1:39" ht="15.75" x14ac:dyDescent="0.25">
      <c r="A102" s="7" t="s">
        <v>101</v>
      </c>
      <c r="B102" s="2" t="s">
        <v>235</v>
      </c>
      <c r="C102" s="3">
        <v>59847.8</v>
      </c>
      <c r="D102" s="3">
        <v>0</v>
      </c>
      <c r="E102" s="3">
        <v>59847.8</v>
      </c>
      <c r="F102" s="50">
        <v>0</v>
      </c>
      <c r="G102" s="3">
        <v>59847.8</v>
      </c>
      <c r="H102" s="50">
        <v>0</v>
      </c>
      <c r="I102" s="5">
        <v>59847.8</v>
      </c>
      <c r="J102" s="5">
        <v>0</v>
      </c>
      <c r="K102" s="3">
        <v>59847.8</v>
      </c>
      <c r="L102" s="3">
        <v>0</v>
      </c>
      <c r="M102" s="3">
        <v>58156.39</v>
      </c>
      <c r="N102" s="3">
        <v>0</v>
      </c>
      <c r="O102" s="3">
        <v>58139.75</v>
      </c>
      <c r="P102" s="3">
        <v>0</v>
      </c>
      <c r="Q102" s="3">
        <v>58140.08</v>
      </c>
      <c r="R102" s="3">
        <v>0</v>
      </c>
      <c r="S102" s="3">
        <v>60095.12</v>
      </c>
      <c r="T102" s="3">
        <v>0</v>
      </c>
      <c r="U102" s="3">
        <v>60095.12</v>
      </c>
      <c r="V102" s="3">
        <v>0</v>
      </c>
      <c r="W102" s="3">
        <v>60095.11</v>
      </c>
      <c r="X102" s="3">
        <v>0</v>
      </c>
      <c r="Y102" s="50">
        <v>0</v>
      </c>
      <c r="Z102" s="4">
        <f t="shared" si="11"/>
        <v>653960.57000000007</v>
      </c>
      <c r="AA102" s="3">
        <v>714054.62243362982</v>
      </c>
      <c r="AB102" s="4">
        <f t="shared" si="12"/>
        <v>60094.052433629753</v>
      </c>
      <c r="AC102" s="4"/>
      <c r="AD102" s="3">
        <v>60094.05</v>
      </c>
      <c r="AE102" s="4">
        <f t="shared" si="16"/>
        <v>2.4336297501577064E-3</v>
      </c>
      <c r="AF102" s="50">
        <v>60094.05</v>
      </c>
      <c r="AG102" s="50"/>
      <c r="AH102" s="4">
        <f t="shared" si="13"/>
        <v>714054.62000000011</v>
      </c>
      <c r="AI102" s="4">
        <f t="shared" si="17"/>
        <v>2.4336297065019608E-3</v>
      </c>
      <c r="AJ102" s="49">
        <f>'Monthly Adjustments'!AX103</f>
        <v>-4177.32</v>
      </c>
      <c r="AK102" s="4">
        <f t="shared" si="14"/>
        <v>709877.30000000016</v>
      </c>
      <c r="AL102">
        <v>645771.46</v>
      </c>
      <c r="AM102" s="4">
        <f t="shared" si="15"/>
        <v>64105.8400000002</v>
      </c>
    </row>
    <row r="103" spans="1:39" ht="15.75" x14ac:dyDescent="0.25">
      <c r="A103" s="7" t="s">
        <v>102</v>
      </c>
      <c r="B103" s="2" t="s">
        <v>236</v>
      </c>
      <c r="C103" s="3">
        <v>974840.4</v>
      </c>
      <c r="D103" s="3">
        <v>0</v>
      </c>
      <c r="E103" s="3">
        <v>974840.4</v>
      </c>
      <c r="F103" s="50">
        <v>0</v>
      </c>
      <c r="G103" s="3">
        <v>974840.4</v>
      </c>
      <c r="H103" s="50">
        <v>0</v>
      </c>
      <c r="I103" s="5">
        <v>974840.4</v>
      </c>
      <c r="J103" s="5">
        <v>0</v>
      </c>
      <c r="K103" s="3">
        <v>974840.4</v>
      </c>
      <c r="L103" s="3">
        <v>0</v>
      </c>
      <c r="M103" s="3">
        <v>911179.54</v>
      </c>
      <c r="N103" s="3">
        <v>0</v>
      </c>
      <c r="O103" s="3">
        <v>909668.57</v>
      </c>
      <c r="P103" s="3">
        <v>0</v>
      </c>
      <c r="Q103" s="3">
        <v>909675.2</v>
      </c>
      <c r="R103" s="3">
        <v>0</v>
      </c>
      <c r="S103" s="3">
        <v>948596.89</v>
      </c>
      <c r="T103" s="3">
        <v>0</v>
      </c>
      <c r="U103" s="3">
        <v>948596.89</v>
      </c>
      <c r="V103" s="3">
        <v>0</v>
      </c>
      <c r="W103" s="3">
        <v>948596.9</v>
      </c>
      <c r="X103" s="3">
        <v>0</v>
      </c>
      <c r="Y103" s="50">
        <v>0</v>
      </c>
      <c r="Z103" s="4">
        <f t="shared" si="11"/>
        <v>10450515.990000002</v>
      </c>
      <c r="AA103" s="3">
        <v>11399091.724881176</v>
      </c>
      <c r="AB103" s="4">
        <f t="shared" si="12"/>
        <v>948575.73488117382</v>
      </c>
      <c r="AC103" s="4"/>
      <c r="AD103" s="3">
        <v>948575.73</v>
      </c>
      <c r="AE103" s="4">
        <f t="shared" si="16"/>
        <v>4.8811738379299641E-3</v>
      </c>
      <c r="AF103" s="50">
        <v>948575.73</v>
      </c>
      <c r="AG103" s="50"/>
      <c r="AH103" s="4">
        <f t="shared" si="13"/>
        <v>11399091.720000001</v>
      </c>
      <c r="AI103" s="4">
        <f t="shared" si="17"/>
        <v>4.881175234913826E-3</v>
      </c>
      <c r="AJ103" s="49">
        <f>'Monthly Adjustments'!AX104</f>
        <v>0</v>
      </c>
      <c r="AK103" s="4">
        <f t="shared" si="14"/>
        <v>11399091.720000001</v>
      </c>
      <c r="AL103">
        <v>10683701.35</v>
      </c>
      <c r="AM103" s="4">
        <f t="shared" si="15"/>
        <v>715390.37000000104</v>
      </c>
    </row>
    <row r="104" spans="1:39" ht="15.75" x14ac:dyDescent="0.25">
      <c r="A104" s="7" t="s">
        <v>103</v>
      </c>
      <c r="B104" s="2" t="s">
        <v>237</v>
      </c>
      <c r="C104" s="3">
        <v>124099.41</v>
      </c>
      <c r="D104" s="3">
        <v>0</v>
      </c>
      <c r="E104" s="3">
        <v>124099.41</v>
      </c>
      <c r="F104" s="50">
        <v>0</v>
      </c>
      <c r="G104" s="3">
        <v>124099.41</v>
      </c>
      <c r="H104" s="50">
        <v>0</v>
      </c>
      <c r="I104" s="5">
        <v>124099.41</v>
      </c>
      <c r="J104" s="5">
        <v>0</v>
      </c>
      <c r="K104" s="3">
        <v>124099.41</v>
      </c>
      <c r="L104" s="3">
        <v>0</v>
      </c>
      <c r="M104" s="3">
        <v>115678.61</v>
      </c>
      <c r="N104" s="3">
        <v>0</v>
      </c>
      <c r="O104" s="3">
        <v>115662.34</v>
      </c>
      <c r="P104" s="3">
        <v>0</v>
      </c>
      <c r="Q104" s="3">
        <v>115663.38</v>
      </c>
      <c r="R104" s="3">
        <v>0</v>
      </c>
      <c r="S104" s="3">
        <v>121774.61</v>
      </c>
      <c r="T104" s="3">
        <v>0</v>
      </c>
      <c r="U104" s="3">
        <v>121774.61</v>
      </c>
      <c r="V104" s="3">
        <v>0</v>
      </c>
      <c r="W104" s="3">
        <v>121774.61</v>
      </c>
      <c r="X104" s="3">
        <v>0</v>
      </c>
      <c r="Y104" s="50">
        <v>0</v>
      </c>
      <c r="Z104" s="4">
        <f t="shared" si="11"/>
        <v>1332825.2100000002</v>
      </c>
      <c r="AA104" s="3">
        <v>1454596.502542496</v>
      </c>
      <c r="AB104" s="4">
        <f t="shared" si="12"/>
        <v>121771.29254249576</v>
      </c>
      <c r="AC104" s="4"/>
      <c r="AD104" s="3">
        <v>121771.29</v>
      </c>
      <c r="AE104" s="4">
        <f t="shared" si="16"/>
        <v>2.5424957711948082E-3</v>
      </c>
      <c r="AF104" s="50">
        <v>121771.29</v>
      </c>
      <c r="AG104" s="50"/>
      <c r="AH104" s="4">
        <f t="shared" si="13"/>
        <v>1454596.5</v>
      </c>
      <c r="AI104" s="4">
        <f t="shared" si="17"/>
        <v>2.5424959603697062E-3</v>
      </c>
      <c r="AJ104" s="49">
        <f>'Monthly Adjustments'!AX105</f>
        <v>0</v>
      </c>
      <c r="AK104" s="4">
        <f t="shared" si="14"/>
        <v>1454596.5</v>
      </c>
      <c r="AL104">
        <v>1288146.33</v>
      </c>
      <c r="AM104" s="4">
        <f t="shared" si="15"/>
        <v>166450.16999999993</v>
      </c>
    </row>
    <row r="105" spans="1:39" ht="15.75" x14ac:dyDescent="0.25">
      <c r="A105" s="7" t="s">
        <v>104</v>
      </c>
      <c r="B105" s="2" t="s">
        <v>238</v>
      </c>
      <c r="C105" s="3">
        <v>232327.52</v>
      </c>
      <c r="D105" s="3">
        <v>0</v>
      </c>
      <c r="E105" s="3">
        <v>232327.52</v>
      </c>
      <c r="F105" s="50">
        <v>0</v>
      </c>
      <c r="G105" s="3">
        <v>232327.52</v>
      </c>
      <c r="H105" s="50">
        <v>0</v>
      </c>
      <c r="I105" s="5">
        <v>232327.52</v>
      </c>
      <c r="J105" s="5">
        <v>0</v>
      </c>
      <c r="K105" s="3">
        <v>232327.52</v>
      </c>
      <c r="L105" s="3">
        <v>0</v>
      </c>
      <c r="M105" s="3">
        <v>208982.59</v>
      </c>
      <c r="N105" s="3">
        <v>0</v>
      </c>
      <c r="O105" s="3">
        <v>241287.67</v>
      </c>
      <c r="P105" s="3">
        <v>0</v>
      </c>
      <c r="Q105" s="3">
        <v>241289</v>
      </c>
      <c r="R105" s="3">
        <v>0</v>
      </c>
      <c r="S105" s="3">
        <v>249109.31</v>
      </c>
      <c r="T105" s="3">
        <v>0</v>
      </c>
      <c r="U105" s="3">
        <v>249109.31</v>
      </c>
      <c r="V105" s="3">
        <v>0</v>
      </c>
      <c r="W105" s="3">
        <v>249109.32</v>
      </c>
      <c r="X105" s="3">
        <v>0</v>
      </c>
      <c r="Y105" s="50">
        <v>0</v>
      </c>
      <c r="Z105" s="4">
        <f t="shared" si="11"/>
        <v>2600524.7999999998</v>
      </c>
      <c r="AA105" s="3">
        <v>2849629.8605659683</v>
      </c>
      <c r="AB105" s="4">
        <f t="shared" si="12"/>
        <v>249105.06056596851</v>
      </c>
      <c r="AC105" s="4"/>
      <c r="AD105" s="3">
        <v>249105.06</v>
      </c>
      <c r="AE105" s="4">
        <f t="shared" si="16"/>
        <v>5.6596851209178567E-4</v>
      </c>
      <c r="AF105" s="50">
        <v>249105.06</v>
      </c>
      <c r="AG105" s="50"/>
      <c r="AH105" s="4">
        <f t="shared" si="13"/>
        <v>2849629.86</v>
      </c>
      <c r="AI105" s="4">
        <f t="shared" si="17"/>
        <v>5.6596845388412476E-4</v>
      </c>
      <c r="AJ105" s="49">
        <f>'Monthly Adjustments'!AX106</f>
        <v>0</v>
      </c>
      <c r="AK105" s="4">
        <f t="shared" si="14"/>
        <v>2849629.86</v>
      </c>
      <c r="AL105">
        <v>2554731.2999999998</v>
      </c>
      <c r="AM105" s="4">
        <f t="shared" si="15"/>
        <v>294898.56000000006</v>
      </c>
    </row>
    <row r="106" spans="1:39" ht="15.75" x14ac:dyDescent="0.25">
      <c r="A106" s="7" t="s">
        <v>105</v>
      </c>
      <c r="B106" s="2" t="s">
        <v>239</v>
      </c>
      <c r="C106" s="3">
        <v>93476.61</v>
      </c>
      <c r="D106" s="3">
        <v>0</v>
      </c>
      <c r="E106" s="3">
        <v>93476.61</v>
      </c>
      <c r="F106" s="50">
        <v>0</v>
      </c>
      <c r="G106" s="3">
        <v>93476.61</v>
      </c>
      <c r="H106" s="50">
        <v>0</v>
      </c>
      <c r="I106" s="5">
        <v>93476.61</v>
      </c>
      <c r="J106" s="5">
        <v>0</v>
      </c>
      <c r="K106" s="3">
        <v>93476.61</v>
      </c>
      <c r="L106" s="3">
        <v>0</v>
      </c>
      <c r="M106" s="3">
        <v>96275.14</v>
      </c>
      <c r="N106" s="3">
        <v>0</v>
      </c>
      <c r="O106" s="3">
        <v>96541.01</v>
      </c>
      <c r="P106" s="3">
        <v>0</v>
      </c>
      <c r="Q106" s="3">
        <v>96541.88</v>
      </c>
      <c r="R106" s="3">
        <v>0</v>
      </c>
      <c r="S106" s="3">
        <v>101624.14</v>
      </c>
      <c r="T106" s="3">
        <v>0</v>
      </c>
      <c r="U106" s="3">
        <v>101624.13</v>
      </c>
      <c r="V106" s="3">
        <v>0</v>
      </c>
      <c r="W106" s="3">
        <v>101624.14</v>
      </c>
      <c r="X106" s="3">
        <v>0</v>
      </c>
      <c r="Y106" s="50">
        <v>0</v>
      </c>
      <c r="Z106" s="4">
        <f t="shared" si="11"/>
        <v>1061613.49</v>
      </c>
      <c r="AA106" s="3">
        <v>1163234.860891673</v>
      </c>
      <c r="AB106" s="4">
        <f t="shared" si="12"/>
        <v>101621.37089167302</v>
      </c>
      <c r="AC106" s="4"/>
      <c r="AD106" s="3">
        <v>101621.37</v>
      </c>
      <c r="AE106" s="4">
        <f t="shared" si="16"/>
        <v>8.9167302940040827E-4</v>
      </c>
      <c r="AF106" s="50">
        <v>101621.37</v>
      </c>
      <c r="AG106" s="50"/>
      <c r="AH106" s="4">
        <f t="shared" si="13"/>
        <v>1163234.8599999999</v>
      </c>
      <c r="AI106" s="4">
        <f t="shared" si="17"/>
        <v>8.9167314581573009E-4</v>
      </c>
      <c r="AJ106" s="49">
        <f>'Monthly Adjustments'!AX107</f>
        <v>0</v>
      </c>
      <c r="AK106" s="4">
        <f t="shared" si="14"/>
        <v>1163234.8599999999</v>
      </c>
      <c r="AL106">
        <v>1011284.97</v>
      </c>
      <c r="AM106" s="4">
        <f t="shared" si="15"/>
        <v>151949.8899999999</v>
      </c>
    </row>
    <row r="107" spans="1:39" ht="15.75" x14ac:dyDescent="0.25">
      <c r="A107" s="7" t="s">
        <v>106</v>
      </c>
      <c r="B107" s="2" t="s">
        <v>535</v>
      </c>
      <c r="C107" s="3">
        <v>113908.68</v>
      </c>
      <c r="D107" s="3">
        <v>0</v>
      </c>
      <c r="E107" s="3">
        <v>113908.68</v>
      </c>
      <c r="F107" s="50">
        <v>0</v>
      </c>
      <c r="G107" s="3">
        <v>113908.68</v>
      </c>
      <c r="H107" s="50">
        <v>0</v>
      </c>
      <c r="I107" s="5">
        <v>113908.68</v>
      </c>
      <c r="J107" s="5">
        <v>0</v>
      </c>
      <c r="K107" s="3">
        <v>113908.68</v>
      </c>
      <c r="L107" s="3">
        <v>0</v>
      </c>
      <c r="M107" s="3">
        <v>147675.49</v>
      </c>
      <c r="N107" s="3">
        <v>0</v>
      </c>
      <c r="O107" s="3">
        <v>148136.29</v>
      </c>
      <c r="P107" s="3">
        <v>0</v>
      </c>
      <c r="Q107" s="3">
        <v>148137.21</v>
      </c>
      <c r="R107" s="3">
        <v>0</v>
      </c>
      <c r="S107" s="3">
        <v>153511.48000000001</v>
      </c>
      <c r="T107" s="3">
        <v>0</v>
      </c>
      <c r="U107" s="3">
        <v>153511.48000000001</v>
      </c>
      <c r="V107" s="3">
        <v>0</v>
      </c>
      <c r="W107" s="3">
        <v>153511.47</v>
      </c>
      <c r="X107" s="3">
        <v>0</v>
      </c>
      <c r="Y107" s="50">
        <v>0</v>
      </c>
      <c r="Z107" s="4">
        <f t="shared" si="11"/>
        <v>1474026.8199999998</v>
      </c>
      <c r="AA107" s="3">
        <v>1627535.3743191317</v>
      </c>
      <c r="AB107" s="4">
        <f t="shared" si="12"/>
        <v>153508.55431913189</v>
      </c>
      <c r="AC107" s="4"/>
      <c r="AD107" s="3">
        <v>153508.54999999999</v>
      </c>
      <c r="AE107" s="4">
        <f t="shared" si="16"/>
        <v>4.3191318982280791E-3</v>
      </c>
      <c r="AF107" s="50">
        <v>153508.54999999999</v>
      </c>
      <c r="AG107" s="50"/>
      <c r="AH107" s="4">
        <f t="shared" si="13"/>
        <v>1627535.3699999999</v>
      </c>
      <c r="AI107" s="4">
        <f t="shared" si="17"/>
        <v>4.3191318400204182E-3</v>
      </c>
      <c r="AJ107" s="49">
        <f>'Monthly Adjustments'!AX108</f>
        <v>0</v>
      </c>
      <c r="AK107" s="4">
        <f t="shared" si="14"/>
        <v>1627535.3699999999</v>
      </c>
      <c r="AL107">
        <v>1147400.97</v>
      </c>
      <c r="AM107" s="4">
        <f t="shared" si="15"/>
        <v>480134.39999999991</v>
      </c>
    </row>
    <row r="108" spans="1:39" ht="15.75" x14ac:dyDescent="0.25">
      <c r="A108" s="7" t="s">
        <v>107</v>
      </c>
      <c r="B108" s="2" t="s">
        <v>536</v>
      </c>
      <c r="C108" s="3">
        <v>166803.51</v>
      </c>
      <c r="D108" s="3">
        <v>0</v>
      </c>
      <c r="E108" s="3">
        <v>166803.51</v>
      </c>
      <c r="F108" s="50">
        <v>0</v>
      </c>
      <c r="G108" s="3">
        <v>166803.51</v>
      </c>
      <c r="H108" s="50">
        <v>0</v>
      </c>
      <c r="I108" s="5">
        <v>166803.51</v>
      </c>
      <c r="J108" s="5">
        <v>0</v>
      </c>
      <c r="K108" s="3">
        <v>166803.51</v>
      </c>
      <c r="L108" s="3">
        <v>0</v>
      </c>
      <c r="M108" s="3">
        <v>167455.82</v>
      </c>
      <c r="N108" s="3">
        <v>0</v>
      </c>
      <c r="O108" s="3">
        <v>167440.64000000001</v>
      </c>
      <c r="P108" s="3">
        <v>0</v>
      </c>
      <c r="Q108" s="3">
        <v>167442.10999999999</v>
      </c>
      <c r="R108" s="3">
        <v>0</v>
      </c>
      <c r="S108" s="3">
        <v>176092.66</v>
      </c>
      <c r="T108" s="3">
        <v>0</v>
      </c>
      <c r="U108" s="3">
        <v>176092.65</v>
      </c>
      <c r="V108" s="3">
        <v>0</v>
      </c>
      <c r="W108" s="3">
        <v>176092.66</v>
      </c>
      <c r="X108" s="3">
        <v>0</v>
      </c>
      <c r="Y108" s="50">
        <v>0</v>
      </c>
      <c r="Z108" s="4">
        <f t="shared" si="11"/>
        <v>1864634.0899999999</v>
      </c>
      <c r="AA108" s="3">
        <v>2040722.0413989383</v>
      </c>
      <c r="AB108" s="4">
        <f t="shared" si="12"/>
        <v>176087.95139893843</v>
      </c>
      <c r="AC108" s="4"/>
      <c r="AD108" s="3">
        <v>176087.95</v>
      </c>
      <c r="AE108" s="4">
        <f t="shared" si="16"/>
        <v>1.3989384169690311E-3</v>
      </c>
      <c r="AF108" s="50">
        <v>176087.95</v>
      </c>
      <c r="AG108" s="50"/>
      <c r="AH108" s="4">
        <f t="shared" si="13"/>
        <v>2040722.0400000003</v>
      </c>
      <c r="AI108" s="4">
        <f t="shared" si="17"/>
        <v>1.3989380095154047E-3</v>
      </c>
      <c r="AJ108" s="49">
        <f>'Monthly Adjustments'!AX109</f>
        <v>0</v>
      </c>
      <c r="AK108" s="4">
        <f t="shared" si="14"/>
        <v>2040722.0400000003</v>
      </c>
      <c r="AL108">
        <v>2052197.02</v>
      </c>
      <c r="AM108" s="4">
        <f t="shared" si="15"/>
        <v>-11474.979999999749</v>
      </c>
    </row>
    <row r="109" spans="1:39" ht="15.75" x14ac:dyDescent="0.25">
      <c r="A109" s="7" t="s">
        <v>108</v>
      </c>
      <c r="B109" s="2" t="s">
        <v>537</v>
      </c>
      <c r="C109" s="3">
        <v>10411299.039999999</v>
      </c>
      <c r="D109" s="3">
        <v>0</v>
      </c>
      <c r="E109" s="3">
        <v>10411299.039999999</v>
      </c>
      <c r="F109" s="50">
        <v>0</v>
      </c>
      <c r="G109" s="3">
        <v>10411299.039999999</v>
      </c>
      <c r="H109" s="50">
        <v>0</v>
      </c>
      <c r="I109" s="5">
        <v>10411299.039999999</v>
      </c>
      <c r="J109" s="5">
        <v>0</v>
      </c>
      <c r="K109" s="3">
        <v>10411299.039999999</v>
      </c>
      <c r="L109" s="3">
        <v>0</v>
      </c>
      <c r="M109" s="3">
        <v>9277511</v>
      </c>
      <c r="N109" s="3">
        <v>0</v>
      </c>
      <c r="O109" s="3">
        <v>9373052.3000000007</v>
      </c>
      <c r="P109" s="3">
        <v>0</v>
      </c>
      <c r="Q109" s="3">
        <v>9372960.4399999995</v>
      </c>
      <c r="R109" s="3">
        <v>0</v>
      </c>
      <c r="S109" s="3">
        <v>9754750.25</v>
      </c>
      <c r="T109" s="3">
        <v>0</v>
      </c>
      <c r="U109" s="3">
        <v>9754750.25</v>
      </c>
      <c r="V109" s="3">
        <v>0</v>
      </c>
      <c r="W109" s="3">
        <v>9754750.25</v>
      </c>
      <c r="X109" s="3">
        <v>0</v>
      </c>
      <c r="Y109" s="50">
        <v>0</v>
      </c>
      <c r="Z109" s="4">
        <f t="shared" si="11"/>
        <v>109344269.69</v>
      </c>
      <c r="AA109" s="3">
        <v>118987494.83296648</v>
      </c>
      <c r="AB109" s="4">
        <f t="shared" si="12"/>
        <v>9643225.1429664791</v>
      </c>
      <c r="AC109" s="4"/>
      <c r="AD109" s="3">
        <v>9643225.1400000006</v>
      </c>
      <c r="AE109" s="4">
        <f t="shared" si="16"/>
        <v>2.9664784669876099E-3</v>
      </c>
      <c r="AF109" s="50">
        <v>9643225.1400000006</v>
      </c>
      <c r="AG109" s="50"/>
      <c r="AH109" s="4">
        <f t="shared" si="13"/>
        <v>118987494.83</v>
      </c>
      <c r="AI109" s="4">
        <f t="shared" si="17"/>
        <v>2.9664784669876099E-3</v>
      </c>
      <c r="AJ109" s="49">
        <f>'Monthly Adjustments'!AX110</f>
        <v>-976218.91000000027</v>
      </c>
      <c r="AK109" s="4">
        <f t="shared" si="14"/>
        <v>118011275.92</v>
      </c>
      <c r="AL109">
        <v>116135960.66</v>
      </c>
      <c r="AM109" s="4">
        <f t="shared" si="15"/>
        <v>1875315.2600000054</v>
      </c>
    </row>
    <row r="110" spans="1:39" ht="15.75" x14ac:dyDescent="0.25">
      <c r="A110" s="7" t="s">
        <v>109</v>
      </c>
      <c r="B110" s="2" t="s">
        <v>538</v>
      </c>
      <c r="C110" s="3">
        <v>37182.589999999997</v>
      </c>
      <c r="D110" s="3">
        <v>0</v>
      </c>
      <c r="E110" s="3">
        <v>37182.589999999997</v>
      </c>
      <c r="F110" s="50">
        <v>0</v>
      </c>
      <c r="G110" s="3">
        <v>37182.589999999997</v>
      </c>
      <c r="H110" s="50">
        <v>0</v>
      </c>
      <c r="I110" s="5">
        <v>37182.589999999997</v>
      </c>
      <c r="J110" s="5">
        <v>0</v>
      </c>
      <c r="K110" s="3">
        <v>37182.589999999997</v>
      </c>
      <c r="L110" s="3">
        <v>0</v>
      </c>
      <c r="M110" s="3">
        <v>31007.19</v>
      </c>
      <c r="N110" s="3">
        <v>0</v>
      </c>
      <c r="O110" s="3">
        <v>34371.5</v>
      </c>
      <c r="P110" s="3">
        <v>0</v>
      </c>
      <c r="Q110" s="3">
        <v>34372.080000000002</v>
      </c>
      <c r="R110" s="3">
        <v>0</v>
      </c>
      <c r="S110" s="3">
        <v>37751.620000000003</v>
      </c>
      <c r="T110" s="3">
        <v>0</v>
      </c>
      <c r="U110" s="3">
        <v>37751.620000000003</v>
      </c>
      <c r="V110" s="3">
        <v>0</v>
      </c>
      <c r="W110" s="3">
        <v>37751.620000000003</v>
      </c>
      <c r="X110" s="3">
        <v>0</v>
      </c>
      <c r="Y110" s="50">
        <v>0</v>
      </c>
      <c r="Z110" s="4">
        <f t="shared" si="11"/>
        <v>398918.57999999996</v>
      </c>
      <c r="AA110" s="3">
        <v>436668.36644031305</v>
      </c>
      <c r="AB110" s="4">
        <f t="shared" si="12"/>
        <v>37749.786440313095</v>
      </c>
      <c r="AC110" s="4"/>
      <c r="AD110" s="3">
        <v>37749.79</v>
      </c>
      <c r="AE110" s="4">
        <f t="shared" si="16"/>
        <v>-3.559686905646231E-3</v>
      </c>
      <c r="AF110" s="50">
        <v>37749.79</v>
      </c>
      <c r="AG110" s="50"/>
      <c r="AH110" s="4">
        <f t="shared" si="13"/>
        <v>436668.36999999994</v>
      </c>
      <c r="AI110" s="4">
        <f t="shared" si="17"/>
        <v>-3.5596868838183582E-3</v>
      </c>
      <c r="AJ110" s="49">
        <f>'Monthly Adjustments'!AX111</f>
        <v>0</v>
      </c>
      <c r="AK110" s="4">
        <f t="shared" si="14"/>
        <v>436668.36999999994</v>
      </c>
      <c r="AL110">
        <v>543722.65</v>
      </c>
      <c r="AM110" s="4">
        <f t="shared" si="15"/>
        <v>-107054.28000000009</v>
      </c>
    </row>
    <row r="111" spans="1:39" ht="15.75" x14ac:dyDescent="0.25">
      <c r="A111" s="7" t="s">
        <v>110</v>
      </c>
      <c r="B111" s="2" t="s">
        <v>539</v>
      </c>
      <c r="C111" s="3">
        <v>656364.19999999995</v>
      </c>
      <c r="D111" s="3">
        <v>0</v>
      </c>
      <c r="E111" s="3">
        <v>656364.19999999995</v>
      </c>
      <c r="F111" s="50">
        <v>0</v>
      </c>
      <c r="G111" s="3">
        <v>656364.19999999995</v>
      </c>
      <c r="H111" s="50">
        <v>0</v>
      </c>
      <c r="I111" s="5">
        <v>656364.19999999995</v>
      </c>
      <c r="J111" s="5">
        <v>0</v>
      </c>
      <c r="K111" s="3">
        <v>656364.19999999995</v>
      </c>
      <c r="L111" s="3">
        <v>0</v>
      </c>
      <c r="M111" s="3">
        <v>604478.87</v>
      </c>
      <c r="N111" s="3">
        <v>0</v>
      </c>
      <c r="O111" s="3">
        <v>2019310.81</v>
      </c>
      <c r="P111" s="3">
        <v>0</v>
      </c>
      <c r="Q111" s="3">
        <v>321485.34999999998</v>
      </c>
      <c r="R111" s="3">
        <v>0</v>
      </c>
      <c r="S111" s="3">
        <v>359270</v>
      </c>
      <c r="T111" s="3">
        <v>0</v>
      </c>
      <c r="U111" s="3">
        <v>359270</v>
      </c>
      <c r="V111" s="3">
        <v>0</v>
      </c>
      <c r="W111" s="3">
        <v>359270</v>
      </c>
      <c r="X111" s="3">
        <v>0</v>
      </c>
      <c r="Y111" s="50">
        <v>0</v>
      </c>
      <c r="Z111" s="4">
        <f t="shared" si="11"/>
        <v>7304906.0299999993</v>
      </c>
      <c r="AA111" s="3">
        <v>7664194.6097701965</v>
      </c>
      <c r="AB111" s="4">
        <f t="shared" si="12"/>
        <v>359288.57977019716</v>
      </c>
      <c r="AC111" s="4"/>
      <c r="AD111" s="3">
        <v>359288.58</v>
      </c>
      <c r="AE111" s="4">
        <f t="shared" si="16"/>
        <v>-2.2980285575613379E-4</v>
      </c>
      <c r="AF111" s="50">
        <v>359288.58</v>
      </c>
      <c r="AG111" s="50"/>
      <c r="AH111" s="4">
        <f t="shared" si="13"/>
        <v>7664194.6099999994</v>
      </c>
      <c r="AI111" s="4">
        <f t="shared" si="17"/>
        <v>-2.2980291396379471E-4</v>
      </c>
      <c r="AJ111" s="49">
        <f>'Monthly Adjustments'!AX112</f>
        <v>-108859.83999999998</v>
      </c>
      <c r="AK111" s="4">
        <f t="shared" si="14"/>
        <v>7555334.7699999996</v>
      </c>
      <c r="AL111">
        <v>7222379.4100000001</v>
      </c>
      <c r="AM111" s="4">
        <f t="shared" si="15"/>
        <v>332955.3599999994</v>
      </c>
    </row>
    <row r="112" spans="1:39" ht="15.75" x14ac:dyDescent="0.25">
      <c r="A112" s="7" t="s">
        <v>111</v>
      </c>
      <c r="B112" s="2" t="s">
        <v>540</v>
      </c>
      <c r="C112" s="3">
        <v>891466.54</v>
      </c>
      <c r="D112" s="3">
        <v>0</v>
      </c>
      <c r="E112" s="3">
        <v>891466.54</v>
      </c>
      <c r="F112" s="50">
        <v>0</v>
      </c>
      <c r="G112" s="3">
        <v>891466.54</v>
      </c>
      <c r="H112" s="50">
        <v>0</v>
      </c>
      <c r="I112" s="5">
        <v>891466.54</v>
      </c>
      <c r="J112" s="5">
        <v>0</v>
      </c>
      <c r="K112" s="3">
        <v>891466.54</v>
      </c>
      <c r="L112" s="3">
        <v>0</v>
      </c>
      <c r="M112" s="3">
        <v>1171229.04</v>
      </c>
      <c r="N112" s="3">
        <v>0</v>
      </c>
      <c r="O112" s="3">
        <v>1170150.1499999999</v>
      </c>
      <c r="P112" s="3">
        <v>0</v>
      </c>
      <c r="Q112" s="3">
        <v>1164670.25</v>
      </c>
      <c r="R112" s="3">
        <v>0</v>
      </c>
      <c r="S112" s="3">
        <v>1214492.6299999999</v>
      </c>
      <c r="T112" s="3">
        <v>0</v>
      </c>
      <c r="U112" s="3">
        <v>1214492.6299999999</v>
      </c>
      <c r="V112" s="3">
        <v>0</v>
      </c>
      <c r="W112" s="3">
        <v>1214492.6299999999</v>
      </c>
      <c r="X112" s="3">
        <v>0</v>
      </c>
      <c r="Y112" s="50">
        <v>0</v>
      </c>
      <c r="Z112" s="4">
        <f t="shared" si="11"/>
        <v>11606860.029999997</v>
      </c>
      <c r="AA112" s="3">
        <v>12821325.579194034</v>
      </c>
      <c r="AB112" s="4">
        <f t="shared" si="12"/>
        <v>1214465.5491940361</v>
      </c>
      <c r="AC112" s="4"/>
      <c r="AD112" s="3">
        <v>1214465.55</v>
      </c>
      <c r="AE112" s="4">
        <f t="shared" si="16"/>
        <v>-8.0596399493515491E-4</v>
      </c>
      <c r="AF112" s="50">
        <v>1214465.55</v>
      </c>
      <c r="AG112" s="50"/>
      <c r="AH112" s="4">
        <f t="shared" si="13"/>
        <v>12821325.580000002</v>
      </c>
      <c r="AI112" s="4">
        <f t="shared" si="17"/>
        <v>-8.0596841871738434E-4</v>
      </c>
      <c r="AJ112" s="49">
        <f>'Monthly Adjustments'!AX113</f>
        <v>-10114.486414168041</v>
      </c>
      <c r="AK112" s="4">
        <f t="shared" si="14"/>
        <v>12811211.093585834</v>
      </c>
      <c r="AL112">
        <v>9925375.2699999996</v>
      </c>
      <c r="AM112" s="4">
        <f t="shared" si="15"/>
        <v>2885835.8235858344</v>
      </c>
    </row>
    <row r="113" spans="1:39" ht="15.75" x14ac:dyDescent="0.25">
      <c r="A113" s="7" t="s">
        <v>112</v>
      </c>
      <c r="B113" s="2" t="s">
        <v>240</v>
      </c>
      <c r="C113" s="3">
        <v>411749.89</v>
      </c>
      <c r="D113" s="3">
        <v>0</v>
      </c>
      <c r="E113" s="3">
        <v>411749.89</v>
      </c>
      <c r="F113" s="50">
        <v>0</v>
      </c>
      <c r="G113" s="3">
        <v>411749.89</v>
      </c>
      <c r="H113" s="50">
        <v>0</v>
      </c>
      <c r="I113" s="5">
        <v>411749.89</v>
      </c>
      <c r="J113" s="5">
        <v>0</v>
      </c>
      <c r="K113" s="3">
        <v>411749.89</v>
      </c>
      <c r="L113" s="3">
        <v>0</v>
      </c>
      <c r="M113" s="3">
        <v>396322.03</v>
      </c>
      <c r="N113" s="3">
        <v>0</v>
      </c>
      <c r="O113" s="3">
        <v>396431.55</v>
      </c>
      <c r="P113" s="3">
        <v>0</v>
      </c>
      <c r="Q113" s="3">
        <v>396433.89</v>
      </c>
      <c r="R113" s="3">
        <v>0</v>
      </c>
      <c r="S113" s="3">
        <v>410170.48</v>
      </c>
      <c r="T113" s="3">
        <v>0</v>
      </c>
      <c r="U113" s="3">
        <v>410170.48</v>
      </c>
      <c r="V113" s="3">
        <v>0</v>
      </c>
      <c r="W113" s="3">
        <v>410170.48</v>
      </c>
      <c r="X113" s="3">
        <v>0</v>
      </c>
      <c r="Y113" s="50">
        <v>0</v>
      </c>
      <c r="Z113" s="4">
        <f t="shared" si="11"/>
        <v>4478448.3600000003</v>
      </c>
      <c r="AA113" s="3">
        <v>4888611.373726109</v>
      </c>
      <c r="AB113" s="4">
        <f t="shared" si="12"/>
        <v>410163.01372610871</v>
      </c>
      <c r="AC113" s="4"/>
      <c r="AD113" s="3">
        <v>410163.01</v>
      </c>
      <c r="AE113" s="4">
        <f t="shared" si="16"/>
        <v>3.7261086981743574E-3</v>
      </c>
      <c r="AF113" s="50">
        <v>410163.01</v>
      </c>
      <c r="AG113" s="50"/>
      <c r="AH113" s="4">
        <f t="shared" si="13"/>
        <v>4888611.37</v>
      </c>
      <c r="AI113" s="4">
        <f t="shared" si="17"/>
        <v>3.7261089310050011E-3</v>
      </c>
      <c r="AJ113" s="49">
        <f>'Monthly Adjustments'!AX114</f>
        <v>0</v>
      </c>
      <c r="AK113" s="4">
        <f t="shared" si="14"/>
        <v>4888611.37</v>
      </c>
      <c r="AL113">
        <v>4692904.16</v>
      </c>
      <c r="AM113" s="4">
        <f t="shared" si="15"/>
        <v>195707.20999999996</v>
      </c>
    </row>
    <row r="114" spans="1:39" ht="15.75" x14ac:dyDescent="0.25">
      <c r="A114" s="7" t="s">
        <v>113</v>
      </c>
      <c r="B114" s="2" t="s">
        <v>241</v>
      </c>
      <c r="C114" s="3">
        <v>314759.53999999998</v>
      </c>
      <c r="D114" s="3">
        <v>0</v>
      </c>
      <c r="E114" s="3">
        <v>314759.53999999998</v>
      </c>
      <c r="F114" s="50">
        <v>0</v>
      </c>
      <c r="G114" s="3">
        <v>314759.53999999998</v>
      </c>
      <c r="H114" s="50">
        <v>0</v>
      </c>
      <c r="I114" s="5">
        <v>314759.53999999998</v>
      </c>
      <c r="J114" s="5">
        <v>0</v>
      </c>
      <c r="K114" s="3">
        <v>314759.53999999998</v>
      </c>
      <c r="L114" s="3">
        <v>0</v>
      </c>
      <c r="M114" s="3">
        <v>313074.7</v>
      </c>
      <c r="N114" s="3">
        <v>0</v>
      </c>
      <c r="O114" s="3">
        <v>312437.69</v>
      </c>
      <c r="P114" s="3">
        <v>0</v>
      </c>
      <c r="Q114" s="3">
        <v>312439.40999999997</v>
      </c>
      <c r="R114" s="3">
        <v>0</v>
      </c>
      <c r="S114" s="3">
        <v>322546.92</v>
      </c>
      <c r="T114" s="3">
        <v>0</v>
      </c>
      <c r="U114" s="3">
        <v>322546.90999999997</v>
      </c>
      <c r="V114" s="3">
        <v>0</v>
      </c>
      <c r="W114" s="3">
        <v>322546.92</v>
      </c>
      <c r="X114" s="3">
        <v>0</v>
      </c>
      <c r="Y114" s="50">
        <v>0</v>
      </c>
      <c r="Z114" s="4">
        <f t="shared" si="11"/>
        <v>3479390.25</v>
      </c>
      <c r="AA114" s="3">
        <v>3801931.6694242451</v>
      </c>
      <c r="AB114" s="4">
        <f t="shared" si="12"/>
        <v>322541.41942424513</v>
      </c>
      <c r="AC114" s="4"/>
      <c r="AD114" s="3">
        <v>322541.42</v>
      </c>
      <c r="AE114" s="4">
        <f t="shared" si="16"/>
        <v>-5.7575484970584512E-4</v>
      </c>
      <c r="AF114" s="50">
        <v>322541.42</v>
      </c>
      <c r="AG114" s="50"/>
      <c r="AH114" s="4">
        <f t="shared" si="13"/>
        <v>3801931.67</v>
      </c>
      <c r="AI114" s="4">
        <f t="shared" si="17"/>
        <v>-5.757547914981842E-4</v>
      </c>
      <c r="AJ114" s="49">
        <f>'Monthly Adjustments'!AX115</f>
        <v>0</v>
      </c>
      <c r="AK114" s="4">
        <f t="shared" si="14"/>
        <v>3801931.67</v>
      </c>
      <c r="AL114">
        <v>3344420.6</v>
      </c>
      <c r="AM114" s="4">
        <f t="shared" si="15"/>
        <v>457511.06999999983</v>
      </c>
    </row>
    <row r="115" spans="1:39" ht="15.75" x14ac:dyDescent="0.25">
      <c r="A115" s="7" t="s">
        <v>114</v>
      </c>
      <c r="B115" s="2" t="s">
        <v>541</v>
      </c>
      <c r="C115" s="3">
        <v>3164878.2</v>
      </c>
      <c r="D115" s="3">
        <v>0</v>
      </c>
      <c r="E115" s="3">
        <v>3164878.2</v>
      </c>
      <c r="F115" s="50">
        <v>0</v>
      </c>
      <c r="G115" s="3">
        <v>3164878.2</v>
      </c>
      <c r="H115" s="50">
        <v>0</v>
      </c>
      <c r="I115" s="5">
        <v>3164878.2</v>
      </c>
      <c r="J115" s="5">
        <v>0</v>
      </c>
      <c r="K115" s="3">
        <v>3164878.2</v>
      </c>
      <c r="L115" s="3">
        <v>0</v>
      </c>
      <c r="M115" s="3">
        <v>2841080.06</v>
      </c>
      <c r="N115" s="3">
        <v>0</v>
      </c>
      <c r="O115" s="3">
        <v>2838069.96</v>
      </c>
      <c r="P115" s="3">
        <v>0</v>
      </c>
      <c r="Q115" s="3">
        <v>2838089.19</v>
      </c>
      <c r="R115" s="3">
        <v>0</v>
      </c>
      <c r="S115" s="3">
        <v>2950914.03</v>
      </c>
      <c r="T115" s="3">
        <v>0</v>
      </c>
      <c r="U115" s="3">
        <v>2950914.04</v>
      </c>
      <c r="V115" s="3">
        <v>0</v>
      </c>
      <c r="W115" s="3">
        <v>2950914.03</v>
      </c>
      <c r="X115" s="3">
        <v>0</v>
      </c>
      <c r="Y115" s="50">
        <v>0</v>
      </c>
      <c r="Z115" s="4">
        <f t="shared" si="11"/>
        <v>33194372.310000002</v>
      </c>
      <c r="AA115" s="3">
        <v>36145225.0205018</v>
      </c>
      <c r="AB115" s="4">
        <f t="shared" si="12"/>
        <v>2950852.7105017975</v>
      </c>
      <c r="AC115" s="4"/>
      <c r="AD115" s="3">
        <v>2950852.71</v>
      </c>
      <c r="AE115" s="4">
        <f t="shared" si="16"/>
        <v>5.0179753452539444E-4</v>
      </c>
      <c r="AF115" s="50">
        <v>2950852.71</v>
      </c>
      <c r="AG115" s="50"/>
      <c r="AH115" s="4">
        <f t="shared" si="13"/>
        <v>36145225.019999996</v>
      </c>
      <c r="AI115" s="4">
        <f t="shared" si="17"/>
        <v>5.0180405378341675E-4</v>
      </c>
      <c r="AJ115" s="49">
        <f>'Monthly Adjustments'!AX116</f>
        <v>-65525.609999999993</v>
      </c>
      <c r="AK115" s="4">
        <f t="shared" si="14"/>
        <v>36079699.409999996</v>
      </c>
      <c r="AL115">
        <v>35123811.450000003</v>
      </c>
      <c r="AM115" s="4">
        <f t="shared" si="15"/>
        <v>955887.95999999344</v>
      </c>
    </row>
    <row r="116" spans="1:39" ht="15.75" x14ac:dyDescent="0.25">
      <c r="A116" s="7" t="s">
        <v>115</v>
      </c>
      <c r="B116" s="2" t="s">
        <v>242</v>
      </c>
      <c r="C116" s="3">
        <v>257551.74</v>
      </c>
      <c r="D116" s="3">
        <v>0</v>
      </c>
      <c r="E116" s="3">
        <v>257551.74</v>
      </c>
      <c r="F116" s="50">
        <v>0</v>
      </c>
      <c r="G116" s="3">
        <v>257551.74</v>
      </c>
      <c r="H116" s="50">
        <v>0</v>
      </c>
      <c r="I116" s="5">
        <v>257551.74</v>
      </c>
      <c r="J116" s="5">
        <v>0</v>
      </c>
      <c r="K116" s="3">
        <v>257551.74</v>
      </c>
      <c r="L116" s="3">
        <v>0</v>
      </c>
      <c r="M116" s="3">
        <v>249278.72</v>
      </c>
      <c r="N116" s="3">
        <v>0</v>
      </c>
      <c r="O116" s="3">
        <v>246940.2</v>
      </c>
      <c r="P116" s="3">
        <v>0</v>
      </c>
      <c r="Q116" s="3">
        <v>246941.54</v>
      </c>
      <c r="R116" s="3">
        <v>0</v>
      </c>
      <c r="S116" s="3">
        <v>254827.48</v>
      </c>
      <c r="T116" s="3">
        <v>0</v>
      </c>
      <c r="U116" s="3">
        <v>254827.49</v>
      </c>
      <c r="V116" s="3">
        <v>0</v>
      </c>
      <c r="W116" s="3">
        <v>254827.48</v>
      </c>
      <c r="X116" s="3">
        <v>0</v>
      </c>
      <c r="Y116" s="50">
        <v>0</v>
      </c>
      <c r="Z116" s="4">
        <f t="shared" si="11"/>
        <v>2795401.61</v>
      </c>
      <c r="AA116" s="3">
        <v>3050224.8091911459</v>
      </c>
      <c r="AB116" s="4">
        <f t="shared" si="12"/>
        <v>254823.19919114606</v>
      </c>
      <c r="AC116" s="4"/>
      <c r="AD116" s="3">
        <v>254823.2</v>
      </c>
      <c r="AE116" s="4">
        <f t="shared" si="16"/>
        <v>-8.0885394709184766E-4</v>
      </c>
      <c r="AF116" s="50">
        <v>254823.2</v>
      </c>
      <c r="AG116" s="50"/>
      <c r="AH116" s="4">
        <f t="shared" si="13"/>
        <v>3050224.81</v>
      </c>
      <c r="AI116" s="4">
        <f t="shared" si="17"/>
        <v>-8.088541217148304E-4</v>
      </c>
      <c r="AJ116" s="49">
        <f>'Monthly Adjustments'!AX117</f>
        <v>0</v>
      </c>
      <c r="AK116" s="4">
        <f t="shared" si="14"/>
        <v>3050224.81</v>
      </c>
      <c r="AL116">
        <v>2589398.17</v>
      </c>
      <c r="AM116" s="4">
        <f t="shared" si="15"/>
        <v>460826.64000000013</v>
      </c>
    </row>
    <row r="117" spans="1:39" ht="15.75" x14ac:dyDescent="0.25">
      <c r="A117" s="7" t="s">
        <v>116</v>
      </c>
      <c r="B117" s="2" t="s">
        <v>542</v>
      </c>
      <c r="C117" s="3">
        <v>428401.88</v>
      </c>
      <c r="D117" s="3">
        <v>0</v>
      </c>
      <c r="E117" s="3">
        <v>428401.88</v>
      </c>
      <c r="F117" s="50">
        <v>0</v>
      </c>
      <c r="G117" s="3">
        <v>428401.88</v>
      </c>
      <c r="H117" s="50">
        <v>0</v>
      </c>
      <c r="I117" s="5">
        <v>428401.88</v>
      </c>
      <c r="J117" s="5">
        <v>0</v>
      </c>
      <c r="K117" s="3">
        <v>428401.88</v>
      </c>
      <c r="L117" s="3">
        <v>0</v>
      </c>
      <c r="M117" s="3">
        <v>420826.4</v>
      </c>
      <c r="N117" s="3">
        <v>0</v>
      </c>
      <c r="O117" s="3">
        <v>420405.49</v>
      </c>
      <c r="P117" s="3">
        <v>0</v>
      </c>
      <c r="Q117" s="3">
        <v>420410.23</v>
      </c>
      <c r="R117" s="3">
        <v>0</v>
      </c>
      <c r="S117" s="3">
        <v>448247.61</v>
      </c>
      <c r="T117" s="3">
        <v>0</v>
      </c>
      <c r="U117" s="3">
        <v>448247.61</v>
      </c>
      <c r="V117" s="3">
        <v>0</v>
      </c>
      <c r="W117" s="3">
        <v>448247.61</v>
      </c>
      <c r="X117" s="3">
        <v>0</v>
      </c>
      <c r="Y117" s="50">
        <v>0</v>
      </c>
      <c r="Z117" s="4">
        <f t="shared" si="11"/>
        <v>4748394.3500000006</v>
      </c>
      <c r="AA117" s="3">
        <v>5196626.8368215393</v>
      </c>
      <c r="AB117" s="4">
        <f t="shared" si="12"/>
        <v>448232.48682153877</v>
      </c>
      <c r="AC117" s="4"/>
      <c r="AD117" s="3">
        <v>448232.49</v>
      </c>
      <c r="AE117" s="4">
        <f t="shared" si="16"/>
        <v>-3.1784612219780684E-3</v>
      </c>
      <c r="AF117" s="50">
        <v>448232.49</v>
      </c>
      <c r="AG117" s="50"/>
      <c r="AH117" s="4">
        <f t="shared" si="13"/>
        <v>5196626.84</v>
      </c>
      <c r="AI117" s="4">
        <f t="shared" si="17"/>
        <v>-3.1784605234861374E-3</v>
      </c>
      <c r="AJ117" s="49">
        <f>'Monthly Adjustments'!AX118</f>
        <v>0</v>
      </c>
      <c r="AK117" s="4">
        <f t="shared" si="14"/>
        <v>5196626.84</v>
      </c>
      <c r="AL117">
        <v>5103984.0999999996</v>
      </c>
      <c r="AM117" s="4">
        <f t="shared" si="15"/>
        <v>92642.740000000224</v>
      </c>
    </row>
    <row r="118" spans="1:39" ht="15.75" x14ac:dyDescent="0.25">
      <c r="A118" s="7" t="s">
        <v>117</v>
      </c>
      <c r="B118" s="2" t="s">
        <v>543</v>
      </c>
      <c r="C118" s="3">
        <v>1681682.25</v>
      </c>
      <c r="D118" s="3">
        <v>0</v>
      </c>
      <c r="E118" s="3">
        <v>1681682.25</v>
      </c>
      <c r="F118" s="50">
        <v>0</v>
      </c>
      <c r="G118" s="3">
        <v>1681682.25</v>
      </c>
      <c r="H118" s="50">
        <v>0</v>
      </c>
      <c r="I118" s="5">
        <v>1681682.25</v>
      </c>
      <c r="J118" s="5">
        <v>0</v>
      </c>
      <c r="K118" s="3">
        <v>1681682.25</v>
      </c>
      <c r="L118" s="3">
        <v>0</v>
      </c>
      <c r="M118" s="3">
        <v>1608429.59</v>
      </c>
      <c r="N118" s="3">
        <v>0</v>
      </c>
      <c r="O118" s="3">
        <v>1606472.3</v>
      </c>
      <c r="P118" s="3">
        <v>0</v>
      </c>
      <c r="Q118" s="3">
        <v>1606482.83</v>
      </c>
      <c r="R118" s="3">
        <v>0</v>
      </c>
      <c r="S118" s="3">
        <v>1668276.03</v>
      </c>
      <c r="T118" s="3">
        <v>0</v>
      </c>
      <c r="U118" s="3">
        <v>1668276.04</v>
      </c>
      <c r="V118" s="3">
        <v>0</v>
      </c>
      <c r="W118" s="3">
        <v>1668276.03</v>
      </c>
      <c r="X118" s="3">
        <v>0</v>
      </c>
      <c r="Y118" s="50">
        <v>0</v>
      </c>
      <c r="Z118" s="4">
        <f t="shared" si="11"/>
        <v>18234624.07</v>
      </c>
      <c r="AA118" s="3">
        <v>19902866.518730368</v>
      </c>
      <c r="AB118" s="4">
        <f t="shared" si="12"/>
        <v>1668242.4487303682</v>
      </c>
      <c r="AC118" s="4"/>
      <c r="AD118" s="3">
        <v>1668242.45</v>
      </c>
      <c r="AE118" s="4">
        <f t="shared" si="16"/>
        <v>-1.2696317862719297E-3</v>
      </c>
      <c r="AF118" s="50">
        <v>1668242.45</v>
      </c>
      <c r="AG118" s="50"/>
      <c r="AH118" s="4">
        <f t="shared" si="13"/>
        <v>19902866.52</v>
      </c>
      <c r="AI118" s="4">
        <f t="shared" si="17"/>
        <v>-1.2696310877799988E-3</v>
      </c>
      <c r="AJ118" s="49">
        <f>'Monthly Adjustments'!AX119</f>
        <v>0</v>
      </c>
      <c r="AK118" s="4">
        <f t="shared" si="14"/>
        <v>19902866.52</v>
      </c>
      <c r="AL118">
        <v>18581575.969999999</v>
      </c>
      <c r="AM118" s="4">
        <f t="shared" si="15"/>
        <v>1321290.5500000007</v>
      </c>
    </row>
    <row r="119" spans="1:39" ht="15.75" x14ac:dyDescent="0.25">
      <c r="A119" s="7" t="s">
        <v>118</v>
      </c>
      <c r="B119" s="2" t="s">
        <v>544</v>
      </c>
      <c r="C119" s="3">
        <v>171624.08</v>
      </c>
      <c r="D119" s="3">
        <v>0</v>
      </c>
      <c r="E119" s="3">
        <v>171624.08</v>
      </c>
      <c r="F119" s="50">
        <v>0</v>
      </c>
      <c r="G119" s="3">
        <v>171624.08</v>
      </c>
      <c r="H119" s="50">
        <v>0</v>
      </c>
      <c r="I119" s="5">
        <v>171624.08</v>
      </c>
      <c r="J119" s="5">
        <v>0</v>
      </c>
      <c r="K119" s="3">
        <v>171624.08</v>
      </c>
      <c r="L119" s="3">
        <v>0</v>
      </c>
      <c r="M119" s="3">
        <v>177726.61</v>
      </c>
      <c r="N119" s="3">
        <v>0</v>
      </c>
      <c r="O119" s="3">
        <v>177646.44</v>
      </c>
      <c r="P119" s="3">
        <v>0</v>
      </c>
      <c r="Q119" s="3">
        <v>177647.54</v>
      </c>
      <c r="R119" s="3">
        <v>0</v>
      </c>
      <c r="S119" s="3">
        <v>184132.17</v>
      </c>
      <c r="T119" s="3">
        <v>0</v>
      </c>
      <c r="U119" s="3">
        <v>184132.17</v>
      </c>
      <c r="V119" s="3">
        <v>0</v>
      </c>
      <c r="W119" s="3">
        <v>184132.16</v>
      </c>
      <c r="X119" s="3">
        <v>0</v>
      </c>
      <c r="Y119" s="50">
        <v>0</v>
      </c>
      <c r="Z119" s="4">
        <f t="shared" si="11"/>
        <v>1943537.4899999998</v>
      </c>
      <c r="AA119" s="3">
        <v>2127666.1343273399</v>
      </c>
      <c r="AB119" s="4">
        <f t="shared" si="12"/>
        <v>184128.64432734018</v>
      </c>
      <c r="AC119" s="4"/>
      <c r="AD119" s="3">
        <v>184128.64000000001</v>
      </c>
      <c r="AE119" s="4">
        <f t="shared" si="16"/>
        <v>4.3273401679471135E-3</v>
      </c>
      <c r="AF119" s="50">
        <v>184128.64000000001</v>
      </c>
      <c r="AG119" s="50"/>
      <c r="AH119" s="4">
        <f t="shared" si="13"/>
        <v>2127666.13</v>
      </c>
      <c r="AI119" s="4">
        <f t="shared" si="17"/>
        <v>4.3273400515317917E-3</v>
      </c>
      <c r="AJ119" s="49">
        <f>'Monthly Adjustments'!AX120</f>
        <v>0</v>
      </c>
      <c r="AK119" s="4">
        <f t="shared" si="14"/>
        <v>2127666.13</v>
      </c>
      <c r="AL119">
        <v>2258103.9300000002</v>
      </c>
      <c r="AM119" s="4">
        <f t="shared" si="15"/>
        <v>-130437.80000000028</v>
      </c>
    </row>
    <row r="120" spans="1:39" ht="15.75" x14ac:dyDescent="0.25">
      <c r="A120" s="7" t="s">
        <v>119</v>
      </c>
      <c r="B120" s="2" t="s">
        <v>545</v>
      </c>
      <c r="C120" s="3">
        <v>27022.82</v>
      </c>
      <c r="D120" s="3">
        <v>0</v>
      </c>
      <c r="E120" s="3">
        <v>27022.82</v>
      </c>
      <c r="F120" s="50">
        <v>0</v>
      </c>
      <c r="G120" s="3">
        <v>27022.82</v>
      </c>
      <c r="H120" s="50">
        <v>0</v>
      </c>
      <c r="I120" s="5">
        <v>27022.82</v>
      </c>
      <c r="J120" s="5">
        <v>0</v>
      </c>
      <c r="K120" s="3">
        <v>27022.82</v>
      </c>
      <c r="L120" s="3">
        <v>0</v>
      </c>
      <c r="M120" s="3">
        <v>186233.76</v>
      </c>
      <c r="N120" s="3">
        <v>0</v>
      </c>
      <c r="O120" s="3">
        <v>187507.79</v>
      </c>
      <c r="P120" s="3">
        <v>0</v>
      </c>
      <c r="Q120" s="3">
        <v>187510.54</v>
      </c>
      <c r="R120" s="3">
        <v>0</v>
      </c>
      <c r="S120" s="3">
        <v>203633.98</v>
      </c>
      <c r="T120" s="3">
        <v>0</v>
      </c>
      <c r="U120" s="3">
        <v>203633.98</v>
      </c>
      <c r="V120" s="3">
        <v>0</v>
      </c>
      <c r="W120" s="3">
        <v>203633.98</v>
      </c>
      <c r="X120" s="3">
        <v>0</v>
      </c>
      <c r="Y120" s="50">
        <v>0</v>
      </c>
      <c r="Z120" s="4">
        <f t="shared" si="11"/>
        <v>1307268.1300000001</v>
      </c>
      <c r="AA120" s="3">
        <v>1510893.3381930371</v>
      </c>
      <c r="AB120" s="4">
        <f t="shared" si="12"/>
        <v>203625.20819303696</v>
      </c>
      <c r="AC120" s="4"/>
      <c r="AD120" s="3">
        <v>203625.21</v>
      </c>
      <c r="AE120" s="4">
        <f t="shared" si="16"/>
        <v>-1.8069630314130336E-3</v>
      </c>
      <c r="AF120" s="50">
        <v>203625.21</v>
      </c>
      <c r="AG120" s="50"/>
      <c r="AH120" s="4">
        <f t="shared" si="13"/>
        <v>1510893.3399999999</v>
      </c>
      <c r="AI120" s="4">
        <f t="shared" si="17"/>
        <v>-1.8069627694785595E-3</v>
      </c>
      <c r="AJ120" s="49">
        <f>'Monthly Adjustments'!AX121</f>
        <v>0</v>
      </c>
      <c r="AK120" s="4">
        <f t="shared" si="14"/>
        <v>1510893.3399999999</v>
      </c>
      <c r="AL120">
        <v>1655371.46</v>
      </c>
      <c r="AM120" s="4">
        <f t="shared" si="15"/>
        <v>-144478.12000000011</v>
      </c>
    </row>
    <row r="121" spans="1:39" ht="15.75" x14ac:dyDescent="0.25">
      <c r="A121" s="7" t="s">
        <v>120</v>
      </c>
      <c r="B121" s="2" t="s">
        <v>243</v>
      </c>
      <c r="C121" s="3">
        <v>949461.51</v>
      </c>
      <c r="D121" s="3">
        <v>0</v>
      </c>
      <c r="E121" s="3">
        <v>949461.51</v>
      </c>
      <c r="F121" s="50">
        <v>0</v>
      </c>
      <c r="G121" s="3">
        <v>949461.51</v>
      </c>
      <c r="H121" s="50">
        <v>0</v>
      </c>
      <c r="I121" s="5">
        <v>949461.51</v>
      </c>
      <c r="J121" s="5">
        <v>0</v>
      </c>
      <c r="K121" s="3">
        <v>949461.51</v>
      </c>
      <c r="L121" s="3">
        <v>0</v>
      </c>
      <c r="M121" s="3">
        <v>929705.87</v>
      </c>
      <c r="N121" s="3">
        <v>0</v>
      </c>
      <c r="O121" s="3">
        <v>918343.39</v>
      </c>
      <c r="P121" s="3">
        <v>0</v>
      </c>
      <c r="Q121" s="3">
        <v>918348.37</v>
      </c>
      <c r="R121" s="3">
        <v>0</v>
      </c>
      <c r="S121" s="3">
        <v>947569.31</v>
      </c>
      <c r="T121" s="3">
        <v>0</v>
      </c>
      <c r="U121" s="3">
        <v>947569.31</v>
      </c>
      <c r="V121" s="3">
        <v>0</v>
      </c>
      <c r="W121" s="3">
        <v>947569.32</v>
      </c>
      <c r="X121" s="3">
        <v>0</v>
      </c>
      <c r="Y121" s="50">
        <v>0</v>
      </c>
      <c r="Z121" s="4">
        <f t="shared" si="11"/>
        <v>10356413.120000001</v>
      </c>
      <c r="AA121" s="3">
        <v>11303966.547525397</v>
      </c>
      <c r="AB121" s="4">
        <f t="shared" si="12"/>
        <v>947553.42752539553</v>
      </c>
      <c r="AC121" s="4"/>
      <c r="AD121" s="3">
        <v>947553.43</v>
      </c>
      <c r="AE121" s="4">
        <f t="shared" si="16"/>
        <v>-2.4746045237407088E-3</v>
      </c>
      <c r="AF121" s="50">
        <v>947553.43</v>
      </c>
      <c r="AG121" s="50"/>
      <c r="AH121" s="4">
        <f t="shared" si="13"/>
        <v>11303966.549999999</v>
      </c>
      <c r="AI121" s="4">
        <f t="shared" si="17"/>
        <v>-2.4746023118495941E-3</v>
      </c>
      <c r="AJ121" s="49">
        <f>'Monthly Adjustments'!AX122</f>
        <v>0</v>
      </c>
      <c r="AK121" s="4">
        <f t="shared" si="14"/>
        <v>11303966.549999999</v>
      </c>
      <c r="AL121">
        <v>9980376.6099999994</v>
      </c>
      <c r="AM121" s="4">
        <f t="shared" si="15"/>
        <v>1323589.9399999995</v>
      </c>
    </row>
    <row r="122" spans="1:39" ht="15.75" x14ac:dyDescent="0.25">
      <c r="A122" s="7" t="s">
        <v>121</v>
      </c>
      <c r="B122" s="2" t="s">
        <v>244</v>
      </c>
      <c r="C122" s="3">
        <v>550998.71</v>
      </c>
      <c r="D122" s="3">
        <v>0</v>
      </c>
      <c r="E122" s="3">
        <v>550998.71</v>
      </c>
      <c r="F122" s="50">
        <v>0</v>
      </c>
      <c r="G122" s="3">
        <v>550998.71</v>
      </c>
      <c r="H122" s="50">
        <v>0</v>
      </c>
      <c r="I122" s="5">
        <v>550998.71</v>
      </c>
      <c r="J122" s="5">
        <v>0</v>
      </c>
      <c r="K122" s="3">
        <v>550998.71</v>
      </c>
      <c r="L122" s="3">
        <v>0</v>
      </c>
      <c r="M122" s="3">
        <v>539955.4</v>
      </c>
      <c r="N122" s="3">
        <v>0</v>
      </c>
      <c r="O122" s="3">
        <v>541137.98</v>
      </c>
      <c r="P122" s="3">
        <v>0</v>
      </c>
      <c r="Q122" s="3">
        <v>541140.84</v>
      </c>
      <c r="R122" s="3">
        <v>0</v>
      </c>
      <c r="S122" s="3">
        <v>557932.93999999994</v>
      </c>
      <c r="T122" s="3">
        <v>0</v>
      </c>
      <c r="U122" s="3">
        <v>557932.93999999994</v>
      </c>
      <c r="V122" s="3">
        <v>0</v>
      </c>
      <c r="W122" s="3">
        <v>557932.93999999994</v>
      </c>
      <c r="X122" s="3">
        <v>0</v>
      </c>
      <c r="Y122" s="50">
        <v>0</v>
      </c>
      <c r="Z122" s="4">
        <f t="shared" si="11"/>
        <v>6051026.589999998</v>
      </c>
      <c r="AA122" s="3">
        <v>6608950.394619544</v>
      </c>
      <c r="AB122" s="4">
        <f t="shared" si="12"/>
        <v>557923.80461954605</v>
      </c>
      <c r="AC122" s="4"/>
      <c r="AD122" s="3">
        <v>557923.80000000005</v>
      </c>
      <c r="AE122" s="4">
        <f t="shared" si="16"/>
        <v>4.6195460017770529E-3</v>
      </c>
      <c r="AF122" s="50">
        <v>557923.80000000005</v>
      </c>
      <c r="AG122" s="50"/>
      <c r="AH122" s="4">
        <f t="shared" si="13"/>
        <v>6608950.3899999997</v>
      </c>
      <c r="AI122" s="4">
        <f t="shared" si="17"/>
        <v>4.6195443719625473E-3</v>
      </c>
      <c r="AJ122" s="49">
        <f>'Monthly Adjustments'!AX123</f>
        <v>0</v>
      </c>
      <c r="AK122" s="4">
        <f t="shared" si="14"/>
        <v>6608950.3899999997</v>
      </c>
      <c r="AL122">
        <v>5967178.4199999999</v>
      </c>
      <c r="AM122" s="4">
        <f t="shared" si="15"/>
        <v>641771.96999999974</v>
      </c>
    </row>
    <row r="123" spans="1:39" ht="15.75" x14ac:dyDescent="0.25">
      <c r="A123" s="7" t="s">
        <v>122</v>
      </c>
      <c r="B123" s="2" t="s">
        <v>245</v>
      </c>
      <c r="C123" s="3">
        <v>200566.6</v>
      </c>
      <c r="D123" s="3">
        <v>0</v>
      </c>
      <c r="E123" s="3">
        <v>200566.6</v>
      </c>
      <c r="F123" s="50">
        <v>0</v>
      </c>
      <c r="G123" s="3">
        <v>200566.6</v>
      </c>
      <c r="H123" s="50">
        <v>0</v>
      </c>
      <c r="I123" s="5">
        <v>200566.6</v>
      </c>
      <c r="J123" s="5">
        <v>0</v>
      </c>
      <c r="K123" s="3">
        <v>200566.6</v>
      </c>
      <c r="L123" s="3">
        <v>0</v>
      </c>
      <c r="M123" s="3">
        <v>216467.28</v>
      </c>
      <c r="N123" s="3">
        <v>0</v>
      </c>
      <c r="O123" s="3">
        <v>177503.14</v>
      </c>
      <c r="P123" s="3">
        <v>0</v>
      </c>
      <c r="Q123" s="3">
        <v>177504.08</v>
      </c>
      <c r="R123" s="3">
        <v>0</v>
      </c>
      <c r="S123" s="3">
        <v>183074.74</v>
      </c>
      <c r="T123" s="3">
        <v>0</v>
      </c>
      <c r="U123" s="3">
        <v>183074.74</v>
      </c>
      <c r="V123" s="3">
        <v>0</v>
      </c>
      <c r="W123" s="3">
        <v>183074.74</v>
      </c>
      <c r="X123" s="3">
        <v>0</v>
      </c>
      <c r="Y123" s="50">
        <v>0</v>
      </c>
      <c r="Z123" s="4">
        <f t="shared" si="11"/>
        <v>2123531.7199999997</v>
      </c>
      <c r="AA123" s="3">
        <v>2306603.4407149772</v>
      </c>
      <c r="AB123" s="4">
        <f t="shared" si="12"/>
        <v>183071.72071497748</v>
      </c>
      <c r="AC123" s="4"/>
      <c r="AD123" s="3">
        <v>183071.72</v>
      </c>
      <c r="AE123" s="4">
        <f t="shared" si="16"/>
        <v>7.1497747558169067E-4</v>
      </c>
      <c r="AF123" s="50">
        <v>183071.72</v>
      </c>
      <c r="AG123" s="50"/>
      <c r="AH123" s="4">
        <f t="shared" si="13"/>
        <v>2306603.44</v>
      </c>
      <c r="AI123" s="4">
        <f t="shared" si="17"/>
        <v>7.1497727185487747E-4</v>
      </c>
      <c r="AJ123" s="49">
        <f>'Monthly Adjustments'!AX124</f>
        <v>0</v>
      </c>
      <c r="AK123" s="4">
        <f t="shared" si="14"/>
        <v>2306603.44</v>
      </c>
      <c r="AL123">
        <v>1820357.27</v>
      </c>
      <c r="AM123" s="4">
        <f t="shared" si="15"/>
        <v>486246.16999999993</v>
      </c>
    </row>
    <row r="124" spans="1:39" ht="15.75" x14ac:dyDescent="0.25">
      <c r="A124" s="7" t="s">
        <v>123</v>
      </c>
      <c r="B124" s="2" t="s">
        <v>246</v>
      </c>
      <c r="C124" s="3">
        <v>275261.89</v>
      </c>
      <c r="D124" s="3">
        <v>0</v>
      </c>
      <c r="E124" s="3">
        <v>275261.89</v>
      </c>
      <c r="F124" s="50">
        <v>0</v>
      </c>
      <c r="G124" s="3">
        <v>275261.89</v>
      </c>
      <c r="H124" s="50">
        <v>0</v>
      </c>
      <c r="I124" s="5">
        <v>275261.89</v>
      </c>
      <c r="J124" s="5">
        <v>0</v>
      </c>
      <c r="K124" s="3">
        <v>275261.89</v>
      </c>
      <c r="L124" s="3">
        <v>0</v>
      </c>
      <c r="M124" s="3">
        <v>334894.52</v>
      </c>
      <c r="N124" s="3">
        <v>0</v>
      </c>
      <c r="O124" s="3">
        <v>259961.49</v>
      </c>
      <c r="P124" s="3">
        <v>0</v>
      </c>
      <c r="Q124" s="3">
        <v>259963.01</v>
      </c>
      <c r="R124" s="3">
        <v>0</v>
      </c>
      <c r="S124" s="3">
        <v>268862.51</v>
      </c>
      <c r="T124" s="3">
        <v>0</v>
      </c>
      <c r="U124" s="3">
        <v>268862.51</v>
      </c>
      <c r="V124" s="3">
        <v>0</v>
      </c>
      <c r="W124" s="3">
        <v>268862.52</v>
      </c>
      <c r="X124" s="3">
        <v>0</v>
      </c>
      <c r="Y124" s="50">
        <v>0</v>
      </c>
      <c r="Z124" s="4">
        <f t="shared" si="11"/>
        <v>3037716.0100000002</v>
      </c>
      <c r="AA124" s="3">
        <v>3306573.6859720037</v>
      </c>
      <c r="AB124" s="4">
        <f t="shared" si="12"/>
        <v>268857.67597200349</v>
      </c>
      <c r="AC124" s="4"/>
      <c r="AD124" s="3">
        <v>268857.68</v>
      </c>
      <c r="AE124" s="4">
        <f t="shared" si="16"/>
        <v>-4.0279965032823384E-3</v>
      </c>
      <c r="AF124" s="50">
        <v>268857.68</v>
      </c>
      <c r="AG124" s="50"/>
      <c r="AH124" s="4">
        <f t="shared" si="13"/>
        <v>3306573.6900000004</v>
      </c>
      <c r="AI124" s="4">
        <f t="shared" si="17"/>
        <v>-4.0279966779053211E-3</v>
      </c>
      <c r="AJ124" s="49">
        <f>'Monthly Adjustments'!AX125</f>
        <v>0</v>
      </c>
      <c r="AK124" s="4">
        <f t="shared" si="14"/>
        <v>3306573.6900000004</v>
      </c>
      <c r="AL124">
        <v>3014168.06</v>
      </c>
      <c r="AM124" s="4">
        <f t="shared" si="15"/>
        <v>292405.63000000035</v>
      </c>
    </row>
    <row r="125" spans="1:39" ht="15.75" x14ac:dyDescent="0.25">
      <c r="A125" s="7" t="s">
        <v>124</v>
      </c>
      <c r="B125" s="2" t="s">
        <v>247</v>
      </c>
      <c r="C125" s="3">
        <v>229222.07</v>
      </c>
      <c r="D125" s="3">
        <v>0</v>
      </c>
      <c r="E125" s="3">
        <v>229222.07</v>
      </c>
      <c r="F125" s="50">
        <v>0</v>
      </c>
      <c r="G125" s="3">
        <v>229222.07</v>
      </c>
      <c r="H125" s="50">
        <v>0</v>
      </c>
      <c r="I125" s="5">
        <v>229222.07</v>
      </c>
      <c r="J125" s="5">
        <v>0</v>
      </c>
      <c r="K125" s="3">
        <v>229222.07</v>
      </c>
      <c r="L125" s="3">
        <v>0</v>
      </c>
      <c r="M125" s="3">
        <v>229235.58</v>
      </c>
      <c r="N125" s="3">
        <v>0</v>
      </c>
      <c r="O125" s="3">
        <v>229215.17</v>
      </c>
      <c r="P125" s="3">
        <v>0</v>
      </c>
      <c r="Q125" s="3">
        <v>229216.28</v>
      </c>
      <c r="R125" s="3">
        <v>0</v>
      </c>
      <c r="S125" s="3">
        <v>235729.11</v>
      </c>
      <c r="T125" s="3">
        <v>0</v>
      </c>
      <c r="U125" s="3">
        <v>235729.11</v>
      </c>
      <c r="V125" s="3">
        <v>0</v>
      </c>
      <c r="W125" s="3">
        <v>235729.1</v>
      </c>
      <c r="X125" s="3">
        <v>0</v>
      </c>
      <c r="Y125" s="50">
        <v>0</v>
      </c>
      <c r="Z125" s="4">
        <f t="shared" si="11"/>
        <v>2540964.7000000002</v>
      </c>
      <c r="AA125" s="3">
        <v>2776690.269819729</v>
      </c>
      <c r="AB125" s="4">
        <f t="shared" si="12"/>
        <v>235725.56981972884</v>
      </c>
      <c r="AC125" s="4"/>
      <c r="AD125" s="3">
        <v>235725.57</v>
      </c>
      <c r="AE125" s="4">
        <f t="shared" si="16"/>
        <v>-1.8027116311714053E-4</v>
      </c>
      <c r="AF125" s="50">
        <v>235725.57</v>
      </c>
      <c r="AG125" s="50"/>
      <c r="AH125" s="4">
        <f t="shared" si="13"/>
        <v>2776690.27</v>
      </c>
      <c r="AI125" s="4">
        <f t="shared" si="17"/>
        <v>-1.8027098849415779E-4</v>
      </c>
      <c r="AJ125" s="49">
        <f>'Monthly Adjustments'!AX126</f>
        <v>0</v>
      </c>
      <c r="AK125" s="4">
        <f t="shared" si="14"/>
        <v>2776690.27</v>
      </c>
      <c r="AL125">
        <v>2413701.7200000002</v>
      </c>
      <c r="AM125" s="4">
        <f t="shared" si="15"/>
        <v>362988.54999999981</v>
      </c>
    </row>
    <row r="126" spans="1:39" ht="15.75" x14ac:dyDescent="0.25">
      <c r="A126" s="7" t="s">
        <v>125</v>
      </c>
      <c r="B126" s="2" t="s">
        <v>248</v>
      </c>
      <c r="C126" s="3">
        <v>272579.78000000003</v>
      </c>
      <c r="D126" s="3">
        <v>0</v>
      </c>
      <c r="E126" s="3">
        <v>272579.78000000003</v>
      </c>
      <c r="F126" s="50">
        <v>0</v>
      </c>
      <c r="G126" s="3">
        <v>272579.78000000003</v>
      </c>
      <c r="H126" s="50">
        <v>0</v>
      </c>
      <c r="I126" s="5">
        <v>272579.78000000003</v>
      </c>
      <c r="J126" s="5">
        <v>0</v>
      </c>
      <c r="K126" s="3">
        <v>272579.78000000003</v>
      </c>
      <c r="L126" s="3">
        <v>0</v>
      </c>
      <c r="M126" s="3">
        <v>268195.46999999997</v>
      </c>
      <c r="N126" s="3">
        <v>0</v>
      </c>
      <c r="O126" s="3">
        <v>268181.52</v>
      </c>
      <c r="P126" s="3">
        <v>0</v>
      </c>
      <c r="Q126" s="3">
        <v>268182.90999999997</v>
      </c>
      <c r="R126" s="3">
        <v>0</v>
      </c>
      <c r="S126" s="3">
        <v>276319.98</v>
      </c>
      <c r="T126" s="3">
        <v>0</v>
      </c>
      <c r="U126" s="3">
        <v>276319.98</v>
      </c>
      <c r="V126" s="3">
        <v>0</v>
      </c>
      <c r="W126" s="3">
        <v>276319.99</v>
      </c>
      <c r="X126" s="3">
        <v>0</v>
      </c>
      <c r="Y126" s="50">
        <v>0</v>
      </c>
      <c r="Z126" s="4">
        <f t="shared" si="11"/>
        <v>2996418.75</v>
      </c>
      <c r="AA126" s="3">
        <v>3272734.3077115756</v>
      </c>
      <c r="AB126" s="4">
        <f t="shared" si="12"/>
        <v>276315.55771157565</v>
      </c>
      <c r="AC126" s="4"/>
      <c r="AD126" s="3">
        <v>276315.56</v>
      </c>
      <c r="AE126" s="4">
        <f t="shared" si="16"/>
        <v>-2.2884243517182767E-3</v>
      </c>
      <c r="AF126" s="50">
        <v>276315.56</v>
      </c>
      <c r="AG126" s="50"/>
      <c r="AH126" s="4">
        <f t="shared" si="13"/>
        <v>3272734.31</v>
      </c>
      <c r="AI126" s="4">
        <f t="shared" si="17"/>
        <v>-2.2884244099259377E-3</v>
      </c>
      <c r="AJ126" s="49">
        <f>'Monthly Adjustments'!AX127</f>
        <v>0</v>
      </c>
      <c r="AK126" s="4">
        <f t="shared" si="14"/>
        <v>3272734.31</v>
      </c>
      <c r="AL126">
        <v>3078159.42</v>
      </c>
      <c r="AM126" s="4">
        <f t="shared" si="15"/>
        <v>194574.89000000013</v>
      </c>
    </row>
    <row r="127" spans="1:39" ht="15.75" x14ac:dyDescent="0.25">
      <c r="A127" s="7" t="s">
        <v>126</v>
      </c>
      <c r="B127" s="2" t="s">
        <v>249</v>
      </c>
      <c r="C127" s="3">
        <v>128083.33</v>
      </c>
      <c r="D127" s="3">
        <v>0</v>
      </c>
      <c r="E127" s="3">
        <v>128083.33</v>
      </c>
      <c r="F127" s="50">
        <v>0</v>
      </c>
      <c r="G127" s="3">
        <v>128083.33</v>
      </c>
      <c r="H127" s="50">
        <v>0</v>
      </c>
      <c r="I127" s="5">
        <v>128083.33</v>
      </c>
      <c r="J127" s="5">
        <v>0</v>
      </c>
      <c r="K127" s="3">
        <v>128083.33</v>
      </c>
      <c r="L127" s="3">
        <v>0</v>
      </c>
      <c r="M127" s="3">
        <v>290774.90000000002</v>
      </c>
      <c r="N127" s="3">
        <v>0</v>
      </c>
      <c r="O127" s="3">
        <v>84173.19</v>
      </c>
      <c r="P127" s="3">
        <v>0</v>
      </c>
      <c r="Q127" s="3">
        <v>84174.28</v>
      </c>
      <c r="R127" s="3">
        <v>0</v>
      </c>
      <c r="S127" s="3">
        <v>90580.83</v>
      </c>
      <c r="T127" s="3">
        <v>0</v>
      </c>
      <c r="U127" s="3">
        <v>90580.82</v>
      </c>
      <c r="V127" s="3">
        <v>0</v>
      </c>
      <c r="W127" s="3">
        <v>90580.83</v>
      </c>
      <c r="X127" s="3">
        <v>0</v>
      </c>
      <c r="Y127" s="50">
        <v>0</v>
      </c>
      <c r="Z127" s="4">
        <f t="shared" si="11"/>
        <v>1371281.5000000002</v>
      </c>
      <c r="AA127" s="3">
        <v>1461858.8386985974</v>
      </c>
      <c r="AB127" s="4">
        <f t="shared" si="12"/>
        <v>90577.338698597159</v>
      </c>
      <c r="AC127" s="4"/>
      <c r="AD127" s="3">
        <v>90577.34</v>
      </c>
      <c r="AE127" s="4">
        <f t="shared" si="16"/>
        <v>-1.3014028372708708E-3</v>
      </c>
      <c r="AF127" s="50">
        <v>90577.34</v>
      </c>
      <c r="AG127" s="50"/>
      <c r="AH127" s="4">
        <f t="shared" si="13"/>
        <v>1461858.84</v>
      </c>
      <c r="AI127" s="4">
        <f t="shared" si="17"/>
        <v>-1.3014026917517185E-3</v>
      </c>
      <c r="AJ127" s="49">
        <f>'Monthly Adjustments'!AX128</f>
        <v>0</v>
      </c>
      <c r="AK127" s="4">
        <f t="shared" si="14"/>
        <v>1461858.84</v>
      </c>
      <c r="AL127">
        <v>1443900.4</v>
      </c>
      <c r="AM127" s="4">
        <f t="shared" si="15"/>
        <v>17958.440000000177</v>
      </c>
    </row>
    <row r="128" spans="1:39" ht="15.75" x14ac:dyDescent="0.25">
      <c r="A128" s="7" t="s">
        <v>127</v>
      </c>
      <c r="B128" s="2" t="s">
        <v>250</v>
      </c>
      <c r="C128" s="3">
        <v>196473.29</v>
      </c>
      <c r="D128" s="3">
        <v>0</v>
      </c>
      <c r="E128" s="3">
        <v>196473.29</v>
      </c>
      <c r="F128" s="50">
        <v>0</v>
      </c>
      <c r="G128" s="3">
        <v>196473.29</v>
      </c>
      <c r="H128" s="50">
        <v>0</v>
      </c>
      <c r="I128" s="5">
        <v>196473.29</v>
      </c>
      <c r="J128" s="5">
        <v>0</v>
      </c>
      <c r="K128" s="3">
        <v>196473.29</v>
      </c>
      <c r="L128" s="3">
        <v>0</v>
      </c>
      <c r="M128" s="3">
        <v>182667.09</v>
      </c>
      <c r="N128" s="3">
        <v>0</v>
      </c>
      <c r="O128" s="3">
        <v>178382.98</v>
      </c>
      <c r="P128" s="3">
        <v>0</v>
      </c>
      <c r="Q128" s="3">
        <v>178384.45</v>
      </c>
      <c r="R128" s="3">
        <v>0</v>
      </c>
      <c r="S128" s="3">
        <v>187044.47</v>
      </c>
      <c r="T128" s="3">
        <v>0</v>
      </c>
      <c r="U128" s="3">
        <v>187044.47</v>
      </c>
      <c r="V128" s="3">
        <v>0</v>
      </c>
      <c r="W128" s="3">
        <v>187044.48000000001</v>
      </c>
      <c r="X128" s="3">
        <v>0</v>
      </c>
      <c r="Y128" s="50">
        <v>0</v>
      </c>
      <c r="Z128" s="4">
        <f t="shared" si="11"/>
        <v>2082934.39</v>
      </c>
      <c r="AA128" s="3">
        <v>2269974.157187908</v>
      </c>
      <c r="AB128" s="4">
        <f t="shared" si="12"/>
        <v>187039.76718790806</v>
      </c>
      <c r="AC128" s="4"/>
      <c r="AD128" s="3">
        <v>187039.77</v>
      </c>
      <c r="AE128" s="4">
        <f t="shared" si="16"/>
        <v>-2.8120919305365533E-3</v>
      </c>
      <c r="AF128" s="50">
        <v>187039.77</v>
      </c>
      <c r="AG128" s="50"/>
      <c r="AH128" s="4">
        <f t="shared" si="13"/>
        <v>2269974.16</v>
      </c>
      <c r="AI128" s="4">
        <f t="shared" si="17"/>
        <v>-2.8120921924710274E-3</v>
      </c>
      <c r="AJ128" s="49">
        <f>'Monthly Adjustments'!AX129</f>
        <v>0</v>
      </c>
      <c r="AK128" s="4">
        <f t="shared" si="14"/>
        <v>2269974.16</v>
      </c>
      <c r="AL128">
        <v>2380748.09</v>
      </c>
      <c r="AM128" s="4">
        <f t="shared" si="15"/>
        <v>-110773.9299999997</v>
      </c>
    </row>
    <row r="129" spans="1:39" ht="15.75" x14ac:dyDescent="0.25">
      <c r="A129" s="7" t="s">
        <v>128</v>
      </c>
      <c r="B129" s="2" t="s">
        <v>251</v>
      </c>
      <c r="C129" s="3">
        <v>340032.82</v>
      </c>
      <c r="D129" s="3">
        <v>0</v>
      </c>
      <c r="E129" s="3">
        <v>340032.82</v>
      </c>
      <c r="F129" s="50">
        <v>0</v>
      </c>
      <c r="G129" s="3">
        <v>340032.82</v>
      </c>
      <c r="H129" s="50">
        <v>0</v>
      </c>
      <c r="I129" s="5">
        <v>340032.82</v>
      </c>
      <c r="J129" s="5">
        <v>0</v>
      </c>
      <c r="K129" s="3">
        <v>340032.82</v>
      </c>
      <c r="L129" s="3">
        <v>0</v>
      </c>
      <c r="M129" s="3">
        <v>337109.18</v>
      </c>
      <c r="N129" s="3">
        <v>0</v>
      </c>
      <c r="O129" s="3">
        <v>337095.46</v>
      </c>
      <c r="P129" s="3">
        <v>0</v>
      </c>
      <c r="Q129" s="3">
        <v>337098.33</v>
      </c>
      <c r="R129" s="3">
        <v>0</v>
      </c>
      <c r="S129" s="3">
        <v>353919.98</v>
      </c>
      <c r="T129" s="3">
        <v>0</v>
      </c>
      <c r="U129" s="3">
        <v>353919.98</v>
      </c>
      <c r="V129" s="3">
        <v>0</v>
      </c>
      <c r="W129" s="3">
        <v>353919.98</v>
      </c>
      <c r="X129" s="3">
        <v>0</v>
      </c>
      <c r="Y129" s="50">
        <v>0</v>
      </c>
      <c r="Z129" s="4">
        <f t="shared" si="11"/>
        <v>3773227.0100000002</v>
      </c>
      <c r="AA129" s="3">
        <v>4127137.8435282744</v>
      </c>
      <c r="AB129" s="4">
        <f t="shared" si="12"/>
        <v>353910.8335282742</v>
      </c>
      <c r="AC129" s="4"/>
      <c r="AD129" s="3">
        <v>353910.83</v>
      </c>
      <c r="AE129" s="4">
        <f t="shared" si="16"/>
        <v>3.5282741882838309E-3</v>
      </c>
      <c r="AF129" s="50">
        <v>353910.83</v>
      </c>
      <c r="AG129" s="50"/>
      <c r="AH129" s="4">
        <f t="shared" si="13"/>
        <v>4127137.8400000003</v>
      </c>
      <c r="AI129" s="4">
        <f t="shared" si="17"/>
        <v>3.52827413007617E-3</v>
      </c>
      <c r="AJ129" s="49">
        <f>'Monthly Adjustments'!AX130</f>
        <v>0</v>
      </c>
      <c r="AK129" s="4">
        <f t="shared" si="14"/>
        <v>4127137.8400000003</v>
      </c>
      <c r="AL129">
        <v>5136991.9000000004</v>
      </c>
      <c r="AM129" s="4">
        <f t="shared" si="15"/>
        <v>-1009854.06</v>
      </c>
    </row>
    <row r="130" spans="1:39" ht="15.75" x14ac:dyDescent="0.25">
      <c r="A130" s="7" t="s">
        <v>129</v>
      </c>
      <c r="B130" s="2" t="s">
        <v>546</v>
      </c>
      <c r="C130" s="3">
        <v>28516.93</v>
      </c>
      <c r="D130" s="3">
        <v>0</v>
      </c>
      <c r="E130" s="3">
        <v>28516.93</v>
      </c>
      <c r="F130" s="50">
        <v>0</v>
      </c>
      <c r="G130" s="3">
        <v>28516.93</v>
      </c>
      <c r="H130" s="50">
        <v>0</v>
      </c>
      <c r="I130" s="5">
        <v>28516.93</v>
      </c>
      <c r="J130" s="5">
        <v>0</v>
      </c>
      <c r="K130" s="3">
        <v>28516.93</v>
      </c>
      <c r="L130" s="3">
        <v>0</v>
      </c>
      <c r="M130" s="3">
        <v>96739.67</v>
      </c>
      <c r="N130" s="3">
        <v>0</v>
      </c>
      <c r="O130" s="3">
        <v>77704.929999999993</v>
      </c>
      <c r="P130" s="3">
        <v>0</v>
      </c>
      <c r="Q130" s="3">
        <v>77707.16</v>
      </c>
      <c r="R130" s="3">
        <v>0</v>
      </c>
      <c r="S130" s="3">
        <v>90822.51</v>
      </c>
      <c r="T130" s="3">
        <v>0</v>
      </c>
      <c r="U130" s="3">
        <v>90822.5</v>
      </c>
      <c r="V130" s="3">
        <v>0</v>
      </c>
      <c r="W130" s="3">
        <v>90822.51</v>
      </c>
      <c r="X130" s="3">
        <v>0</v>
      </c>
      <c r="Y130" s="50">
        <v>0</v>
      </c>
      <c r="Z130" s="4">
        <f t="shared" si="11"/>
        <v>667203.93000000005</v>
      </c>
      <c r="AA130" s="3">
        <v>758019.30464432866</v>
      </c>
      <c r="AB130" s="4">
        <f t="shared" si="12"/>
        <v>90815.374644328607</v>
      </c>
      <c r="AC130" s="4"/>
      <c r="AD130" s="3">
        <v>90815.37</v>
      </c>
      <c r="AE130" s="4">
        <f t="shared" ref="AE130:AE161" si="18">AB130-AD130</f>
        <v>4.6443286119028926E-3</v>
      </c>
      <c r="AF130" s="50">
        <v>90815.37</v>
      </c>
      <c r="AG130" s="50"/>
      <c r="AH130" s="4">
        <f t="shared" si="13"/>
        <v>758019.29999999993</v>
      </c>
      <c r="AI130" s="4">
        <f t="shared" ref="AI130:AI161" si="19">AA130-AH130</f>
        <v>4.6443287283182144E-3</v>
      </c>
      <c r="AJ130" s="49">
        <f>'Monthly Adjustments'!AX131</f>
        <v>0</v>
      </c>
      <c r="AK130" s="4">
        <f t="shared" si="14"/>
        <v>758019.29999999993</v>
      </c>
      <c r="AL130">
        <v>1504552.46</v>
      </c>
      <c r="AM130" s="4">
        <f t="shared" si="15"/>
        <v>-746533.16</v>
      </c>
    </row>
    <row r="131" spans="1:39" ht="15.75" x14ac:dyDescent="0.25">
      <c r="A131" s="7" t="s">
        <v>130</v>
      </c>
      <c r="B131" s="2" t="s">
        <v>252</v>
      </c>
      <c r="C131" s="3">
        <v>299224.84999999998</v>
      </c>
      <c r="D131" s="3">
        <v>0</v>
      </c>
      <c r="E131" s="3">
        <v>299224.84999999998</v>
      </c>
      <c r="F131" s="50">
        <v>0</v>
      </c>
      <c r="G131" s="3">
        <v>299224.84999999998</v>
      </c>
      <c r="H131" s="50">
        <v>0</v>
      </c>
      <c r="I131" s="5">
        <v>299224.84999999998</v>
      </c>
      <c r="J131" s="5">
        <v>0</v>
      </c>
      <c r="K131" s="3">
        <v>299224.84999999998</v>
      </c>
      <c r="L131" s="3">
        <v>0</v>
      </c>
      <c r="M131" s="3">
        <v>271658.90999999997</v>
      </c>
      <c r="N131" s="3">
        <v>0</v>
      </c>
      <c r="O131" s="3">
        <v>271882.03000000003</v>
      </c>
      <c r="P131" s="3">
        <v>0</v>
      </c>
      <c r="Q131" s="3">
        <v>271884.15999999997</v>
      </c>
      <c r="R131" s="3">
        <v>0</v>
      </c>
      <c r="S131" s="3">
        <v>284353.39</v>
      </c>
      <c r="T131" s="3">
        <v>0</v>
      </c>
      <c r="U131" s="3">
        <v>284353.39</v>
      </c>
      <c r="V131" s="3">
        <v>0</v>
      </c>
      <c r="W131" s="3">
        <v>284353.38</v>
      </c>
      <c r="X131" s="3">
        <v>0</v>
      </c>
      <c r="Y131" s="50">
        <v>0</v>
      </c>
      <c r="Z131" s="4">
        <f t="shared" ref="Z131:Z181" si="20">C131+D131+E131+F131+G131+H131+I131+J131+K131+L131+M131+N131+O131+P131+Q131+R131+S131+T131+U131+V131+W131+X131-Y131</f>
        <v>3164609.5100000002</v>
      </c>
      <c r="AA131" s="3">
        <v>3448956.1183886961</v>
      </c>
      <c r="AB131" s="4">
        <f t="shared" ref="AB131:AB180" si="21">AA131-Z131</f>
        <v>284346.60838869587</v>
      </c>
      <c r="AC131" s="4"/>
      <c r="AD131" s="3">
        <v>284346.61</v>
      </c>
      <c r="AE131" s="4">
        <f t="shared" si="18"/>
        <v>-1.6113041201606393E-3</v>
      </c>
      <c r="AF131" s="50">
        <v>284346.61</v>
      </c>
      <c r="AG131" s="50"/>
      <c r="AH131" s="4">
        <f t="shared" ref="AH131:AH179" si="22">SUM(C131:P131)+SUM(Q131:X131)+SUM(AF131:AG131)-Y131</f>
        <v>3448956.1199999996</v>
      </c>
      <c r="AI131" s="4">
        <f t="shared" si="19"/>
        <v>-1.6113035380840302E-3</v>
      </c>
      <c r="AJ131" s="49">
        <f>'Monthly Adjustments'!AX132</f>
        <v>0</v>
      </c>
      <c r="AK131" s="4">
        <f t="shared" ref="AK131:AK180" si="23">AH131+AJ131</f>
        <v>3448956.1199999996</v>
      </c>
      <c r="AL131">
        <v>2772796.73</v>
      </c>
      <c r="AM131" s="4">
        <f t="shared" ref="AM131:AM180" si="24">AK131-AL131</f>
        <v>676159.38999999966</v>
      </c>
    </row>
    <row r="132" spans="1:39" ht="15.75" x14ac:dyDescent="0.25">
      <c r="A132" s="7" t="s">
        <v>131</v>
      </c>
      <c r="B132" s="2" t="s">
        <v>253</v>
      </c>
      <c r="C132" s="3">
        <v>208430.45</v>
      </c>
      <c r="D132" s="3">
        <v>0</v>
      </c>
      <c r="E132" s="3">
        <v>208430.45</v>
      </c>
      <c r="F132" s="50">
        <v>0</v>
      </c>
      <c r="G132" s="3">
        <v>208430.45</v>
      </c>
      <c r="H132" s="50">
        <v>0</v>
      </c>
      <c r="I132" s="5">
        <v>208430.45</v>
      </c>
      <c r="J132" s="5">
        <v>0</v>
      </c>
      <c r="K132" s="3">
        <v>208430.45</v>
      </c>
      <c r="L132" s="3">
        <v>0</v>
      </c>
      <c r="M132" s="3">
        <v>198244.21</v>
      </c>
      <c r="N132" s="3">
        <v>0</v>
      </c>
      <c r="O132" s="3">
        <v>197946.62</v>
      </c>
      <c r="P132" s="3">
        <v>0</v>
      </c>
      <c r="Q132" s="3">
        <v>197947.91</v>
      </c>
      <c r="R132" s="3">
        <v>0</v>
      </c>
      <c r="S132" s="3">
        <v>205503.46</v>
      </c>
      <c r="T132" s="3">
        <v>0</v>
      </c>
      <c r="U132" s="3">
        <v>205503.45</v>
      </c>
      <c r="V132" s="3">
        <v>0</v>
      </c>
      <c r="W132" s="3">
        <v>205503.46</v>
      </c>
      <c r="X132" s="3">
        <v>0</v>
      </c>
      <c r="Y132" s="50">
        <v>0</v>
      </c>
      <c r="Z132" s="4">
        <f t="shared" si="20"/>
        <v>2252801.36</v>
      </c>
      <c r="AA132" s="3">
        <v>2458300.7066047979</v>
      </c>
      <c r="AB132" s="4">
        <f t="shared" si="21"/>
        <v>205499.34660479799</v>
      </c>
      <c r="AC132" s="4"/>
      <c r="AD132" s="3">
        <v>205499.35</v>
      </c>
      <c r="AE132" s="4">
        <f t="shared" si="18"/>
        <v>-3.3952020166907459E-3</v>
      </c>
      <c r="AF132" s="50">
        <v>205499.35</v>
      </c>
      <c r="AG132" s="50"/>
      <c r="AH132" s="4">
        <f t="shared" si="22"/>
        <v>2458300.7100000004</v>
      </c>
      <c r="AI132" s="4">
        <f t="shared" si="19"/>
        <v>-3.3952025696635246E-3</v>
      </c>
      <c r="AJ132" s="49">
        <f>'Monthly Adjustments'!AX133</f>
        <v>0</v>
      </c>
      <c r="AK132" s="4">
        <f t="shared" si="23"/>
        <v>2458300.7100000004</v>
      </c>
      <c r="AL132">
        <v>2247859.02</v>
      </c>
      <c r="AM132" s="4">
        <f t="shared" si="24"/>
        <v>210441.69000000041</v>
      </c>
    </row>
    <row r="133" spans="1:39" ht="15.75" x14ac:dyDescent="0.25">
      <c r="A133" s="7" t="s">
        <v>132</v>
      </c>
      <c r="B133" s="2" t="s">
        <v>254</v>
      </c>
      <c r="C133" s="3">
        <v>59231.82</v>
      </c>
      <c r="D133" s="3">
        <v>0</v>
      </c>
      <c r="E133" s="3">
        <v>59231.82</v>
      </c>
      <c r="F133" s="50">
        <v>0</v>
      </c>
      <c r="G133" s="3">
        <v>59231.82</v>
      </c>
      <c r="H133" s="50">
        <v>0</v>
      </c>
      <c r="I133" s="5">
        <v>59231.82</v>
      </c>
      <c r="J133" s="5">
        <v>0</v>
      </c>
      <c r="K133" s="3">
        <v>59231.82</v>
      </c>
      <c r="L133" s="3">
        <v>0</v>
      </c>
      <c r="M133" s="3">
        <v>409690.25</v>
      </c>
      <c r="N133" s="3">
        <v>0</v>
      </c>
      <c r="O133" s="3">
        <v>617872.32999999996</v>
      </c>
      <c r="P133" s="3">
        <v>0</v>
      </c>
      <c r="Q133" s="3">
        <v>617879.30000000005</v>
      </c>
      <c r="R133" s="3">
        <v>0</v>
      </c>
      <c r="S133" s="3">
        <v>658768.55000000005</v>
      </c>
      <c r="T133" s="3">
        <v>0</v>
      </c>
      <c r="U133" s="3">
        <v>658768.54</v>
      </c>
      <c r="V133" s="3">
        <v>0</v>
      </c>
      <c r="W133" s="3">
        <v>658768.55000000005</v>
      </c>
      <c r="X133" s="3">
        <v>591231.44999999995</v>
      </c>
      <c r="Y133" s="50">
        <v>0</v>
      </c>
      <c r="Z133" s="4">
        <f t="shared" si="20"/>
        <v>4509138.07</v>
      </c>
      <c r="AA133" s="3">
        <v>4576652.9379568268</v>
      </c>
      <c r="AB133" s="4">
        <f t="shared" si="21"/>
        <v>67514.867956826463</v>
      </c>
      <c r="AC133" s="4"/>
      <c r="AD133" s="3">
        <v>67514.87</v>
      </c>
      <c r="AE133" s="4">
        <f t="shared" si="18"/>
        <v>-2.0431735320016742E-3</v>
      </c>
      <c r="AF133" s="50">
        <v>67514.87</v>
      </c>
      <c r="AG133" s="50"/>
      <c r="AH133" s="4">
        <f t="shared" si="22"/>
        <v>4576652.9400000004</v>
      </c>
      <c r="AI133" s="4">
        <f t="shared" si="19"/>
        <v>-2.043173648416996E-3</v>
      </c>
      <c r="AJ133" s="49">
        <f>'Monthly Adjustments'!AX134</f>
        <v>0</v>
      </c>
      <c r="AK133" s="4">
        <f t="shared" si="23"/>
        <v>4576652.9400000004</v>
      </c>
      <c r="AL133">
        <v>4057586.88</v>
      </c>
      <c r="AM133" s="4">
        <f t="shared" si="24"/>
        <v>519066.06000000052</v>
      </c>
    </row>
    <row r="134" spans="1:39" ht="15.75" x14ac:dyDescent="0.25">
      <c r="A134" s="7" t="s">
        <v>133</v>
      </c>
      <c r="B134" s="2" t="s">
        <v>255</v>
      </c>
      <c r="C134" s="3">
        <v>182714.45</v>
      </c>
      <c r="D134" s="3">
        <v>0</v>
      </c>
      <c r="E134" s="3">
        <v>182714.45</v>
      </c>
      <c r="F134" s="50">
        <v>0</v>
      </c>
      <c r="G134" s="3">
        <v>182714.45</v>
      </c>
      <c r="H134" s="50">
        <v>0</v>
      </c>
      <c r="I134" s="5">
        <v>182714.45</v>
      </c>
      <c r="J134" s="5">
        <v>0</v>
      </c>
      <c r="K134" s="3">
        <v>182714.45</v>
      </c>
      <c r="L134" s="3">
        <v>0</v>
      </c>
      <c r="M134" s="3">
        <v>184398.61</v>
      </c>
      <c r="N134" s="3">
        <v>0</v>
      </c>
      <c r="O134" s="3">
        <v>184376.69</v>
      </c>
      <c r="P134" s="3">
        <v>0</v>
      </c>
      <c r="Q134" s="3">
        <v>184377.69</v>
      </c>
      <c r="R134" s="3">
        <v>0</v>
      </c>
      <c r="S134" s="3">
        <v>190233.79</v>
      </c>
      <c r="T134" s="3">
        <v>0</v>
      </c>
      <c r="U134" s="3">
        <v>190233.79</v>
      </c>
      <c r="V134" s="3">
        <v>0</v>
      </c>
      <c r="W134" s="3">
        <v>190233.79</v>
      </c>
      <c r="X134" s="3">
        <v>0</v>
      </c>
      <c r="Y134" s="50">
        <v>0</v>
      </c>
      <c r="Z134" s="4">
        <f t="shared" si="20"/>
        <v>2037426.6099999999</v>
      </c>
      <c r="AA134" s="3">
        <v>2227657.2193624256</v>
      </c>
      <c r="AB134" s="4">
        <f t="shared" si="21"/>
        <v>190230.60936242575</v>
      </c>
      <c r="AC134" s="4"/>
      <c r="AD134" s="3">
        <v>190230.61</v>
      </c>
      <c r="AE134" s="4">
        <f t="shared" si="18"/>
        <v>-6.3757423777133226E-4</v>
      </c>
      <c r="AF134" s="50">
        <v>190230.61</v>
      </c>
      <c r="AG134" s="50"/>
      <c r="AH134" s="4">
        <f t="shared" si="22"/>
        <v>2227657.2199999997</v>
      </c>
      <c r="AI134" s="4">
        <f t="shared" si="19"/>
        <v>-6.3757412135601044E-4</v>
      </c>
      <c r="AJ134" s="49">
        <f>'Monthly Adjustments'!AX135</f>
        <v>0</v>
      </c>
      <c r="AK134" s="4">
        <f t="shared" si="23"/>
        <v>2227657.2199999997</v>
      </c>
      <c r="AL134">
        <v>2027859.21</v>
      </c>
      <c r="AM134" s="4">
        <f t="shared" si="24"/>
        <v>199798.00999999978</v>
      </c>
    </row>
    <row r="135" spans="1:39" ht="15.75" x14ac:dyDescent="0.25">
      <c r="A135" s="7" t="s">
        <v>134</v>
      </c>
      <c r="B135" s="2" t="s">
        <v>256</v>
      </c>
      <c r="C135" s="3">
        <v>980940.35</v>
      </c>
      <c r="D135" s="3">
        <v>0</v>
      </c>
      <c r="E135" s="3">
        <v>980940.35</v>
      </c>
      <c r="F135" s="50">
        <v>0</v>
      </c>
      <c r="G135" s="3">
        <v>980940.35</v>
      </c>
      <c r="H135" s="50">
        <v>0</v>
      </c>
      <c r="I135" s="5">
        <v>980940.35</v>
      </c>
      <c r="J135" s="5">
        <v>0</v>
      </c>
      <c r="K135" s="3">
        <v>980940.35</v>
      </c>
      <c r="L135" s="3">
        <v>0</v>
      </c>
      <c r="M135" s="3">
        <v>959650.65</v>
      </c>
      <c r="N135" s="3">
        <v>0</v>
      </c>
      <c r="O135" s="3">
        <v>960290.06</v>
      </c>
      <c r="P135" s="3">
        <v>0</v>
      </c>
      <c r="Q135" s="3">
        <v>960295.14</v>
      </c>
      <c r="R135" s="3">
        <v>0</v>
      </c>
      <c r="S135" s="3">
        <v>990088.02</v>
      </c>
      <c r="T135" s="3">
        <v>0</v>
      </c>
      <c r="U135" s="3">
        <v>990088.03</v>
      </c>
      <c r="V135" s="3">
        <v>0</v>
      </c>
      <c r="W135" s="3">
        <v>990088.02</v>
      </c>
      <c r="X135" s="3">
        <v>0</v>
      </c>
      <c r="Y135" s="50">
        <v>0</v>
      </c>
      <c r="Z135" s="4">
        <f t="shared" si="20"/>
        <v>10755201.67</v>
      </c>
      <c r="AA135" s="3">
        <v>11745273.505172331</v>
      </c>
      <c r="AB135" s="4">
        <f t="shared" si="21"/>
        <v>990071.83517233096</v>
      </c>
      <c r="AC135" s="4"/>
      <c r="AD135" s="3">
        <v>990071.84</v>
      </c>
      <c r="AE135" s="4">
        <f t="shared" si="18"/>
        <v>-4.8276690067723393E-3</v>
      </c>
      <c r="AF135" s="50">
        <v>990071.84</v>
      </c>
      <c r="AG135" s="50"/>
      <c r="AH135" s="4">
        <f t="shared" si="22"/>
        <v>11745273.510000002</v>
      </c>
      <c r="AI135" s="4">
        <f t="shared" si="19"/>
        <v>-4.8276707530021667E-3</v>
      </c>
      <c r="AJ135" s="49">
        <f>'Monthly Adjustments'!AX136</f>
        <v>0</v>
      </c>
      <c r="AK135" s="4">
        <f t="shared" si="23"/>
        <v>11745273.510000002</v>
      </c>
      <c r="AL135">
        <v>10274582.9</v>
      </c>
      <c r="AM135" s="4">
        <f t="shared" si="24"/>
        <v>1470690.6100000013</v>
      </c>
    </row>
    <row r="136" spans="1:39" ht="15.75" x14ac:dyDescent="0.25">
      <c r="A136" s="7" t="s">
        <v>135</v>
      </c>
      <c r="B136" s="2" t="s">
        <v>257</v>
      </c>
      <c r="C136" s="3">
        <v>203677.8</v>
      </c>
      <c r="D136" s="3">
        <v>0</v>
      </c>
      <c r="E136" s="3">
        <v>203677.8</v>
      </c>
      <c r="F136" s="50">
        <v>0</v>
      </c>
      <c r="G136" s="3">
        <v>203677.8</v>
      </c>
      <c r="H136" s="50">
        <v>0</v>
      </c>
      <c r="I136" s="5">
        <v>203677.8</v>
      </c>
      <c r="J136" s="5">
        <v>0</v>
      </c>
      <c r="K136" s="3">
        <v>203677.8</v>
      </c>
      <c r="L136" s="3">
        <v>0</v>
      </c>
      <c r="M136" s="3">
        <v>194096.91</v>
      </c>
      <c r="N136" s="3">
        <v>0</v>
      </c>
      <c r="O136" s="3">
        <v>200143.74</v>
      </c>
      <c r="P136" s="3">
        <v>0</v>
      </c>
      <c r="Q136" s="3">
        <v>200144.94</v>
      </c>
      <c r="R136" s="3">
        <v>0</v>
      </c>
      <c r="S136" s="3">
        <v>207184.8</v>
      </c>
      <c r="T136" s="3">
        <v>0</v>
      </c>
      <c r="U136" s="3">
        <v>207184.8</v>
      </c>
      <c r="V136" s="3">
        <v>0</v>
      </c>
      <c r="W136" s="3">
        <v>207184.8</v>
      </c>
      <c r="X136" s="3">
        <v>0</v>
      </c>
      <c r="Y136" s="50">
        <v>0</v>
      </c>
      <c r="Z136" s="4">
        <f t="shared" si="20"/>
        <v>2234328.9899999998</v>
      </c>
      <c r="AA136" s="3">
        <v>2441509.9643165027</v>
      </c>
      <c r="AB136" s="4">
        <f t="shared" si="21"/>
        <v>207180.97431650292</v>
      </c>
      <c r="AC136" s="4"/>
      <c r="AD136" s="3">
        <v>207180.97</v>
      </c>
      <c r="AE136" s="4">
        <f t="shared" si="18"/>
        <v>4.3165029201190919E-3</v>
      </c>
      <c r="AF136" s="50">
        <v>207180.97</v>
      </c>
      <c r="AG136" s="50"/>
      <c r="AH136" s="4">
        <f t="shared" si="22"/>
        <v>2441509.9600000004</v>
      </c>
      <c r="AI136" s="4">
        <f t="shared" si="19"/>
        <v>4.3165022507309914E-3</v>
      </c>
      <c r="AJ136" s="49">
        <f>'Monthly Adjustments'!AX137</f>
        <v>0</v>
      </c>
      <c r="AK136" s="4">
        <f t="shared" si="23"/>
        <v>2441509.9600000004</v>
      </c>
      <c r="AL136">
        <v>2245251.69</v>
      </c>
      <c r="AM136" s="4">
        <f t="shared" si="24"/>
        <v>196258.27000000048</v>
      </c>
    </row>
    <row r="137" spans="1:39" ht="15.75" x14ac:dyDescent="0.25">
      <c r="A137" s="7" t="s">
        <v>136</v>
      </c>
      <c r="B137" s="2" t="s">
        <v>547</v>
      </c>
      <c r="C137" s="3">
        <v>221827.43</v>
      </c>
      <c r="D137" s="3">
        <v>0</v>
      </c>
      <c r="E137" s="3">
        <v>221827.43</v>
      </c>
      <c r="F137" s="50">
        <v>0</v>
      </c>
      <c r="G137" s="3">
        <v>221827.43</v>
      </c>
      <c r="H137" s="50">
        <v>0</v>
      </c>
      <c r="I137" s="5">
        <v>221827.43</v>
      </c>
      <c r="J137" s="5">
        <v>0</v>
      </c>
      <c r="K137" s="3">
        <v>221827.43</v>
      </c>
      <c r="L137" s="3">
        <v>0</v>
      </c>
      <c r="M137" s="3">
        <v>239658.32</v>
      </c>
      <c r="N137" s="3">
        <v>0</v>
      </c>
      <c r="O137" s="3">
        <v>224567.88</v>
      </c>
      <c r="P137" s="3">
        <v>0</v>
      </c>
      <c r="Q137" s="3">
        <v>224569.02</v>
      </c>
      <c r="R137" s="3">
        <v>0</v>
      </c>
      <c r="S137" s="3">
        <v>231254.43</v>
      </c>
      <c r="T137" s="3">
        <v>0</v>
      </c>
      <c r="U137" s="3">
        <v>231254.43</v>
      </c>
      <c r="V137" s="3">
        <v>0</v>
      </c>
      <c r="W137" s="3">
        <v>231254.43</v>
      </c>
      <c r="X137" s="3">
        <v>0</v>
      </c>
      <c r="Y137" s="50">
        <v>0</v>
      </c>
      <c r="Z137" s="4">
        <f t="shared" si="20"/>
        <v>2491695.66</v>
      </c>
      <c r="AA137" s="3">
        <v>2722946.4643262117</v>
      </c>
      <c r="AB137" s="4">
        <f t="shared" si="21"/>
        <v>231250.80432621157</v>
      </c>
      <c r="AC137" s="4"/>
      <c r="AD137" s="3">
        <v>231250.8</v>
      </c>
      <c r="AE137" s="4">
        <f t="shared" si="18"/>
        <v>4.3262115796096623E-3</v>
      </c>
      <c r="AF137" s="50">
        <v>231250.8</v>
      </c>
      <c r="AG137" s="50"/>
      <c r="AH137" s="4">
        <f t="shared" si="22"/>
        <v>2722946.46</v>
      </c>
      <c r="AI137" s="4">
        <f t="shared" si="19"/>
        <v>4.326211754232645E-3</v>
      </c>
      <c r="AJ137" s="49">
        <f>'Monthly Adjustments'!AX138</f>
        <v>0</v>
      </c>
      <c r="AK137" s="4">
        <f t="shared" si="23"/>
        <v>2722946.46</v>
      </c>
      <c r="AL137">
        <v>2293684.5499999998</v>
      </c>
      <c r="AM137" s="4">
        <f t="shared" si="24"/>
        <v>429261.91000000015</v>
      </c>
    </row>
    <row r="138" spans="1:39" ht="15.75" x14ac:dyDescent="0.25">
      <c r="A138" s="7" t="s">
        <v>137</v>
      </c>
      <c r="B138" s="2" t="s">
        <v>258</v>
      </c>
      <c r="C138" s="3">
        <v>9455408.7100000009</v>
      </c>
      <c r="D138" s="3">
        <v>0</v>
      </c>
      <c r="E138" s="3">
        <v>9455408.7100000009</v>
      </c>
      <c r="F138" s="50">
        <v>0</v>
      </c>
      <c r="G138" s="3">
        <v>9455408.7100000009</v>
      </c>
      <c r="H138" s="50">
        <v>0</v>
      </c>
      <c r="I138" s="5">
        <v>9455408.7100000009</v>
      </c>
      <c r="J138" s="5">
        <v>0</v>
      </c>
      <c r="K138" s="3">
        <v>9455408.7100000009</v>
      </c>
      <c r="L138" s="3">
        <v>0</v>
      </c>
      <c r="M138" s="3">
        <v>8753720.9100000001</v>
      </c>
      <c r="N138" s="3">
        <v>0</v>
      </c>
      <c r="O138" s="3">
        <v>8753925.6999999993</v>
      </c>
      <c r="P138" s="3">
        <v>0</v>
      </c>
      <c r="Q138" s="3">
        <v>8753977.9900000002</v>
      </c>
      <c r="R138" s="3">
        <v>0</v>
      </c>
      <c r="S138" s="3">
        <v>9060859.9000000004</v>
      </c>
      <c r="T138" s="3">
        <v>0</v>
      </c>
      <c r="U138" s="3">
        <v>9060859.9000000004</v>
      </c>
      <c r="V138" s="3">
        <v>0</v>
      </c>
      <c r="W138" s="3">
        <v>9060859.8900000006</v>
      </c>
      <c r="X138" s="3">
        <v>0</v>
      </c>
      <c r="Y138" s="50">
        <v>0</v>
      </c>
      <c r="Z138" s="4">
        <f t="shared" si="20"/>
        <v>100721247.84000002</v>
      </c>
      <c r="AA138" s="3">
        <v>109781940.92395718</v>
      </c>
      <c r="AB138" s="4">
        <f t="shared" si="21"/>
        <v>9060693.0839571655</v>
      </c>
      <c r="AC138" s="4"/>
      <c r="AD138" s="3">
        <v>9060693.0800000001</v>
      </c>
      <c r="AE138" s="4">
        <f t="shared" si="18"/>
        <v>3.9571654051542282E-3</v>
      </c>
      <c r="AF138" s="50">
        <v>9060693.0800000001</v>
      </c>
      <c r="AG138" s="50"/>
      <c r="AH138" s="4">
        <f t="shared" si="22"/>
        <v>109781940.92</v>
      </c>
      <c r="AI138" s="4">
        <f t="shared" si="19"/>
        <v>3.9571821689605713E-3</v>
      </c>
      <c r="AJ138" s="49">
        <f>'Monthly Adjustments'!AX139</f>
        <v>-1217590.83</v>
      </c>
      <c r="AK138" s="4">
        <f t="shared" si="23"/>
        <v>108564350.09</v>
      </c>
      <c r="AL138">
        <v>107863548.17</v>
      </c>
      <c r="AM138" s="4">
        <f t="shared" si="24"/>
        <v>700801.92000000179</v>
      </c>
    </row>
    <row r="139" spans="1:39" ht="15.75" x14ac:dyDescent="0.25">
      <c r="A139" s="7" t="s">
        <v>138</v>
      </c>
      <c r="B139" s="2" t="s">
        <v>548</v>
      </c>
      <c r="C139" s="3">
        <v>5334630.8099999996</v>
      </c>
      <c r="D139" s="3">
        <v>0</v>
      </c>
      <c r="E139" s="3">
        <v>5334630.8099999996</v>
      </c>
      <c r="F139" s="50">
        <v>0</v>
      </c>
      <c r="G139" s="3">
        <v>5334630.8099999996</v>
      </c>
      <c r="H139" s="50">
        <v>0</v>
      </c>
      <c r="I139" s="5">
        <v>5334630.8099999996</v>
      </c>
      <c r="J139" s="5">
        <v>0</v>
      </c>
      <c r="K139" s="3">
        <v>5334630.8099999996</v>
      </c>
      <c r="L139" s="3">
        <v>0</v>
      </c>
      <c r="M139" s="3">
        <v>4863214.21</v>
      </c>
      <c r="N139" s="3">
        <v>0</v>
      </c>
      <c r="O139" s="3">
        <v>4863185.9000000004</v>
      </c>
      <c r="P139" s="3">
        <v>0</v>
      </c>
      <c r="Q139" s="3">
        <v>4863143.37</v>
      </c>
      <c r="R139" s="3">
        <v>0</v>
      </c>
      <c r="S139" s="3">
        <v>5046991.55</v>
      </c>
      <c r="T139" s="3">
        <v>0</v>
      </c>
      <c r="U139" s="3">
        <v>5046991.55</v>
      </c>
      <c r="V139" s="3">
        <v>0</v>
      </c>
      <c r="W139" s="3">
        <v>5046991.55</v>
      </c>
      <c r="X139" s="3">
        <v>0</v>
      </c>
      <c r="Y139" s="50">
        <v>0</v>
      </c>
      <c r="Z139" s="4">
        <f t="shared" si="20"/>
        <v>56403672.179999985</v>
      </c>
      <c r="AA139" s="3">
        <v>61450750.058249027</v>
      </c>
      <c r="AB139" s="4">
        <f t="shared" si="21"/>
        <v>5047077.8782490417</v>
      </c>
      <c r="AC139" s="4"/>
      <c r="AD139" s="3">
        <v>5047077.88</v>
      </c>
      <c r="AE139" s="4">
        <f t="shared" si="18"/>
        <v>-1.750958152115345E-3</v>
      </c>
      <c r="AF139" s="50">
        <v>5047077.88</v>
      </c>
      <c r="AG139" s="50"/>
      <c r="AH139" s="4">
        <f t="shared" si="22"/>
        <v>61450750.059999995</v>
      </c>
      <c r="AI139" s="4">
        <f t="shared" si="19"/>
        <v>-1.7509683966636658E-3</v>
      </c>
      <c r="AJ139" s="49">
        <f>'Monthly Adjustments'!AX140</f>
        <v>-674131.54</v>
      </c>
      <c r="AK139" s="4">
        <f t="shared" si="23"/>
        <v>60776618.519999996</v>
      </c>
      <c r="AL139">
        <v>53199817</v>
      </c>
      <c r="AM139" s="4">
        <f t="shared" si="24"/>
        <v>7576801.5199999958</v>
      </c>
    </row>
    <row r="140" spans="1:39" ht="15.75" x14ac:dyDescent="0.25">
      <c r="A140" s="7" t="s">
        <v>139</v>
      </c>
      <c r="B140" s="2" t="s">
        <v>549</v>
      </c>
      <c r="C140" s="3">
        <v>267296.34999999998</v>
      </c>
      <c r="D140" s="3">
        <v>0</v>
      </c>
      <c r="E140" s="3">
        <v>267296.34999999998</v>
      </c>
      <c r="F140" s="50">
        <v>0</v>
      </c>
      <c r="G140" s="3">
        <v>267296.34999999998</v>
      </c>
      <c r="H140" s="50">
        <v>0</v>
      </c>
      <c r="I140" s="5">
        <v>267296.34999999998</v>
      </c>
      <c r="J140" s="5">
        <v>0</v>
      </c>
      <c r="K140" s="3">
        <v>267296.34999999998</v>
      </c>
      <c r="L140" s="3">
        <v>0</v>
      </c>
      <c r="M140" s="3">
        <v>334193.40000000002</v>
      </c>
      <c r="N140" s="3">
        <v>0</v>
      </c>
      <c r="O140" s="3">
        <v>321331.69</v>
      </c>
      <c r="P140" s="3">
        <v>0</v>
      </c>
      <c r="Q140" s="3">
        <v>321334.06</v>
      </c>
      <c r="R140" s="3">
        <v>0</v>
      </c>
      <c r="S140" s="3">
        <v>335232.12</v>
      </c>
      <c r="T140" s="3">
        <v>0</v>
      </c>
      <c r="U140" s="3">
        <v>335232.12</v>
      </c>
      <c r="V140" s="3">
        <v>0</v>
      </c>
      <c r="W140" s="3">
        <v>335232.12</v>
      </c>
      <c r="X140" s="3">
        <v>0</v>
      </c>
      <c r="Y140" s="50">
        <v>0</v>
      </c>
      <c r="Z140" s="4">
        <f t="shared" si="20"/>
        <v>3319037.2600000002</v>
      </c>
      <c r="AA140" s="3">
        <v>3654261.8310813559</v>
      </c>
      <c r="AB140" s="4">
        <f t="shared" si="21"/>
        <v>335224.57108135568</v>
      </c>
      <c r="AC140" s="4"/>
      <c r="AD140" s="3">
        <v>335224.57</v>
      </c>
      <c r="AE140" s="4">
        <f t="shared" si="18"/>
        <v>1.0813556727953255E-3</v>
      </c>
      <c r="AF140" s="50">
        <v>335224.57</v>
      </c>
      <c r="AG140" s="50"/>
      <c r="AH140" s="4">
        <f t="shared" si="22"/>
        <v>3654261.8299999996</v>
      </c>
      <c r="AI140" s="4">
        <f t="shared" si="19"/>
        <v>1.0813563130795956E-3</v>
      </c>
      <c r="AJ140" s="49">
        <f>'Monthly Adjustments'!AX141</f>
        <v>0</v>
      </c>
      <c r="AK140" s="4">
        <f t="shared" si="23"/>
        <v>3654261.8299999996</v>
      </c>
      <c r="AL140">
        <v>2379048</v>
      </c>
      <c r="AM140" s="4">
        <f t="shared" si="24"/>
        <v>1275213.8299999996</v>
      </c>
    </row>
    <row r="141" spans="1:39" ht="15.75" x14ac:dyDescent="0.25">
      <c r="A141" s="7" t="s">
        <v>140</v>
      </c>
      <c r="B141" s="2" t="s">
        <v>259</v>
      </c>
      <c r="C141" s="3">
        <v>318772.81</v>
      </c>
      <c r="D141" s="3">
        <v>0</v>
      </c>
      <c r="E141" s="3">
        <v>318772.81</v>
      </c>
      <c r="F141" s="50">
        <v>0</v>
      </c>
      <c r="G141" s="3">
        <v>318772.81</v>
      </c>
      <c r="H141" s="50">
        <v>0</v>
      </c>
      <c r="I141" s="5">
        <v>318772.81</v>
      </c>
      <c r="J141" s="5">
        <v>0</v>
      </c>
      <c r="K141" s="3">
        <v>318772.81</v>
      </c>
      <c r="L141" s="3">
        <v>0</v>
      </c>
      <c r="M141" s="3">
        <v>324495.82</v>
      </c>
      <c r="N141" s="3">
        <v>0</v>
      </c>
      <c r="O141" s="3">
        <v>303762.71000000002</v>
      </c>
      <c r="P141" s="3">
        <v>0</v>
      </c>
      <c r="Q141" s="3">
        <v>303764.36</v>
      </c>
      <c r="R141" s="3">
        <v>0</v>
      </c>
      <c r="S141" s="3">
        <v>313490.62</v>
      </c>
      <c r="T141" s="3">
        <v>0</v>
      </c>
      <c r="U141" s="3">
        <v>313490.62</v>
      </c>
      <c r="V141" s="3">
        <v>0</v>
      </c>
      <c r="W141" s="3">
        <v>313490.61</v>
      </c>
      <c r="X141" s="3">
        <v>0</v>
      </c>
      <c r="Y141" s="50">
        <v>0</v>
      </c>
      <c r="Z141" s="4">
        <f t="shared" si="20"/>
        <v>3466358.79</v>
      </c>
      <c r="AA141" s="3">
        <v>3779844.1204671836</v>
      </c>
      <c r="AB141" s="4">
        <f t="shared" si="21"/>
        <v>313485.33046718361</v>
      </c>
      <c r="AC141" s="4"/>
      <c r="AD141" s="3">
        <v>313485.33</v>
      </c>
      <c r="AE141" s="4">
        <f t="shared" si="18"/>
        <v>4.6718359226360917E-4</v>
      </c>
      <c r="AF141" s="50">
        <v>313485.33</v>
      </c>
      <c r="AG141" s="50"/>
      <c r="AH141" s="4">
        <f t="shared" si="22"/>
        <v>3779844.12</v>
      </c>
      <c r="AI141" s="4">
        <f t="shared" si="19"/>
        <v>4.6718353405594826E-4</v>
      </c>
      <c r="AJ141" s="49">
        <f>'Monthly Adjustments'!AX142</f>
        <v>-93337</v>
      </c>
      <c r="AK141" s="4">
        <f t="shared" si="23"/>
        <v>3686507.12</v>
      </c>
      <c r="AL141">
        <v>3569303.08</v>
      </c>
      <c r="AM141" s="4">
        <f t="shared" si="24"/>
        <v>117204.04000000004</v>
      </c>
    </row>
    <row r="142" spans="1:39" ht="15.75" x14ac:dyDescent="0.25">
      <c r="A142" s="7" t="s">
        <v>141</v>
      </c>
      <c r="B142" s="2" t="s">
        <v>260</v>
      </c>
      <c r="C142" s="3">
        <v>203325.15</v>
      </c>
      <c r="D142" s="3">
        <v>0</v>
      </c>
      <c r="E142" s="3">
        <v>203325.15</v>
      </c>
      <c r="F142" s="50">
        <v>0</v>
      </c>
      <c r="G142" s="3">
        <v>203325.15</v>
      </c>
      <c r="H142" s="50">
        <v>0</v>
      </c>
      <c r="I142" s="5">
        <v>203325.15</v>
      </c>
      <c r="J142" s="5">
        <v>0</v>
      </c>
      <c r="K142" s="3">
        <v>203325.15</v>
      </c>
      <c r="L142" s="3">
        <v>0</v>
      </c>
      <c r="M142" s="3">
        <v>194466.19</v>
      </c>
      <c r="N142" s="3">
        <v>0</v>
      </c>
      <c r="O142" s="3">
        <v>194456.69</v>
      </c>
      <c r="P142" s="3">
        <v>0</v>
      </c>
      <c r="Q142" s="3">
        <v>194458.26</v>
      </c>
      <c r="R142" s="3">
        <v>0</v>
      </c>
      <c r="S142" s="3">
        <v>203687.15</v>
      </c>
      <c r="T142" s="3">
        <v>0</v>
      </c>
      <c r="U142" s="3">
        <v>203687.14</v>
      </c>
      <c r="V142" s="3">
        <v>0</v>
      </c>
      <c r="W142" s="3">
        <v>203687.15</v>
      </c>
      <c r="X142" s="3">
        <v>0</v>
      </c>
      <c r="Y142" s="50">
        <v>0</v>
      </c>
      <c r="Z142" s="4">
        <f t="shared" si="20"/>
        <v>2211068.3299999996</v>
      </c>
      <c r="AA142" s="3">
        <v>2414750.455861331</v>
      </c>
      <c r="AB142" s="4">
        <f t="shared" si="21"/>
        <v>203682.12586133135</v>
      </c>
      <c r="AC142" s="4"/>
      <c r="AD142" s="3">
        <v>203682.13</v>
      </c>
      <c r="AE142" s="4">
        <f t="shared" si="18"/>
        <v>-4.1386686498299241E-3</v>
      </c>
      <c r="AF142" s="50">
        <v>203682.13</v>
      </c>
      <c r="AG142" s="50"/>
      <c r="AH142" s="4">
        <f t="shared" si="22"/>
        <v>2414750.46</v>
      </c>
      <c r="AI142" s="4">
        <f t="shared" si="19"/>
        <v>-4.1386689990758896E-3</v>
      </c>
      <c r="AJ142" s="49">
        <f>'Monthly Adjustments'!AX143</f>
        <v>0</v>
      </c>
      <c r="AK142" s="4">
        <f t="shared" si="23"/>
        <v>2414750.46</v>
      </c>
      <c r="AL142">
        <v>2359442.25</v>
      </c>
      <c r="AM142" s="4">
        <f t="shared" si="24"/>
        <v>55308.209999999963</v>
      </c>
    </row>
    <row r="143" spans="1:39" ht="15.75" x14ac:dyDescent="0.25">
      <c r="A143" s="7" t="s">
        <v>142</v>
      </c>
      <c r="B143" s="2" t="s">
        <v>261</v>
      </c>
      <c r="C143" s="3">
        <v>744274.38</v>
      </c>
      <c r="D143" s="3">
        <v>0</v>
      </c>
      <c r="E143" s="3">
        <v>744274.38</v>
      </c>
      <c r="F143" s="50">
        <v>0</v>
      </c>
      <c r="G143" s="3">
        <v>744274.38</v>
      </c>
      <c r="H143" s="50">
        <v>0</v>
      </c>
      <c r="I143" s="5">
        <v>744274.38</v>
      </c>
      <c r="J143" s="5">
        <v>0</v>
      </c>
      <c r="K143" s="3">
        <v>744274.38</v>
      </c>
      <c r="L143" s="3">
        <v>0</v>
      </c>
      <c r="M143" s="3">
        <v>609308.72</v>
      </c>
      <c r="N143" s="3">
        <v>0</v>
      </c>
      <c r="O143" s="3">
        <v>608627.61</v>
      </c>
      <c r="P143" s="3">
        <v>0</v>
      </c>
      <c r="Q143" s="3">
        <v>608631.28</v>
      </c>
      <c r="R143" s="3">
        <v>0</v>
      </c>
      <c r="S143" s="3">
        <v>630135.46</v>
      </c>
      <c r="T143" s="3">
        <v>0</v>
      </c>
      <c r="U143" s="3">
        <v>630135.46</v>
      </c>
      <c r="V143" s="3">
        <v>0</v>
      </c>
      <c r="W143" s="3">
        <v>630135.46</v>
      </c>
      <c r="X143" s="3">
        <v>0</v>
      </c>
      <c r="Y143" s="50">
        <v>0</v>
      </c>
      <c r="Z143" s="4">
        <f t="shared" si="20"/>
        <v>7438345.8900000006</v>
      </c>
      <c r="AA143" s="3">
        <v>8068469.6593699753</v>
      </c>
      <c r="AB143" s="4">
        <f t="shared" si="21"/>
        <v>630123.76936997473</v>
      </c>
      <c r="AC143" s="4"/>
      <c r="AD143" s="3">
        <v>630123.77</v>
      </c>
      <c r="AE143" s="4">
        <f t="shared" si="18"/>
        <v>-6.3002528622746468E-4</v>
      </c>
      <c r="AF143" s="50">
        <v>630123.77</v>
      </c>
      <c r="AG143" s="50"/>
      <c r="AH143" s="4">
        <f t="shared" si="22"/>
        <v>8068469.6600000001</v>
      </c>
      <c r="AI143" s="4">
        <f t="shared" si="19"/>
        <v>-6.3002482056617737E-4</v>
      </c>
      <c r="AJ143" s="49">
        <f>'Monthly Adjustments'!AX144</f>
        <v>-29807.26</v>
      </c>
      <c r="AK143" s="4">
        <f t="shared" si="23"/>
        <v>8038662.4000000004</v>
      </c>
      <c r="AL143">
        <v>7318421.8700000001</v>
      </c>
      <c r="AM143" s="4">
        <f t="shared" si="24"/>
        <v>720240.53000000026</v>
      </c>
    </row>
    <row r="144" spans="1:39" ht="15.75" x14ac:dyDescent="0.25">
      <c r="A144" s="7" t="s">
        <v>143</v>
      </c>
      <c r="B144" s="2" t="s">
        <v>262</v>
      </c>
      <c r="C144" s="3">
        <v>220392.99</v>
      </c>
      <c r="D144" s="3">
        <v>0</v>
      </c>
      <c r="E144" s="3">
        <v>220392.99</v>
      </c>
      <c r="F144" s="50">
        <v>0</v>
      </c>
      <c r="G144" s="3">
        <v>220392.99</v>
      </c>
      <c r="H144" s="50">
        <v>0</v>
      </c>
      <c r="I144" s="5">
        <v>220392.99</v>
      </c>
      <c r="J144" s="5">
        <v>0</v>
      </c>
      <c r="K144" s="3">
        <v>220392.99</v>
      </c>
      <c r="L144" s="3">
        <v>0</v>
      </c>
      <c r="M144" s="3">
        <v>197371.7</v>
      </c>
      <c r="N144" s="3">
        <v>0</v>
      </c>
      <c r="O144" s="3">
        <v>196985.28</v>
      </c>
      <c r="P144" s="3">
        <v>0</v>
      </c>
      <c r="Q144" s="3">
        <v>196986.7</v>
      </c>
      <c r="R144" s="3">
        <v>0</v>
      </c>
      <c r="S144" s="3">
        <v>205288.5</v>
      </c>
      <c r="T144" s="3">
        <v>0</v>
      </c>
      <c r="U144" s="3">
        <v>205288.5</v>
      </c>
      <c r="V144" s="3">
        <v>0</v>
      </c>
      <c r="W144" s="3">
        <v>205288.5</v>
      </c>
      <c r="X144" s="3">
        <v>0</v>
      </c>
      <c r="Y144" s="50">
        <v>0</v>
      </c>
      <c r="Z144" s="4">
        <f t="shared" si="20"/>
        <v>2309174.13</v>
      </c>
      <c r="AA144" s="3">
        <v>2514458.109016025</v>
      </c>
      <c r="AB144" s="4">
        <f t="shared" si="21"/>
        <v>205283.97901602509</v>
      </c>
      <c r="AC144" s="4"/>
      <c r="AD144" s="3">
        <v>205283.98</v>
      </c>
      <c r="AE144" s="4">
        <f t="shared" si="18"/>
        <v>-9.8397492547519505E-4</v>
      </c>
      <c r="AF144" s="50">
        <v>205283.98</v>
      </c>
      <c r="AG144" s="50"/>
      <c r="AH144" s="4">
        <f t="shared" si="22"/>
        <v>2514458.11</v>
      </c>
      <c r="AI144" s="4">
        <f t="shared" si="19"/>
        <v>-9.8397489637136459E-4</v>
      </c>
      <c r="AJ144" s="49">
        <f>'Monthly Adjustments'!AX145</f>
        <v>0</v>
      </c>
      <c r="AK144" s="4">
        <f t="shared" si="23"/>
        <v>2514458.11</v>
      </c>
      <c r="AL144">
        <v>2362763.12</v>
      </c>
      <c r="AM144" s="4">
        <f t="shared" si="24"/>
        <v>151694.98999999976</v>
      </c>
    </row>
    <row r="145" spans="1:39" ht="15.75" x14ac:dyDescent="0.25">
      <c r="A145" s="7" t="s">
        <v>144</v>
      </c>
      <c r="B145" s="2" t="s">
        <v>263</v>
      </c>
      <c r="C145" s="3">
        <v>125938.88</v>
      </c>
      <c r="D145" s="3">
        <v>0</v>
      </c>
      <c r="E145" s="3">
        <v>125938.88</v>
      </c>
      <c r="F145" s="50">
        <v>0</v>
      </c>
      <c r="G145" s="3">
        <v>125938.88</v>
      </c>
      <c r="H145" s="50">
        <v>0</v>
      </c>
      <c r="I145" s="5">
        <v>125938.88</v>
      </c>
      <c r="J145" s="5">
        <v>0</v>
      </c>
      <c r="K145" s="3">
        <v>125938.88</v>
      </c>
      <c r="L145" s="3">
        <v>0</v>
      </c>
      <c r="M145" s="3">
        <v>117331.52</v>
      </c>
      <c r="N145" s="3">
        <v>0</v>
      </c>
      <c r="O145" s="50">
        <v>125938.88</v>
      </c>
      <c r="P145" s="3">
        <v>0</v>
      </c>
      <c r="Q145" s="3">
        <v>115598.18</v>
      </c>
      <c r="R145" s="3">
        <v>0</v>
      </c>
      <c r="S145" s="3">
        <v>125229.11</v>
      </c>
      <c r="T145" s="3">
        <v>0</v>
      </c>
      <c r="U145" s="3">
        <v>125229.11</v>
      </c>
      <c r="V145" s="3">
        <v>0</v>
      </c>
      <c r="W145" s="3">
        <v>125229.11</v>
      </c>
      <c r="X145" s="3">
        <v>0</v>
      </c>
      <c r="Y145" s="50">
        <v>0</v>
      </c>
      <c r="Z145" s="4">
        <f t="shared" si="20"/>
        <v>1364250.3100000003</v>
      </c>
      <c r="AA145" s="3">
        <v>1489474.1940460107</v>
      </c>
      <c r="AB145" s="4">
        <f t="shared" si="21"/>
        <v>125223.88404601044</v>
      </c>
      <c r="AC145" s="4"/>
      <c r="AD145" s="3">
        <v>125223.88</v>
      </c>
      <c r="AE145" s="4">
        <f t="shared" si="18"/>
        <v>4.0460104355588555E-3</v>
      </c>
      <c r="AF145" s="50">
        <v>125223.88</v>
      </c>
      <c r="AG145" s="50"/>
      <c r="AH145" s="4">
        <f t="shared" si="22"/>
        <v>1489474.19</v>
      </c>
      <c r="AI145" s="4">
        <f t="shared" si="19"/>
        <v>4.046010784804821E-3</v>
      </c>
      <c r="AJ145" s="49">
        <f>'Monthly Adjustments'!AX146</f>
        <v>0</v>
      </c>
      <c r="AK145" s="4">
        <f t="shared" si="23"/>
        <v>1489474.19</v>
      </c>
      <c r="AL145">
        <v>1363258.09</v>
      </c>
      <c r="AM145" s="4">
        <f t="shared" si="24"/>
        <v>126216.09999999986</v>
      </c>
    </row>
    <row r="146" spans="1:39" ht="15.75" x14ac:dyDescent="0.25">
      <c r="A146" s="7" t="s">
        <v>145</v>
      </c>
      <c r="B146" s="2" t="s">
        <v>264</v>
      </c>
      <c r="C146" s="3">
        <v>1056999.04</v>
      </c>
      <c r="D146" s="3">
        <v>0</v>
      </c>
      <c r="E146" s="3">
        <v>1056999.04</v>
      </c>
      <c r="F146" s="50">
        <v>0</v>
      </c>
      <c r="G146" s="3">
        <v>1056999.04</v>
      </c>
      <c r="H146" s="50">
        <v>0</v>
      </c>
      <c r="I146" s="5">
        <v>1056999.04</v>
      </c>
      <c r="J146" s="5">
        <v>0</v>
      </c>
      <c r="K146" s="3">
        <v>1056999.04</v>
      </c>
      <c r="L146" s="3">
        <v>0</v>
      </c>
      <c r="M146" s="3">
        <v>1081952.22</v>
      </c>
      <c r="N146" s="3">
        <v>0</v>
      </c>
      <c r="O146" s="3">
        <v>1090901.92</v>
      </c>
      <c r="P146" s="3">
        <v>0</v>
      </c>
      <c r="Q146" s="3">
        <v>1090910.28</v>
      </c>
      <c r="R146" s="3">
        <v>0</v>
      </c>
      <c r="S146" s="3">
        <v>1140562.51</v>
      </c>
      <c r="T146" s="3">
        <v>0</v>
      </c>
      <c r="U146" s="3">
        <v>1140562.51</v>
      </c>
      <c r="V146" s="3">
        <v>0</v>
      </c>
      <c r="W146" s="3">
        <v>1140562.51</v>
      </c>
      <c r="X146" s="3">
        <v>0</v>
      </c>
      <c r="Y146" s="50">
        <v>0</v>
      </c>
      <c r="Z146" s="4">
        <f t="shared" si="20"/>
        <v>11970447.149999999</v>
      </c>
      <c r="AA146" s="3">
        <v>13110982.631678786</v>
      </c>
      <c r="AB146" s="4">
        <f t="shared" si="21"/>
        <v>1140535.4816787876</v>
      </c>
      <c r="AC146" s="4"/>
      <c r="AD146" s="3">
        <v>1140535.48</v>
      </c>
      <c r="AE146" s="4">
        <f t="shared" si="18"/>
        <v>1.678787637501955E-3</v>
      </c>
      <c r="AF146" s="50">
        <v>1140535.48</v>
      </c>
      <c r="AG146" s="50"/>
      <c r="AH146" s="4">
        <f t="shared" si="22"/>
        <v>13110982.629999999</v>
      </c>
      <c r="AI146" s="4">
        <f t="shared" si="19"/>
        <v>1.6787871718406677E-3</v>
      </c>
      <c r="AJ146" s="49">
        <f>'Monthly Adjustments'!AX147</f>
        <v>6777.3818424176397</v>
      </c>
      <c r="AK146" s="4">
        <f t="shared" si="23"/>
        <v>13117760.011842417</v>
      </c>
      <c r="AL146">
        <v>11410194.810000001</v>
      </c>
      <c r="AM146" s="4">
        <f t="shared" si="24"/>
        <v>1707565.2018424161</v>
      </c>
    </row>
    <row r="147" spans="1:39" ht="15.75" x14ac:dyDescent="0.25">
      <c r="A147" s="7" t="s">
        <v>146</v>
      </c>
      <c r="B147" s="2" t="s">
        <v>550</v>
      </c>
      <c r="C147" s="3">
        <v>142456.63</v>
      </c>
      <c r="D147" s="3">
        <v>0</v>
      </c>
      <c r="E147" s="3">
        <v>142456.63</v>
      </c>
      <c r="F147" s="50">
        <v>0</v>
      </c>
      <c r="G147" s="3">
        <v>142456.63</v>
      </c>
      <c r="H147" s="50">
        <v>0</v>
      </c>
      <c r="I147" s="5">
        <v>142456.63</v>
      </c>
      <c r="J147" s="5">
        <v>0</v>
      </c>
      <c r="K147" s="3">
        <v>142456.63</v>
      </c>
      <c r="L147" s="3">
        <v>0</v>
      </c>
      <c r="M147" s="3">
        <v>142421.18</v>
      </c>
      <c r="N147" s="3">
        <v>0</v>
      </c>
      <c r="O147" s="50">
        <v>142456.63</v>
      </c>
      <c r="P147" s="3">
        <v>0</v>
      </c>
      <c r="Q147" s="3">
        <v>141325.48000000001</v>
      </c>
      <c r="R147" s="3">
        <v>0</v>
      </c>
      <c r="S147" s="3">
        <v>149705.75</v>
      </c>
      <c r="T147" s="3">
        <v>0</v>
      </c>
      <c r="U147" s="3">
        <v>149705.75</v>
      </c>
      <c r="V147" s="3">
        <v>0</v>
      </c>
      <c r="W147" s="3">
        <v>149705.75</v>
      </c>
      <c r="X147" s="3">
        <v>0</v>
      </c>
      <c r="Y147" s="50">
        <v>0</v>
      </c>
      <c r="Z147" s="4">
        <f t="shared" si="20"/>
        <v>1587603.6900000002</v>
      </c>
      <c r="AA147" s="3">
        <v>1737304.8924754024</v>
      </c>
      <c r="AB147" s="4">
        <f t="shared" si="21"/>
        <v>149701.20247540227</v>
      </c>
      <c r="AC147" s="4"/>
      <c r="AD147" s="3">
        <v>149701.20000000001</v>
      </c>
      <c r="AE147" s="4">
        <f t="shared" si="18"/>
        <v>2.4754022597335279E-3</v>
      </c>
      <c r="AF147" s="50">
        <v>149701.20000000001</v>
      </c>
      <c r="AG147" s="50"/>
      <c r="AH147" s="4">
        <f t="shared" si="22"/>
        <v>1737304.89</v>
      </c>
      <c r="AI147" s="4">
        <f t="shared" si="19"/>
        <v>2.4754025507718325E-3</v>
      </c>
      <c r="AJ147" s="49">
        <f>'Monthly Adjustments'!AX148</f>
        <v>0</v>
      </c>
      <c r="AK147" s="4">
        <f t="shared" si="23"/>
        <v>1737304.89</v>
      </c>
      <c r="AL147">
        <v>1762329.21</v>
      </c>
      <c r="AM147" s="4">
        <f t="shared" si="24"/>
        <v>-25024.320000000065</v>
      </c>
    </row>
    <row r="148" spans="1:39" ht="15.75" x14ac:dyDescent="0.25">
      <c r="A148" s="7" t="s">
        <v>147</v>
      </c>
      <c r="B148" s="2" t="s">
        <v>551</v>
      </c>
      <c r="C148" s="3">
        <v>148194.41</v>
      </c>
      <c r="D148" s="3">
        <v>0</v>
      </c>
      <c r="E148" s="3">
        <v>148194.41</v>
      </c>
      <c r="F148" s="50">
        <v>0</v>
      </c>
      <c r="G148" s="3">
        <v>148194.41</v>
      </c>
      <c r="H148" s="50">
        <v>0</v>
      </c>
      <c r="I148" s="5">
        <v>148194.41</v>
      </c>
      <c r="J148" s="5">
        <v>0</v>
      </c>
      <c r="K148" s="3">
        <v>148194.41</v>
      </c>
      <c r="L148" s="3">
        <v>0</v>
      </c>
      <c r="M148" s="3">
        <v>153814.21</v>
      </c>
      <c r="N148" s="3">
        <v>0</v>
      </c>
      <c r="O148" s="3">
        <v>144489.82999999999</v>
      </c>
      <c r="P148" s="3">
        <v>0</v>
      </c>
      <c r="Q148" s="3">
        <v>144490.73000000001</v>
      </c>
      <c r="R148" s="3">
        <v>0</v>
      </c>
      <c r="S148" s="3">
        <v>149779.79</v>
      </c>
      <c r="T148" s="3">
        <v>0</v>
      </c>
      <c r="U148" s="3">
        <v>149779.79</v>
      </c>
      <c r="V148" s="3">
        <v>0</v>
      </c>
      <c r="W148" s="3">
        <v>149779.79</v>
      </c>
      <c r="X148" s="3">
        <v>0</v>
      </c>
      <c r="Y148" s="50">
        <v>0</v>
      </c>
      <c r="Z148" s="4">
        <f t="shared" si="20"/>
        <v>1633106.1900000002</v>
      </c>
      <c r="AA148" s="3">
        <v>1782883.1062825464</v>
      </c>
      <c r="AB148" s="4">
        <f t="shared" si="21"/>
        <v>149776.91628254624</v>
      </c>
      <c r="AC148" s="4"/>
      <c r="AD148" s="3">
        <v>149776.92000000001</v>
      </c>
      <c r="AE148" s="4">
        <f t="shared" si="18"/>
        <v>-3.7174537719693035E-3</v>
      </c>
      <c r="AF148" s="50">
        <v>149776.92000000001</v>
      </c>
      <c r="AG148" s="50"/>
      <c r="AH148" s="4">
        <f t="shared" si="22"/>
        <v>1782883.1099999999</v>
      </c>
      <c r="AI148" s="4">
        <f t="shared" si="19"/>
        <v>-3.7174534518271685E-3</v>
      </c>
      <c r="AJ148" s="49">
        <f>'Monthly Adjustments'!AX149</f>
        <v>0</v>
      </c>
      <c r="AK148" s="4">
        <f t="shared" si="23"/>
        <v>1782883.1099999999</v>
      </c>
      <c r="AL148">
        <v>1391524.72</v>
      </c>
      <c r="AM148" s="4">
        <f t="shared" si="24"/>
        <v>391358.3899999999</v>
      </c>
    </row>
    <row r="149" spans="1:39" ht="15.75" x14ac:dyDescent="0.25">
      <c r="A149" s="7" t="s">
        <v>148</v>
      </c>
      <c r="B149" s="2" t="s">
        <v>265</v>
      </c>
      <c r="C149" s="3">
        <v>226504.04</v>
      </c>
      <c r="D149" s="3">
        <v>0</v>
      </c>
      <c r="E149" s="3">
        <v>226504.04</v>
      </c>
      <c r="F149" s="50">
        <v>0</v>
      </c>
      <c r="G149" s="3">
        <v>226504.04</v>
      </c>
      <c r="H149" s="50">
        <v>0</v>
      </c>
      <c r="I149" s="5">
        <v>226504.04</v>
      </c>
      <c r="J149" s="5">
        <v>0</v>
      </c>
      <c r="K149" s="3">
        <v>226504.04</v>
      </c>
      <c r="L149" s="3">
        <v>0</v>
      </c>
      <c r="M149" s="3">
        <v>227353.71</v>
      </c>
      <c r="N149" s="3">
        <v>0</v>
      </c>
      <c r="O149" s="3">
        <v>193231.58</v>
      </c>
      <c r="P149" s="3">
        <v>0</v>
      </c>
      <c r="Q149" s="3">
        <v>193232.86</v>
      </c>
      <c r="R149" s="3">
        <v>0</v>
      </c>
      <c r="S149" s="3">
        <v>200742.6</v>
      </c>
      <c r="T149" s="3">
        <v>0</v>
      </c>
      <c r="U149" s="3">
        <v>200742.6</v>
      </c>
      <c r="V149" s="3">
        <v>0</v>
      </c>
      <c r="W149" s="3">
        <v>200742.6</v>
      </c>
      <c r="X149" s="3">
        <v>0</v>
      </c>
      <c r="Y149" s="50">
        <v>0</v>
      </c>
      <c r="Z149" s="4">
        <f t="shared" si="20"/>
        <v>2348566.1500000004</v>
      </c>
      <c r="AA149" s="3">
        <v>2549304.6597542944</v>
      </c>
      <c r="AB149" s="4">
        <f t="shared" si="21"/>
        <v>200738.50975429406</v>
      </c>
      <c r="AC149" s="4"/>
      <c r="AD149" s="3">
        <v>200738.51</v>
      </c>
      <c r="AE149" s="4">
        <f t="shared" si="18"/>
        <v>-2.4570594541728497E-4</v>
      </c>
      <c r="AF149" s="50">
        <v>200738.51</v>
      </c>
      <c r="AG149" s="50"/>
      <c r="AH149" s="4">
        <f t="shared" si="22"/>
        <v>2549304.66</v>
      </c>
      <c r="AI149" s="4">
        <f t="shared" si="19"/>
        <v>-2.4570571258664131E-4</v>
      </c>
      <c r="AJ149" s="49">
        <f>'Monthly Adjustments'!AX150</f>
        <v>0</v>
      </c>
      <c r="AK149" s="4">
        <f t="shared" si="23"/>
        <v>2549304.66</v>
      </c>
      <c r="AL149">
        <v>2466695.88</v>
      </c>
      <c r="AM149" s="4">
        <f t="shared" si="24"/>
        <v>82608.780000000261</v>
      </c>
    </row>
    <row r="150" spans="1:39" ht="15.75" x14ac:dyDescent="0.25">
      <c r="A150" s="7" t="s">
        <v>149</v>
      </c>
      <c r="B150" s="2" t="s">
        <v>552</v>
      </c>
      <c r="C150" s="3">
        <v>437803.86</v>
      </c>
      <c r="D150" s="3">
        <v>0</v>
      </c>
      <c r="E150" s="3">
        <v>437803.86</v>
      </c>
      <c r="F150" s="50">
        <v>0</v>
      </c>
      <c r="G150" s="3">
        <v>437803.86</v>
      </c>
      <c r="H150" s="50">
        <v>0</v>
      </c>
      <c r="I150" s="5">
        <v>437803.86</v>
      </c>
      <c r="J150" s="5">
        <v>0</v>
      </c>
      <c r="K150" s="3">
        <v>437803.86</v>
      </c>
      <c r="L150" s="3">
        <v>0</v>
      </c>
      <c r="M150" s="3">
        <v>531937.61</v>
      </c>
      <c r="N150" s="3">
        <v>0</v>
      </c>
      <c r="O150" s="3">
        <v>411624.36</v>
      </c>
      <c r="P150" s="3">
        <v>0</v>
      </c>
      <c r="Q150" s="3">
        <v>411626.71</v>
      </c>
      <c r="R150" s="3">
        <v>0</v>
      </c>
      <c r="S150" s="3">
        <v>425434.78</v>
      </c>
      <c r="T150" s="3">
        <v>0</v>
      </c>
      <c r="U150" s="3">
        <v>425434.77</v>
      </c>
      <c r="V150" s="3">
        <v>0</v>
      </c>
      <c r="W150" s="3">
        <v>425434.78</v>
      </c>
      <c r="X150" s="3">
        <v>0</v>
      </c>
      <c r="Y150" s="50">
        <v>0</v>
      </c>
      <c r="Z150" s="4">
        <f t="shared" si="20"/>
        <v>4820512.3099999996</v>
      </c>
      <c r="AA150" s="3">
        <v>5245939.5760459742</v>
      </c>
      <c r="AB150" s="4">
        <f t="shared" si="21"/>
        <v>425427.26604597457</v>
      </c>
      <c r="AC150" s="4"/>
      <c r="AD150" s="3">
        <v>425427.27</v>
      </c>
      <c r="AE150" s="4">
        <f t="shared" si="18"/>
        <v>-3.9540254510939121E-3</v>
      </c>
      <c r="AF150" s="50">
        <v>425427.27</v>
      </c>
      <c r="AG150" s="50"/>
      <c r="AH150" s="4">
        <f t="shared" si="22"/>
        <v>5245939.58</v>
      </c>
      <c r="AI150" s="4">
        <f t="shared" si="19"/>
        <v>-3.9540259167551994E-3</v>
      </c>
      <c r="AJ150" s="49">
        <f>'Monthly Adjustments'!AX151</f>
        <v>0</v>
      </c>
      <c r="AK150" s="4">
        <f t="shared" si="23"/>
        <v>5245939.58</v>
      </c>
      <c r="AL150">
        <v>4858988.88</v>
      </c>
      <c r="AM150" s="4">
        <f t="shared" si="24"/>
        <v>386950.70000000019</v>
      </c>
    </row>
    <row r="151" spans="1:39" ht="15.75" x14ac:dyDescent="0.25">
      <c r="A151" s="7" t="s">
        <v>150</v>
      </c>
      <c r="B151" s="2" t="s">
        <v>266</v>
      </c>
      <c r="C151" s="3">
        <v>80859.289999999994</v>
      </c>
      <c r="D151" s="3">
        <v>0</v>
      </c>
      <c r="E151" s="3">
        <v>80859.289999999994</v>
      </c>
      <c r="F151" s="50">
        <v>0</v>
      </c>
      <c r="G151" s="3">
        <v>80859.289999999994</v>
      </c>
      <c r="H151" s="50">
        <v>0</v>
      </c>
      <c r="I151" s="5">
        <v>80859.289999999994</v>
      </c>
      <c r="J151" s="5">
        <v>0</v>
      </c>
      <c r="K151" s="3">
        <v>80859.289999999994</v>
      </c>
      <c r="L151" s="3">
        <v>0</v>
      </c>
      <c r="M151" s="3">
        <v>68974.33</v>
      </c>
      <c r="N151" s="3">
        <v>0</v>
      </c>
      <c r="O151" s="3">
        <v>69559.289999999994</v>
      </c>
      <c r="P151" s="3">
        <v>0</v>
      </c>
      <c r="Q151" s="3">
        <v>69559.87</v>
      </c>
      <c r="R151" s="3">
        <v>0</v>
      </c>
      <c r="S151" s="3">
        <v>72939.14</v>
      </c>
      <c r="T151" s="3">
        <v>0</v>
      </c>
      <c r="U151" s="3">
        <v>72939.14</v>
      </c>
      <c r="V151" s="3">
        <v>0</v>
      </c>
      <c r="W151" s="3">
        <v>72939.13</v>
      </c>
      <c r="X151" s="3">
        <v>0</v>
      </c>
      <c r="Y151" s="50">
        <v>0</v>
      </c>
      <c r="Z151" s="4">
        <f t="shared" si="20"/>
        <v>831207.35</v>
      </c>
      <c r="AA151" s="3">
        <v>904144.64983416407</v>
      </c>
      <c r="AB151" s="4">
        <f t="shared" si="21"/>
        <v>72937.299834164092</v>
      </c>
      <c r="AC151" s="4"/>
      <c r="AD151" s="3">
        <v>72937.3</v>
      </c>
      <c r="AE151" s="4">
        <f t="shared" si="18"/>
        <v>-1.658359105931595E-4</v>
      </c>
      <c r="AF151" s="50">
        <v>72937.3</v>
      </c>
      <c r="AG151" s="50"/>
      <c r="AH151" s="4">
        <f t="shared" si="22"/>
        <v>904144.65</v>
      </c>
      <c r="AI151" s="4">
        <f t="shared" si="19"/>
        <v>-1.6583595424890518E-4</v>
      </c>
      <c r="AJ151" s="49">
        <f>'Monthly Adjustments'!AX152</f>
        <v>0</v>
      </c>
      <c r="AK151" s="4">
        <f t="shared" si="23"/>
        <v>904144.65</v>
      </c>
      <c r="AL151">
        <v>616776.69999999995</v>
      </c>
      <c r="AM151" s="4">
        <f t="shared" si="24"/>
        <v>287367.95000000007</v>
      </c>
    </row>
    <row r="152" spans="1:39" ht="15.75" x14ac:dyDescent="0.25">
      <c r="A152" s="7" t="s">
        <v>151</v>
      </c>
      <c r="B152" s="2" t="s">
        <v>267</v>
      </c>
      <c r="C152" s="3">
        <v>357706.69</v>
      </c>
      <c r="D152" s="3">
        <v>0</v>
      </c>
      <c r="E152" s="3">
        <v>357706.69</v>
      </c>
      <c r="F152" s="50">
        <v>0</v>
      </c>
      <c r="G152" s="3">
        <v>357706.69</v>
      </c>
      <c r="H152" s="50">
        <v>0</v>
      </c>
      <c r="I152" s="5">
        <v>357706.69</v>
      </c>
      <c r="J152" s="5">
        <v>0</v>
      </c>
      <c r="K152" s="3">
        <v>357706.69</v>
      </c>
      <c r="L152" s="3">
        <v>0</v>
      </c>
      <c r="M152" s="3">
        <v>344314.58</v>
      </c>
      <c r="N152" s="3">
        <v>0</v>
      </c>
      <c r="O152" s="3">
        <v>345352.25</v>
      </c>
      <c r="P152" s="3">
        <v>0</v>
      </c>
      <c r="Q152" s="3">
        <v>345356.21</v>
      </c>
      <c r="R152" s="3">
        <v>0</v>
      </c>
      <c r="S152" s="3">
        <v>368612.39</v>
      </c>
      <c r="T152" s="3">
        <v>0</v>
      </c>
      <c r="U152" s="3">
        <v>368612.4</v>
      </c>
      <c r="V152" s="3">
        <v>0</v>
      </c>
      <c r="W152" s="3">
        <v>368612.39</v>
      </c>
      <c r="X152" s="3">
        <v>0</v>
      </c>
      <c r="Y152" s="50">
        <v>0</v>
      </c>
      <c r="Z152" s="4">
        <f t="shared" si="20"/>
        <v>3929393.67</v>
      </c>
      <c r="AA152" s="3">
        <v>4297993.4255827712</v>
      </c>
      <c r="AB152" s="4">
        <f t="shared" si="21"/>
        <v>368599.75558277126</v>
      </c>
      <c r="AC152" s="4"/>
      <c r="AD152" s="3">
        <v>368599.76</v>
      </c>
      <c r="AE152" s="4">
        <f t="shared" si="18"/>
        <v>-4.4172287452965975E-3</v>
      </c>
      <c r="AF152" s="50">
        <v>368599.76</v>
      </c>
      <c r="AG152" s="50"/>
      <c r="AH152" s="4">
        <f t="shared" si="22"/>
        <v>4297993.43</v>
      </c>
      <c r="AI152" s="4">
        <f t="shared" si="19"/>
        <v>-4.4172285124659538E-3</v>
      </c>
      <c r="AJ152" s="49">
        <f>'Monthly Adjustments'!AX153</f>
        <v>0</v>
      </c>
      <c r="AK152" s="4">
        <f t="shared" si="23"/>
        <v>4297993.43</v>
      </c>
      <c r="AL152">
        <v>4962688</v>
      </c>
      <c r="AM152" s="4">
        <f t="shared" si="24"/>
        <v>-664694.5700000003</v>
      </c>
    </row>
    <row r="153" spans="1:39" ht="15.75" x14ac:dyDescent="0.25">
      <c r="A153" s="7" t="s">
        <v>152</v>
      </c>
      <c r="B153" s="2" t="s">
        <v>553</v>
      </c>
      <c r="C153" s="3">
        <v>224566.04</v>
      </c>
      <c r="D153" s="3">
        <v>0</v>
      </c>
      <c r="E153" s="3">
        <v>224566.04</v>
      </c>
      <c r="F153" s="50">
        <v>0</v>
      </c>
      <c r="G153" s="3">
        <v>224566.04</v>
      </c>
      <c r="H153" s="50">
        <v>0</v>
      </c>
      <c r="I153" s="5">
        <v>224566.04</v>
      </c>
      <c r="J153" s="5">
        <v>0</v>
      </c>
      <c r="K153" s="3">
        <v>224566.04</v>
      </c>
      <c r="L153" s="3">
        <v>0</v>
      </c>
      <c r="M153" s="3">
        <v>223788.19</v>
      </c>
      <c r="N153" s="3">
        <v>0</v>
      </c>
      <c r="O153" s="3">
        <v>223584.03</v>
      </c>
      <c r="P153" s="3">
        <v>0</v>
      </c>
      <c r="Q153" s="3">
        <v>223585.12</v>
      </c>
      <c r="R153" s="3">
        <v>0</v>
      </c>
      <c r="S153" s="3">
        <v>229943.29</v>
      </c>
      <c r="T153" s="3">
        <v>0</v>
      </c>
      <c r="U153" s="3">
        <v>229943.29</v>
      </c>
      <c r="V153" s="3">
        <v>0</v>
      </c>
      <c r="W153" s="3">
        <v>229943.29</v>
      </c>
      <c r="X153" s="3">
        <v>0</v>
      </c>
      <c r="Y153" s="50">
        <v>0</v>
      </c>
      <c r="Z153" s="4">
        <f t="shared" si="20"/>
        <v>2483617.41</v>
      </c>
      <c r="AA153" s="3">
        <v>2713557.2391393152</v>
      </c>
      <c r="AB153" s="4">
        <f t="shared" si="21"/>
        <v>229939.82913931506</v>
      </c>
      <c r="AC153" s="4"/>
      <c r="AD153" s="3">
        <v>229939.83</v>
      </c>
      <c r="AE153" s="4">
        <f t="shared" si="18"/>
        <v>-8.6068492964841425E-4</v>
      </c>
      <c r="AF153" s="50">
        <v>229939.83</v>
      </c>
      <c r="AG153" s="50"/>
      <c r="AH153" s="4">
        <f t="shared" si="22"/>
        <v>2713557.24</v>
      </c>
      <c r="AI153" s="4">
        <f t="shared" si="19"/>
        <v>-8.6068501695990562E-4</v>
      </c>
      <c r="AJ153" s="49">
        <f>'Monthly Adjustments'!AX154</f>
        <v>0</v>
      </c>
      <c r="AK153" s="4">
        <f t="shared" si="23"/>
        <v>2713557.24</v>
      </c>
      <c r="AL153">
        <v>2801072.51</v>
      </c>
      <c r="AM153" s="4">
        <f t="shared" si="24"/>
        <v>-87515.269999999553</v>
      </c>
    </row>
    <row r="154" spans="1:39" ht="15.75" x14ac:dyDescent="0.25">
      <c r="A154" s="7" t="s">
        <v>153</v>
      </c>
      <c r="B154" s="2" t="s">
        <v>268</v>
      </c>
      <c r="C154" s="3">
        <v>646323.27</v>
      </c>
      <c r="D154" s="3">
        <v>0</v>
      </c>
      <c r="E154" s="3">
        <v>646323.27</v>
      </c>
      <c r="F154" s="50">
        <v>0</v>
      </c>
      <c r="G154" s="3">
        <v>646323.27</v>
      </c>
      <c r="H154" s="50">
        <v>0</v>
      </c>
      <c r="I154" s="5">
        <v>646323.27</v>
      </c>
      <c r="J154" s="5">
        <v>0</v>
      </c>
      <c r="K154" s="3">
        <v>646323.27</v>
      </c>
      <c r="L154" s="3">
        <v>0</v>
      </c>
      <c r="M154" s="3">
        <v>382772.95</v>
      </c>
      <c r="N154" s="3">
        <v>0</v>
      </c>
      <c r="O154" s="3">
        <v>382517.11</v>
      </c>
      <c r="P154" s="3">
        <v>0</v>
      </c>
      <c r="Q154" s="3">
        <v>382519.64</v>
      </c>
      <c r="R154" s="3">
        <v>0</v>
      </c>
      <c r="S154" s="3">
        <v>397332.91</v>
      </c>
      <c r="T154" s="3">
        <v>0</v>
      </c>
      <c r="U154" s="3">
        <v>397332.91</v>
      </c>
      <c r="V154" s="3">
        <v>0</v>
      </c>
      <c r="W154" s="3">
        <v>397332.91</v>
      </c>
      <c r="X154" s="3">
        <v>0</v>
      </c>
      <c r="Y154" s="50">
        <v>0</v>
      </c>
      <c r="Z154" s="4">
        <f t="shared" si="20"/>
        <v>5571424.7800000003</v>
      </c>
      <c r="AA154" s="3">
        <v>5968749.6303241337</v>
      </c>
      <c r="AB154" s="4">
        <f t="shared" si="21"/>
        <v>397324.85032413341</v>
      </c>
      <c r="AC154" s="4"/>
      <c r="AD154" s="3">
        <v>397324.85</v>
      </c>
      <c r="AE154" s="4">
        <f t="shared" si="18"/>
        <v>3.241334343329072E-4</v>
      </c>
      <c r="AF154" s="50">
        <v>397324.85</v>
      </c>
      <c r="AG154" s="50"/>
      <c r="AH154" s="4">
        <f t="shared" si="22"/>
        <v>5968749.6299999999</v>
      </c>
      <c r="AI154" s="4">
        <f t="shared" si="19"/>
        <v>3.2413378357887268E-4</v>
      </c>
      <c r="AJ154" s="49">
        <f>'Monthly Adjustments'!AX155</f>
        <v>0</v>
      </c>
      <c r="AK154" s="4">
        <f t="shared" si="23"/>
        <v>5968749.6299999999</v>
      </c>
      <c r="AL154">
        <v>3205270.59</v>
      </c>
      <c r="AM154" s="4">
        <f t="shared" si="24"/>
        <v>2763479.04</v>
      </c>
    </row>
    <row r="155" spans="1:39" ht="15.75" x14ac:dyDescent="0.25">
      <c r="A155" s="7" t="s">
        <v>154</v>
      </c>
      <c r="B155" s="2" t="s">
        <v>487</v>
      </c>
      <c r="C155" s="3">
        <v>128120.4</v>
      </c>
      <c r="D155" s="3">
        <v>0</v>
      </c>
      <c r="E155" s="3">
        <v>128120.4</v>
      </c>
      <c r="F155" s="50">
        <v>0</v>
      </c>
      <c r="G155" s="3">
        <v>128120.4</v>
      </c>
      <c r="H155" s="50">
        <v>0</v>
      </c>
      <c r="I155" s="5">
        <v>128120.4</v>
      </c>
      <c r="J155" s="5">
        <v>0</v>
      </c>
      <c r="K155" s="3">
        <v>128120.4</v>
      </c>
      <c r="L155" s="3">
        <v>0</v>
      </c>
      <c r="M155" s="3">
        <v>122966.41</v>
      </c>
      <c r="N155" s="3">
        <v>0</v>
      </c>
      <c r="O155" s="3">
        <v>122950.33</v>
      </c>
      <c r="P155" s="3">
        <v>0</v>
      </c>
      <c r="Q155" s="3">
        <v>122951.15</v>
      </c>
      <c r="R155" s="3">
        <v>0</v>
      </c>
      <c r="S155" s="3">
        <v>127775.95</v>
      </c>
      <c r="T155" s="3">
        <v>0</v>
      </c>
      <c r="U155" s="3">
        <v>127775.95</v>
      </c>
      <c r="V155" s="3">
        <v>0</v>
      </c>
      <c r="W155" s="3">
        <v>127775.95</v>
      </c>
      <c r="X155" s="3">
        <v>0</v>
      </c>
      <c r="Y155" s="50">
        <v>0</v>
      </c>
      <c r="Z155" s="4">
        <f t="shared" si="20"/>
        <v>1392797.74</v>
      </c>
      <c r="AA155" s="3">
        <v>1520571.0670225101</v>
      </c>
      <c r="AB155" s="4">
        <f t="shared" si="21"/>
        <v>127773.32702251012</v>
      </c>
      <c r="AC155" s="4"/>
      <c r="AD155" s="3">
        <v>127773.33</v>
      </c>
      <c r="AE155" s="4">
        <f t="shared" si="18"/>
        <v>-2.9774898866889998E-3</v>
      </c>
      <c r="AF155" s="50">
        <v>127773.33</v>
      </c>
      <c r="AG155" s="50"/>
      <c r="AH155" s="4">
        <f t="shared" si="22"/>
        <v>1520571.07</v>
      </c>
      <c r="AI155" s="4">
        <f t="shared" si="19"/>
        <v>-2.977489959448576E-3</v>
      </c>
      <c r="AJ155" s="49">
        <f>'Monthly Adjustments'!AX156</f>
        <v>0</v>
      </c>
      <c r="AK155" s="4">
        <f t="shared" si="23"/>
        <v>1520571.07</v>
      </c>
      <c r="AL155">
        <v>1287718.3999999999</v>
      </c>
      <c r="AM155" s="4">
        <f t="shared" si="24"/>
        <v>232852.67000000016</v>
      </c>
    </row>
    <row r="156" spans="1:39" ht="15.75" x14ac:dyDescent="0.25">
      <c r="A156" s="7" t="s">
        <v>155</v>
      </c>
      <c r="B156" s="2" t="s">
        <v>269</v>
      </c>
      <c r="C156" s="3">
        <v>223402.42</v>
      </c>
      <c r="D156" s="3">
        <v>0</v>
      </c>
      <c r="E156" s="3">
        <v>223402.42</v>
      </c>
      <c r="F156" s="50">
        <v>0</v>
      </c>
      <c r="G156" s="3">
        <v>223402.42</v>
      </c>
      <c r="H156" s="50">
        <v>0</v>
      </c>
      <c r="I156" s="5">
        <v>223402.42</v>
      </c>
      <c r="J156" s="5">
        <v>0</v>
      </c>
      <c r="K156" s="3">
        <v>223402.42</v>
      </c>
      <c r="L156" s="3">
        <v>0</v>
      </c>
      <c r="M156" s="3">
        <v>618750.9</v>
      </c>
      <c r="N156" s="3">
        <v>0</v>
      </c>
      <c r="O156" s="3">
        <v>629561.31999999995</v>
      </c>
      <c r="P156" s="3">
        <v>0</v>
      </c>
      <c r="Q156" s="3">
        <v>629573.43999999994</v>
      </c>
      <c r="R156" s="3">
        <v>0</v>
      </c>
      <c r="S156" s="3">
        <v>700743.13</v>
      </c>
      <c r="T156" s="3">
        <v>0</v>
      </c>
      <c r="U156" s="3">
        <v>700743.13</v>
      </c>
      <c r="V156" s="3">
        <v>0</v>
      </c>
      <c r="W156" s="3">
        <v>700743.14</v>
      </c>
      <c r="X156" s="3">
        <v>0</v>
      </c>
      <c r="Y156" s="50">
        <v>0</v>
      </c>
      <c r="Z156" s="4">
        <f t="shared" si="20"/>
        <v>5097127.1599999992</v>
      </c>
      <c r="AA156" s="3">
        <v>5797831.6065259259</v>
      </c>
      <c r="AB156" s="4">
        <f t="shared" si="21"/>
        <v>700704.4465259267</v>
      </c>
      <c r="AC156" s="4"/>
      <c r="AD156" s="3">
        <v>700704.45</v>
      </c>
      <c r="AE156" s="4">
        <f t="shared" si="18"/>
        <v>-3.474073251709342E-3</v>
      </c>
      <c r="AF156" s="50">
        <v>700704.45</v>
      </c>
      <c r="AG156" s="50"/>
      <c r="AH156" s="4">
        <f t="shared" si="22"/>
        <v>5797831.6100000003</v>
      </c>
      <c r="AI156" s="4">
        <f t="shared" si="19"/>
        <v>-3.4740744158625603E-3</v>
      </c>
      <c r="AJ156" s="49">
        <f>'Monthly Adjustments'!AX157</f>
        <v>-73535.659999999974</v>
      </c>
      <c r="AK156" s="4">
        <f t="shared" si="23"/>
        <v>5724295.9500000002</v>
      </c>
      <c r="AL156">
        <v>7095370.8700000001</v>
      </c>
      <c r="AM156" s="4">
        <f t="shared" si="24"/>
        <v>-1371074.92</v>
      </c>
    </row>
    <row r="157" spans="1:39" ht="15.75" x14ac:dyDescent="0.25">
      <c r="A157" s="7" t="s">
        <v>156</v>
      </c>
      <c r="B157" s="2" t="s">
        <v>554</v>
      </c>
      <c r="C157" s="3">
        <v>41631.160000000003</v>
      </c>
      <c r="D157" s="3">
        <v>0</v>
      </c>
      <c r="E157" s="3">
        <v>41631.160000000003</v>
      </c>
      <c r="F157" s="50">
        <v>0</v>
      </c>
      <c r="G157" s="3">
        <v>41631.160000000003</v>
      </c>
      <c r="H157" s="50">
        <v>0</v>
      </c>
      <c r="I157" s="5">
        <v>41631.160000000003</v>
      </c>
      <c r="J157" s="5">
        <v>0</v>
      </c>
      <c r="K157" s="3">
        <v>41631.160000000003</v>
      </c>
      <c r="L157" s="3">
        <v>0</v>
      </c>
      <c r="M157" s="3">
        <v>0</v>
      </c>
      <c r="N157" s="3">
        <v>0</v>
      </c>
      <c r="O157" s="3">
        <v>0</v>
      </c>
      <c r="P157" s="3">
        <v>0</v>
      </c>
      <c r="Q157" s="3">
        <v>0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50">
        <v>0</v>
      </c>
      <c r="Z157" s="4">
        <f t="shared" si="20"/>
        <v>208155.80000000002</v>
      </c>
      <c r="AA157" s="3">
        <v>0</v>
      </c>
      <c r="AB157" s="4">
        <v>0</v>
      </c>
      <c r="AC157" s="4"/>
      <c r="AD157" s="3">
        <v>0</v>
      </c>
      <c r="AE157" s="4">
        <f t="shared" si="18"/>
        <v>0</v>
      </c>
      <c r="AF157" s="50">
        <v>0</v>
      </c>
      <c r="AG157" s="50"/>
      <c r="AH157" s="4">
        <f t="shared" si="22"/>
        <v>208155.80000000002</v>
      </c>
      <c r="AI157" s="4">
        <f t="shared" si="19"/>
        <v>-208155.80000000002</v>
      </c>
      <c r="AJ157" s="49">
        <f>'Monthly Adjustments'!AX158</f>
        <v>0</v>
      </c>
      <c r="AK157" s="4">
        <f t="shared" si="23"/>
        <v>208155.80000000002</v>
      </c>
      <c r="AL157">
        <v>0</v>
      </c>
      <c r="AM157" s="4">
        <f t="shared" si="24"/>
        <v>208155.80000000002</v>
      </c>
    </row>
    <row r="158" spans="1:39" ht="15.75" x14ac:dyDescent="0.25">
      <c r="A158" s="7" t="s">
        <v>157</v>
      </c>
      <c r="B158" s="2" t="s">
        <v>270</v>
      </c>
      <c r="C158" s="3">
        <v>864416.45</v>
      </c>
      <c r="D158" s="3">
        <v>0</v>
      </c>
      <c r="E158" s="3">
        <v>864416.45</v>
      </c>
      <c r="F158" s="50">
        <v>0</v>
      </c>
      <c r="G158" s="3">
        <v>864416.45</v>
      </c>
      <c r="H158" s="50">
        <v>0</v>
      </c>
      <c r="I158" s="5">
        <v>864416.45</v>
      </c>
      <c r="J158" s="5">
        <v>0</v>
      </c>
      <c r="K158" s="3">
        <v>864416.45</v>
      </c>
      <c r="L158" s="3">
        <v>0</v>
      </c>
      <c r="M158" s="3">
        <v>731459.11</v>
      </c>
      <c r="N158" s="3">
        <v>0</v>
      </c>
      <c r="O158" s="3">
        <v>731787.49</v>
      </c>
      <c r="P158" s="3">
        <v>0</v>
      </c>
      <c r="Q158" s="3">
        <v>731794.12</v>
      </c>
      <c r="R158" s="3">
        <v>0</v>
      </c>
      <c r="S158" s="3">
        <v>770730.08</v>
      </c>
      <c r="T158" s="3">
        <v>0</v>
      </c>
      <c r="U158" s="3">
        <v>770730.08</v>
      </c>
      <c r="V158" s="3">
        <v>0</v>
      </c>
      <c r="W158" s="3">
        <v>770730.09</v>
      </c>
      <c r="X158" s="3">
        <v>0</v>
      </c>
      <c r="Y158" s="50">
        <v>0</v>
      </c>
      <c r="Z158" s="4">
        <f t="shared" si="20"/>
        <v>8829313.2200000007</v>
      </c>
      <c r="AA158" s="3">
        <v>9600022.1369579565</v>
      </c>
      <c r="AB158" s="4">
        <f t="shared" si="21"/>
        <v>770708.91695795581</v>
      </c>
      <c r="AC158" s="4"/>
      <c r="AD158" s="3">
        <v>770708.92</v>
      </c>
      <c r="AE158" s="4">
        <f t="shared" si="18"/>
        <v>-3.0420442344620824E-3</v>
      </c>
      <c r="AF158" s="50">
        <v>770708.92</v>
      </c>
      <c r="AG158" s="50"/>
      <c r="AH158" s="4">
        <f t="shared" si="22"/>
        <v>9600022.1400000006</v>
      </c>
      <c r="AI158" s="4">
        <f t="shared" si="19"/>
        <v>-3.0420441180467606E-3</v>
      </c>
      <c r="AJ158" s="49">
        <f>'Monthly Adjustments'!AX159</f>
        <v>-167847.59</v>
      </c>
      <c r="AK158" s="4">
        <f t="shared" si="23"/>
        <v>9432174.5500000007</v>
      </c>
      <c r="AL158">
        <v>11327391.83</v>
      </c>
      <c r="AM158" s="4">
        <f t="shared" si="24"/>
        <v>-1895217.2799999993</v>
      </c>
    </row>
    <row r="159" spans="1:39" ht="15.75" x14ac:dyDescent="0.25">
      <c r="A159" s="7" t="s">
        <v>158</v>
      </c>
      <c r="B159" s="2" t="s">
        <v>271</v>
      </c>
      <c r="C159" s="3">
        <v>251626.15</v>
      </c>
      <c r="D159" s="3">
        <v>0</v>
      </c>
      <c r="E159" s="3">
        <v>251626.15</v>
      </c>
      <c r="F159" s="50">
        <v>0</v>
      </c>
      <c r="G159" s="3">
        <v>251626.15</v>
      </c>
      <c r="H159" s="50">
        <v>0</v>
      </c>
      <c r="I159" s="5">
        <v>251626.15</v>
      </c>
      <c r="J159" s="5">
        <v>0</v>
      </c>
      <c r="K159" s="3">
        <v>251626.15</v>
      </c>
      <c r="L159" s="3">
        <v>0</v>
      </c>
      <c r="M159" s="3">
        <v>249998.1</v>
      </c>
      <c r="N159" s="3">
        <v>0</v>
      </c>
      <c r="O159" s="3">
        <v>249849.1</v>
      </c>
      <c r="P159" s="3">
        <v>0</v>
      </c>
      <c r="Q159" s="3">
        <v>249850.69</v>
      </c>
      <c r="R159" s="3">
        <v>0</v>
      </c>
      <c r="S159" s="3">
        <v>259203.24</v>
      </c>
      <c r="T159" s="3">
        <v>0</v>
      </c>
      <c r="U159" s="3">
        <v>259203.24</v>
      </c>
      <c r="V159" s="3">
        <v>0</v>
      </c>
      <c r="W159" s="3">
        <v>259203.23</v>
      </c>
      <c r="X159" s="3">
        <v>0</v>
      </c>
      <c r="Y159" s="50">
        <v>0</v>
      </c>
      <c r="Z159" s="4">
        <f t="shared" si="20"/>
        <v>2785438.35</v>
      </c>
      <c r="AA159" s="3">
        <v>3044636.5056629637</v>
      </c>
      <c r="AB159" s="4">
        <f t="shared" si="21"/>
        <v>259198.15566296363</v>
      </c>
      <c r="AC159" s="4"/>
      <c r="AD159" s="3">
        <v>259198.16</v>
      </c>
      <c r="AE159" s="4">
        <f t="shared" si="18"/>
        <v>-4.3370363709982485E-3</v>
      </c>
      <c r="AF159" s="50">
        <v>259198.16</v>
      </c>
      <c r="AG159" s="50"/>
      <c r="AH159" s="4">
        <f t="shared" si="22"/>
        <v>3044636.5100000002</v>
      </c>
      <c r="AI159" s="4">
        <f t="shared" si="19"/>
        <v>-4.3370365165174007E-3</v>
      </c>
      <c r="AJ159" s="49">
        <f>'Monthly Adjustments'!AX160</f>
        <v>0</v>
      </c>
      <c r="AK159" s="4">
        <f t="shared" si="23"/>
        <v>3044636.5100000002</v>
      </c>
      <c r="AL159">
        <v>2639533.54</v>
      </c>
      <c r="AM159" s="4">
        <f t="shared" si="24"/>
        <v>405102.9700000002</v>
      </c>
    </row>
    <row r="160" spans="1:39" ht="15.75" x14ac:dyDescent="0.25">
      <c r="A160" s="7" t="s">
        <v>159</v>
      </c>
      <c r="B160" s="2" t="s">
        <v>272</v>
      </c>
      <c r="C160" s="3">
        <v>98479.66</v>
      </c>
      <c r="D160" s="3">
        <v>0</v>
      </c>
      <c r="E160" s="3">
        <v>98479.66</v>
      </c>
      <c r="F160" s="50">
        <v>0</v>
      </c>
      <c r="G160" s="3">
        <v>98479.66</v>
      </c>
      <c r="H160" s="50">
        <v>0</v>
      </c>
      <c r="I160" s="5">
        <v>98479.66</v>
      </c>
      <c r="J160" s="5">
        <v>0</v>
      </c>
      <c r="K160" s="3">
        <v>98479.66</v>
      </c>
      <c r="L160" s="3">
        <v>0</v>
      </c>
      <c r="M160" s="3">
        <v>100843.17</v>
      </c>
      <c r="N160" s="3">
        <v>0</v>
      </c>
      <c r="O160" s="3">
        <v>100609.74</v>
      </c>
      <c r="P160" s="3">
        <v>0</v>
      </c>
      <c r="Q160" s="3">
        <v>100610.38</v>
      </c>
      <c r="R160" s="3">
        <v>0</v>
      </c>
      <c r="S160" s="3">
        <v>104349.02</v>
      </c>
      <c r="T160" s="3">
        <v>0</v>
      </c>
      <c r="U160" s="3">
        <v>104349.02</v>
      </c>
      <c r="V160" s="3">
        <v>0</v>
      </c>
      <c r="W160" s="3">
        <v>104349.02</v>
      </c>
      <c r="X160" s="3">
        <v>0</v>
      </c>
      <c r="Y160" s="50">
        <v>0</v>
      </c>
      <c r="Z160" s="4">
        <f t="shared" si="20"/>
        <v>1107508.6500000001</v>
      </c>
      <c r="AA160" s="3">
        <v>1211855.646552606</v>
      </c>
      <c r="AB160" s="4">
        <f t="shared" si="21"/>
        <v>104346.99655260588</v>
      </c>
      <c r="AC160" s="4"/>
      <c r="AD160" s="3">
        <v>104347</v>
      </c>
      <c r="AE160" s="4">
        <f t="shared" si="18"/>
        <v>-3.4473941195756197E-3</v>
      </c>
      <c r="AF160" s="50">
        <v>104347</v>
      </c>
      <c r="AG160" s="50"/>
      <c r="AH160" s="4">
        <f t="shared" si="22"/>
        <v>1211855.6500000001</v>
      </c>
      <c r="AI160" s="4">
        <f t="shared" si="19"/>
        <v>-3.4473941195756197E-3</v>
      </c>
      <c r="AJ160" s="49">
        <f>'Monthly Adjustments'!AX161</f>
        <v>0</v>
      </c>
      <c r="AK160" s="4">
        <f t="shared" si="23"/>
        <v>1211855.6500000001</v>
      </c>
      <c r="AL160">
        <v>1135560.81</v>
      </c>
      <c r="AM160" s="4">
        <f t="shared" si="24"/>
        <v>76294.840000000084</v>
      </c>
    </row>
    <row r="161" spans="1:39" ht="15.75" x14ac:dyDescent="0.25">
      <c r="A161" s="7" t="s">
        <v>160</v>
      </c>
      <c r="B161" s="2" t="s">
        <v>273</v>
      </c>
      <c r="C161" s="3">
        <v>203387.7</v>
      </c>
      <c r="D161" s="3">
        <v>0</v>
      </c>
      <c r="E161" s="3">
        <v>203387.7</v>
      </c>
      <c r="F161" s="50">
        <v>0</v>
      </c>
      <c r="G161" s="3">
        <v>203387.7</v>
      </c>
      <c r="H161" s="50">
        <v>0</v>
      </c>
      <c r="I161" s="5">
        <v>203387.7</v>
      </c>
      <c r="J161" s="5">
        <v>0</v>
      </c>
      <c r="K161" s="3">
        <v>203387.7</v>
      </c>
      <c r="L161" s="3">
        <v>0</v>
      </c>
      <c r="M161" s="3">
        <v>202706.93</v>
      </c>
      <c r="N161" s="3">
        <v>0</v>
      </c>
      <c r="O161" s="3">
        <v>202688.01</v>
      </c>
      <c r="P161" s="3">
        <v>0</v>
      </c>
      <c r="Q161" s="3">
        <v>202689.13</v>
      </c>
      <c r="R161" s="3">
        <v>0</v>
      </c>
      <c r="S161" s="3">
        <v>209209.01</v>
      </c>
      <c r="T161" s="3">
        <v>0</v>
      </c>
      <c r="U161" s="3">
        <v>209209.01</v>
      </c>
      <c r="V161" s="3">
        <v>0</v>
      </c>
      <c r="W161" s="3">
        <v>209209.01</v>
      </c>
      <c r="X161" s="3">
        <v>0</v>
      </c>
      <c r="Y161" s="50">
        <v>0</v>
      </c>
      <c r="Z161" s="4">
        <f t="shared" si="20"/>
        <v>2252649.5999999996</v>
      </c>
      <c r="AA161" s="3">
        <v>2461855.0756714367</v>
      </c>
      <c r="AB161" s="4">
        <f t="shared" si="21"/>
        <v>209205.4756714371</v>
      </c>
      <c r="AC161" s="4"/>
      <c r="AD161" s="3">
        <v>209205.48</v>
      </c>
      <c r="AE161" s="4">
        <f t="shared" si="18"/>
        <v>-4.3285629071760923E-3</v>
      </c>
      <c r="AF161" s="50">
        <v>209205.48</v>
      </c>
      <c r="AG161" s="50"/>
      <c r="AH161" s="4">
        <f t="shared" si="22"/>
        <v>2461855.08</v>
      </c>
      <c r="AI161" s="4">
        <f t="shared" si="19"/>
        <v>-4.3285633437335491E-3</v>
      </c>
      <c r="AJ161" s="49">
        <f>'Monthly Adjustments'!AX162</f>
        <v>-5363.82</v>
      </c>
      <c r="AK161" s="4">
        <f t="shared" si="23"/>
        <v>2456491.2600000002</v>
      </c>
      <c r="AL161">
        <v>2277269.33</v>
      </c>
      <c r="AM161" s="4">
        <f t="shared" si="24"/>
        <v>179221.93000000017</v>
      </c>
    </row>
    <row r="162" spans="1:39" ht="15.75" x14ac:dyDescent="0.25">
      <c r="A162" s="7" t="s">
        <v>161</v>
      </c>
      <c r="B162" s="2" t="s">
        <v>274</v>
      </c>
      <c r="C162" s="3">
        <v>140077.94</v>
      </c>
      <c r="D162" s="3">
        <v>0</v>
      </c>
      <c r="E162" s="3">
        <v>140077.94</v>
      </c>
      <c r="F162" s="50">
        <v>0</v>
      </c>
      <c r="G162" s="3">
        <v>140077.94</v>
      </c>
      <c r="H162" s="50">
        <v>0</v>
      </c>
      <c r="I162" s="5">
        <v>140077.94</v>
      </c>
      <c r="J162" s="5">
        <v>0</v>
      </c>
      <c r="K162" s="3">
        <v>140077.94</v>
      </c>
      <c r="L162" s="3">
        <v>0</v>
      </c>
      <c r="M162" s="3">
        <v>122245.1</v>
      </c>
      <c r="N162" s="3">
        <v>0</v>
      </c>
      <c r="O162" s="3">
        <v>121590.66</v>
      </c>
      <c r="P162" s="3">
        <v>0</v>
      </c>
      <c r="Q162" s="3">
        <v>121591.44</v>
      </c>
      <c r="R162" s="3">
        <v>0</v>
      </c>
      <c r="S162" s="3">
        <v>126157.34</v>
      </c>
      <c r="T162" s="3">
        <v>0</v>
      </c>
      <c r="U162" s="3">
        <v>126157.34</v>
      </c>
      <c r="V162" s="3">
        <v>0</v>
      </c>
      <c r="W162" s="3">
        <v>126157.33</v>
      </c>
      <c r="X162" s="3">
        <v>0</v>
      </c>
      <c r="Y162" s="50">
        <v>0</v>
      </c>
      <c r="Z162" s="4">
        <f t="shared" si="20"/>
        <v>1444288.9100000001</v>
      </c>
      <c r="AA162" s="3">
        <v>1570443.7680782678</v>
      </c>
      <c r="AB162" s="4">
        <f t="shared" si="21"/>
        <v>126154.85807826766</v>
      </c>
      <c r="AC162" s="4"/>
      <c r="AD162" s="3">
        <v>126154.86</v>
      </c>
      <c r="AE162" s="4">
        <f t="shared" ref="AE162:AE180" si="25">AB162-AD162</f>
        <v>-1.9217323424527422E-3</v>
      </c>
      <c r="AF162" s="50">
        <v>126154.86</v>
      </c>
      <c r="AG162" s="50"/>
      <c r="AH162" s="4">
        <f t="shared" si="22"/>
        <v>1570443.77</v>
      </c>
      <c r="AI162" s="4">
        <f t="shared" ref="AI162:AI180" si="26">AA162-AH162</f>
        <v>-1.9217322114855051E-3</v>
      </c>
      <c r="AJ162" s="49">
        <f>'Monthly Adjustments'!AX163</f>
        <v>0</v>
      </c>
      <c r="AK162" s="4">
        <f t="shared" si="23"/>
        <v>1570443.77</v>
      </c>
      <c r="AL162">
        <v>1453606.06</v>
      </c>
      <c r="AM162" s="4">
        <f t="shared" si="24"/>
        <v>116837.70999999996</v>
      </c>
    </row>
    <row r="163" spans="1:39" ht="15.75" x14ac:dyDescent="0.25">
      <c r="A163" s="7" t="s">
        <v>162</v>
      </c>
      <c r="B163" s="2" t="s">
        <v>275</v>
      </c>
      <c r="C163" s="3">
        <v>40487.93</v>
      </c>
      <c r="D163" s="3">
        <v>0</v>
      </c>
      <c r="E163" s="3">
        <v>40487.93</v>
      </c>
      <c r="F163" s="50">
        <v>0</v>
      </c>
      <c r="G163" s="3">
        <v>40487.93</v>
      </c>
      <c r="H163" s="50">
        <v>0</v>
      </c>
      <c r="I163" s="5">
        <v>40487.93</v>
      </c>
      <c r="J163" s="5">
        <v>0</v>
      </c>
      <c r="K163" s="3">
        <v>40487.93</v>
      </c>
      <c r="L163" s="3">
        <v>0</v>
      </c>
      <c r="M163" s="3">
        <v>41638.300000000003</v>
      </c>
      <c r="N163" s="3">
        <v>0</v>
      </c>
      <c r="O163" s="3">
        <v>41394.080000000002</v>
      </c>
      <c r="P163" s="3">
        <v>0</v>
      </c>
      <c r="Q163" s="3">
        <v>41394.61</v>
      </c>
      <c r="R163" s="3">
        <v>0</v>
      </c>
      <c r="S163" s="3">
        <v>44502.21</v>
      </c>
      <c r="T163" s="3">
        <v>0</v>
      </c>
      <c r="U163" s="3">
        <v>44502.22</v>
      </c>
      <c r="V163" s="3">
        <v>0</v>
      </c>
      <c r="W163" s="3">
        <v>44502.21</v>
      </c>
      <c r="X163" s="3">
        <v>0</v>
      </c>
      <c r="Y163" s="50">
        <v>0</v>
      </c>
      <c r="Z163" s="4">
        <f t="shared" si="20"/>
        <v>460373.28000000009</v>
      </c>
      <c r="AA163" s="3">
        <v>504873.80944427243</v>
      </c>
      <c r="AB163" s="4">
        <f t="shared" si="21"/>
        <v>44500.529444272339</v>
      </c>
      <c r="AC163" s="4"/>
      <c r="AD163" s="3">
        <v>44500.53</v>
      </c>
      <c r="AE163" s="4">
        <f t="shared" si="25"/>
        <v>-5.5572765995748341E-4</v>
      </c>
      <c r="AF163" s="50">
        <v>44500.53</v>
      </c>
      <c r="AG163" s="50"/>
      <c r="AH163" s="4">
        <f t="shared" si="22"/>
        <v>504873.81000000006</v>
      </c>
      <c r="AI163" s="4">
        <f t="shared" si="26"/>
        <v>-5.5572763085365295E-4</v>
      </c>
      <c r="AJ163" s="49">
        <f>'Monthly Adjustments'!AX164</f>
        <v>0</v>
      </c>
      <c r="AK163" s="4">
        <f t="shared" si="23"/>
        <v>504873.81000000006</v>
      </c>
      <c r="AL163">
        <v>555611.22</v>
      </c>
      <c r="AM163" s="4">
        <f t="shared" si="24"/>
        <v>-50737.409999999916</v>
      </c>
    </row>
    <row r="164" spans="1:39" ht="15.75" x14ac:dyDescent="0.25">
      <c r="A164" s="7" t="s">
        <v>163</v>
      </c>
      <c r="B164" s="2" t="s">
        <v>555</v>
      </c>
      <c r="C164" s="3">
        <v>796397.11</v>
      </c>
      <c r="D164" s="3">
        <v>0</v>
      </c>
      <c r="E164" s="3">
        <v>796397.11</v>
      </c>
      <c r="F164" s="50">
        <v>0</v>
      </c>
      <c r="G164" s="3">
        <v>796397.11</v>
      </c>
      <c r="H164" s="50">
        <v>0</v>
      </c>
      <c r="I164" s="5">
        <v>796397.11</v>
      </c>
      <c r="J164" s="5">
        <v>0</v>
      </c>
      <c r="K164" s="3">
        <v>796397.11</v>
      </c>
      <c r="L164" s="3">
        <v>0</v>
      </c>
      <c r="M164" s="3">
        <v>697752.94</v>
      </c>
      <c r="N164" s="3">
        <v>0</v>
      </c>
      <c r="O164" s="3">
        <v>796397.11</v>
      </c>
      <c r="P164" s="3">
        <v>0</v>
      </c>
      <c r="Q164" s="3">
        <v>679752.62</v>
      </c>
      <c r="R164" s="3">
        <v>0</v>
      </c>
      <c r="S164" s="3">
        <v>715168.54</v>
      </c>
      <c r="T164" s="3">
        <v>0</v>
      </c>
      <c r="U164" s="3">
        <v>715168.54</v>
      </c>
      <c r="V164" s="3">
        <v>0</v>
      </c>
      <c r="W164" s="3">
        <v>715168.54</v>
      </c>
      <c r="X164" s="3">
        <v>0</v>
      </c>
      <c r="Y164" s="50">
        <v>0</v>
      </c>
      <c r="Z164" s="4">
        <f t="shared" si="20"/>
        <v>8301393.8400000008</v>
      </c>
      <c r="AA164" s="3">
        <v>9016543.1388678886</v>
      </c>
      <c r="AB164" s="4">
        <f t="shared" si="21"/>
        <v>715149.29886788782</v>
      </c>
      <c r="AC164" s="4"/>
      <c r="AD164" s="3">
        <v>715149.3</v>
      </c>
      <c r="AE164" s="4">
        <f t="shared" si="25"/>
        <v>-1.1321122292429209E-3</v>
      </c>
      <c r="AF164" s="50">
        <v>715149.3</v>
      </c>
      <c r="AG164" s="50"/>
      <c r="AH164" s="4">
        <f t="shared" si="22"/>
        <v>9016543.1400000006</v>
      </c>
      <c r="AI164" s="4">
        <f t="shared" si="26"/>
        <v>-1.1321119964122772E-3</v>
      </c>
      <c r="AJ164" s="49">
        <f>'Monthly Adjustments'!AX165</f>
        <v>0</v>
      </c>
      <c r="AK164" s="4">
        <f t="shared" si="23"/>
        <v>9016543.1400000006</v>
      </c>
      <c r="AL164">
        <v>7823171.0300000003</v>
      </c>
      <c r="AM164" s="4">
        <f t="shared" si="24"/>
        <v>1193372.1100000003</v>
      </c>
    </row>
    <row r="165" spans="1:39" ht="15.75" x14ac:dyDescent="0.25">
      <c r="A165" s="7" t="s">
        <v>164</v>
      </c>
      <c r="B165" s="2" t="s">
        <v>276</v>
      </c>
      <c r="C165" s="3">
        <v>477539.56</v>
      </c>
      <c r="D165" s="3">
        <v>0</v>
      </c>
      <c r="E165" s="3">
        <v>477539.56</v>
      </c>
      <c r="F165" s="50">
        <v>0</v>
      </c>
      <c r="G165" s="3">
        <v>477539.56</v>
      </c>
      <c r="H165" s="50">
        <v>0</v>
      </c>
      <c r="I165" s="5">
        <v>477539.56</v>
      </c>
      <c r="J165" s="5">
        <v>0</v>
      </c>
      <c r="K165" s="3">
        <v>477539.56</v>
      </c>
      <c r="L165" s="3">
        <v>0</v>
      </c>
      <c r="M165" s="3">
        <v>409225.41</v>
      </c>
      <c r="N165" s="3">
        <v>0</v>
      </c>
      <c r="O165" s="3">
        <v>410197.29</v>
      </c>
      <c r="P165" s="3">
        <v>0</v>
      </c>
      <c r="Q165" s="3">
        <v>410203.69</v>
      </c>
      <c r="R165" s="3">
        <v>0</v>
      </c>
      <c r="S165" s="3">
        <v>447731.01</v>
      </c>
      <c r="T165" s="3">
        <v>0</v>
      </c>
      <c r="U165" s="3">
        <v>447731.02</v>
      </c>
      <c r="V165" s="3">
        <v>0</v>
      </c>
      <c r="W165" s="3">
        <v>447731.01</v>
      </c>
      <c r="X165" s="3">
        <v>0</v>
      </c>
      <c r="Y165" s="50">
        <v>0</v>
      </c>
      <c r="Z165" s="4">
        <f t="shared" si="20"/>
        <v>4960517.2300000004</v>
      </c>
      <c r="AA165" s="3">
        <v>5408227.8471800359</v>
      </c>
      <c r="AB165" s="4">
        <f t="shared" si="21"/>
        <v>447710.61718003545</v>
      </c>
      <c r="AC165" s="4"/>
      <c r="AD165" s="3">
        <v>447710.62</v>
      </c>
      <c r="AE165" s="4">
        <f t="shared" si="25"/>
        <v>-2.8199645457789302E-3</v>
      </c>
      <c r="AF165" s="50">
        <v>447710.62</v>
      </c>
      <c r="AG165" s="50"/>
      <c r="AH165" s="4">
        <f t="shared" si="22"/>
        <v>5408227.8500000006</v>
      </c>
      <c r="AI165" s="4">
        <f t="shared" si="26"/>
        <v>-2.819964662194252E-3</v>
      </c>
      <c r="AJ165" s="49">
        <f>'Monthly Adjustments'!AX166</f>
        <v>0</v>
      </c>
      <c r="AK165" s="4">
        <f t="shared" si="23"/>
        <v>5408227.8500000006</v>
      </c>
      <c r="AL165">
        <v>5849298.5199999996</v>
      </c>
      <c r="AM165" s="4">
        <f t="shared" si="24"/>
        <v>-441070.66999999899</v>
      </c>
    </row>
    <row r="166" spans="1:39" ht="15.75" x14ac:dyDescent="0.25">
      <c r="A166" s="7" t="s">
        <v>165</v>
      </c>
      <c r="B166" s="2" t="s">
        <v>556</v>
      </c>
      <c r="C166" s="3">
        <v>200782.63</v>
      </c>
      <c r="D166" s="3">
        <v>0</v>
      </c>
      <c r="E166" s="3">
        <v>200782.63</v>
      </c>
      <c r="F166" s="50">
        <v>0</v>
      </c>
      <c r="G166" s="3">
        <v>200782.63</v>
      </c>
      <c r="H166" s="50">
        <v>0</v>
      </c>
      <c r="I166" s="5">
        <v>200782.63</v>
      </c>
      <c r="J166" s="5">
        <v>0</v>
      </c>
      <c r="K166" s="3">
        <v>200782.63</v>
      </c>
      <c r="L166" s="3">
        <v>0</v>
      </c>
      <c r="M166" s="3">
        <v>877716.64</v>
      </c>
      <c r="N166" s="3">
        <v>0</v>
      </c>
      <c r="O166" s="3">
        <v>894248.86</v>
      </c>
      <c r="P166" s="3">
        <v>0</v>
      </c>
      <c r="Q166" s="3">
        <v>894256.95</v>
      </c>
      <c r="R166" s="3">
        <v>0</v>
      </c>
      <c r="S166" s="3">
        <v>941699.63</v>
      </c>
      <c r="T166" s="3">
        <v>0</v>
      </c>
      <c r="U166" s="3">
        <v>941699.63</v>
      </c>
      <c r="V166" s="3">
        <v>0</v>
      </c>
      <c r="W166" s="3">
        <v>941699.63</v>
      </c>
      <c r="X166" s="3">
        <v>0</v>
      </c>
      <c r="Y166" s="50">
        <v>0</v>
      </c>
      <c r="Z166" s="4">
        <f t="shared" si="20"/>
        <v>6495234.4899999993</v>
      </c>
      <c r="AA166" s="3">
        <v>7436908.3348518535</v>
      </c>
      <c r="AB166" s="4">
        <f t="shared" si="21"/>
        <v>941673.84485185426</v>
      </c>
      <c r="AC166" s="4"/>
      <c r="AD166" s="3">
        <v>941673.84</v>
      </c>
      <c r="AE166" s="4">
        <f t="shared" si="25"/>
        <v>4.8518542898818851E-3</v>
      </c>
      <c r="AF166" s="50">
        <v>941673.84</v>
      </c>
      <c r="AG166" s="50"/>
      <c r="AH166" s="4">
        <f t="shared" si="22"/>
        <v>7436908.3300000001</v>
      </c>
      <c r="AI166" s="4">
        <f t="shared" si="26"/>
        <v>4.8518534749746323E-3</v>
      </c>
      <c r="AJ166" s="49">
        <f>'Monthly Adjustments'!AX167</f>
        <v>0</v>
      </c>
      <c r="AK166" s="4">
        <f t="shared" si="23"/>
        <v>7436908.3300000001</v>
      </c>
      <c r="AL166">
        <v>4666280.1500000004</v>
      </c>
      <c r="AM166" s="4">
        <f t="shared" si="24"/>
        <v>2770628.1799999997</v>
      </c>
    </row>
    <row r="167" spans="1:39" ht="15.75" x14ac:dyDescent="0.25">
      <c r="A167" s="7" t="s">
        <v>166</v>
      </c>
      <c r="B167" s="2" t="s">
        <v>277</v>
      </c>
      <c r="C167" s="3">
        <v>2505196.11</v>
      </c>
      <c r="D167" s="3">
        <v>0</v>
      </c>
      <c r="E167" s="3">
        <v>2505196.11</v>
      </c>
      <c r="F167" s="50">
        <v>0</v>
      </c>
      <c r="G167" s="3">
        <v>2505196.11</v>
      </c>
      <c r="H167" s="50">
        <v>0</v>
      </c>
      <c r="I167" s="5">
        <v>2505196.11</v>
      </c>
      <c r="J167" s="5">
        <v>0</v>
      </c>
      <c r="K167" s="3">
        <v>2505196.11</v>
      </c>
      <c r="L167" s="3">
        <v>0</v>
      </c>
      <c r="M167" s="3">
        <v>2968400.52</v>
      </c>
      <c r="N167" s="3">
        <v>0</v>
      </c>
      <c r="O167" s="3">
        <v>2969076.2</v>
      </c>
      <c r="P167" s="3">
        <v>0</v>
      </c>
      <c r="Q167" s="3">
        <v>2969041.6</v>
      </c>
      <c r="R167" s="3">
        <v>0</v>
      </c>
      <c r="S167" s="3">
        <v>3113153.65</v>
      </c>
      <c r="T167" s="3">
        <v>0</v>
      </c>
      <c r="U167" s="3">
        <v>3113153.65</v>
      </c>
      <c r="V167" s="3">
        <v>0</v>
      </c>
      <c r="W167" s="3">
        <v>3113153.65</v>
      </c>
      <c r="X167" s="3">
        <v>0</v>
      </c>
      <c r="Y167" s="50">
        <v>0</v>
      </c>
      <c r="Z167" s="4">
        <f t="shared" si="20"/>
        <v>30771959.819999997</v>
      </c>
      <c r="AA167" s="3">
        <v>33885184.312965907</v>
      </c>
      <c r="AB167" s="4">
        <f t="shared" si="21"/>
        <v>3113224.4929659106</v>
      </c>
      <c r="AC167" s="4"/>
      <c r="AD167" s="3">
        <v>3113224.49</v>
      </c>
      <c r="AE167" s="4">
        <f t="shared" si="25"/>
        <v>2.9659103602170944E-3</v>
      </c>
      <c r="AF167" s="50">
        <v>3113224.49</v>
      </c>
      <c r="AG167" s="50"/>
      <c r="AH167" s="4">
        <f t="shared" si="22"/>
        <v>33885184.310000002</v>
      </c>
      <c r="AI167" s="4">
        <f t="shared" si="26"/>
        <v>2.9659047722816467E-3</v>
      </c>
      <c r="AJ167" s="49">
        <f>'Monthly Adjustments'!AX168</f>
        <v>-1705498.8900000001</v>
      </c>
      <c r="AK167" s="4">
        <f t="shared" si="23"/>
        <v>32179685.420000002</v>
      </c>
      <c r="AL167">
        <v>21475265.140000001</v>
      </c>
      <c r="AM167" s="4">
        <f t="shared" si="24"/>
        <v>10704420.280000001</v>
      </c>
    </row>
    <row r="168" spans="1:39" ht="15.75" x14ac:dyDescent="0.25">
      <c r="A168" s="7" t="s">
        <v>167</v>
      </c>
      <c r="B168" s="2" t="s">
        <v>557</v>
      </c>
      <c r="C168" s="3">
        <v>1902310.42</v>
      </c>
      <c r="D168" s="3">
        <v>0</v>
      </c>
      <c r="E168" s="3">
        <v>1902310.42</v>
      </c>
      <c r="F168" s="50">
        <v>0</v>
      </c>
      <c r="G168" s="3">
        <v>1902310.42</v>
      </c>
      <c r="H168" s="50">
        <v>0</v>
      </c>
      <c r="I168" s="5">
        <v>1902310.42</v>
      </c>
      <c r="J168" s="5">
        <v>0</v>
      </c>
      <c r="K168" s="3">
        <v>1902310.42</v>
      </c>
      <c r="L168" s="3">
        <v>0</v>
      </c>
      <c r="M168" s="3">
        <v>1816184.52</v>
      </c>
      <c r="N168" s="3">
        <v>0</v>
      </c>
      <c r="O168" s="3">
        <v>1816168.96</v>
      </c>
      <c r="P168" s="3">
        <v>0</v>
      </c>
      <c r="Q168" s="3">
        <v>1816152.52</v>
      </c>
      <c r="R168" s="3">
        <v>0</v>
      </c>
      <c r="S168" s="3">
        <v>1884618.92</v>
      </c>
      <c r="T168" s="3">
        <v>0</v>
      </c>
      <c r="U168" s="3">
        <v>1884618.92</v>
      </c>
      <c r="V168" s="3">
        <v>0</v>
      </c>
      <c r="W168" s="3">
        <v>1884618.91</v>
      </c>
      <c r="X168" s="3">
        <v>0</v>
      </c>
      <c r="Y168" s="50">
        <v>0</v>
      </c>
      <c r="Z168" s="4">
        <f t="shared" si="20"/>
        <v>20613914.849999998</v>
      </c>
      <c r="AA168" s="3">
        <v>22498567.422363207</v>
      </c>
      <c r="AB168" s="4">
        <f t="shared" si="21"/>
        <v>1884652.572363209</v>
      </c>
      <c r="AC168" s="4"/>
      <c r="AD168" s="3">
        <v>1884652.57</v>
      </c>
      <c r="AE168" s="4">
        <f t="shared" si="25"/>
        <v>2.3632089141756296E-3</v>
      </c>
      <c r="AF168" s="50">
        <v>1884652.57</v>
      </c>
      <c r="AG168" s="50"/>
      <c r="AH168" s="4">
        <f t="shared" si="22"/>
        <v>22498567.419999998</v>
      </c>
      <c r="AI168" s="4">
        <f t="shared" si="26"/>
        <v>2.363208681344986E-3</v>
      </c>
      <c r="AJ168" s="49">
        <f>'Monthly Adjustments'!AX169</f>
        <v>-53974.05</v>
      </c>
      <c r="AK168" s="4">
        <f t="shared" si="23"/>
        <v>22444593.369999997</v>
      </c>
      <c r="AL168">
        <v>18514715.25</v>
      </c>
      <c r="AM168" s="4">
        <f t="shared" si="24"/>
        <v>3929878.1199999973</v>
      </c>
    </row>
    <row r="169" spans="1:39" ht="15.75" x14ac:dyDescent="0.25">
      <c r="A169" s="7" t="s">
        <v>168</v>
      </c>
      <c r="B169" s="2" t="s">
        <v>278</v>
      </c>
      <c r="C169" s="3">
        <v>11742880.210000001</v>
      </c>
      <c r="D169" s="3">
        <v>0</v>
      </c>
      <c r="E169" s="3">
        <v>11742880.210000001</v>
      </c>
      <c r="F169" s="50">
        <v>0</v>
      </c>
      <c r="G169" s="3">
        <v>11742880.210000001</v>
      </c>
      <c r="H169" s="50">
        <v>0</v>
      </c>
      <c r="I169" s="5">
        <v>11742880.210000001</v>
      </c>
      <c r="J169" s="5">
        <v>0</v>
      </c>
      <c r="K169" s="3">
        <v>11742880.210000001</v>
      </c>
      <c r="L169" s="3">
        <v>0</v>
      </c>
      <c r="M169" s="3">
        <v>12520458.199999999</v>
      </c>
      <c r="N169" s="3">
        <v>0</v>
      </c>
      <c r="O169" s="3">
        <v>12518400.91</v>
      </c>
      <c r="P169" s="3">
        <v>0</v>
      </c>
      <c r="Q169" s="3">
        <v>12518475.41</v>
      </c>
      <c r="R169" s="3">
        <v>0</v>
      </c>
      <c r="S169" s="3">
        <v>12955629.390000001</v>
      </c>
      <c r="T169" s="3">
        <v>0</v>
      </c>
      <c r="U169" s="3">
        <v>12955629.390000001</v>
      </c>
      <c r="V169" s="3">
        <v>0</v>
      </c>
      <c r="W169" s="3">
        <v>12955629.390000001</v>
      </c>
      <c r="X169" s="3">
        <v>0</v>
      </c>
      <c r="Y169" s="50">
        <v>0</v>
      </c>
      <c r="Z169" s="4">
        <f t="shared" si="20"/>
        <v>135138623.74000001</v>
      </c>
      <c r="AA169" s="3">
        <v>148094015.49806139</v>
      </c>
      <c r="AB169" s="4">
        <f t="shared" si="21"/>
        <v>12955391.758061379</v>
      </c>
      <c r="AC169" s="4"/>
      <c r="AD169" s="3">
        <v>12955391.76</v>
      </c>
      <c r="AE169" s="4">
        <f t="shared" si="25"/>
        <v>-1.9386205822229385E-3</v>
      </c>
      <c r="AF169" s="50">
        <v>12955391.76</v>
      </c>
      <c r="AG169" s="50"/>
      <c r="AH169" s="4">
        <f t="shared" si="22"/>
        <v>148094015.5</v>
      </c>
      <c r="AI169" s="4">
        <f t="shared" si="26"/>
        <v>-1.9386112689971924E-3</v>
      </c>
      <c r="AJ169" s="49">
        <f>'Monthly Adjustments'!AX170</f>
        <v>-6008175.2210000018</v>
      </c>
      <c r="AK169" s="4">
        <f t="shared" si="23"/>
        <v>142085840.27899998</v>
      </c>
      <c r="AL169">
        <v>125482067.02</v>
      </c>
      <c r="AM169" s="4">
        <f t="shared" si="24"/>
        <v>16603773.258999988</v>
      </c>
    </row>
    <row r="170" spans="1:39" ht="15.75" x14ac:dyDescent="0.25">
      <c r="A170" s="7" t="s">
        <v>169</v>
      </c>
      <c r="B170" s="2" t="s">
        <v>558</v>
      </c>
      <c r="C170" s="3">
        <v>113195.34</v>
      </c>
      <c r="D170" s="3">
        <v>0</v>
      </c>
      <c r="E170" s="3">
        <v>113195.34</v>
      </c>
      <c r="F170" s="50">
        <v>0</v>
      </c>
      <c r="G170" s="3">
        <v>113195.34</v>
      </c>
      <c r="H170" s="50">
        <v>0</v>
      </c>
      <c r="I170" s="5">
        <v>113195.34</v>
      </c>
      <c r="J170" s="5">
        <v>0</v>
      </c>
      <c r="K170" s="3">
        <v>113195.34</v>
      </c>
      <c r="L170" s="3">
        <v>0</v>
      </c>
      <c r="M170" s="3">
        <v>193304.69</v>
      </c>
      <c r="N170" s="3">
        <v>0</v>
      </c>
      <c r="O170" s="3">
        <v>192499.12</v>
      </c>
      <c r="P170" s="3">
        <v>0</v>
      </c>
      <c r="Q170" s="3">
        <v>192502.89</v>
      </c>
      <c r="R170" s="3">
        <v>0</v>
      </c>
      <c r="S170" s="3">
        <v>214655.31</v>
      </c>
      <c r="T170" s="3">
        <v>0</v>
      </c>
      <c r="U170" s="3">
        <v>214655.3</v>
      </c>
      <c r="V170" s="3">
        <v>0</v>
      </c>
      <c r="W170" s="3">
        <v>214655.31</v>
      </c>
      <c r="X170" s="3">
        <v>0</v>
      </c>
      <c r="Y170" s="50">
        <v>0</v>
      </c>
      <c r="Z170" s="4">
        <f t="shared" si="20"/>
        <v>1788249.32</v>
      </c>
      <c r="AA170" s="3">
        <v>2002892.5813236225</v>
      </c>
      <c r="AB170" s="4">
        <f t="shared" si="21"/>
        <v>214643.26132362243</v>
      </c>
      <c r="AC170" s="4"/>
      <c r="AD170" s="3">
        <v>214643.26</v>
      </c>
      <c r="AE170" s="4">
        <f t="shared" si="25"/>
        <v>1.3236224185675383E-3</v>
      </c>
      <c r="AF170" s="50">
        <v>214643.26</v>
      </c>
      <c r="AG170" s="50"/>
      <c r="AH170" s="4">
        <f t="shared" si="22"/>
        <v>2002892.5799999998</v>
      </c>
      <c r="AI170" s="4">
        <f t="shared" si="26"/>
        <v>1.3236226513981819E-3</v>
      </c>
      <c r="AJ170" s="49">
        <f>'Monthly Adjustments'!AX171</f>
        <v>0</v>
      </c>
      <c r="AK170" s="4">
        <f t="shared" si="23"/>
        <v>2002892.5799999998</v>
      </c>
      <c r="AL170">
        <v>639590.5</v>
      </c>
      <c r="AM170" s="4">
        <f t="shared" si="24"/>
        <v>1363302.0799999998</v>
      </c>
    </row>
    <row r="171" spans="1:39" ht="15.75" x14ac:dyDescent="0.25">
      <c r="A171" s="7" t="s">
        <v>170</v>
      </c>
      <c r="B171" s="2" t="s">
        <v>559</v>
      </c>
      <c r="C171" s="3">
        <v>521553.98</v>
      </c>
      <c r="D171" s="3">
        <v>0</v>
      </c>
      <c r="E171" s="3">
        <v>521553.98</v>
      </c>
      <c r="F171" s="50">
        <v>0</v>
      </c>
      <c r="G171" s="3">
        <v>521553.98</v>
      </c>
      <c r="H171" s="50">
        <v>0</v>
      </c>
      <c r="I171" s="5">
        <v>521553.98</v>
      </c>
      <c r="J171" s="5">
        <v>0</v>
      </c>
      <c r="K171" s="3">
        <v>521553.98</v>
      </c>
      <c r="L171" s="3">
        <v>0</v>
      </c>
      <c r="M171" s="3">
        <v>664131.6</v>
      </c>
      <c r="N171" s="3">
        <v>0</v>
      </c>
      <c r="O171" s="3">
        <v>670234.31999999995</v>
      </c>
      <c r="P171" s="3">
        <v>0</v>
      </c>
      <c r="Q171" s="3">
        <v>670242.13</v>
      </c>
      <c r="R171" s="3">
        <v>0</v>
      </c>
      <c r="S171" s="3">
        <v>716039.91</v>
      </c>
      <c r="T171" s="3">
        <v>0</v>
      </c>
      <c r="U171" s="3">
        <v>716039.91</v>
      </c>
      <c r="V171" s="3">
        <v>0</v>
      </c>
      <c r="W171" s="3">
        <v>716039.9</v>
      </c>
      <c r="X171" s="3">
        <v>0</v>
      </c>
      <c r="Y171" s="50">
        <v>0</v>
      </c>
      <c r="Z171" s="4">
        <f t="shared" si="20"/>
        <v>6760497.6700000009</v>
      </c>
      <c r="AA171" s="3">
        <v>7476512.6855202531</v>
      </c>
      <c r="AB171" s="4">
        <f t="shared" si="21"/>
        <v>716015.01552025229</v>
      </c>
      <c r="AC171" s="4"/>
      <c r="AD171" s="3">
        <v>716015.02</v>
      </c>
      <c r="AE171" s="4">
        <f t="shared" si="25"/>
        <v>-4.4797477312386036E-3</v>
      </c>
      <c r="AF171" s="50">
        <v>716015.02</v>
      </c>
      <c r="AG171" s="50"/>
      <c r="AH171" s="4">
        <f t="shared" si="22"/>
        <v>7476512.6899999995</v>
      </c>
      <c r="AI171" s="4">
        <f t="shared" si="26"/>
        <v>-4.4797463342547417E-3</v>
      </c>
      <c r="AJ171" s="49">
        <f>'Monthly Adjustments'!AX172</f>
        <v>-170606.70000000004</v>
      </c>
      <c r="AK171" s="4">
        <f t="shared" si="23"/>
        <v>7305905.9899999993</v>
      </c>
      <c r="AL171">
        <v>3818478.4499999997</v>
      </c>
      <c r="AM171" s="4">
        <f t="shared" si="24"/>
        <v>3487427.5399999996</v>
      </c>
    </row>
    <row r="172" spans="1:39" ht="15.75" x14ac:dyDescent="0.25">
      <c r="A172" s="7" t="s">
        <v>171</v>
      </c>
      <c r="B172" s="2" t="s">
        <v>560</v>
      </c>
      <c r="C172" s="3">
        <v>319927.15999999997</v>
      </c>
      <c r="D172" s="3">
        <v>0</v>
      </c>
      <c r="E172" s="3">
        <v>319927.15999999997</v>
      </c>
      <c r="F172" s="50">
        <v>0</v>
      </c>
      <c r="G172" s="3">
        <v>319927.15999999997</v>
      </c>
      <c r="H172" s="50">
        <v>0</v>
      </c>
      <c r="I172" s="5">
        <v>319927.15999999997</v>
      </c>
      <c r="J172" s="5">
        <v>0</v>
      </c>
      <c r="K172" s="3">
        <v>319927.15999999997</v>
      </c>
      <c r="L172" s="3">
        <v>0</v>
      </c>
      <c r="M172" s="3">
        <v>245819.88</v>
      </c>
      <c r="N172" s="3">
        <v>0</v>
      </c>
      <c r="O172" s="3">
        <v>245684.86</v>
      </c>
      <c r="P172" s="3">
        <v>0</v>
      </c>
      <c r="Q172" s="3">
        <v>245688.28</v>
      </c>
      <c r="R172" s="3">
        <v>0</v>
      </c>
      <c r="S172" s="3">
        <v>265715.46999999997</v>
      </c>
      <c r="T172" s="3">
        <v>0</v>
      </c>
      <c r="U172" s="3">
        <v>265715.46999999997</v>
      </c>
      <c r="V172" s="3">
        <v>0</v>
      </c>
      <c r="W172" s="3">
        <v>265715.46999999997</v>
      </c>
      <c r="X172" s="3">
        <v>0</v>
      </c>
      <c r="Y172" s="50">
        <v>0</v>
      </c>
      <c r="Z172" s="4">
        <f t="shared" si="20"/>
        <v>3133975.2299999986</v>
      </c>
      <c r="AA172" s="3">
        <v>3399679.8229497108</v>
      </c>
      <c r="AB172" s="4">
        <f t="shared" si="21"/>
        <v>265704.59294971218</v>
      </c>
      <c r="AC172" s="4"/>
      <c r="AD172" s="3">
        <v>265704.59000000003</v>
      </c>
      <c r="AE172" s="4">
        <f t="shared" si="25"/>
        <v>2.949712157715112E-3</v>
      </c>
      <c r="AF172" s="50">
        <v>265704.59000000003</v>
      </c>
      <c r="AG172" s="50"/>
      <c r="AH172" s="4">
        <f t="shared" si="22"/>
        <v>3399679.8199999994</v>
      </c>
      <c r="AI172" s="4">
        <f t="shared" si="26"/>
        <v>2.9497114010155201E-3</v>
      </c>
      <c r="AJ172" s="49">
        <f>'Monthly Adjustments'!AX173</f>
        <v>0</v>
      </c>
      <c r="AK172" s="4">
        <f t="shared" si="23"/>
        <v>3399679.8199999994</v>
      </c>
      <c r="AL172">
        <v>4500945.4399999995</v>
      </c>
      <c r="AM172" s="4">
        <f t="shared" si="24"/>
        <v>-1101265.6200000001</v>
      </c>
    </row>
    <row r="173" spans="1:39" ht="15.75" x14ac:dyDescent="0.25">
      <c r="A173" s="7" t="s">
        <v>172</v>
      </c>
      <c r="B173" s="2" t="s">
        <v>561</v>
      </c>
      <c r="C173" s="3">
        <v>94678.81</v>
      </c>
      <c r="D173" s="3">
        <v>0</v>
      </c>
      <c r="E173" s="3">
        <v>94678.81</v>
      </c>
      <c r="F173" s="50">
        <v>0</v>
      </c>
      <c r="G173" s="3">
        <v>94678.81</v>
      </c>
      <c r="H173" s="50">
        <v>0</v>
      </c>
      <c r="I173" s="5">
        <v>94678.81</v>
      </c>
      <c r="J173" s="5">
        <v>0</v>
      </c>
      <c r="K173" s="3">
        <v>94678.81</v>
      </c>
      <c r="L173" s="3">
        <v>0</v>
      </c>
      <c r="M173" s="3">
        <v>71964.740000000005</v>
      </c>
      <c r="N173" s="3">
        <v>0</v>
      </c>
      <c r="O173" s="3">
        <v>71948.09</v>
      </c>
      <c r="P173" s="3">
        <v>0</v>
      </c>
      <c r="Q173" s="3">
        <v>71949.08</v>
      </c>
      <c r="R173" s="3">
        <v>0</v>
      </c>
      <c r="S173" s="3">
        <v>77762.7</v>
      </c>
      <c r="T173" s="3">
        <v>0</v>
      </c>
      <c r="U173" s="3">
        <v>77762.7</v>
      </c>
      <c r="V173" s="3">
        <v>0</v>
      </c>
      <c r="W173" s="3">
        <v>77762.7</v>
      </c>
      <c r="X173" s="3">
        <v>0</v>
      </c>
      <c r="Y173" s="50">
        <v>0</v>
      </c>
      <c r="Z173" s="4">
        <f t="shared" si="20"/>
        <v>922544.05999999982</v>
      </c>
      <c r="AA173" s="3">
        <v>1000303.6046767167</v>
      </c>
      <c r="AB173" s="4">
        <f t="shared" si="21"/>
        <v>77759.544676716905</v>
      </c>
      <c r="AC173" s="4"/>
      <c r="AD173" s="3">
        <v>77759.539999999994</v>
      </c>
      <c r="AE173" s="4">
        <f t="shared" si="25"/>
        <v>4.6767169114900753E-3</v>
      </c>
      <c r="AF173" s="50">
        <v>77759.539999999994</v>
      </c>
      <c r="AG173" s="50"/>
      <c r="AH173" s="4">
        <f t="shared" si="22"/>
        <v>1000303.6000000001</v>
      </c>
      <c r="AI173" s="4">
        <f t="shared" si="26"/>
        <v>4.676716635003686E-3</v>
      </c>
      <c r="AJ173" s="49">
        <f>'Monthly Adjustments'!AX174</f>
        <v>0</v>
      </c>
      <c r="AK173" s="4">
        <f t="shared" si="23"/>
        <v>1000303.6000000001</v>
      </c>
      <c r="AL173">
        <v>918568.79</v>
      </c>
      <c r="AM173" s="4">
        <f t="shared" si="24"/>
        <v>81734.810000000056</v>
      </c>
    </row>
    <row r="174" spans="1:39" ht="15.75" x14ac:dyDescent="0.25">
      <c r="A174" s="7" t="s">
        <v>173</v>
      </c>
      <c r="B174" s="2" t="s">
        <v>562</v>
      </c>
      <c r="C174" s="3">
        <v>139991.04999999999</v>
      </c>
      <c r="D174" s="3">
        <v>0</v>
      </c>
      <c r="E174" s="3">
        <v>139991.04999999999</v>
      </c>
      <c r="F174" s="50">
        <v>0</v>
      </c>
      <c r="G174" s="3">
        <v>139991.04999999999</v>
      </c>
      <c r="H174" s="50">
        <v>0</v>
      </c>
      <c r="I174" s="5">
        <v>139991.04999999999</v>
      </c>
      <c r="J174" s="5">
        <v>0</v>
      </c>
      <c r="K174" s="3">
        <v>139991.04999999999</v>
      </c>
      <c r="L174" s="3">
        <v>0</v>
      </c>
      <c r="M174" s="3">
        <v>129451.07</v>
      </c>
      <c r="N174" s="3">
        <v>0</v>
      </c>
      <c r="O174" s="3">
        <v>129191.69</v>
      </c>
      <c r="P174" s="3">
        <v>0</v>
      </c>
      <c r="Q174" s="3">
        <v>129192.74</v>
      </c>
      <c r="R174" s="3">
        <v>0</v>
      </c>
      <c r="S174" s="3">
        <v>135319.96</v>
      </c>
      <c r="T174" s="3">
        <v>0</v>
      </c>
      <c r="U174" s="3">
        <v>135319.96</v>
      </c>
      <c r="V174" s="3">
        <v>0</v>
      </c>
      <c r="W174" s="3">
        <v>135319.97</v>
      </c>
      <c r="X174" s="3">
        <v>0</v>
      </c>
      <c r="Y174" s="50">
        <v>0</v>
      </c>
      <c r="Z174" s="4">
        <f t="shared" si="20"/>
        <v>1493750.64</v>
      </c>
      <c r="AA174" s="3">
        <v>1629067.2742775453</v>
      </c>
      <c r="AB174" s="4">
        <f t="shared" si="21"/>
        <v>135316.63427754538</v>
      </c>
      <c r="AC174" s="4"/>
      <c r="AD174" s="3">
        <v>135316.63</v>
      </c>
      <c r="AE174" s="4">
        <f t="shared" si="25"/>
        <v>4.2775453766807914E-3</v>
      </c>
      <c r="AF174" s="50">
        <v>135316.63</v>
      </c>
      <c r="AG174" s="50"/>
      <c r="AH174" s="4">
        <f t="shared" si="22"/>
        <v>1629067.27</v>
      </c>
      <c r="AI174" s="4">
        <f t="shared" si="26"/>
        <v>4.2775452602654696E-3</v>
      </c>
      <c r="AJ174" s="49">
        <f>'Monthly Adjustments'!AX175</f>
        <v>0</v>
      </c>
      <c r="AK174" s="4">
        <f t="shared" si="23"/>
        <v>1629067.27</v>
      </c>
      <c r="AL174">
        <v>554878.65</v>
      </c>
      <c r="AM174" s="4">
        <f t="shared" si="24"/>
        <v>1074188.6200000001</v>
      </c>
    </row>
    <row r="175" spans="1:39" ht="15.75" x14ac:dyDescent="0.25">
      <c r="A175" s="7" t="s">
        <v>174</v>
      </c>
      <c r="B175" s="2" t="s">
        <v>279</v>
      </c>
      <c r="C175" s="3">
        <v>0</v>
      </c>
      <c r="D175" s="3">
        <v>0</v>
      </c>
      <c r="E175" s="3">
        <v>0</v>
      </c>
      <c r="F175" s="50">
        <v>0</v>
      </c>
      <c r="G175" s="3">
        <v>0</v>
      </c>
      <c r="H175" s="50">
        <v>0</v>
      </c>
      <c r="I175" s="5">
        <v>0</v>
      </c>
      <c r="J175" s="5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50">
        <v>0</v>
      </c>
      <c r="Z175" s="4">
        <f t="shared" si="20"/>
        <v>0</v>
      </c>
      <c r="AA175" s="3">
        <v>0</v>
      </c>
      <c r="AB175" s="4">
        <f t="shared" si="21"/>
        <v>0</v>
      </c>
      <c r="AC175" s="4"/>
      <c r="AD175" s="3">
        <v>0</v>
      </c>
      <c r="AE175" s="4">
        <f t="shared" si="25"/>
        <v>0</v>
      </c>
      <c r="AF175" s="50">
        <v>0</v>
      </c>
      <c r="AG175" s="50"/>
      <c r="AH175" s="4">
        <f t="shared" si="22"/>
        <v>0</v>
      </c>
      <c r="AI175" s="4">
        <f t="shared" si="26"/>
        <v>0</v>
      </c>
      <c r="AJ175" s="49">
        <f>'Monthly Adjustments'!AX176</f>
        <v>0</v>
      </c>
      <c r="AK175" s="4">
        <f t="shared" si="23"/>
        <v>0</v>
      </c>
      <c r="AL175">
        <v>64006.25</v>
      </c>
      <c r="AM175" s="4">
        <f t="shared" si="24"/>
        <v>-64006.25</v>
      </c>
    </row>
    <row r="176" spans="1:39" ht="15.75" x14ac:dyDescent="0.25">
      <c r="A176" s="7" t="s">
        <v>175</v>
      </c>
      <c r="B176" s="2" t="s">
        <v>280</v>
      </c>
      <c r="C176" s="3">
        <v>518365.47</v>
      </c>
      <c r="D176" s="3">
        <v>0</v>
      </c>
      <c r="E176" s="3">
        <v>518365.47</v>
      </c>
      <c r="F176" s="50">
        <v>0</v>
      </c>
      <c r="G176" s="3">
        <v>518365.47</v>
      </c>
      <c r="H176" s="50">
        <v>0</v>
      </c>
      <c r="I176" s="5">
        <v>518365.47</v>
      </c>
      <c r="J176" s="5">
        <v>0</v>
      </c>
      <c r="K176" s="3">
        <v>518365.47</v>
      </c>
      <c r="L176" s="3">
        <v>0</v>
      </c>
      <c r="M176" s="3">
        <v>485857.28000000003</v>
      </c>
      <c r="N176" s="3">
        <v>0</v>
      </c>
      <c r="O176" s="3">
        <v>484513.55</v>
      </c>
      <c r="P176" s="3">
        <v>0</v>
      </c>
      <c r="Q176" s="3">
        <v>484516.7</v>
      </c>
      <c r="R176" s="3">
        <v>0</v>
      </c>
      <c r="S176" s="3">
        <v>503002.12</v>
      </c>
      <c r="T176" s="3">
        <v>0</v>
      </c>
      <c r="U176" s="3">
        <v>503002.11</v>
      </c>
      <c r="V176" s="3">
        <v>0</v>
      </c>
      <c r="W176" s="3">
        <v>503002.12</v>
      </c>
      <c r="X176" s="3">
        <v>0</v>
      </c>
      <c r="Y176" s="50">
        <v>0</v>
      </c>
      <c r="Z176" s="4">
        <f t="shared" si="20"/>
        <v>5555721.2300000004</v>
      </c>
      <c r="AA176" s="3">
        <v>6058713.292618881</v>
      </c>
      <c r="AB176" s="4">
        <f t="shared" si="21"/>
        <v>502992.06261888053</v>
      </c>
      <c r="AC176" s="4"/>
      <c r="AD176" s="3">
        <v>502992.06</v>
      </c>
      <c r="AE176" s="4">
        <f t="shared" si="25"/>
        <v>2.6188805350102484E-3</v>
      </c>
      <c r="AF176" s="50">
        <v>502992.06</v>
      </c>
      <c r="AG176" s="50"/>
      <c r="AH176" s="4">
        <f t="shared" si="22"/>
        <v>6058713.29</v>
      </c>
      <c r="AI176" s="4">
        <f t="shared" si="26"/>
        <v>2.6188809424638748E-3</v>
      </c>
      <c r="AJ176" s="49">
        <f>'Monthly Adjustments'!AX177</f>
        <v>0</v>
      </c>
      <c r="AK176" s="4">
        <f t="shared" si="23"/>
        <v>6058713.29</v>
      </c>
      <c r="AL176">
        <v>4938375.91</v>
      </c>
      <c r="AM176" s="4">
        <f t="shared" si="24"/>
        <v>1120337.3799999999</v>
      </c>
    </row>
    <row r="177" spans="1:47" ht="15.75" x14ac:dyDescent="0.25">
      <c r="A177" s="7" t="s">
        <v>176</v>
      </c>
      <c r="B177" s="2" t="s">
        <v>281</v>
      </c>
      <c r="C177" s="3">
        <v>427162.05</v>
      </c>
      <c r="D177" s="3">
        <v>0</v>
      </c>
      <c r="E177" s="3">
        <v>427162.05</v>
      </c>
      <c r="F177" s="50">
        <v>0</v>
      </c>
      <c r="G177" s="3">
        <v>427162.05</v>
      </c>
      <c r="H177" s="50">
        <v>0</v>
      </c>
      <c r="I177" s="5">
        <v>427162.05</v>
      </c>
      <c r="J177" s="5">
        <v>0</v>
      </c>
      <c r="K177" s="3">
        <v>427162.05</v>
      </c>
      <c r="L177" s="3">
        <v>0</v>
      </c>
      <c r="M177" s="3">
        <v>407014.86</v>
      </c>
      <c r="N177" s="3">
        <v>0</v>
      </c>
      <c r="O177" s="3">
        <v>412800.7</v>
      </c>
      <c r="P177" s="3">
        <v>0</v>
      </c>
      <c r="Q177" s="3">
        <v>412803.26</v>
      </c>
      <c r="R177" s="3">
        <v>0</v>
      </c>
      <c r="S177" s="3">
        <v>427820.02</v>
      </c>
      <c r="T177" s="3">
        <v>0</v>
      </c>
      <c r="U177" s="3">
        <v>427820.02</v>
      </c>
      <c r="V177" s="3">
        <v>0</v>
      </c>
      <c r="W177" s="3">
        <v>427820.02</v>
      </c>
      <c r="X177" s="3">
        <v>0</v>
      </c>
      <c r="Y177" s="50">
        <v>0</v>
      </c>
      <c r="Z177" s="4">
        <f t="shared" si="20"/>
        <v>4651889.1300000008</v>
      </c>
      <c r="AA177" s="3">
        <v>5079700.9941623881</v>
      </c>
      <c r="AB177" s="4">
        <f t="shared" si="21"/>
        <v>427811.86416238733</v>
      </c>
      <c r="AC177" s="4"/>
      <c r="AD177" s="3">
        <v>427811.86</v>
      </c>
      <c r="AE177" s="4">
        <f t="shared" si="25"/>
        <v>4.1623873403295875E-3</v>
      </c>
      <c r="AF177" s="50">
        <v>427811.86</v>
      </c>
      <c r="AG177" s="50"/>
      <c r="AH177" s="4">
        <f t="shared" si="22"/>
        <v>5079700.99</v>
      </c>
      <c r="AI177" s="4">
        <f t="shared" si="26"/>
        <v>4.1623879224061966E-3</v>
      </c>
      <c r="AJ177" s="49">
        <f>'Monthly Adjustments'!AX178</f>
        <v>0</v>
      </c>
      <c r="AK177" s="4">
        <f t="shared" si="23"/>
        <v>5079700.99</v>
      </c>
      <c r="AL177">
        <v>4254802.67</v>
      </c>
      <c r="AM177" s="4">
        <f t="shared" si="24"/>
        <v>824898.3200000003</v>
      </c>
    </row>
    <row r="178" spans="1:47" ht="15.75" x14ac:dyDescent="0.25">
      <c r="A178" s="7" t="s">
        <v>177</v>
      </c>
      <c r="B178" s="2" t="s">
        <v>282</v>
      </c>
      <c r="C178" s="3">
        <v>202390.46</v>
      </c>
      <c r="D178" s="3">
        <v>0</v>
      </c>
      <c r="E178" s="3">
        <v>202390.46</v>
      </c>
      <c r="F178" s="50">
        <v>0</v>
      </c>
      <c r="G178" s="3">
        <v>202390.46</v>
      </c>
      <c r="H178" s="50">
        <v>0</v>
      </c>
      <c r="I178" s="5">
        <v>202390.46</v>
      </c>
      <c r="J178" s="5">
        <v>0</v>
      </c>
      <c r="K178" s="3">
        <v>202390.46</v>
      </c>
      <c r="L178" s="3">
        <v>0</v>
      </c>
      <c r="M178" s="3">
        <v>195888.99</v>
      </c>
      <c r="N178" s="3">
        <v>0</v>
      </c>
      <c r="O178" s="3">
        <v>195626.56</v>
      </c>
      <c r="P178" s="3">
        <v>0</v>
      </c>
      <c r="Q178" s="3">
        <v>195627.6</v>
      </c>
      <c r="R178" s="3">
        <v>0</v>
      </c>
      <c r="S178" s="3">
        <v>201731.09</v>
      </c>
      <c r="T178" s="3">
        <v>0</v>
      </c>
      <c r="U178" s="3">
        <v>201731.09</v>
      </c>
      <c r="V178" s="3">
        <v>0</v>
      </c>
      <c r="W178" s="3">
        <v>201731.08</v>
      </c>
      <c r="X178" s="3">
        <v>0</v>
      </c>
      <c r="Y178" s="50">
        <v>0</v>
      </c>
      <c r="Z178" s="4">
        <f t="shared" si="20"/>
        <v>2204288.7100000004</v>
      </c>
      <c r="AA178" s="3">
        <v>2406016.4773918465</v>
      </c>
      <c r="AB178" s="4">
        <f t="shared" si="21"/>
        <v>201727.76739184605</v>
      </c>
      <c r="AC178" s="4"/>
      <c r="AD178" s="3">
        <v>201727.77</v>
      </c>
      <c r="AE178" s="4">
        <f t="shared" si="25"/>
        <v>-2.6081539399456233E-3</v>
      </c>
      <c r="AF178" s="50">
        <v>201727.77</v>
      </c>
      <c r="AG178" s="50"/>
      <c r="AH178" s="4">
        <f t="shared" si="22"/>
        <v>2406016.48</v>
      </c>
      <c r="AI178" s="4">
        <f t="shared" si="26"/>
        <v>-2.6081535033881664E-3</v>
      </c>
      <c r="AJ178" s="49">
        <f>'Monthly Adjustments'!AX179</f>
        <v>0</v>
      </c>
      <c r="AK178" s="4">
        <f t="shared" si="23"/>
        <v>2406016.48</v>
      </c>
      <c r="AL178">
        <v>2189205.6</v>
      </c>
      <c r="AM178" s="4">
        <f t="shared" si="24"/>
        <v>216810.87999999989</v>
      </c>
    </row>
    <row r="179" spans="1:47" ht="15.75" x14ac:dyDescent="0.25">
      <c r="A179" s="7" t="s">
        <v>178</v>
      </c>
      <c r="B179" s="2" t="s">
        <v>283</v>
      </c>
      <c r="C179" s="3">
        <v>63037.01</v>
      </c>
      <c r="D179" s="3">
        <v>0</v>
      </c>
      <c r="E179" s="3">
        <v>63037.01</v>
      </c>
      <c r="F179" s="50">
        <v>0</v>
      </c>
      <c r="G179" s="3">
        <v>63037.01</v>
      </c>
      <c r="H179" s="50">
        <v>0</v>
      </c>
      <c r="I179" s="5">
        <v>63037.01</v>
      </c>
      <c r="J179" s="5">
        <v>0</v>
      </c>
      <c r="K179" s="3">
        <v>63037.01</v>
      </c>
      <c r="L179" s="3">
        <v>0</v>
      </c>
      <c r="M179" s="3">
        <v>54843.7</v>
      </c>
      <c r="N179" s="3">
        <v>0</v>
      </c>
      <c r="O179" s="3">
        <v>54828.67</v>
      </c>
      <c r="P179" s="3">
        <v>0</v>
      </c>
      <c r="Q179" s="3">
        <v>54829.08</v>
      </c>
      <c r="R179" s="3">
        <v>0</v>
      </c>
      <c r="S179" s="3">
        <v>57229.93</v>
      </c>
      <c r="T179" s="3">
        <v>0</v>
      </c>
      <c r="U179" s="3">
        <v>57229.94</v>
      </c>
      <c r="V179" s="3">
        <v>0</v>
      </c>
      <c r="W179" s="3">
        <v>57229.93</v>
      </c>
      <c r="X179" s="3">
        <v>0</v>
      </c>
      <c r="Y179" s="50">
        <v>0</v>
      </c>
      <c r="Z179" s="4">
        <f t="shared" si="20"/>
        <v>651376.30000000016</v>
      </c>
      <c r="AA179" s="3">
        <v>708604.93165022659</v>
      </c>
      <c r="AB179" s="4">
        <f t="shared" si="21"/>
        <v>57228.631650226424</v>
      </c>
      <c r="AC179" s="4"/>
      <c r="AD179" s="3">
        <v>57228.63</v>
      </c>
      <c r="AE179" s="4">
        <f t="shared" si="25"/>
        <v>1.6502264261362143E-3</v>
      </c>
      <c r="AF179" s="50">
        <v>57228.63</v>
      </c>
      <c r="AG179" s="50"/>
      <c r="AH179" s="4">
        <f t="shared" si="22"/>
        <v>708604.93</v>
      </c>
      <c r="AI179" s="4">
        <f t="shared" si="26"/>
        <v>1.6502265352755785E-3</v>
      </c>
      <c r="AJ179" s="49">
        <f>'Monthly Adjustments'!AX180</f>
        <v>0</v>
      </c>
      <c r="AK179" s="4">
        <f t="shared" si="23"/>
        <v>708604.93</v>
      </c>
      <c r="AL179">
        <v>685613.11</v>
      </c>
      <c r="AM179" s="4">
        <f t="shared" si="24"/>
        <v>22991.820000000065</v>
      </c>
    </row>
    <row r="180" spans="1:47" ht="15.75" x14ac:dyDescent="0.25">
      <c r="A180" s="7" t="s">
        <v>179</v>
      </c>
      <c r="B180" s="2" t="s">
        <v>284</v>
      </c>
      <c r="C180" s="3">
        <v>15833393.399999999</v>
      </c>
      <c r="D180" s="3">
        <v>0</v>
      </c>
      <c r="E180" s="3">
        <v>15833393.399999999</v>
      </c>
      <c r="F180" s="50">
        <v>0</v>
      </c>
      <c r="G180" s="50">
        <v>15833393.399999999</v>
      </c>
      <c r="H180" s="50">
        <v>0</v>
      </c>
      <c r="I180" s="50">
        <v>15833393.399999999</v>
      </c>
      <c r="J180" s="5">
        <v>0</v>
      </c>
      <c r="K180" s="3">
        <v>15833393.399999999</v>
      </c>
      <c r="L180" s="3">
        <v>0</v>
      </c>
      <c r="M180" s="3">
        <v>14284358.229999997</v>
      </c>
      <c r="N180" s="3">
        <v>0</v>
      </c>
      <c r="O180" s="3">
        <v>14274602.219999997</v>
      </c>
      <c r="P180" s="3">
        <v>0</v>
      </c>
      <c r="Q180" s="3">
        <v>14274602.139999999</v>
      </c>
      <c r="R180" s="3">
        <v>0</v>
      </c>
      <c r="S180" s="3">
        <v>14670093.460000003</v>
      </c>
      <c r="T180" s="3">
        <v>0</v>
      </c>
      <c r="U180" s="3">
        <v>14670093.34</v>
      </c>
      <c r="V180" s="5">
        <v>0</v>
      </c>
      <c r="W180" s="3">
        <v>14670093.58</v>
      </c>
      <c r="X180" s="3">
        <v>0</v>
      </c>
      <c r="Y180" s="50"/>
      <c r="Z180" s="4">
        <f t="shared" si="20"/>
        <v>166010809.97</v>
      </c>
      <c r="AA180" s="68">
        <v>180680903.28999999</v>
      </c>
      <c r="AB180" s="4">
        <f t="shared" si="21"/>
        <v>14670093.319999993</v>
      </c>
      <c r="AC180" s="4"/>
      <c r="AD180" s="3">
        <v>14670093.32</v>
      </c>
      <c r="AE180" s="4">
        <f t="shared" si="25"/>
        <v>0</v>
      </c>
      <c r="AF180" s="88">
        <v>14670093.32</v>
      </c>
      <c r="AG180" s="50"/>
      <c r="AH180" s="4">
        <f>SUM(C180:P180)+SUM(Q180:X180)+SUM(AF180:AG180)-Y180</f>
        <v>180680903.28999996</v>
      </c>
      <c r="AI180" s="4">
        <f t="shared" si="26"/>
        <v>0</v>
      </c>
      <c r="AJ180" s="49">
        <f>'Monthly Adjustments'!AX181</f>
        <v>-25807861.689321436</v>
      </c>
      <c r="AK180" s="4">
        <f t="shared" si="23"/>
        <v>154873041.60067853</v>
      </c>
      <c r="AL180">
        <v>137988641.93000001</v>
      </c>
      <c r="AM180" s="4">
        <f t="shared" si="24"/>
        <v>16884399.670678526</v>
      </c>
    </row>
    <row r="181" spans="1:47" x14ac:dyDescent="0.25"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7"/>
      <c r="P181" s="87"/>
      <c r="Q181" s="87"/>
      <c r="R181" s="87"/>
      <c r="S181" s="86"/>
      <c r="T181" s="86"/>
      <c r="U181" s="86"/>
      <c r="V181" s="86"/>
      <c r="W181" s="86"/>
      <c r="X181" s="50"/>
      <c r="Z181" s="4">
        <f t="shared" si="20"/>
        <v>0</v>
      </c>
      <c r="AA181" s="4"/>
      <c r="AD181" s="4"/>
      <c r="AI181" s="4"/>
      <c r="AL181" s="4"/>
      <c r="AM181" s="4"/>
      <c r="AN181" s="4"/>
      <c r="AO181" s="4"/>
      <c r="AR181" s="4">
        <f>SUM(AH2:AH180)</f>
        <v>4710906641.6499996</v>
      </c>
      <c r="AS181" s="4">
        <f>SUM(AI2:AI180)</f>
        <v>-2018981.1741903403</v>
      </c>
      <c r="AT181" s="4">
        <f>SUM(AJ2:AJ180)</f>
        <v>-107224550.77908999</v>
      </c>
      <c r="AU181" s="4">
        <f>SUM(AK2:AK180)</f>
        <v>4603682090.8709106</v>
      </c>
    </row>
    <row r="182" spans="1:47" x14ac:dyDescent="0.25">
      <c r="AA182" s="4">
        <f>AA180-Y180</f>
        <v>180680903.28999999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rgb="FF66FF66"/>
  </sheetPr>
  <dimension ref="A1:BG185"/>
  <sheetViews>
    <sheetView zoomScale="96" zoomScaleNormal="96" workbookViewId="0">
      <pane xSplit="1" ySplit="2" topLeftCell="BA174" activePane="bottomRight" state="frozen"/>
      <selection activeCell="AA157" sqref="AA157"/>
      <selection pane="topRight" activeCell="AA157" sqref="AA157"/>
      <selection pane="bottomLeft" activeCell="AA157" sqref="AA157"/>
      <selection pane="bottomRight" activeCell="AA157" sqref="AA157"/>
    </sheetView>
  </sheetViews>
  <sheetFormatPr defaultRowHeight="15" x14ac:dyDescent="0.25"/>
  <cols>
    <col min="1" max="1" width="7.28515625" bestFit="1" customWidth="1"/>
    <col min="2" max="2" width="10.85546875" bestFit="1" customWidth="1"/>
    <col min="3" max="3" width="15.42578125" bestFit="1" customWidth="1"/>
    <col min="4" max="4" width="14.140625" bestFit="1" customWidth="1"/>
    <col min="5" max="5" width="15.42578125" bestFit="1" customWidth="1"/>
    <col min="6" max="6" width="10.85546875" bestFit="1" customWidth="1"/>
    <col min="7" max="7" width="15.42578125" bestFit="1" customWidth="1"/>
    <col min="8" max="8" width="14.140625" bestFit="1" customWidth="1"/>
    <col min="9" max="9" width="15.42578125" bestFit="1" customWidth="1"/>
    <col min="10" max="10" width="10.85546875" bestFit="1" customWidth="1"/>
    <col min="11" max="11" width="15.42578125" bestFit="1" customWidth="1"/>
    <col min="12" max="12" width="14.140625" bestFit="1" customWidth="1"/>
    <col min="13" max="13" width="15.42578125" bestFit="1" customWidth="1"/>
    <col min="14" max="14" width="10.85546875" bestFit="1" customWidth="1"/>
    <col min="15" max="15" width="15.42578125" bestFit="1" customWidth="1"/>
    <col min="16" max="16" width="14.140625" bestFit="1" customWidth="1"/>
    <col min="17" max="17" width="15.42578125" bestFit="1" customWidth="1"/>
    <col min="18" max="18" width="10.85546875" bestFit="1" customWidth="1"/>
    <col min="19" max="19" width="15.42578125" bestFit="1" customWidth="1"/>
    <col min="20" max="20" width="14.140625" bestFit="1" customWidth="1"/>
    <col min="21" max="21" width="15.42578125" bestFit="1" customWidth="1"/>
    <col min="22" max="22" width="10.85546875" bestFit="1" customWidth="1"/>
    <col min="23" max="23" width="15.42578125" bestFit="1" customWidth="1"/>
    <col min="24" max="24" width="14.140625" bestFit="1" customWidth="1"/>
    <col min="25" max="25" width="15.42578125" bestFit="1" customWidth="1"/>
    <col min="26" max="26" width="10.85546875" bestFit="1" customWidth="1"/>
    <col min="27" max="27" width="15.42578125" bestFit="1" customWidth="1"/>
    <col min="28" max="28" width="14.140625" bestFit="1" customWidth="1"/>
    <col min="29" max="29" width="15.42578125" bestFit="1" customWidth="1"/>
    <col min="30" max="30" width="10.85546875" bestFit="1" customWidth="1"/>
    <col min="31" max="31" width="15.42578125" bestFit="1" customWidth="1"/>
    <col min="32" max="32" width="14.140625" bestFit="1" customWidth="1"/>
    <col min="33" max="33" width="15.42578125" bestFit="1" customWidth="1"/>
    <col min="34" max="34" width="10.85546875" bestFit="1" customWidth="1"/>
    <col min="35" max="35" width="15.42578125" bestFit="1" customWidth="1"/>
    <col min="36" max="36" width="14.140625" bestFit="1" customWidth="1"/>
    <col min="37" max="37" width="15.42578125" bestFit="1" customWidth="1"/>
    <col min="38" max="38" width="10.85546875" bestFit="1" customWidth="1"/>
    <col min="39" max="39" width="15.42578125" bestFit="1" customWidth="1"/>
    <col min="40" max="40" width="14.140625" bestFit="1" customWidth="1"/>
    <col min="41" max="41" width="15.42578125" bestFit="1" customWidth="1"/>
    <col min="42" max="42" width="10.85546875" bestFit="1" customWidth="1"/>
    <col min="43" max="43" width="15.42578125" bestFit="1" customWidth="1"/>
    <col min="44" max="44" width="14.140625" bestFit="1" customWidth="1"/>
    <col min="45" max="45" width="15.42578125" bestFit="1" customWidth="1"/>
    <col min="46" max="46" width="11.140625" bestFit="1" customWidth="1"/>
    <col min="47" max="47" width="15.42578125" bestFit="1" customWidth="1"/>
    <col min="48" max="48" width="14.140625" bestFit="1" customWidth="1"/>
    <col min="49" max="49" width="15.42578125" bestFit="1" customWidth="1"/>
    <col min="50" max="50" width="17.42578125" bestFit="1" customWidth="1"/>
    <col min="51" max="51" width="13.42578125" bestFit="1" customWidth="1"/>
    <col min="52" max="52" width="21.42578125" bestFit="1" customWidth="1"/>
    <col min="53" max="53" width="19.7109375" bestFit="1" customWidth="1"/>
    <col min="54" max="54" width="22.85546875" bestFit="1" customWidth="1"/>
    <col min="56" max="56" width="11.7109375" bestFit="1" customWidth="1"/>
    <col min="57" max="57" width="10.42578125" bestFit="1" customWidth="1"/>
    <col min="58" max="58" width="10.85546875" bestFit="1" customWidth="1"/>
    <col min="59" max="59" width="10.7109375" bestFit="1" customWidth="1"/>
  </cols>
  <sheetData>
    <row r="1" spans="1:59" x14ac:dyDescent="0.25">
      <c r="B1" t="s">
        <v>285</v>
      </c>
      <c r="F1" t="s">
        <v>287</v>
      </c>
      <c r="J1" t="s">
        <v>288</v>
      </c>
      <c r="N1" t="s">
        <v>289</v>
      </c>
      <c r="R1" t="s">
        <v>290</v>
      </c>
      <c r="V1" t="s">
        <v>291</v>
      </c>
      <c r="Z1" t="s">
        <v>292</v>
      </c>
      <c r="AD1" t="s">
        <v>294</v>
      </c>
      <c r="AH1" t="s">
        <v>295</v>
      </c>
      <c r="AL1" t="s">
        <v>296</v>
      </c>
      <c r="AP1" t="s">
        <v>297</v>
      </c>
      <c r="AT1" t="s">
        <v>306</v>
      </c>
    </row>
    <row r="2" spans="1:59" ht="30" x14ac:dyDescent="0.25">
      <c r="A2" s="13" t="s">
        <v>313</v>
      </c>
      <c r="B2" s="11" t="s">
        <v>309</v>
      </c>
      <c r="C2" s="12" t="s">
        <v>310</v>
      </c>
      <c r="D2" s="11" t="s">
        <v>311</v>
      </c>
      <c r="E2" s="12" t="s">
        <v>312</v>
      </c>
      <c r="F2" s="16" t="s">
        <v>309</v>
      </c>
      <c r="G2" s="17" t="s">
        <v>310</v>
      </c>
      <c r="H2" s="16" t="s">
        <v>311</v>
      </c>
      <c r="I2" s="17" t="s">
        <v>312</v>
      </c>
      <c r="J2" s="20" t="s">
        <v>309</v>
      </c>
      <c r="K2" s="21" t="s">
        <v>310</v>
      </c>
      <c r="L2" s="20" t="s">
        <v>311</v>
      </c>
      <c r="M2" s="21" t="s">
        <v>312</v>
      </c>
      <c r="N2" s="22" t="s">
        <v>309</v>
      </c>
      <c r="O2" s="23" t="s">
        <v>310</v>
      </c>
      <c r="P2" s="22" t="s">
        <v>311</v>
      </c>
      <c r="Q2" s="23" t="s">
        <v>312</v>
      </c>
      <c r="R2" s="26" t="s">
        <v>309</v>
      </c>
      <c r="S2" s="27" t="s">
        <v>310</v>
      </c>
      <c r="T2" s="26" t="s">
        <v>311</v>
      </c>
      <c r="U2" s="27" t="s">
        <v>312</v>
      </c>
      <c r="V2" s="28" t="s">
        <v>309</v>
      </c>
      <c r="W2" s="29" t="s">
        <v>310</v>
      </c>
      <c r="X2" s="28" t="s">
        <v>311</v>
      </c>
      <c r="Y2" s="29" t="s">
        <v>312</v>
      </c>
      <c r="Z2" s="24" t="s">
        <v>309</v>
      </c>
      <c r="AA2" s="25" t="s">
        <v>310</v>
      </c>
      <c r="AB2" s="24" t="s">
        <v>311</v>
      </c>
      <c r="AC2" s="25" t="s">
        <v>312</v>
      </c>
      <c r="AD2" s="14" t="s">
        <v>309</v>
      </c>
      <c r="AE2" s="15" t="s">
        <v>310</v>
      </c>
      <c r="AF2" s="14" t="s">
        <v>311</v>
      </c>
      <c r="AG2" s="15" t="s">
        <v>312</v>
      </c>
      <c r="AH2" s="18" t="s">
        <v>309</v>
      </c>
      <c r="AI2" s="19" t="s">
        <v>310</v>
      </c>
      <c r="AJ2" s="18" t="s">
        <v>311</v>
      </c>
      <c r="AK2" s="19" t="s">
        <v>312</v>
      </c>
      <c r="AL2" s="30" t="s">
        <v>309</v>
      </c>
      <c r="AM2" s="31" t="s">
        <v>310</v>
      </c>
      <c r="AN2" s="30" t="s">
        <v>311</v>
      </c>
      <c r="AO2" s="31" t="s">
        <v>312</v>
      </c>
      <c r="AP2" s="32" t="s">
        <v>309</v>
      </c>
      <c r="AQ2" s="33" t="s">
        <v>310</v>
      </c>
      <c r="AR2" s="32" t="s">
        <v>311</v>
      </c>
      <c r="AS2" s="33" t="s">
        <v>312</v>
      </c>
      <c r="AT2" s="34" t="s">
        <v>309</v>
      </c>
      <c r="AU2" s="35" t="s">
        <v>310</v>
      </c>
      <c r="AV2" s="34" t="s">
        <v>311</v>
      </c>
      <c r="AW2" s="35" t="s">
        <v>312</v>
      </c>
      <c r="AX2" t="s">
        <v>569</v>
      </c>
      <c r="AY2" t="s">
        <v>573</v>
      </c>
      <c r="AZ2" t="s">
        <v>574</v>
      </c>
      <c r="BA2" t="s">
        <v>575</v>
      </c>
      <c r="BB2" t="s">
        <v>576</v>
      </c>
      <c r="BD2" s="74" t="s">
        <v>597</v>
      </c>
      <c r="BE2" s="74" t="s">
        <v>598</v>
      </c>
    </row>
    <row r="3" spans="1:59" x14ac:dyDescent="0.25">
      <c r="A3" t="s">
        <v>1</v>
      </c>
      <c r="B3" s="9">
        <v>-13801.725</v>
      </c>
      <c r="C3" s="9">
        <v>0</v>
      </c>
      <c r="D3" s="9">
        <v>0</v>
      </c>
      <c r="E3" s="9">
        <v>0</v>
      </c>
      <c r="F3" s="9">
        <v>-13801.725</v>
      </c>
      <c r="G3" s="9">
        <v>0</v>
      </c>
      <c r="H3" s="9">
        <v>0</v>
      </c>
      <c r="I3" s="9">
        <v>0</v>
      </c>
      <c r="J3" s="9">
        <v>-13801.725</v>
      </c>
      <c r="K3" s="9">
        <v>0</v>
      </c>
      <c r="L3" s="9">
        <v>0</v>
      </c>
      <c r="M3" s="9">
        <v>0</v>
      </c>
      <c r="N3" s="9">
        <v>-13801.725</v>
      </c>
      <c r="O3" s="9">
        <v>0</v>
      </c>
      <c r="P3" s="9">
        <v>0</v>
      </c>
      <c r="Q3" s="9">
        <v>0</v>
      </c>
      <c r="R3" s="9">
        <v>-13801.725</v>
      </c>
      <c r="S3" s="9">
        <v>0</v>
      </c>
      <c r="T3" s="9">
        <v>0</v>
      </c>
      <c r="U3" s="9">
        <v>0</v>
      </c>
      <c r="V3" s="9">
        <v>-13801.725</v>
      </c>
      <c r="W3" s="9">
        <v>0</v>
      </c>
      <c r="X3" s="9">
        <v>0</v>
      </c>
      <c r="Y3" s="9">
        <v>0</v>
      </c>
      <c r="Z3" s="9">
        <v>-13801.725</v>
      </c>
      <c r="AA3" s="9">
        <v>0</v>
      </c>
      <c r="AB3" s="9">
        <v>0</v>
      </c>
      <c r="AC3" s="9">
        <v>0</v>
      </c>
      <c r="AD3" s="9">
        <v>-13801.725</v>
      </c>
      <c r="AE3" s="9">
        <v>0</v>
      </c>
      <c r="AF3" s="9">
        <v>0</v>
      </c>
      <c r="AG3" s="9">
        <v>0</v>
      </c>
      <c r="AH3" s="10">
        <v>-13801.725</v>
      </c>
      <c r="AI3" s="10">
        <v>0</v>
      </c>
      <c r="AJ3" s="10">
        <v>0</v>
      </c>
      <c r="AK3" s="10">
        <v>0</v>
      </c>
      <c r="AL3" s="9">
        <v>-13801.725</v>
      </c>
      <c r="AM3" s="9">
        <v>0</v>
      </c>
      <c r="AN3" s="9">
        <v>0</v>
      </c>
      <c r="AO3" s="9">
        <v>0</v>
      </c>
      <c r="AP3" s="9">
        <v>-13801.725</v>
      </c>
      <c r="AQ3" s="9">
        <v>0</v>
      </c>
      <c r="AR3" s="9">
        <v>0</v>
      </c>
      <c r="AS3" s="9">
        <v>0</v>
      </c>
      <c r="AT3" s="9">
        <v>-13801.725</v>
      </c>
      <c r="AU3" s="9">
        <v>0</v>
      </c>
      <c r="AV3" s="9">
        <v>0</v>
      </c>
      <c r="AW3" s="9">
        <v>0</v>
      </c>
      <c r="AX3" s="48">
        <f>SUM(B3:AW3)</f>
        <v>-165620.70000000004</v>
      </c>
      <c r="AY3" s="48">
        <f t="shared" ref="AY3:BA18" si="0">B3+F3+J3+N3+R3+V3+Z3+AD3+AH3+AL3+AP3+AT3</f>
        <v>-165620.70000000004</v>
      </c>
      <c r="AZ3" s="48">
        <f t="shared" si="0"/>
        <v>0</v>
      </c>
      <c r="BA3" s="48">
        <f t="shared" si="0"/>
        <v>0</v>
      </c>
      <c r="BB3" s="48">
        <f>E3+I3+M3+Q3+U3+Y3+AC3+AG3+AK3+AO3+AS3+AW3</f>
        <v>0</v>
      </c>
      <c r="BD3" s="48"/>
      <c r="BE3" s="48">
        <f>(BA3+BD3)*-1</f>
        <v>0</v>
      </c>
      <c r="BF3" s="48"/>
      <c r="BG3" t="s">
        <v>577</v>
      </c>
    </row>
    <row r="4" spans="1:59" x14ac:dyDescent="0.25">
      <c r="A4" t="s">
        <v>2</v>
      </c>
      <c r="B4" s="9">
        <v>-20762</v>
      </c>
      <c r="C4" s="9">
        <v>-436946.86</v>
      </c>
      <c r="D4" s="9">
        <v>0</v>
      </c>
      <c r="E4" s="9">
        <v>0</v>
      </c>
      <c r="F4" s="9">
        <v>-20762</v>
      </c>
      <c r="G4" s="9">
        <v>-435946.88</v>
      </c>
      <c r="H4" s="9">
        <v>0</v>
      </c>
      <c r="I4" s="9">
        <v>0</v>
      </c>
      <c r="J4" s="9">
        <v>-17928.034000000007</v>
      </c>
      <c r="K4" s="9">
        <v>-435946.86</v>
      </c>
      <c r="L4" s="9">
        <v>0</v>
      </c>
      <c r="M4" s="9">
        <v>0</v>
      </c>
      <c r="N4" s="9">
        <v>-17928.034000000007</v>
      </c>
      <c r="O4" s="9">
        <v>-419381.16000000003</v>
      </c>
      <c r="P4" s="9">
        <v>0</v>
      </c>
      <c r="Q4" s="9">
        <v>0</v>
      </c>
      <c r="R4" s="9">
        <v>-17928.034000000007</v>
      </c>
      <c r="S4" s="9">
        <v>-419193.66000000003</v>
      </c>
      <c r="T4" s="9">
        <v>0</v>
      </c>
      <c r="U4" s="9">
        <v>0</v>
      </c>
      <c r="V4" s="9">
        <v>-17928.034000000007</v>
      </c>
      <c r="W4" s="9">
        <v>-419276.98000000004</v>
      </c>
      <c r="X4" s="9">
        <v>0</v>
      </c>
      <c r="Y4" s="9">
        <v>0</v>
      </c>
      <c r="Z4" s="9">
        <v>-17928.034000000007</v>
      </c>
      <c r="AA4" s="9">
        <v>-420254.12</v>
      </c>
      <c r="AB4" s="9">
        <v>-77864.25</v>
      </c>
      <c r="AC4" s="9">
        <v>0</v>
      </c>
      <c r="AD4" s="9">
        <v>-17928.034000000007</v>
      </c>
      <c r="AE4" s="9">
        <v>-420254.14</v>
      </c>
      <c r="AF4" s="9">
        <v>-77864.25</v>
      </c>
      <c r="AG4" s="9">
        <v>0</v>
      </c>
      <c r="AH4" s="10">
        <v>-17928.034000000007</v>
      </c>
      <c r="AI4" s="10">
        <v>-457337.45000000007</v>
      </c>
      <c r="AJ4" s="10">
        <v>-77869.659822904505</v>
      </c>
      <c r="AK4" s="10">
        <v>0</v>
      </c>
      <c r="AL4" s="9">
        <v>-17928.034000000007</v>
      </c>
      <c r="AM4" s="9">
        <v>-457337.45000000007</v>
      </c>
      <c r="AN4" s="9">
        <v>-77869.659822904505</v>
      </c>
      <c r="AO4" s="9">
        <v>0</v>
      </c>
      <c r="AP4" s="9">
        <v>-17928.034000000007</v>
      </c>
      <c r="AQ4" s="9">
        <v>-457337.45000000007</v>
      </c>
      <c r="AR4" s="9">
        <v>-77869.659822904505</v>
      </c>
      <c r="AS4" s="9">
        <v>0</v>
      </c>
      <c r="AT4" s="9">
        <v>-17928.034000000007</v>
      </c>
      <c r="AU4" s="9">
        <v>-457337.45000000007</v>
      </c>
      <c r="AV4" s="9">
        <v>-77869.659822904505</v>
      </c>
      <c r="AW4" s="9">
        <v>0</v>
      </c>
      <c r="AX4" s="48">
        <f t="shared" ref="AX4:AX67" si="1">SUM(B4:AW4)</f>
        <v>-5924561.9392916188</v>
      </c>
      <c r="AY4" s="48">
        <f t="shared" si="0"/>
        <v>-220804.34000000011</v>
      </c>
      <c r="AZ4" s="48">
        <f t="shared" si="0"/>
        <v>-5236550.4600000009</v>
      </c>
      <c r="BA4" s="48">
        <f t="shared" si="0"/>
        <v>-467207.13929161802</v>
      </c>
      <c r="BB4" s="48">
        <f t="shared" ref="BB4:BB67" si="2">E4+I4+M4+Q4+U4+Y4+AC4+AG4+AK4+AO4+AS4+AW4</f>
        <v>0</v>
      </c>
      <c r="BD4" s="48">
        <v>467207.13929161802</v>
      </c>
      <c r="BE4" s="48">
        <f t="shared" ref="BE4:BE67" si="3">(BA4+BD4)*-1</f>
        <v>0</v>
      </c>
      <c r="BF4" s="48"/>
    </row>
    <row r="5" spans="1:59" x14ac:dyDescent="0.25">
      <c r="A5" t="s">
        <v>3</v>
      </c>
      <c r="B5" s="9">
        <v>-11747.591666666667</v>
      </c>
      <c r="C5" s="9">
        <v>0</v>
      </c>
      <c r="D5" s="9">
        <v>0</v>
      </c>
      <c r="E5" s="9">
        <v>0</v>
      </c>
      <c r="F5" s="9">
        <v>-11747.591666666667</v>
      </c>
      <c r="G5" s="9">
        <v>0</v>
      </c>
      <c r="H5" s="9">
        <v>0</v>
      </c>
      <c r="I5" s="9">
        <v>0</v>
      </c>
      <c r="J5" s="9">
        <v>-11747.591666666667</v>
      </c>
      <c r="K5" s="9">
        <v>0</v>
      </c>
      <c r="L5" s="9">
        <v>0</v>
      </c>
      <c r="M5" s="9">
        <v>0</v>
      </c>
      <c r="N5" s="9">
        <v>-11747.591666666667</v>
      </c>
      <c r="O5" s="9">
        <v>0</v>
      </c>
      <c r="P5" s="9">
        <v>0</v>
      </c>
      <c r="Q5" s="9">
        <v>0</v>
      </c>
      <c r="R5" s="9">
        <v>-11747.591666666667</v>
      </c>
      <c r="S5" s="9">
        <v>0</v>
      </c>
      <c r="T5" s="9">
        <v>0</v>
      </c>
      <c r="U5" s="9">
        <v>0</v>
      </c>
      <c r="V5" s="9">
        <v>-11747.591666666667</v>
      </c>
      <c r="W5" s="9">
        <v>0</v>
      </c>
      <c r="X5" s="9">
        <v>0</v>
      </c>
      <c r="Y5" s="9">
        <v>0</v>
      </c>
      <c r="Z5" s="9">
        <v>-11747.591666666667</v>
      </c>
      <c r="AA5" s="9">
        <v>0</v>
      </c>
      <c r="AB5" s="9">
        <v>-8517.36</v>
      </c>
      <c r="AC5" s="9">
        <v>0</v>
      </c>
      <c r="AD5" s="9">
        <v>-11747.591666666667</v>
      </c>
      <c r="AE5" s="9">
        <v>0</v>
      </c>
      <c r="AF5" s="9">
        <v>-8517.36</v>
      </c>
      <c r="AG5" s="9">
        <v>0</v>
      </c>
      <c r="AH5" s="10">
        <v>-11747.591666666667</v>
      </c>
      <c r="AI5" s="10">
        <v>0</v>
      </c>
      <c r="AJ5" s="10">
        <v>-8516.6917058561703</v>
      </c>
      <c r="AK5" s="10">
        <v>0</v>
      </c>
      <c r="AL5" s="9">
        <v>-11747.591666666667</v>
      </c>
      <c r="AM5" s="9">
        <v>0</v>
      </c>
      <c r="AN5" s="9">
        <v>-8516.6917058561703</v>
      </c>
      <c r="AO5" s="9">
        <v>0</v>
      </c>
      <c r="AP5" s="9">
        <v>-11747.591666666667</v>
      </c>
      <c r="AQ5" s="9">
        <v>0</v>
      </c>
      <c r="AR5" s="9">
        <v>-8516.6917058561703</v>
      </c>
      <c r="AS5" s="9">
        <v>0</v>
      </c>
      <c r="AT5" s="9">
        <v>-11747.591666666667</v>
      </c>
      <c r="AU5" s="9">
        <v>0</v>
      </c>
      <c r="AV5" s="9">
        <v>-8516.6917058561703</v>
      </c>
      <c r="AW5" s="9">
        <v>0</v>
      </c>
      <c r="AX5" s="48">
        <f t="shared" si="1"/>
        <v>-192072.58682342473</v>
      </c>
      <c r="AY5" s="48">
        <f t="shared" si="0"/>
        <v>-140971.10000000003</v>
      </c>
      <c r="AZ5" s="48">
        <f t="shared" si="0"/>
        <v>0</v>
      </c>
      <c r="BA5" s="48">
        <f t="shared" si="0"/>
        <v>-51101.486823424682</v>
      </c>
      <c r="BB5" s="48">
        <f t="shared" si="2"/>
        <v>0</v>
      </c>
      <c r="BD5" s="48">
        <v>51101.49</v>
      </c>
      <c r="BE5" s="48">
        <f t="shared" si="3"/>
        <v>-3.1765753155923449E-3</v>
      </c>
      <c r="BF5" s="48"/>
    </row>
    <row r="6" spans="1:59" x14ac:dyDescent="0.25">
      <c r="A6" t="s">
        <v>4</v>
      </c>
      <c r="B6" s="9">
        <v>0</v>
      </c>
      <c r="C6" s="9">
        <v>-206696.57</v>
      </c>
      <c r="D6" s="9">
        <v>0</v>
      </c>
      <c r="E6" s="9">
        <v>0</v>
      </c>
      <c r="F6" s="9">
        <v>0</v>
      </c>
      <c r="G6" s="9">
        <v>-205946.58999999997</v>
      </c>
      <c r="H6" s="9">
        <v>0</v>
      </c>
      <c r="I6" s="9">
        <v>0</v>
      </c>
      <c r="J6" s="9">
        <v>0</v>
      </c>
      <c r="K6" s="9">
        <v>-205946.58999999997</v>
      </c>
      <c r="L6" s="9">
        <v>0</v>
      </c>
      <c r="M6" s="9">
        <v>0</v>
      </c>
      <c r="N6" s="9">
        <v>0</v>
      </c>
      <c r="O6" s="9">
        <v>-205946.68</v>
      </c>
      <c r="P6" s="9">
        <v>0</v>
      </c>
      <c r="Q6" s="9">
        <v>0</v>
      </c>
      <c r="R6" s="9">
        <v>0</v>
      </c>
      <c r="S6" s="9">
        <v>-205722.63999999996</v>
      </c>
      <c r="T6" s="9">
        <v>0</v>
      </c>
      <c r="U6" s="9">
        <v>0</v>
      </c>
      <c r="V6" s="9">
        <v>0</v>
      </c>
      <c r="W6" s="9">
        <v>-205722.63999999996</v>
      </c>
      <c r="X6" s="9">
        <v>0</v>
      </c>
      <c r="Y6" s="9">
        <v>0</v>
      </c>
      <c r="Z6" s="9">
        <v>0</v>
      </c>
      <c r="AA6" s="9">
        <v>-205722.63999999996</v>
      </c>
      <c r="AB6" s="9">
        <v>-33983.550000000003</v>
      </c>
      <c r="AC6" s="9">
        <v>0</v>
      </c>
      <c r="AD6" s="9">
        <v>0</v>
      </c>
      <c r="AE6" s="9">
        <v>-205722.63999999996</v>
      </c>
      <c r="AF6" s="9">
        <v>-33983.550000000003</v>
      </c>
      <c r="AG6" s="9">
        <v>0</v>
      </c>
      <c r="AH6" s="10">
        <v>0</v>
      </c>
      <c r="AI6" s="10">
        <v>-205505.97999999998</v>
      </c>
      <c r="AJ6" s="10">
        <v>-33983.550000000003</v>
      </c>
      <c r="AK6" s="10">
        <v>0</v>
      </c>
      <c r="AL6" s="9">
        <v>0</v>
      </c>
      <c r="AM6" s="9">
        <v>-205505.97999999998</v>
      </c>
      <c r="AN6" s="9">
        <v>-33983.550000000003</v>
      </c>
      <c r="AO6" s="9">
        <v>0</v>
      </c>
      <c r="AP6" s="9">
        <v>0</v>
      </c>
      <c r="AQ6" s="9">
        <v>-205505.97999999998</v>
      </c>
      <c r="AR6" s="9">
        <v>-33983.550000000003</v>
      </c>
      <c r="AS6" s="9">
        <v>0</v>
      </c>
      <c r="AT6" s="9">
        <v>0</v>
      </c>
      <c r="AU6" s="9">
        <v>-203071.93</v>
      </c>
      <c r="AV6" s="9">
        <v>-33983.550000000003</v>
      </c>
      <c r="AW6" s="9">
        <v>0</v>
      </c>
      <c r="AX6" s="48">
        <f t="shared" si="1"/>
        <v>-2670918.1599999992</v>
      </c>
      <c r="AY6" s="48">
        <f t="shared" si="0"/>
        <v>0</v>
      </c>
      <c r="AZ6" s="48">
        <f t="shared" si="0"/>
        <v>-2467016.86</v>
      </c>
      <c r="BA6" s="48">
        <f t="shared" si="0"/>
        <v>-203901.3</v>
      </c>
      <c r="BB6" s="48">
        <f t="shared" si="2"/>
        <v>0</v>
      </c>
      <c r="BD6" s="48">
        <v>203895.82465190161</v>
      </c>
      <c r="BE6" s="48">
        <f t="shared" si="3"/>
        <v>5.4753480983781628</v>
      </c>
      <c r="BF6" s="48"/>
    </row>
    <row r="7" spans="1:59" x14ac:dyDescent="0.25">
      <c r="A7" t="s">
        <v>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9">
        <v>0</v>
      </c>
      <c r="AE7" s="9">
        <v>0</v>
      </c>
      <c r="AF7" s="9">
        <v>0</v>
      </c>
      <c r="AG7" s="9">
        <v>0</v>
      </c>
      <c r="AH7" s="10">
        <v>0</v>
      </c>
      <c r="AI7" s="10">
        <v>0</v>
      </c>
      <c r="AJ7" s="10">
        <v>0</v>
      </c>
      <c r="AK7" s="10">
        <v>0</v>
      </c>
      <c r="AL7" s="9">
        <v>0</v>
      </c>
      <c r="AM7" s="9">
        <v>0</v>
      </c>
      <c r="AN7" s="9">
        <v>0</v>
      </c>
      <c r="AO7" s="9">
        <v>0</v>
      </c>
      <c r="AP7" s="9">
        <v>0</v>
      </c>
      <c r="AQ7" s="9">
        <v>0</v>
      </c>
      <c r="AR7" s="9">
        <v>0</v>
      </c>
      <c r="AS7" s="9">
        <v>0</v>
      </c>
      <c r="AT7" s="9">
        <v>0</v>
      </c>
      <c r="AU7" s="9">
        <v>0</v>
      </c>
      <c r="AV7" s="9">
        <v>0</v>
      </c>
      <c r="AW7" s="9">
        <v>0</v>
      </c>
      <c r="AX7" s="48">
        <f t="shared" si="1"/>
        <v>0</v>
      </c>
      <c r="AY7" s="48">
        <f t="shared" si="0"/>
        <v>0</v>
      </c>
      <c r="AZ7" s="48">
        <f t="shared" si="0"/>
        <v>0</v>
      </c>
      <c r="BA7" s="48">
        <f t="shared" si="0"/>
        <v>0</v>
      </c>
      <c r="BB7" s="48">
        <f t="shared" si="2"/>
        <v>0</v>
      </c>
      <c r="BD7" s="48"/>
      <c r="BE7" s="48">
        <f t="shared" si="3"/>
        <v>0</v>
      </c>
      <c r="BF7" s="48"/>
    </row>
    <row r="8" spans="1:59" x14ac:dyDescent="0.25">
      <c r="A8" t="s">
        <v>6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9">
        <v>0</v>
      </c>
      <c r="AE8" s="9">
        <v>0</v>
      </c>
      <c r="AF8" s="9">
        <v>0</v>
      </c>
      <c r="AG8" s="9">
        <v>0</v>
      </c>
      <c r="AH8" s="10">
        <v>0</v>
      </c>
      <c r="AI8" s="10">
        <v>0</v>
      </c>
      <c r="AJ8" s="10">
        <v>0</v>
      </c>
      <c r="AK8" s="10">
        <v>0</v>
      </c>
      <c r="AL8" s="9">
        <v>0</v>
      </c>
      <c r="AM8" s="9">
        <v>0</v>
      </c>
      <c r="AN8" s="9">
        <v>0</v>
      </c>
      <c r="AO8" s="9">
        <v>0</v>
      </c>
      <c r="AP8" s="9">
        <v>0</v>
      </c>
      <c r="AQ8" s="9">
        <v>0</v>
      </c>
      <c r="AR8" s="9">
        <v>0</v>
      </c>
      <c r="AS8" s="9">
        <v>0</v>
      </c>
      <c r="AT8" s="9">
        <v>0</v>
      </c>
      <c r="AU8" s="9">
        <v>0</v>
      </c>
      <c r="AV8" s="9">
        <v>0</v>
      </c>
      <c r="AW8" s="9">
        <v>0</v>
      </c>
      <c r="AX8" s="48">
        <f t="shared" si="1"/>
        <v>0</v>
      </c>
      <c r="AY8" s="48">
        <f t="shared" si="0"/>
        <v>0</v>
      </c>
      <c r="AZ8" s="48">
        <f t="shared" si="0"/>
        <v>0</v>
      </c>
      <c r="BA8" s="48">
        <f t="shared" si="0"/>
        <v>0</v>
      </c>
      <c r="BB8" s="48">
        <f t="shared" si="2"/>
        <v>0</v>
      </c>
      <c r="BD8" s="48"/>
      <c r="BE8" s="48">
        <f t="shared" si="3"/>
        <v>0</v>
      </c>
      <c r="BF8" s="48"/>
    </row>
    <row r="9" spans="1:59" x14ac:dyDescent="0.25">
      <c r="A9" t="s">
        <v>7</v>
      </c>
      <c r="B9" s="9">
        <v>-18955.666666666668</v>
      </c>
      <c r="C9" s="9">
        <v>0</v>
      </c>
      <c r="D9" s="9">
        <v>0</v>
      </c>
      <c r="E9" s="9">
        <v>0</v>
      </c>
      <c r="F9" s="9">
        <v>-18955.666666666668</v>
      </c>
      <c r="G9" s="9">
        <v>0</v>
      </c>
      <c r="H9" s="9">
        <v>0</v>
      </c>
      <c r="I9" s="9">
        <v>0</v>
      </c>
      <c r="J9" s="9">
        <v>-18942.189205416667</v>
      </c>
      <c r="K9" s="9">
        <v>0</v>
      </c>
      <c r="L9" s="9">
        <v>0</v>
      </c>
      <c r="M9" s="9">
        <v>0</v>
      </c>
      <c r="N9" s="9">
        <v>-18942.189205416667</v>
      </c>
      <c r="O9" s="9">
        <v>0</v>
      </c>
      <c r="P9" s="9">
        <v>0</v>
      </c>
      <c r="Q9" s="9">
        <v>0</v>
      </c>
      <c r="R9" s="9">
        <v>-18942.189205416667</v>
      </c>
      <c r="S9" s="9">
        <v>0</v>
      </c>
      <c r="T9" s="9">
        <v>0</v>
      </c>
      <c r="U9" s="9">
        <v>0</v>
      </c>
      <c r="V9" s="9">
        <v>-18942.189205416667</v>
      </c>
      <c r="W9" s="9">
        <v>0</v>
      </c>
      <c r="X9" s="9">
        <v>0</v>
      </c>
      <c r="Y9" s="9">
        <v>0</v>
      </c>
      <c r="Z9" s="9">
        <v>-18942.189205416667</v>
      </c>
      <c r="AA9" s="9">
        <v>0</v>
      </c>
      <c r="AB9" s="9">
        <v>36380.160000000003</v>
      </c>
      <c r="AC9" s="9">
        <v>0</v>
      </c>
      <c r="AD9" s="9">
        <v>-18942.189205416667</v>
      </c>
      <c r="AE9" s="9">
        <v>0</v>
      </c>
      <c r="AF9" s="9">
        <v>36380.160000000003</v>
      </c>
      <c r="AG9" s="9">
        <v>0</v>
      </c>
      <c r="AH9" s="10">
        <v>-18942.189205416667</v>
      </c>
      <c r="AI9" s="10">
        <v>0</v>
      </c>
      <c r="AJ9" s="10">
        <v>36381.1793294327</v>
      </c>
      <c r="AK9" s="10">
        <v>0</v>
      </c>
      <c r="AL9" s="9">
        <v>-18942.189205416667</v>
      </c>
      <c r="AM9" s="9">
        <v>0</v>
      </c>
      <c r="AN9" s="9">
        <v>36381.1793294327</v>
      </c>
      <c r="AO9" s="9">
        <v>0</v>
      </c>
      <c r="AP9" s="9">
        <v>-18942.189205416667</v>
      </c>
      <c r="AQ9" s="9">
        <v>0</v>
      </c>
      <c r="AR9" s="9">
        <v>36381.1793294327</v>
      </c>
      <c r="AS9" s="9">
        <v>0</v>
      </c>
      <c r="AT9" s="9">
        <v>-18942.189205416667</v>
      </c>
      <c r="AU9" s="9">
        <v>0</v>
      </c>
      <c r="AV9" s="9">
        <v>36381.1793294327</v>
      </c>
      <c r="AW9" s="9">
        <v>0</v>
      </c>
      <c r="AX9" s="48">
        <f t="shared" si="1"/>
        <v>-9048.1880697692177</v>
      </c>
      <c r="AY9" s="48">
        <f t="shared" si="0"/>
        <v>-227333.22538749996</v>
      </c>
      <c r="AZ9" s="48">
        <f t="shared" si="0"/>
        <v>0</v>
      </c>
      <c r="BA9" s="48">
        <f t="shared" si="0"/>
        <v>218285.03731773078</v>
      </c>
      <c r="BB9" s="48">
        <f t="shared" si="2"/>
        <v>0</v>
      </c>
      <c r="BD9" s="48">
        <v>-218285.03731773095</v>
      </c>
      <c r="BE9" s="48">
        <f t="shared" si="3"/>
        <v>1.7462298274040222E-10</v>
      </c>
      <c r="BF9" s="48"/>
    </row>
    <row r="10" spans="1:59" x14ac:dyDescent="0.25">
      <c r="A10" t="s">
        <v>8</v>
      </c>
      <c r="B10" s="9">
        <v>-10556.431666666665</v>
      </c>
      <c r="C10" s="9">
        <v>0</v>
      </c>
      <c r="D10" s="9">
        <v>0</v>
      </c>
      <c r="E10" s="9">
        <v>0</v>
      </c>
      <c r="F10" s="9">
        <v>-10556.431666666665</v>
      </c>
      <c r="G10" s="9">
        <v>0</v>
      </c>
      <c r="H10" s="9">
        <v>0</v>
      </c>
      <c r="I10" s="9">
        <v>0</v>
      </c>
      <c r="J10" s="9">
        <v>-10556.431666666667</v>
      </c>
      <c r="K10" s="9">
        <v>0</v>
      </c>
      <c r="L10" s="9">
        <v>0</v>
      </c>
      <c r="M10" s="9">
        <v>0</v>
      </c>
      <c r="N10" s="9">
        <v>-10556.431666666667</v>
      </c>
      <c r="O10" s="9">
        <v>0</v>
      </c>
      <c r="P10" s="9">
        <v>0</v>
      </c>
      <c r="Q10" s="9">
        <v>0</v>
      </c>
      <c r="R10" s="9">
        <v>-10556.431666666667</v>
      </c>
      <c r="S10" s="9">
        <v>0</v>
      </c>
      <c r="T10" s="9">
        <v>0</v>
      </c>
      <c r="U10" s="9">
        <v>0</v>
      </c>
      <c r="V10" s="9">
        <v>-10556.431666666667</v>
      </c>
      <c r="W10" s="9">
        <v>0</v>
      </c>
      <c r="X10" s="9">
        <v>0</v>
      </c>
      <c r="Y10" s="9">
        <v>0</v>
      </c>
      <c r="Z10" s="9">
        <v>-10556.431666666667</v>
      </c>
      <c r="AA10" s="9">
        <v>0</v>
      </c>
      <c r="AB10" s="9">
        <v>0</v>
      </c>
      <c r="AC10" s="9">
        <v>0</v>
      </c>
      <c r="AD10" s="9">
        <v>-10556.431666666667</v>
      </c>
      <c r="AE10" s="9">
        <v>0</v>
      </c>
      <c r="AF10" s="9">
        <v>0</v>
      </c>
      <c r="AG10" s="9">
        <v>0</v>
      </c>
      <c r="AH10" s="10">
        <v>-10556.431666666667</v>
      </c>
      <c r="AI10" s="10">
        <v>0</v>
      </c>
      <c r="AJ10" s="10">
        <v>0</v>
      </c>
      <c r="AK10" s="10">
        <v>0</v>
      </c>
      <c r="AL10" s="9">
        <v>-10556.431666666667</v>
      </c>
      <c r="AM10" s="9">
        <v>0</v>
      </c>
      <c r="AN10" s="9">
        <v>0</v>
      </c>
      <c r="AO10" s="9">
        <v>0</v>
      </c>
      <c r="AP10" s="9">
        <v>-10556.431666666667</v>
      </c>
      <c r="AQ10" s="9">
        <v>0</v>
      </c>
      <c r="AR10" s="9">
        <v>0</v>
      </c>
      <c r="AS10" s="9">
        <v>0</v>
      </c>
      <c r="AT10" s="9">
        <v>-10556.431666666667</v>
      </c>
      <c r="AU10" s="9">
        <v>0</v>
      </c>
      <c r="AV10" s="9">
        <v>0</v>
      </c>
      <c r="AW10" s="9">
        <v>0</v>
      </c>
      <c r="AX10" s="48">
        <f t="shared" si="1"/>
        <v>-126677.18000000004</v>
      </c>
      <c r="AY10" s="48">
        <f t="shared" si="0"/>
        <v>-126677.18000000004</v>
      </c>
      <c r="AZ10" s="48">
        <f t="shared" si="0"/>
        <v>0</v>
      </c>
      <c r="BA10" s="48">
        <f t="shared" si="0"/>
        <v>0</v>
      </c>
      <c r="BB10" s="48">
        <f t="shared" si="2"/>
        <v>0</v>
      </c>
      <c r="BD10" s="48"/>
      <c r="BE10" s="48">
        <f t="shared" si="3"/>
        <v>0</v>
      </c>
      <c r="BF10" s="48"/>
    </row>
    <row r="11" spans="1:59" x14ac:dyDescent="0.25">
      <c r="A11" t="s">
        <v>9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10">
        <v>0</v>
      </c>
      <c r="AI11" s="10">
        <v>0</v>
      </c>
      <c r="AJ11" s="10">
        <v>0</v>
      </c>
      <c r="AK11" s="10">
        <v>0</v>
      </c>
      <c r="AL11" s="9">
        <v>0</v>
      </c>
      <c r="AM11" s="9">
        <v>0</v>
      </c>
      <c r="AN11" s="9"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48">
        <f t="shared" si="1"/>
        <v>0</v>
      </c>
      <c r="AY11" s="48">
        <f t="shared" si="0"/>
        <v>0</v>
      </c>
      <c r="AZ11" s="48">
        <f t="shared" si="0"/>
        <v>0</v>
      </c>
      <c r="BA11" s="48">
        <f t="shared" si="0"/>
        <v>0</v>
      </c>
      <c r="BB11" s="48">
        <f t="shared" si="2"/>
        <v>0</v>
      </c>
      <c r="BD11" s="48"/>
      <c r="BE11" s="48">
        <f t="shared" si="3"/>
        <v>0</v>
      </c>
      <c r="BF11" s="48"/>
    </row>
    <row r="12" spans="1:59" x14ac:dyDescent="0.25">
      <c r="A12" t="s">
        <v>10</v>
      </c>
      <c r="B12" s="9">
        <v>-7732.416666666667</v>
      </c>
      <c r="C12" s="9">
        <v>0</v>
      </c>
      <c r="D12" s="9">
        <v>0</v>
      </c>
      <c r="E12" s="9">
        <v>0</v>
      </c>
      <c r="F12" s="9">
        <v>-7732.416666666667</v>
      </c>
      <c r="G12" s="9">
        <v>0</v>
      </c>
      <c r="H12" s="9">
        <v>0</v>
      </c>
      <c r="I12" s="9">
        <v>0</v>
      </c>
      <c r="J12" s="9">
        <v>-7640.6556666666684</v>
      </c>
      <c r="K12" s="9">
        <v>0</v>
      </c>
      <c r="L12" s="9">
        <v>0</v>
      </c>
      <c r="M12" s="9">
        <v>0</v>
      </c>
      <c r="N12" s="9">
        <v>-7640.6556666666684</v>
      </c>
      <c r="O12" s="9">
        <v>0</v>
      </c>
      <c r="P12" s="9">
        <v>0</v>
      </c>
      <c r="Q12" s="9">
        <v>0</v>
      </c>
      <c r="R12" s="9">
        <v>-7640.6556666666684</v>
      </c>
      <c r="S12" s="9">
        <v>0</v>
      </c>
      <c r="T12" s="9">
        <v>0</v>
      </c>
      <c r="U12" s="9">
        <v>0</v>
      </c>
      <c r="V12" s="9">
        <v>-7640.6556666666684</v>
      </c>
      <c r="W12" s="9">
        <v>0</v>
      </c>
      <c r="X12" s="9">
        <v>0</v>
      </c>
      <c r="Y12" s="9">
        <v>0</v>
      </c>
      <c r="Z12" s="9">
        <v>-7640.6556666666684</v>
      </c>
      <c r="AA12" s="9">
        <v>0</v>
      </c>
      <c r="AB12" s="9">
        <v>0</v>
      </c>
      <c r="AC12" s="9">
        <v>0</v>
      </c>
      <c r="AD12" s="9">
        <v>-7640.6556666666684</v>
      </c>
      <c r="AE12" s="9">
        <v>0</v>
      </c>
      <c r="AF12" s="9">
        <v>0</v>
      </c>
      <c r="AG12" s="9">
        <v>0</v>
      </c>
      <c r="AH12" s="10">
        <v>-7640.6556666666684</v>
      </c>
      <c r="AI12" s="10">
        <v>0</v>
      </c>
      <c r="AJ12" s="10">
        <v>0</v>
      </c>
      <c r="AK12" s="10">
        <v>0</v>
      </c>
      <c r="AL12" s="9">
        <v>-7640.6556666666684</v>
      </c>
      <c r="AM12" s="9">
        <v>0</v>
      </c>
      <c r="AN12" s="9">
        <v>0</v>
      </c>
      <c r="AO12" s="9">
        <v>0</v>
      </c>
      <c r="AP12" s="9">
        <v>-7640.6556666666684</v>
      </c>
      <c r="AQ12" s="9">
        <v>0</v>
      </c>
      <c r="AR12" s="9">
        <v>0</v>
      </c>
      <c r="AS12" s="9">
        <v>0</v>
      </c>
      <c r="AT12" s="9">
        <v>-7640.6556666666684</v>
      </c>
      <c r="AU12" s="9">
        <v>0</v>
      </c>
      <c r="AV12" s="9">
        <v>0</v>
      </c>
      <c r="AW12" s="9">
        <v>0</v>
      </c>
      <c r="AX12" s="48">
        <f t="shared" si="1"/>
        <v>-91871.390000000029</v>
      </c>
      <c r="AY12" s="48">
        <f t="shared" si="0"/>
        <v>-91871.390000000029</v>
      </c>
      <c r="AZ12" s="48">
        <f t="shared" si="0"/>
        <v>0</v>
      </c>
      <c r="BA12" s="48">
        <f t="shared" si="0"/>
        <v>0</v>
      </c>
      <c r="BB12" s="48">
        <f t="shared" si="2"/>
        <v>0</v>
      </c>
      <c r="BD12" s="48"/>
      <c r="BE12" s="48">
        <f t="shared" si="3"/>
        <v>0</v>
      </c>
      <c r="BF12" s="48"/>
    </row>
    <row r="13" spans="1:59" x14ac:dyDescent="0.25">
      <c r="A13" t="s">
        <v>11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10">
        <v>0</v>
      </c>
      <c r="AI13" s="10">
        <v>0</v>
      </c>
      <c r="AJ13" s="10">
        <v>0</v>
      </c>
      <c r="AK13" s="10">
        <v>0</v>
      </c>
      <c r="AL13" s="9">
        <v>0</v>
      </c>
      <c r="AM13" s="9">
        <v>0</v>
      </c>
      <c r="AN13" s="9"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48">
        <f t="shared" si="1"/>
        <v>0</v>
      </c>
      <c r="AY13" s="48">
        <f t="shared" si="0"/>
        <v>0</v>
      </c>
      <c r="AZ13" s="48">
        <f t="shared" si="0"/>
        <v>0</v>
      </c>
      <c r="BA13" s="48">
        <f t="shared" si="0"/>
        <v>0</v>
      </c>
      <c r="BB13" s="48">
        <f t="shared" si="2"/>
        <v>0</v>
      </c>
      <c r="BD13" s="48"/>
      <c r="BE13" s="48">
        <f t="shared" si="3"/>
        <v>0</v>
      </c>
      <c r="BF13" s="48"/>
    </row>
    <row r="14" spans="1:59" x14ac:dyDescent="0.25">
      <c r="A14" t="s">
        <v>12</v>
      </c>
      <c r="B14" s="9">
        <v>-10520.833333333334</v>
      </c>
      <c r="C14" s="9">
        <v>-138807.58000000002</v>
      </c>
      <c r="D14" s="9">
        <v>0</v>
      </c>
      <c r="E14" s="9">
        <v>0</v>
      </c>
      <c r="F14" s="9">
        <v>-10520.833333333334</v>
      </c>
      <c r="G14" s="9">
        <v>-138057.58000000002</v>
      </c>
      <c r="H14" s="9">
        <v>0</v>
      </c>
      <c r="I14" s="9">
        <v>0</v>
      </c>
      <c r="J14" s="9">
        <v>-10482.554333333332</v>
      </c>
      <c r="K14" s="9">
        <v>-138057.58000000002</v>
      </c>
      <c r="L14" s="9">
        <v>0</v>
      </c>
      <c r="M14" s="9">
        <v>0</v>
      </c>
      <c r="N14" s="9">
        <v>-10482.554333333332</v>
      </c>
      <c r="O14" s="9">
        <v>-138057.58000000002</v>
      </c>
      <c r="P14" s="9">
        <v>0</v>
      </c>
      <c r="Q14" s="9">
        <v>0</v>
      </c>
      <c r="R14" s="9">
        <v>-10482.554333333332</v>
      </c>
      <c r="S14" s="9">
        <v>-138057.58000000002</v>
      </c>
      <c r="T14" s="9">
        <v>0</v>
      </c>
      <c r="U14" s="9">
        <v>0</v>
      </c>
      <c r="V14" s="9">
        <v>-10482.554333333332</v>
      </c>
      <c r="W14" s="9">
        <v>-138057.59</v>
      </c>
      <c r="X14" s="9">
        <v>0</v>
      </c>
      <c r="Y14" s="9">
        <v>0</v>
      </c>
      <c r="Z14" s="9">
        <v>-10482.554333333332</v>
      </c>
      <c r="AA14" s="9">
        <v>-138057.58000000002</v>
      </c>
      <c r="AB14" s="9">
        <v>0</v>
      </c>
      <c r="AC14" s="9">
        <v>0</v>
      </c>
      <c r="AD14" s="9">
        <v>-10482.554333333332</v>
      </c>
      <c r="AE14" s="9">
        <v>-138057.58000000002</v>
      </c>
      <c r="AF14" s="9">
        <v>0</v>
      </c>
      <c r="AG14" s="9">
        <v>0</v>
      </c>
      <c r="AH14" s="10">
        <v>-10482.554333333332</v>
      </c>
      <c r="AI14" s="10">
        <v>-137890.91</v>
      </c>
      <c r="AJ14" s="10">
        <v>0</v>
      </c>
      <c r="AK14" s="10">
        <v>0</v>
      </c>
      <c r="AL14" s="9">
        <v>-10482.554333333332</v>
      </c>
      <c r="AM14" s="9">
        <v>-137890.91</v>
      </c>
      <c r="AN14" s="9">
        <v>0</v>
      </c>
      <c r="AO14" s="9">
        <v>0</v>
      </c>
      <c r="AP14" s="9">
        <v>-10482.554333333332</v>
      </c>
      <c r="AQ14" s="9">
        <v>-137890.91</v>
      </c>
      <c r="AR14" s="9">
        <v>0</v>
      </c>
      <c r="AS14" s="9">
        <v>0</v>
      </c>
      <c r="AT14" s="37">
        <v>-10482.554333333332</v>
      </c>
      <c r="AU14" s="37">
        <v>-137890.96</v>
      </c>
      <c r="AV14" s="37">
        <v>0</v>
      </c>
      <c r="AW14" s="37">
        <v>0</v>
      </c>
      <c r="AX14" s="48">
        <f t="shared" si="1"/>
        <v>-1782641.5499999998</v>
      </c>
      <c r="AY14" s="48">
        <f t="shared" si="0"/>
        <v>-125867.20999999999</v>
      </c>
      <c r="AZ14" s="48">
        <f t="shared" si="0"/>
        <v>-1656774.3399999999</v>
      </c>
      <c r="BA14" s="48">
        <f t="shared" si="0"/>
        <v>0</v>
      </c>
      <c r="BB14" s="48">
        <f t="shared" si="2"/>
        <v>0</v>
      </c>
      <c r="BD14" s="48"/>
      <c r="BE14" s="48">
        <f t="shared" si="3"/>
        <v>0</v>
      </c>
      <c r="BF14" s="48"/>
    </row>
    <row r="15" spans="1:59" x14ac:dyDescent="0.25">
      <c r="A15" t="s">
        <v>13</v>
      </c>
      <c r="B15" s="9">
        <v>-24207.572499999998</v>
      </c>
      <c r="C15" s="9">
        <v>-68208.5</v>
      </c>
      <c r="D15" s="9">
        <v>0</v>
      </c>
      <c r="E15" s="9">
        <v>0</v>
      </c>
      <c r="F15" s="9">
        <v>-24207.572499999998</v>
      </c>
      <c r="G15" s="9">
        <v>-67708.5</v>
      </c>
      <c r="H15" s="9">
        <v>0</v>
      </c>
      <c r="I15" s="9">
        <v>0</v>
      </c>
      <c r="J15" s="9">
        <v>-23689.304</v>
      </c>
      <c r="K15" s="9">
        <v>-67708.5</v>
      </c>
      <c r="L15" s="9">
        <v>0</v>
      </c>
      <c r="M15" s="9">
        <v>0</v>
      </c>
      <c r="N15" s="9">
        <v>-23689.304</v>
      </c>
      <c r="O15" s="9">
        <v>-67708.44</v>
      </c>
      <c r="P15" s="9">
        <v>0</v>
      </c>
      <c r="Q15" s="9">
        <v>0</v>
      </c>
      <c r="R15" s="9">
        <v>-23689.304</v>
      </c>
      <c r="S15" s="9">
        <v>-67479.320000000007</v>
      </c>
      <c r="T15" s="9">
        <v>0</v>
      </c>
      <c r="U15" s="9">
        <v>0</v>
      </c>
      <c r="V15" s="9">
        <v>-23689.304</v>
      </c>
      <c r="W15" s="9">
        <v>-67268.91</v>
      </c>
      <c r="X15" s="9">
        <v>0</v>
      </c>
      <c r="Y15" s="9">
        <v>0</v>
      </c>
      <c r="Z15" s="9">
        <v>-23689.304</v>
      </c>
      <c r="AA15" s="9">
        <v>-67254.350000000006</v>
      </c>
      <c r="AB15" s="9">
        <v>0</v>
      </c>
      <c r="AC15" s="9">
        <v>0</v>
      </c>
      <c r="AD15" s="9">
        <v>-23689.304</v>
      </c>
      <c r="AE15" s="9">
        <v>-72523.520000000004</v>
      </c>
      <c r="AF15" s="9">
        <v>0</v>
      </c>
      <c r="AG15" s="9">
        <v>0</v>
      </c>
      <c r="AH15" s="10">
        <v>-23689.304</v>
      </c>
      <c r="AI15" s="10">
        <v>-72419.350000000006</v>
      </c>
      <c r="AJ15" s="10">
        <v>0</v>
      </c>
      <c r="AK15" s="10">
        <v>0</v>
      </c>
      <c r="AL15" s="9">
        <v>-23689.304</v>
      </c>
      <c r="AM15" s="9">
        <v>-72419.37</v>
      </c>
      <c r="AN15" s="9">
        <v>0</v>
      </c>
      <c r="AO15" s="9">
        <v>0</v>
      </c>
      <c r="AP15" s="9">
        <v>-23689.304</v>
      </c>
      <c r="AQ15" s="9">
        <v>-72419.350000000006</v>
      </c>
      <c r="AR15" s="9">
        <v>0</v>
      </c>
      <c r="AS15" s="9">
        <v>0</v>
      </c>
      <c r="AT15" s="9">
        <v>-23689.304</v>
      </c>
      <c r="AU15" s="9">
        <v>-72419.34</v>
      </c>
      <c r="AV15" s="9">
        <v>0</v>
      </c>
      <c r="AW15" s="9">
        <v>0</v>
      </c>
      <c r="AX15" s="48">
        <f t="shared" si="1"/>
        <v>-1120845.635</v>
      </c>
      <c r="AY15" s="48">
        <f t="shared" si="0"/>
        <v>-285308.185</v>
      </c>
      <c r="AZ15" s="48">
        <f t="shared" si="0"/>
        <v>-835537.45</v>
      </c>
      <c r="BA15" s="48">
        <f t="shared" si="0"/>
        <v>0</v>
      </c>
      <c r="BB15" s="48">
        <f t="shared" si="2"/>
        <v>0</v>
      </c>
      <c r="BD15" s="48"/>
      <c r="BE15" s="48">
        <f t="shared" si="3"/>
        <v>0</v>
      </c>
      <c r="BF15" s="48"/>
    </row>
    <row r="16" spans="1:59" x14ac:dyDescent="0.25">
      <c r="A16" t="s">
        <v>14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10">
        <v>0</v>
      </c>
      <c r="AI16" s="10">
        <v>0</v>
      </c>
      <c r="AJ16" s="10">
        <v>0</v>
      </c>
      <c r="AK16" s="10">
        <v>0</v>
      </c>
      <c r="AL16" s="9">
        <v>0</v>
      </c>
      <c r="AM16" s="9">
        <v>0</v>
      </c>
      <c r="AN16" s="9"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48">
        <f t="shared" si="1"/>
        <v>0</v>
      </c>
      <c r="AY16" s="48">
        <f t="shared" si="0"/>
        <v>0</v>
      </c>
      <c r="AZ16" s="48">
        <f t="shared" si="0"/>
        <v>0</v>
      </c>
      <c r="BA16" s="48">
        <f t="shared" si="0"/>
        <v>0</v>
      </c>
      <c r="BB16" s="48">
        <f t="shared" si="2"/>
        <v>0</v>
      </c>
      <c r="BD16" s="48"/>
      <c r="BE16" s="48">
        <f t="shared" si="3"/>
        <v>0</v>
      </c>
      <c r="BF16" s="48"/>
    </row>
    <row r="17" spans="1:58" x14ac:dyDescent="0.25">
      <c r="A17" t="s">
        <v>15</v>
      </c>
      <c r="B17" s="9">
        <v>-14221.833333333334</v>
      </c>
      <c r="C17" s="9">
        <v>-419243.39999999997</v>
      </c>
      <c r="D17" s="9">
        <v>0</v>
      </c>
      <c r="E17" s="9">
        <v>0</v>
      </c>
      <c r="F17" s="9">
        <v>-14221.833333333334</v>
      </c>
      <c r="G17" s="9">
        <v>-417064.93999999994</v>
      </c>
      <c r="H17" s="9">
        <v>0</v>
      </c>
      <c r="I17" s="9">
        <v>0</v>
      </c>
      <c r="J17" s="9">
        <v>-14186.192833333334</v>
      </c>
      <c r="K17" s="9">
        <v>-416990.64999999991</v>
      </c>
      <c r="L17" s="9">
        <v>0</v>
      </c>
      <c r="M17" s="9">
        <v>0</v>
      </c>
      <c r="N17" s="9">
        <v>-14186.192833333334</v>
      </c>
      <c r="O17" s="9">
        <v>-416916.35</v>
      </c>
      <c r="P17" s="9">
        <v>0</v>
      </c>
      <c r="Q17" s="9">
        <v>0</v>
      </c>
      <c r="R17" s="9">
        <v>-14186.192833333334</v>
      </c>
      <c r="S17" s="9">
        <v>-416842.01</v>
      </c>
      <c r="T17" s="9">
        <v>0</v>
      </c>
      <c r="U17" s="9">
        <v>0</v>
      </c>
      <c r="V17" s="9">
        <v>-14186.192833333334</v>
      </c>
      <c r="W17" s="9">
        <v>-361520.76</v>
      </c>
      <c r="X17" s="9">
        <v>0</v>
      </c>
      <c r="Y17" s="9">
        <v>0</v>
      </c>
      <c r="Z17" s="9">
        <v>-14186.192833333334</v>
      </c>
      <c r="AA17" s="9">
        <v>-333261.07</v>
      </c>
      <c r="AB17" s="9">
        <v>29430.06</v>
      </c>
      <c r="AC17" s="9">
        <v>0</v>
      </c>
      <c r="AD17" s="9">
        <v>-14186.192833333334</v>
      </c>
      <c r="AE17" s="9">
        <v>-395259.73</v>
      </c>
      <c r="AF17" s="9">
        <v>29430.06</v>
      </c>
      <c r="AG17" s="9">
        <v>0</v>
      </c>
      <c r="AH17" s="10">
        <v>-14186.192833333334</v>
      </c>
      <c r="AI17" s="10">
        <v>-395188.44000000006</v>
      </c>
      <c r="AJ17" s="10">
        <v>29427.914214980501</v>
      </c>
      <c r="AK17" s="10">
        <v>0</v>
      </c>
      <c r="AL17" s="9">
        <v>-14186.192833333334</v>
      </c>
      <c r="AM17" s="9">
        <v>-396020.14</v>
      </c>
      <c r="AN17" s="9">
        <v>29427.914214980501</v>
      </c>
      <c r="AO17" s="9">
        <v>0</v>
      </c>
      <c r="AP17" s="9">
        <v>-14186.192833333334</v>
      </c>
      <c r="AQ17" s="9">
        <v>-395942.72</v>
      </c>
      <c r="AR17" s="9">
        <v>29427.914214980501</v>
      </c>
      <c r="AS17" s="9">
        <v>0</v>
      </c>
      <c r="AT17" s="9">
        <v>-14186.192833333334</v>
      </c>
      <c r="AU17" s="9">
        <v>-395865.35</v>
      </c>
      <c r="AV17" s="9">
        <v>29427.914214980501</v>
      </c>
      <c r="AW17" s="9">
        <v>0</v>
      </c>
      <c r="AX17" s="48">
        <f t="shared" si="1"/>
        <v>-4753849.3781400761</v>
      </c>
      <c r="AY17" s="48">
        <f t="shared" si="0"/>
        <v>-170305.59500000003</v>
      </c>
      <c r="AZ17" s="48">
        <f t="shared" si="0"/>
        <v>-4760115.5599999996</v>
      </c>
      <c r="BA17" s="48">
        <f t="shared" si="0"/>
        <v>176571.77685992201</v>
      </c>
      <c r="BB17" s="48">
        <f t="shared" si="2"/>
        <v>0</v>
      </c>
      <c r="BD17" s="48">
        <v>-176571.77685992222</v>
      </c>
      <c r="BE17" s="48">
        <f t="shared" si="3"/>
        <v>2.0372681319713593E-10</v>
      </c>
      <c r="BF17" s="48"/>
    </row>
    <row r="18" spans="1:58" x14ac:dyDescent="0.25">
      <c r="A18" t="s">
        <v>16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10">
        <v>0</v>
      </c>
      <c r="AI18" s="10">
        <v>0</v>
      </c>
      <c r="AJ18" s="10">
        <v>0</v>
      </c>
      <c r="AK18" s="10">
        <v>0</v>
      </c>
      <c r="AL18" s="9">
        <v>0</v>
      </c>
      <c r="AM18" s="9">
        <v>0</v>
      </c>
      <c r="AN18" s="9"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48">
        <f t="shared" si="1"/>
        <v>0</v>
      </c>
      <c r="AY18" s="48">
        <f t="shared" si="0"/>
        <v>0</v>
      </c>
      <c r="AZ18" s="48">
        <f t="shared" si="0"/>
        <v>0</v>
      </c>
      <c r="BA18" s="48">
        <f t="shared" si="0"/>
        <v>0</v>
      </c>
      <c r="BB18" s="48">
        <f t="shared" si="2"/>
        <v>0</v>
      </c>
      <c r="BD18" s="48"/>
      <c r="BE18" s="48">
        <f t="shared" si="3"/>
        <v>0</v>
      </c>
      <c r="BF18" s="48"/>
    </row>
    <row r="19" spans="1:58" x14ac:dyDescent="0.25">
      <c r="A19" t="s">
        <v>17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10">
        <v>0</v>
      </c>
      <c r="AI19" s="10">
        <v>0</v>
      </c>
      <c r="AJ19" s="10">
        <v>0</v>
      </c>
      <c r="AK19" s="10">
        <v>0</v>
      </c>
      <c r="AL19" s="9">
        <v>0</v>
      </c>
      <c r="AM19" s="9">
        <v>0</v>
      </c>
      <c r="AN19" s="9"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48">
        <f t="shared" si="1"/>
        <v>0</v>
      </c>
      <c r="AY19" s="48">
        <f t="shared" ref="AY19:BA82" si="4">B19+F19+J19+N19+R19+V19+Z19+AD19+AH19+AL19+AP19+AT19</f>
        <v>0</v>
      </c>
      <c r="AZ19" s="48">
        <f t="shared" si="4"/>
        <v>0</v>
      </c>
      <c r="BA19" s="48">
        <f t="shared" si="4"/>
        <v>0</v>
      </c>
      <c r="BB19" s="48">
        <f t="shared" si="2"/>
        <v>0</v>
      </c>
      <c r="BD19" s="48"/>
      <c r="BE19" s="48">
        <f t="shared" si="3"/>
        <v>0</v>
      </c>
      <c r="BF19" s="48"/>
    </row>
    <row r="20" spans="1:58" x14ac:dyDescent="0.25">
      <c r="A20" t="s">
        <v>18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10">
        <v>0</v>
      </c>
      <c r="AI20" s="10">
        <v>0</v>
      </c>
      <c r="AJ20" s="10">
        <v>0</v>
      </c>
      <c r="AK20" s="10">
        <v>0</v>
      </c>
      <c r="AL20" s="9">
        <v>0</v>
      </c>
      <c r="AM20" s="9">
        <v>0</v>
      </c>
      <c r="AN20" s="9"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48">
        <f t="shared" si="1"/>
        <v>0</v>
      </c>
      <c r="AY20" s="48">
        <f t="shared" si="4"/>
        <v>0</v>
      </c>
      <c r="AZ20" s="48">
        <f t="shared" si="4"/>
        <v>0</v>
      </c>
      <c r="BA20" s="48">
        <f t="shared" si="4"/>
        <v>0</v>
      </c>
      <c r="BB20" s="48">
        <f t="shared" si="2"/>
        <v>0</v>
      </c>
      <c r="BD20" s="48"/>
      <c r="BE20" s="48">
        <f t="shared" si="3"/>
        <v>0</v>
      </c>
      <c r="BF20" s="48"/>
    </row>
    <row r="21" spans="1:58" x14ac:dyDescent="0.25">
      <c r="A21" t="s">
        <v>19</v>
      </c>
      <c r="B21" s="9">
        <v>0</v>
      </c>
      <c r="C21" s="9">
        <v>0</v>
      </c>
      <c r="D21" s="9">
        <v>0</v>
      </c>
      <c r="E21" s="9">
        <v>-355.96</v>
      </c>
      <c r="F21" s="9">
        <v>0</v>
      </c>
      <c r="G21" s="9">
        <v>0</v>
      </c>
      <c r="H21" s="9">
        <v>0</v>
      </c>
      <c r="I21" s="9">
        <v>-355.96</v>
      </c>
      <c r="J21" s="9">
        <v>0</v>
      </c>
      <c r="K21" s="9">
        <v>0</v>
      </c>
      <c r="L21" s="9">
        <v>0</v>
      </c>
      <c r="M21" s="9">
        <v>-355.96</v>
      </c>
      <c r="N21" s="9">
        <v>0</v>
      </c>
      <c r="O21" s="9">
        <v>0</v>
      </c>
      <c r="P21" s="9">
        <v>0</v>
      </c>
      <c r="Q21" s="9">
        <v>-355.96</v>
      </c>
      <c r="R21" s="9">
        <v>0</v>
      </c>
      <c r="S21" s="9">
        <v>0</v>
      </c>
      <c r="T21" s="9">
        <v>0</v>
      </c>
      <c r="U21" s="9">
        <v>-355.96</v>
      </c>
      <c r="V21" s="9">
        <v>0</v>
      </c>
      <c r="W21" s="9">
        <v>0</v>
      </c>
      <c r="X21" s="9">
        <v>0</v>
      </c>
      <c r="Y21" s="9">
        <v>-355.96</v>
      </c>
      <c r="Z21" s="9">
        <v>0</v>
      </c>
      <c r="AA21" s="9">
        <v>0</v>
      </c>
      <c r="AB21" s="9">
        <v>0</v>
      </c>
      <c r="AC21" s="9">
        <v>-355.96</v>
      </c>
      <c r="AD21" s="9">
        <v>0</v>
      </c>
      <c r="AE21" s="9">
        <v>0</v>
      </c>
      <c r="AF21" s="9">
        <v>0</v>
      </c>
      <c r="AG21" s="9">
        <v>-355.96</v>
      </c>
      <c r="AH21" s="10">
        <v>0</v>
      </c>
      <c r="AI21" s="10">
        <v>0</v>
      </c>
      <c r="AJ21" s="10">
        <v>0</v>
      </c>
      <c r="AK21" s="10">
        <v>-355.96</v>
      </c>
      <c r="AL21" s="9">
        <v>0</v>
      </c>
      <c r="AM21" s="9">
        <v>0</v>
      </c>
      <c r="AN21" s="9"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48">
        <f t="shared" si="1"/>
        <v>-3203.64</v>
      </c>
      <c r="AY21" s="48">
        <f t="shared" si="4"/>
        <v>0</v>
      </c>
      <c r="AZ21" s="48">
        <f t="shared" si="4"/>
        <v>0</v>
      </c>
      <c r="BA21" s="48">
        <f t="shared" si="4"/>
        <v>0</v>
      </c>
      <c r="BB21" s="48">
        <f t="shared" si="2"/>
        <v>-3203.64</v>
      </c>
      <c r="BD21" s="48"/>
      <c r="BE21" s="48">
        <f t="shared" si="3"/>
        <v>0</v>
      </c>
      <c r="BF21" s="48"/>
    </row>
    <row r="22" spans="1:58" x14ac:dyDescent="0.25">
      <c r="A22" t="s">
        <v>20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10">
        <v>0</v>
      </c>
      <c r="AI22" s="10">
        <v>0</v>
      </c>
      <c r="AJ22" s="10">
        <v>0</v>
      </c>
      <c r="AK22" s="10">
        <v>0</v>
      </c>
      <c r="AL22" s="9">
        <v>0</v>
      </c>
      <c r="AM22" s="9">
        <v>0</v>
      </c>
      <c r="AN22" s="9"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48">
        <f t="shared" si="1"/>
        <v>0</v>
      </c>
      <c r="AY22" s="48">
        <f t="shared" si="4"/>
        <v>0</v>
      </c>
      <c r="AZ22" s="48">
        <f t="shared" si="4"/>
        <v>0</v>
      </c>
      <c r="BA22" s="48">
        <f t="shared" si="4"/>
        <v>0</v>
      </c>
      <c r="BB22" s="48">
        <f t="shared" si="2"/>
        <v>0</v>
      </c>
      <c r="BD22" s="48"/>
      <c r="BE22" s="48">
        <f t="shared" si="3"/>
        <v>0</v>
      </c>
      <c r="BF22" s="48"/>
    </row>
    <row r="23" spans="1:58" x14ac:dyDescent="0.25">
      <c r="A23" t="s">
        <v>21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10">
        <v>0</v>
      </c>
      <c r="AI23" s="10">
        <v>0</v>
      </c>
      <c r="AJ23" s="10">
        <v>0</v>
      </c>
      <c r="AK23" s="10">
        <v>0</v>
      </c>
      <c r="AL23" s="9">
        <v>0</v>
      </c>
      <c r="AM23" s="9">
        <v>0</v>
      </c>
      <c r="AN23" s="9"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48">
        <f t="shared" si="1"/>
        <v>0</v>
      </c>
      <c r="AY23" s="48">
        <f t="shared" si="4"/>
        <v>0</v>
      </c>
      <c r="AZ23" s="48">
        <f t="shared" si="4"/>
        <v>0</v>
      </c>
      <c r="BA23" s="48">
        <f t="shared" si="4"/>
        <v>0</v>
      </c>
      <c r="BB23" s="48">
        <f t="shared" si="2"/>
        <v>0</v>
      </c>
      <c r="BD23" s="48"/>
      <c r="BE23" s="48">
        <f t="shared" si="3"/>
        <v>0</v>
      </c>
      <c r="BF23" s="48"/>
    </row>
    <row r="24" spans="1:58" x14ac:dyDescent="0.25">
      <c r="A24" t="s">
        <v>22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10">
        <v>0</v>
      </c>
      <c r="AI24" s="10">
        <v>0</v>
      </c>
      <c r="AJ24" s="10">
        <v>0</v>
      </c>
      <c r="AK24" s="10">
        <v>0</v>
      </c>
      <c r="AL24" s="9">
        <v>0</v>
      </c>
      <c r="AM24" s="9">
        <v>0</v>
      </c>
      <c r="AN24" s="9"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48">
        <f t="shared" si="1"/>
        <v>0</v>
      </c>
      <c r="AY24" s="48">
        <f t="shared" si="4"/>
        <v>0</v>
      </c>
      <c r="AZ24" s="48">
        <f t="shared" si="4"/>
        <v>0</v>
      </c>
      <c r="BA24" s="48">
        <f t="shared" si="4"/>
        <v>0</v>
      </c>
      <c r="BB24" s="48">
        <f t="shared" si="2"/>
        <v>0</v>
      </c>
      <c r="BD24" s="48"/>
      <c r="BE24" s="48">
        <f t="shared" si="3"/>
        <v>0</v>
      </c>
      <c r="BF24" s="48"/>
    </row>
    <row r="25" spans="1:58" x14ac:dyDescent="0.25">
      <c r="A25" t="s">
        <v>23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10">
        <v>0</v>
      </c>
      <c r="AI25" s="10">
        <v>0</v>
      </c>
      <c r="AJ25" s="10">
        <v>0</v>
      </c>
      <c r="AK25" s="10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48">
        <f t="shared" si="1"/>
        <v>0</v>
      </c>
      <c r="AY25" s="48">
        <f t="shared" si="4"/>
        <v>0</v>
      </c>
      <c r="AZ25" s="48">
        <f t="shared" si="4"/>
        <v>0</v>
      </c>
      <c r="BA25" s="48">
        <f t="shared" si="4"/>
        <v>0</v>
      </c>
      <c r="BB25" s="48">
        <f t="shared" si="2"/>
        <v>0</v>
      </c>
      <c r="BD25" s="48"/>
      <c r="BE25" s="48">
        <f t="shared" si="3"/>
        <v>0</v>
      </c>
      <c r="BF25" s="48"/>
    </row>
    <row r="26" spans="1:58" x14ac:dyDescent="0.25">
      <c r="A26" t="s">
        <v>24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10">
        <v>0</v>
      </c>
      <c r="AI26" s="10">
        <v>0</v>
      </c>
      <c r="AJ26" s="10">
        <v>0</v>
      </c>
      <c r="AK26" s="10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48">
        <f t="shared" si="1"/>
        <v>0</v>
      </c>
      <c r="AY26" s="48">
        <f t="shared" si="4"/>
        <v>0</v>
      </c>
      <c r="AZ26" s="48">
        <f t="shared" si="4"/>
        <v>0</v>
      </c>
      <c r="BA26" s="48">
        <f t="shared" si="4"/>
        <v>0</v>
      </c>
      <c r="BB26" s="48">
        <f t="shared" si="2"/>
        <v>0</v>
      </c>
      <c r="BD26" s="48"/>
      <c r="BE26" s="48">
        <f t="shared" si="3"/>
        <v>0</v>
      </c>
      <c r="BF26" s="48"/>
    </row>
    <row r="27" spans="1:58" x14ac:dyDescent="0.25">
      <c r="A27" t="s">
        <v>25</v>
      </c>
      <c r="B27" s="9">
        <v>-30897</v>
      </c>
      <c r="C27" s="9">
        <v>-356489.64999999997</v>
      </c>
      <c r="D27" s="9">
        <v>0</v>
      </c>
      <c r="E27" s="9">
        <v>0</v>
      </c>
      <c r="F27" s="9">
        <v>-30897</v>
      </c>
      <c r="G27" s="9">
        <v>-354939.63</v>
      </c>
      <c r="H27" s="9">
        <v>0</v>
      </c>
      <c r="I27" s="9">
        <v>0</v>
      </c>
      <c r="J27" s="9">
        <v>-30622.810999999998</v>
      </c>
      <c r="K27" s="9">
        <v>-354939.63</v>
      </c>
      <c r="L27" s="9">
        <v>0</v>
      </c>
      <c r="M27" s="9">
        <v>0</v>
      </c>
      <c r="N27" s="9">
        <v>-30622.810999999998</v>
      </c>
      <c r="O27" s="9">
        <v>-354939.66</v>
      </c>
      <c r="P27" s="9">
        <v>0</v>
      </c>
      <c r="Q27" s="9">
        <v>0</v>
      </c>
      <c r="R27" s="9">
        <v>-30622.810999999998</v>
      </c>
      <c r="S27" s="9">
        <v>-354983.38</v>
      </c>
      <c r="T27" s="9">
        <v>0</v>
      </c>
      <c r="U27" s="9">
        <v>0</v>
      </c>
      <c r="V27" s="9">
        <v>-30622.810999999998</v>
      </c>
      <c r="W27" s="9">
        <v>-354983.38</v>
      </c>
      <c r="X27" s="9">
        <v>0</v>
      </c>
      <c r="Y27" s="9">
        <v>0</v>
      </c>
      <c r="Z27" s="9">
        <v>-30622.810999999998</v>
      </c>
      <c r="AA27" s="9">
        <v>-354983.35</v>
      </c>
      <c r="AB27" s="9">
        <v>0</v>
      </c>
      <c r="AC27" s="9">
        <v>0</v>
      </c>
      <c r="AD27" s="9">
        <v>-30622.810999999998</v>
      </c>
      <c r="AE27" s="9">
        <v>-354983.38</v>
      </c>
      <c r="AF27" s="9">
        <v>0</v>
      </c>
      <c r="AG27" s="9">
        <v>0</v>
      </c>
      <c r="AH27" s="10">
        <v>-30622.810999999998</v>
      </c>
      <c r="AI27" s="10">
        <v>-354931.3</v>
      </c>
      <c r="AJ27" s="10">
        <v>0</v>
      </c>
      <c r="AK27" s="10">
        <v>0</v>
      </c>
      <c r="AL27" s="9">
        <v>-30622.810999999998</v>
      </c>
      <c r="AM27" s="9">
        <v>-354931.27</v>
      </c>
      <c r="AN27" s="9">
        <v>0</v>
      </c>
      <c r="AO27" s="9">
        <v>0</v>
      </c>
      <c r="AP27" s="9">
        <v>-30622.810999999998</v>
      </c>
      <c r="AQ27" s="9">
        <v>-354931.3</v>
      </c>
      <c r="AR27" s="9">
        <v>0</v>
      </c>
      <c r="AS27" s="9">
        <v>0</v>
      </c>
      <c r="AT27" s="9">
        <v>-30622.810999999998</v>
      </c>
      <c r="AU27" s="9">
        <v>-377208.7</v>
      </c>
      <c r="AV27" s="9">
        <v>0</v>
      </c>
      <c r="AW27" s="9">
        <v>0</v>
      </c>
      <c r="AX27" s="48">
        <f t="shared" si="1"/>
        <v>-4651266.7400000012</v>
      </c>
      <c r="AY27" s="48">
        <f t="shared" si="4"/>
        <v>-368022.10999999993</v>
      </c>
      <c r="AZ27" s="48">
        <f t="shared" si="4"/>
        <v>-4283244.63</v>
      </c>
      <c r="BA27" s="48">
        <f t="shared" si="4"/>
        <v>0</v>
      </c>
      <c r="BB27" s="48">
        <f t="shared" si="2"/>
        <v>0</v>
      </c>
      <c r="BD27" s="48"/>
      <c r="BE27" s="48">
        <f t="shared" si="3"/>
        <v>0</v>
      </c>
      <c r="BF27" s="48"/>
    </row>
    <row r="28" spans="1:58" x14ac:dyDescent="0.25">
      <c r="A28" t="s">
        <v>26</v>
      </c>
      <c r="B28" s="9">
        <v>-20526.095833333336</v>
      </c>
      <c r="C28" s="9">
        <v>-119870.42</v>
      </c>
      <c r="D28" s="9">
        <v>0</v>
      </c>
      <c r="E28" s="9">
        <v>0</v>
      </c>
      <c r="F28" s="9">
        <v>-20526.095833333336</v>
      </c>
      <c r="G28" s="9">
        <v>-119653.75999999999</v>
      </c>
      <c r="H28" s="9">
        <v>0</v>
      </c>
      <c r="I28" s="9">
        <v>0</v>
      </c>
      <c r="J28" s="9">
        <v>-20526.095833333333</v>
      </c>
      <c r="K28" s="9">
        <v>-119653.75999999999</v>
      </c>
      <c r="L28" s="9">
        <v>0</v>
      </c>
      <c r="M28" s="9">
        <v>0</v>
      </c>
      <c r="N28" s="9">
        <v>-20526.095833333333</v>
      </c>
      <c r="O28" s="9">
        <v>-119653.75999999999</v>
      </c>
      <c r="P28" s="9">
        <v>0</v>
      </c>
      <c r="Q28" s="9">
        <v>0</v>
      </c>
      <c r="R28" s="9">
        <v>-20526.095833333333</v>
      </c>
      <c r="S28" s="9">
        <v>-119653.75999999999</v>
      </c>
      <c r="T28" s="9">
        <v>0</v>
      </c>
      <c r="U28" s="9">
        <v>0</v>
      </c>
      <c r="V28" s="9">
        <v>-20526.095833333333</v>
      </c>
      <c r="W28" s="9">
        <v>-119653.75999999999</v>
      </c>
      <c r="X28" s="9">
        <v>0</v>
      </c>
      <c r="Y28" s="9">
        <v>0</v>
      </c>
      <c r="Z28" s="9">
        <v>-20526.095833333333</v>
      </c>
      <c r="AA28" s="9">
        <v>-119653.75999999999</v>
      </c>
      <c r="AB28" s="9">
        <v>0</v>
      </c>
      <c r="AC28" s="9">
        <v>0</v>
      </c>
      <c r="AD28" s="9">
        <v>-20526.095833333333</v>
      </c>
      <c r="AE28" s="9">
        <v>-119653.75999999999</v>
      </c>
      <c r="AF28" s="9">
        <v>0</v>
      </c>
      <c r="AG28" s="9">
        <v>0</v>
      </c>
      <c r="AH28" s="10">
        <v>-20526.095833333333</v>
      </c>
      <c r="AI28" s="10">
        <v>-119653.75999999999</v>
      </c>
      <c r="AJ28" s="10">
        <v>0</v>
      </c>
      <c r="AK28" s="10">
        <v>0</v>
      </c>
      <c r="AL28" s="9">
        <v>-20526.095833333333</v>
      </c>
      <c r="AM28" s="9">
        <v>-119653.75999999999</v>
      </c>
      <c r="AN28" s="9">
        <v>0</v>
      </c>
      <c r="AO28" s="9">
        <v>0</v>
      </c>
      <c r="AP28" s="9">
        <v>-20526.095833333333</v>
      </c>
      <c r="AQ28" s="9">
        <v>-119653.75999999999</v>
      </c>
      <c r="AR28" s="9">
        <v>0</v>
      </c>
      <c r="AS28" s="9">
        <v>0</v>
      </c>
      <c r="AT28" s="9">
        <v>-20526.095833333333</v>
      </c>
      <c r="AU28" s="9">
        <v>-119653.75999999999</v>
      </c>
      <c r="AV28" s="9">
        <v>0</v>
      </c>
      <c r="AW28" s="9">
        <v>0</v>
      </c>
      <c r="AX28" s="48">
        <f t="shared" si="1"/>
        <v>-1682374.9300000004</v>
      </c>
      <c r="AY28" s="48">
        <f t="shared" si="4"/>
        <v>-246313.14999999994</v>
      </c>
      <c r="AZ28" s="48">
        <f t="shared" si="4"/>
        <v>-1436061.78</v>
      </c>
      <c r="BA28" s="48">
        <f t="shared" si="4"/>
        <v>0</v>
      </c>
      <c r="BB28" s="48">
        <f t="shared" si="2"/>
        <v>0</v>
      </c>
      <c r="BD28" s="48"/>
      <c r="BE28" s="48">
        <f t="shared" si="3"/>
        <v>0</v>
      </c>
      <c r="BF28" s="48"/>
    </row>
    <row r="29" spans="1:58" x14ac:dyDescent="0.25">
      <c r="A29" t="s">
        <v>27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10">
        <v>0</v>
      </c>
      <c r="AI29" s="10">
        <v>0</v>
      </c>
      <c r="AJ29" s="10">
        <v>0</v>
      </c>
      <c r="AK29" s="10">
        <v>0</v>
      </c>
      <c r="AL29" s="9">
        <v>0</v>
      </c>
      <c r="AM29" s="9">
        <v>0</v>
      </c>
      <c r="AN29" s="9"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48">
        <f t="shared" si="1"/>
        <v>0</v>
      </c>
      <c r="AY29" s="48">
        <f t="shared" si="4"/>
        <v>0</v>
      </c>
      <c r="AZ29" s="48">
        <f t="shared" si="4"/>
        <v>0</v>
      </c>
      <c r="BA29" s="48">
        <f t="shared" si="4"/>
        <v>0</v>
      </c>
      <c r="BB29" s="48">
        <f t="shared" si="2"/>
        <v>0</v>
      </c>
      <c r="BD29" s="48"/>
      <c r="BE29" s="48">
        <f t="shared" si="3"/>
        <v>0</v>
      </c>
      <c r="BF29" s="48"/>
    </row>
    <row r="30" spans="1:58" x14ac:dyDescent="0.25">
      <c r="A30" t="s">
        <v>28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5305.57</v>
      </c>
      <c r="AC30" s="9">
        <v>0</v>
      </c>
      <c r="AD30" s="9">
        <v>0</v>
      </c>
      <c r="AE30" s="9">
        <v>0</v>
      </c>
      <c r="AF30" s="9">
        <v>5305.57</v>
      </c>
      <c r="AG30" s="9">
        <v>0</v>
      </c>
      <c r="AH30" s="10">
        <v>0</v>
      </c>
      <c r="AI30" s="10">
        <v>0</v>
      </c>
      <c r="AJ30" s="10">
        <v>5305.4018689541599</v>
      </c>
      <c r="AK30" s="10">
        <v>0</v>
      </c>
      <c r="AL30" s="9">
        <v>0</v>
      </c>
      <c r="AM30" s="9">
        <v>0</v>
      </c>
      <c r="AN30" s="9">
        <v>5305.4018689541599</v>
      </c>
      <c r="AO30" s="9">
        <v>0</v>
      </c>
      <c r="AP30" s="9">
        <v>0</v>
      </c>
      <c r="AQ30" s="9">
        <v>0</v>
      </c>
      <c r="AR30" s="9">
        <v>5305.4018689541599</v>
      </c>
      <c r="AS30" s="9">
        <v>0</v>
      </c>
      <c r="AT30" s="9">
        <v>0</v>
      </c>
      <c r="AU30" s="9">
        <v>0</v>
      </c>
      <c r="AV30" s="9">
        <v>5305.4018689541599</v>
      </c>
      <c r="AW30" s="9">
        <v>0</v>
      </c>
      <c r="AX30" s="48">
        <f t="shared" si="1"/>
        <v>31832.747475816635</v>
      </c>
      <c r="AY30" s="48">
        <f t="shared" si="4"/>
        <v>0</v>
      </c>
      <c r="AZ30" s="48">
        <f t="shared" si="4"/>
        <v>0</v>
      </c>
      <c r="BA30" s="48">
        <f t="shared" si="4"/>
        <v>31832.747475816635</v>
      </c>
      <c r="BB30" s="48">
        <f t="shared" si="2"/>
        <v>0</v>
      </c>
      <c r="BD30" s="48">
        <v>-31832.747475816635</v>
      </c>
      <c r="BE30" s="48">
        <f t="shared" si="3"/>
        <v>0</v>
      </c>
      <c r="BF30" s="48"/>
    </row>
    <row r="31" spans="1:58" x14ac:dyDescent="0.25">
      <c r="A31" t="s">
        <v>29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10">
        <v>0</v>
      </c>
      <c r="AI31" s="10">
        <v>0</v>
      </c>
      <c r="AJ31" s="10">
        <v>0</v>
      </c>
      <c r="AK31" s="10">
        <v>0</v>
      </c>
      <c r="AL31" s="9">
        <v>0</v>
      </c>
      <c r="AM31" s="9">
        <v>0</v>
      </c>
      <c r="AN31" s="9"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48">
        <f t="shared" si="1"/>
        <v>0</v>
      </c>
      <c r="AY31" s="48">
        <f t="shared" si="4"/>
        <v>0</v>
      </c>
      <c r="AZ31" s="48">
        <f t="shared" si="4"/>
        <v>0</v>
      </c>
      <c r="BA31" s="48">
        <f t="shared" si="4"/>
        <v>0</v>
      </c>
      <c r="BB31" s="48">
        <f t="shared" si="2"/>
        <v>0</v>
      </c>
      <c r="BD31" s="48"/>
      <c r="BE31" s="48">
        <f t="shared" si="3"/>
        <v>0</v>
      </c>
      <c r="BF31" s="48"/>
    </row>
    <row r="32" spans="1:58" x14ac:dyDescent="0.25">
      <c r="A32" t="s">
        <v>30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10">
        <v>0</v>
      </c>
      <c r="AI32" s="10">
        <v>0</v>
      </c>
      <c r="AJ32" s="10">
        <v>0</v>
      </c>
      <c r="AK32" s="10">
        <v>0</v>
      </c>
      <c r="AL32" s="9">
        <v>0</v>
      </c>
      <c r="AM32" s="9">
        <v>0</v>
      </c>
      <c r="AN32" s="9"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48">
        <f t="shared" si="1"/>
        <v>0</v>
      </c>
      <c r="AY32" s="48">
        <f t="shared" si="4"/>
        <v>0</v>
      </c>
      <c r="AZ32" s="48">
        <f t="shared" si="4"/>
        <v>0</v>
      </c>
      <c r="BA32" s="48">
        <f t="shared" si="4"/>
        <v>0</v>
      </c>
      <c r="BB32" s="48">
        <f t="shared" si="2"/>
        <v>0</v>
      </c>
      <c r="BD32" s="48"/>
      <c r="BE32" s="48">
        <f t="shared" si="3"/>
        <v>0</v>
      </c>
      <c r="BF32" s="48"/>
    </row>
    <row r="33" spans="1:58" x14ac:dyDescent="0.25">
      <c r="A33" t="s">
        <v>31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10">
        <v>0</v>
      </c>
      <c r="AI33" s="10">
        <v>0</v>
      </c>
      <c r="AJ33" s="10">
        <v>0</v>
      </c>
      <c r="AK33" s="10">
        <v>0</v>
      </c>
      <c r="AL33" s="9">
        <v>0</v>
      </c>
      <c r="AM33" s="9">
        <v>0</v>
      </c>
      <c r="AN33" s="9"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48">
        <f t="shared" si="1"/>
        <v>0</v>
      </c>
      <c r="AY33" s="48">
        <f t="shared" si="4"/>
        <v>0</v>
      </c>
      <c r="AZ33" s="48">
        <f t="shared" si="4"/>
        <v>0</v>
      </c>
      <c r="BA33" s="48">
        <f t="shared" si="4"/>
        <v>0</v>
      </c>
      <c r="BB33" s="48">
        <f t="shared" si="2"/>
        <v>0</v>
      </c>
      <c r="BD33" s="48"/>
      <c r="BE33" s="48">
        <f t="shared" si="3"/>
        <v>0</v>
      </c>
      <c r="BF33" s="48"/>
    </row>
    <row r="34" spans="1:58" x14ac:dyDescent="0.25">
      <c r="A34" t="s">
        <v>32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10">
        <v>0</v>
      </c>
      <c r="AI34" s="10">
        <v>0</v>
      </c>
      <c r="AJ34" s="10">
        <v>0</v>
      </c>
      <c r="AK34" s="10">
        <v>0</v>
      </c>
      <c r="AL34" s="9">
        <v>0</v>
      </c>
      <c r="AM34" s="9">
        <v>0</v>
      </c>
      <c r="AN34" s="9"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48">
        <f t="shared" si="1"/>
        <v>0</v>
      </c>
      <c r="AY34" s="48">
        <f t="shared" si="4"/>
        <v>0</v>
      </c>
      <c r="AZ34" s="48">
        <f t="shared" si="4"/>
        <v>0</v>
      </c>
      <c r="BA34" s="48">
        <f t="shared" si="4"/>
        <v>0</v>
      </c>
      <c r="BB34" s="48">
        <f t="shared" si="2"/>
        <v>0</v>
      </c>
      <c r="BD34" s="48"/>
      <c r="BE34" s="48">
        <f t="shared" si="3"/>
        <v>0</v>
      </c>
      <c r="BF34" s="48"/>
    </row>
    <row r="35" spans="1:58" x14ac:dyDescent="0.25">
      <c r="A35" t="s">
        <v>33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10">
        <v>0</v>
      </c>
      <c r="AI35" s="10">
        <v>0</v>
      </c>
      <c r="AJ35" s="10">
        <v>0</v>
      </c>
      <c r="AK35" s="10">
        <v>0</v>
      </c>
      <c r="AL35" s="9">
        <v>0</v>
      </c>
      <c r="AM35" s="9">
        <v>0</v>
      </c>
      <c r="AN35" s="9"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48">
        <f t="shared" si="1"/>
        <v>0</v>
      </c>
      <c r="AY35" s="48">
        <f t="shared" si="4"/>
        <v>0</v>
      </c>
      <c r="AZ35" s="48">
        <f t="shared" si="4"/>
        <v>0</v>
      </c>
      <c r="BA35" s="48">
        <f t="shared" si="4"/>
        <v>0</v>
      </c>
      <c r="BB35" s="48">
        <f t="shared" si="2"/>
        <v>0</v>
      </c>
      <c r="BD35" s="48"/>
      <c r="BE35" s="48">
        <f t="shared" si="3"/>
        <v>0</v>
      </c>
      <c r="BF35" s="48"/>
    </row>
    <row r="36" spans="1:58" x14ac:dyDescent="0.25">
      <c r="A36" t="s">
        <v>34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10">
        <v>0</v>
      </c>
      <c r="AI36" s="10">
        <v>0</v>
      </c>
      <c r="AJ36" s="10">
        <v>0</v>
      </c>
      <c r="AK36" s="10">
        <v>0</v>
      </c>
      <c r="AL36" s="9">
        <v>0</v>
      </c>
      <c r="AM36" s="9">
        <v>0</v>
      </c>
      <c r="AN36" s="9"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48">
        <f t="shared" si="1"/>
        <v>0</v>
      </c>
      <c r="AY36" s="48">
        <f t="shared" si="4"/>
        <v>0</v>
      </c>
      <c r="AZ36" s="48">
        <f t="shared" si="4"/>
        <v>0</v>
      </c>
      <c r="BA36" s="48">
        <f t="shared" si="4"/>
        <v>0</v>
      </c>
      <c r="BB36" s="48">
        <f t="shared" si="2"/>
        <v>0</v>
      </c>
      <c r="BD36" s="48"/>
      <c r="BE36" s="48">
        <f t="shared" si="3"/>
        <v>0</v>
      </c>
      <c r="BF36" s="48"/>
    </row>
    <row r="37" spans="1:58" x14ac:dyDescent="0.25">
      <c r="A37" t="s">
        <v>35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10">
        <v>0</v>
      </c>
      <c r="AI37" s="10">
        <v>0</v>
      </c>
      <c r="AJ37" s="10">
        <v>0</v>
      </c>
      <c r="AK37" s="10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48">
        <f t="shared" si="1"/>
        <v>0</v>
      </c>
      <c r="AY37" s="48">
        <f t="shared" si="4"/>
        <v>0</v>
      </c>
      <c r="AZ37" s="48">
        <f t="shared" si="4"/>
        <v>0</v>
      </c>
      <c r="BA37" s="48">
        <f t="shared" si="4"/>
        <v>0</v>
      </c>
      <c r="BB37" s="48">
        <f t="shared" si="2"/>
        <v>0</v>
      </c>
      <c r="BD37" s="48"/>
      <c r="BE37" s="48">
        <f t="shared" si="3"/>
        <v>0</v>
      </c>
      <c r="BF37" s="48"/>
    </row>
    <row r="38" spans="1:58" x14ac:dyDescent="0.25">
      <c r="A38" t="s">
        <v>36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10">
        <v>0</v>
      </c>
      <c r="AI38" s="10">
        <v>0</v>
      </c>
      <c r="AJ38" s="10">
        <v>0</v>
      </c>
      <c r="AK38" s="10">
        <v>0</v>
      </c>
      <c r="AL38" s="9">
        <v>0</v>
      </c>
      <c r="AM38" s="9">
        <v>0</v>
      </c>
      <c r="AN38" s="9"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48">
        <f t="shared" si="1"/>
        <v>0</v>
      </c>
      <c r="AY38" s="48">
        <f t="shared" si="4"/>
        <v>0</v>
      </c>
      <c r="AZ38" s="48">
        <f t="shared" si="4"/>
        <v>0</v>
      </c>
      <c r="BA38" s="48">
        <f t="shared" si="4"/>
        <v>0</v>
      </c>
      <c r="BB38" s="48">
        <f t="shared" si="2"/>
        <v>0</v>
      </c>
      <c r="BD38" s="48"/>
      <c r="BE38" s="48">
        <f t="shared" si="3"/>
        <v>0</v>
      </c>
      <c r="BF38" s="48"/>
    </row>
    <row r="39" spans="1:58" x14ac:dyDescent="0.25">
      <c r="A39" t="s">
        <v>37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10">
        <v>0</v>
      </c>
      <c r="AI39" s="10">
        <v>0</v>
      </c>
      <c r="AJ39" s="10">
        <v>0</v>
      </c>
      <c r="AK39" s="10">
        <v>0</v>
      </c>
      <c r="AL39" s="9">
        <v>0</v>
      </c>
      <c r="AM39" s="9">
        <v>0</v>
      </c>
      <c r="AN39" s="9"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48">
        <f t="shared" si="1"/>
        <v>0</v>
      </c>
      <c r="AY39" s="48">
        <f t="shared" si="4"/>
        <v>0</v>
      </c>
      <c r="AZ39" s="48">
        <f t="shared" si="4"/>
        <v>0</v>
      </c>
      <c r="BA39" s="48">
        <f t="shared" si="4"/>
        <v>0</v>
      </c>
      <c r="BB39" s="48">
        <f t="shared" si="2"/>
        <v>0</v>
      </c>
      <c r="BD39" s="48"/>
      <c r="BE39" s="48">
        <f t="shared" si="3"/>
        <v>0</v>
      </c>
      <c r="BF39" s="48"/>
    </row>
    <row r="40" spans="1:58" x14ac:dyDescent="0.25">
      <c r="A40" t="s">
        <v>38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10">
        <v>0</v>
      </c>
      <c r="AI40" s="10">
        <v>0</v>
      </c>
      <c r="AJ40" s="10">
        <v>0</v>
      </c>
      <c r="AK40" s="10">
        <v>0</v>
      </c>
      <c r="AL40" s="9">
        <v>0</v>
      </c>
      <c r="AM40" s="9">
        <v>0</v>
      </c>
      <c r="AN40" s="9"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48">
        <f t="shared" si="1"/>
        <v>0</v>
      </c>
      <c r="AY40" s="48">
        <f t="shared" si="4"/>
        <v>0</v>
      </c>
      <c r="AZ40" s="48">
        <f t="shared" si="4"/>
        <v>0</v>
      </c>
      <c r="BA40" s="48">
        <f t="shared" si="4"/>
        <v>0</v>
      </c>
      <c r="BB40" s="48">
        <f t="shared" si="2"/>
        <v>0</v>
      </c>
      <c r="BD40" s="48"/>
      <c r="BE40" s="48">
        <f t="shared" si="3"/>
        <v>0</v>
      </c>
      <c r="BF40" s="48"/>
    </row>
    <row r="41" spans="1:58" x14ac:dyDescent="0.25">
      <c r="A41" t="s">
        <v>39</v>
      </c>
      <c r="B41" s="9">
        <v>-8547.8798791666668</v>
      </c>
      <c r="C41" s="9">
        <v>0</v>
      </c>
      <c r="D41" s="9">
        <v>0</v>
      </c>
      <c r="E41" s="9">
        <v>0</v>
      </c>
      <c r="F41" s="9">
        <v>-8547.8798791666668</v>
      </c>
      <c r="G41" s="9">
        <v>0</v>
      </c>
      <c r="H41" s="9">
        <v>0</v>
      </c>
      <c r="I41" s="9">
        <v>0</v>
      </c>
      <c r="J41" s="9">
        <v>-8527.8338791666683</v>
      </c>
      <c r="K41" s="9">
        <v>0</v>
      </c>
      <c r="L41" s="9">
        <v>0</v>
      </c>
      <c r="M41" s="9">
        <v>0</v>
      </c>
      <c r="N41" s="9">
        <v>-8527.8338791666683</v>
      </c>
      <c r="O41" s="9">
        <v>0</v>
      </c>
      <c r="P41" s="9">
        <v>0</v>
      </c>
      <c r="Q41" s="9">
        <v>0</v>
      </c>
      <c r="R41" s="9">
        <v>-8527.8338791666683</v>
      </c>
      <c r="S41" s="9">
        <v>0</v>
      </c>
      <c r="T41" s="9">
        <v>0</v>
      </c>
      <c r="U41" s="9">
        <v>0</v>
      </c>
      <c r="V41" s="9">
        <v>-8527.8338791666683</v>
      </c>
      <c r="W41" s="9">
        <v>0</v>
      </c>
      <c r="X41" s="9">
        <v>0</v>
      </c>
      <c r="Y41" s="9">
        <v>0</v>
      </c>
      <c r="Z41" s="9">
        <v>-8527.8338791666683</v>
      </c>
      <c r="AA41" s="9">
        <v>0</v>
      </c>
      <c r="AB41" s="9">
        <v>0</v>
      </c>
      <c r="AC41" s="9">
        <v>0</v>
      </c>
      <c r="AD41" s="9">
        <v>-8527.8338791666683</v>
      </c>
      <c r="AE41" s="9">
        <v>0</v>
      </c>
      <c r="AF41" s="9">
        <v>0</v>
      </c>
      <c r="AG41" s="9">
        <v>0</v>
      </c>
      <c r="AH41" s="10">
        <v>-8527.8338791666683</v>
      </c>
      <c r="AI41" s="10">
        <v>0</v>
      </c>
      <c r="AJ41" s="10">
        <v>0</v>
      </c>
      <c r="AK41" s="10">
        <v>0</v>
      </c>
      <c r="AL41" s="9">
        <v>-8527.8338791666683</v>
      </c>
      <c r="AM41" s="9">
        <v>0</v>
      </c>
      <c r="AN41" s="9">
        <v>0</v>
      </c>
      <c r="AO41" s="9">
        <v>0</v>
      </c>
      <c r="AP41" s="9">
        <v>-8527.8338791666683</v>
      </c>
      <c r="AQ41" s="9">
        <v>0</v>
      </c>
      <c r="AR41" s="9">
        <v>0</v>
      </c>
      <c r="AS41" s="9">
        <v>0</v>
      </c>
      <c r="AT41" s="9">
        <v>-8527.8338791666683</v>
      </c>
      <c r="AU41" s="9">
        <v>0</v>
      </c>
      <c r="AV41" s="9">
        <v>0</v>
      </c>
      <c r="AW41" s="9">
        <v>0</v>
      </c>
      <c r="AX41" s="48">
        <f t="shared" si="1"/>
        <v>-102374.09855</v>
      </c>
      <c r="AY41" s="48">
        <f t="shared" si="4"/>
        <v>-102374.09855</v>
      </c>
      <c r="AZ41" s="48">
        <f t="shared" si="4"/>
        <v>0</v>
      </c>
      <c r="BA41" s="48">
        <f t="shared" si="4"/>
        <v>0</v>
      </c>
      <c r="BB41" s="48">
        <f t="shared" si="2"/>
        <v>0</v>
      </c>
      <c r="BD41" s="48"/>
      <c r="BE41" s="48">
        <f t="shared" si="3"/>
        <v>0</v>
      </c>
      <c r="BF41" s="48"/>
    </row>
    <row r="42" spans="1:58" x14ac:dyDescent="0.25">
      <c r="A42" t="s">
        <v>40</v>
      </c>
      <c r="B42" s="9">
        <v>-38011.64</v>
      </c>
      <c r="C42" s="9">
        <v>-75892.34</v>
      </c>
      <c r="D42" s="9">
        <v>0</v>
      </c>
      <c r="E42" s="9">
        <v>0</v>
      </c>
      <c r="F42" s="9">
        <v>-38011.64</v>
      </c>
      <c r="G42" s="9">
        <v>-145637.41999999998</v>
      </c>
      <c r="H42" s="9">
        <v>0</v>
      </c>
      <c r="I42" s="9">
        <v>0</v>
      </c>
      <c r="J42" s="9">
        <v>-36413.102499999994</v>
      </c>
      <c r="K42" s="9">
        <v>-145833.56</v>
      </c>
      <c r="L42" s="9">
        <v>0</v>
      </c>
      <c r="M42" s="9">
        <v>0</v>
      </c>
      <c r="N42" s="9">
        <v>-36413.102499999994</v>
      </c>
      <c r="O42" s="9">
        <v>-148045.84999999998</v>
      </c>
      <c r="P42" s="9">
        <v>0</v>
      </c>
      <c r="Q42" s="9">
        <v>0</v>
      </c>
      <c r="R42" s="9">
        <v>-36413.102499999994</v>
      </c>
      <c r="S42" s="9">
        <v>-147508.54999999999</v>
      </c>
      <c r="T42" s="9">
        <v>0</v>
      </c>
      <c r="U42" s="9">
        <v>0</v>
      </c>
      <c r="V42" s="9">
        <v>-36413.102499999994</v>
      </c>
      <c r="W42" s="9">
        <v>-147446.84</v>
      </c>
      <c r="X42" s="9">
        <v>0</v>
      </c>
      <c r="Y42" s="9">
        <v>0</v>
      </c>
      <c r="Z42" s="9">
        <v>-36413.102499999994</v>
      </c>
      <c r="AA42" s="9">
        <v>-147385.12</v>
      </c>
      <c r="AB42" s="9">
        <v>0</v>
      </c>
      <c r="AC42" s="9">
        <v>0</v>
      </c>
      <c r="AD42" s="9">
        <v>-36413.102499999994</v>
      </c>
      <c r="AE42" s="9">
        <v>-135024.78999999998</v>
      </c>
      <c r="AF42" s="9">
        <v>0</v>
      </c>
      <c r="AG42" s="9">
        <v>0</v>
      </c>
      <c r="AH42" s="10">
        <v>-36413.102499999994</v>
      </c>
      <c r="AI42" s="10">
        <v>-134963.08000000002</v>
      </c>
      <c r="AJ42" s="10">
        <v>0</v>
      </c>
      <c r="AK42" s="10">
        <v>0</v>
      </c>
      <c r="AL42" s="9">
        <v>-36413.102499999994</v>
      </c>
      <c r="AM42" s="9">
        <v>-134901.37</v>
      </c>
      <c r="AN42" s="9">
        <v>0</v>
      </c>
      <c r="AO42" s="9">
        <v>0</v>
      </c>
      <c r="AP42" s="9">
        <v>-36413.102499999994</v>
      </c>
      <c r="AQ42" s="9">
        <v>-134839.65000000002</v>
      </c>
      <c r="AR42" s="9">
        <v>0</v>
      </c>
      <c r="AS42" s="9">
        <v>0</v>
      </c>
      <c r="AT42" s="9">
        <v>-36413.102499999994</v>
      </c>
      <c r="AU42" s="9">
        <v>-134479.10999999999</v>
      </c>
      <c r="AV42" s="9">
        <v>0</v>
      </c>
      <c r="AW42" s="9">
        <v>0</v>
      </c>
      <c r="AX42" s="48">
        <f t="shared" si="1"/>
        <v>-2072111.9849999999</v>
      </c>
      <c r="AY42" s="48">
        <f t="shared" si="4"/>
        <v>-440154.30499999982</v>
      </c>
      <c r="AZ42" s="48">
        <f t="shared" si="4"/>
        <v>-1631957.6799999997</v>
      </c>
      <c r="BA42" s="48">
        <f t="shared" si="4"/>
        <v>0</v>
      </c>
      <c r="BB42" s="48">
        <f t="shared" si="2"/>
        <v>0</v>
      </c>
      <c r="BD42" s="48"/>
      <c r="BE42" s="48">
        <f t="shared" si="3"/>
        <v>0</v>
      </c>
      <c r="BF42" s="48"/>
    </row>
    <row r="43" spans="1:58" x14ac:dyDescent="0.25">
      <c r="A43" t="s">
        <v>41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10">
        <v>0</v>
      </c>
      <c r="AI43" s="10">
        <v>0</v>
      </c>
      <c r="AJ43" s="10">
        <v>0</v>
      </c>
      <c r="AK43" s="10">
        <v>0</v>
      </c>
      <c r="AL43" s="9">
        <v>0</v>
      </c>
      <c r="AM43" s="9">
        <v>0</v>
      </c>
      <c r="AN43" s="9"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48">
        <f t="shared" si="1"/>
        <v>0</v>
      </c>
      <c r="AY43" s="48">
        <f t="shared" si="4"/>
        <v>0</v>
      </c>
      <c r="AZ43" s="48">
        <f t="shared" si="4"/>
        <v>0</v>
      </c>
      <c r="BA43" s="48">
        <f t="shared" si="4"/>
        <v>0</v>
      </c>
      <c r="BB43" s="48">
        <f t="shared" si="2"/>
        <v>0</v>
      </c>
      <c r="BD43" s="48"/>
      <c r="BE43" s="48">
        <f t="shared" si="3"/>
        <v>0</v>
      </c>
      <c r="BF43" s="48"/>
    </row>
    <row r="44" spans="1:58" x14ac:dyDescent="0.25">
      <c r="A44" t="s">
        <v>42</v>
      </c>
      <c r="B44" s="9">
        <v>-18129.205000000002</v>
      </c>
      <c r="C44" s="9">
        <v>-1386337.1300000001</v>
      </c>
      <c r="D44" s="9">
        <v>0</v>
      </c>
      <c r="E44" s="9">
        <v>0</v>
      </c>
      <c r="F44" s="9">
        <v>-18129.205000000002</v>
      </c>
      <c r="G44" s="9">
        <v>-1382294.9000000001</v>
      </c>
      <c r="H44" s="9">
        <v>0</v>
      </c>
      <c r="I44" s="9">
        <v>0</v>
      </c>
      <c r="J44" s="9">
        <v>-17721.722500000003</v>
      </c>
      <c r="K44" s="9">
        <v>-1381757.1500000001</v>
      </c>
      <c r="L44" s="9">
        <v>0</v>
      </c>
      <c r="M44" s="9">
        <v>0</v>
      </c>
      <c r="N44" s="9">
        <v>-17721.722500000003</v>
      </c>
      <c r="O44" s="9">
        <v>-1382304.07</v>
      </c>
      <c r="P44" s="9">
        <v>0</v>
      </c>
      <c r="Q44" s="9">
        <v>0</v>
      </c>
      <c r="R44" s="9">
        <v>-17721.722500000003</v>
      </c>
      <c r="S44" s="9">
        <v>-1424529.6099999999</v>
      </c>
      <c r="T44" s="9">
        <v>0</v>
      </c>
      <c r="U44" s="9">
        <v>0</v>
      </c>
      <c r="V44" s="9">
        <v>-17721.722500000003</v>
      </c>
      <c r="W44" s="9">
        <v>-1441833.3599999999</v>
      </c>
      <c r="X44" s="9">
        <v>6280.31</v>
      </c>
      <c r="Y44" s="9">
        <v>0</v>
      </c>
      <c r="Z44" s="9">
        <v>-17721.722500000003</v>
      </c>
      <c r="AA44" s="9">
        <v>-1441011.29</v>
      </c>
      <c r="AB44" s="9">
        <v>5943.79</v>
      </c>
      <c r="AC44" s="9">
        <v>0</v>
      </c>
      <c r="AD44" s="9">
        <v>-17721.722500000003</v>
      </c>
      <c r="AE44" s="9">
        <v>-1439479.37</v>
      </c>
      <c r="AF44" s="9">
        <v>5943.79</v>
      </c>
      <c r="AG44" s="9">
        <v>0</v>
      </c>
      <c r="AH44" s="10">
        <v>-17721.722500000003</v>
      </c>
      <c r="AI44" s="10">
        <v>-1440805.51</v>
      </c>
      <c r="AJ44" s="10">
        <v>5943.79</v>
      </c>
      <c r="AK44" s="10">
        <v>0</v>
      </c>
      <c r="AL44" s="9">
        <v>-17721.722500000003</v>
      </c>
      <c r="AM44" s="9">
        <v>-1435031.26</v>
      </c>
      <c r="AN44" s="9">
        <v>5943.79</v>
      </c>
      <c r="AO44" s="9">
        <v>0</v>
      </c>
      <c r="AP44" s="9">
        <v>-17721.722500000003</v>
      </c>
      <c r="AQ44" s="9">
        <v>-1435098.48</v>
      </c>
      <c r="AR44" s="9">
        <v>5943.79</v>
      </c>
      <c r="AS44" s="9">
        <v>0</v>
      </c>
      <c r="AT44" s="9">
        <v>-17721.722500000003</v>
      </c>
      <c r="AU44" s="9">
        <v>-1456207.5699999998</v>
      </c>
      <c r="AV44" s="9">
        <v>5943.79</v>
      </c>
      <c r="AW44" s="9">
        <v>0</v>
      </c>
      <c r="AX44" s="48">
        <f t="shared" si="1"/>
        <v>-17218222.285000008</v>
      </c>
      <c r="AY44" s="48">
        <f t="shared" si="4"/>
        <v>-213475.63500000004</v>
      </c>
      <c r="AZ44" s="48">
        <f t="shared" si="4"/>
        <v>-17046689.700000003</v>
      </c>
      <c r="BA44" s="48">
        <f t="shared" si="4"/>
        <v>41943.05</v>
      </c>
      <c r="BB44" s="48">
        <f t="shared" si="2"/>
        <v>0</v>
      </c>
      <c r="BD44" s="48">
        <v>-41943.940197875723</v>
      </c>
      <c r="BE44" s="48">
        <f t="shared" si="3"/>
        <v>0.89019787572033238</v>
      </c>
      <c r="BF44" s="48"/>
    </row>
    <row r="45" spans="1:58" x14ac:dyDescent="0.25">
      <c r="A45" t="s">
        <v>43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7400.5</v>
      </c>
      <c r="Y45" s="9">
        <v>0</v>
      </c>
      <c r="Z45" s="9">
        <v>0</v>
      </c>
      <c r="AA45" s="9">
        <v>0</v>
      </c>
      <c r="AB45" s="9">
        <v>8005.6</v>
      </c>
      <c r="AC45" s="9">
        <v>0</v>
      </c>
      <c r="AD45" s="9">
        <v>0</v>
      </c>
      <c r="AE45" s="9">
        <v>0</v>
      </c>
      <c r="AF45" s="9">
        <v>8005.6</v>
      </c>
      <c r="AG45" s="9">
        <v>0</v>
      </c>
      <c r="AH45" s="10">
        <v>0</v>
      </c>
      <c r="AI45" s="10">
        <v>0</v>
      </c>
      <c r="AJ45" s="10">
        <v>8005.6</v>
      </c>
      <c r="AK45" s="10">
        <v>0</v>
      </c>
      <c r="AL45" s="9">
        <v>0</v>
      </c>
      <c r="AM45" s="9">
        <v>0</v>
      </c>
      <c r="AN45" s="9">
        <v>8005.6</v>
      </c>
      <c r="AO45" s="9">
        <v>0</v>
      </c>
      <c r="AP45" s="9">
        <v>0</v>
      </c>
      <c r="AQ45" s="9">
        <v>0</v>
      </c>
      <c r="AR45" s="9">
        <v>8005.6</v>
      </c>
      <c r="AS45" s="9">
        <v>0</v>
      </c>
      <c r="AT45" s="9">
        <v>0</v>
      </c>
      <c r="AU45" s="9">
        <v>0</v>
      </c>
      <c r="AV45" s="9">
        <v>8005.6</v>
      </c>
      <c r="AW45" s="9">
        <v>0</v>
      </c>
      <c r="AX45" s="48">
        <f t="shared" si="1"/>
        <v>55434.1</v>
      </c>
      <c r="AY45" s="48">
        <f t="shared" si="4"/>
        <v>0</v>
      </c>
      <c r="AZ45" s="48">
        <f t="shared" si="4"/>
        <v>0</v>
      </c>
      <c r="BA45" s="48">
        <f t="shared" si="4"/>
        <v>55434.1</v>
      </c>
      <c r="BB45" s="48">
        <f t="shared" si="2"/>
        <v>0</v>
      </c>
      <c r="BD45" s="48">
        <v>-55574.136351508088</v>
      </c>
      <c r="BE45" s="48">
        <f t="shared" si="3"/>
        <v>140.03635150808987</v>
      </c>
      <c r="BF45" s="48"/>
    </row>
    <row r="46" spans="1:58" x14ac:dyDescent="0.25">
      <c r="A46" t="s">
        <v>44</v>
      </c>
      <c r="B46" s="9">
        <v>0</v>
      </c>
      <c r="C46" s="9">
        <v>-53065.46</v>
      </c>
      <c r="D46" s="9">
        <v>0</v>
      </c>
      <c r="E46" s="9">
        <v>0</v>
      </c>
      <c r="F46" s="9">
        <v>0</v>
      </c>
      <c r="G46" s="9">
        <v>-52815.46</v>
      </c>
      <c r="H46" s="9">
        <v>0</v>
      </c>
      <c r="I46" s="9">
        <v>0</v>
      </c>
      <c r="J46" s="9">
        <v>0</v>
      </c>
      <c r="K46" s="9">
        <v>-52815.46</v>
      </c>
      <c r="L46" s="9">
        <v>0</v>
      </c>
      <c r="M46" s="9">
        <v>0</v>
      </c>
      <c r="N46" s="9">
        <v>0</v>
      </c>
      <c r="O46" s="9">
        <v>-52815.46</v>
      </c>
      <c r="P46" s="9">
        <v>0</v>
      </c>
      <c r="Q46" s="9">
        <v>0</v>
      </c>
      <c r="R46" s="9">
        <v>0</v>
      </c>
      <c r="S46" s="9">
        <v>-52815.46</v>
      </c>
      <c r="T46" s="9">
        <v>0</v>
      </c>
      <c r="U46" s="9">
        <v>0</v>
      </c>
      <c r="V46" s="9">
        <v>0</v>
      </c>
      <c r="W46" s="9">
        <v>-52815.46</v>
      </c>
      <c r="X46" s="9">
        <v>0</v>
      </c>
      <c r="Y46" s="9">
        <v>0</v>
      </c>
      <c r="Z46" s="9">
        <v>0</v>
      </c>
      <c r="AA46" s="9">
        <v>-52815.46</v>
      </c>
      <c r="AB46" s="9">
        <v>0</v>
      </c>
      <c r="AC46" s="9">
        <v>0</v>
      </c>
      <c r="AD46" s="9">
        <v>0</v>
      </c>
      <c r="AE46" s="9">
        <v>-52815.46</v>
      </c>
      <c r="AF46" s="9">
        <v>0</v>
      </c>
      <c r="AG46" s="9">
        <v>0</v>
      </c>
      <c r="AH46" s="10">
        <v>0</v>
      </c>
      <c r="AI46" s="10">
        <v>-52815.46</v>
      </c>
      <c r="AJ46" s="10">
        <v>0</v>
      </c>
      <c r="AK46" s="10">
        <v>0</v>
      </c>
      <c r="AL46" s="9">
        <v>0</v>
      </c>
      <c r="AM46" s="9">
        <v>-52815.46</v>
      </c>
      <c r="AN46" s="9">
        <v>0</v>
      </c>
      <c r="AO46" s="9">
        <v>0</v>
      </c>
      <c r="AP46" s="9">
        <v>0</v>
      </c>
      <c r="AQ46" s="9">
        <v>-52815.46</v>
      </c>
      <c r="AR46" s="9">
        <v>0</v>
      </c>
      <c r="AS46" s="9">
        <v>0</v>
      </c>
      <c r="AT46" s="9">
        <v>0</v>
      </c>
      <c r="AU46" s="9">
        <v>-52815.46</v>
      </c>
      <c r="AV46" s="9">
        <v>0</v>
      </c>
      <c r="AW46" s="9">
        <v>0</v>
      </c>
      <c r="AX46" s="48">
        <f t="shared" si="1"/>
        <v>-634035.52</v>
      </c>
      <c r="AY46" s="48">
        <f t="shared" si="4"/>
        <v>0</v>
      </c>
      <c r="AZ46" s="48">
        <f t="shared" si="4"/>
        <v>-634035.52</v>
      </c>
      <c r="BA46" s="48">
        <f t="shared" si="4"/>
        <v>0</v>
      </c>
      <c r="BB46" s="48">
        <f t="shared" si="2"/>
        <v>0</v>
      </c>
      <c r="BD46" s="48"/>
      <c r="BE46" s="48">
        <f t="shared" si="3"/>
        <v>0</v>
      </c>
      <c r="BF46" s="48"/>
    </row>
    <row r="47" spans="1:58" x14ac:dyDescent="0.25">
      <c r="A47" t="s">
        <v>45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10">
        <v>0</v>
      </c>
      <c r="AI47" s="10">
        <v>0</v>
      </c>
      <c r="AJ47" s="10">
        <v>0</v>
      </c>
      <c r="AK47" s="10">
        <v>0</v>
      </c>
      <c r="AL47" s="9">
        <v>0</v>
      </c>
      <c r="AM47" s="9">
        <v>0</v>
      </c>
      <c r="AN47" s="9"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48">
        <f t="shared" si="1"/>
        <v>0</v>
      </c>
      <c r="AY47" s="48">
        <f t="shared" si="4"/>
        <v>0</v>
      </c>
      <c r="AZ47" s="48">
        <f t="shared" si="4"/>
        <v>0</v>
      </c>
      <c r="BA47" s="48">
        <f t="shared" si="4"/>
        <v>0</v>
      </c>
      <c r="BB47" s="48">
        <f t="shared" si="2"/>
        <v>0</v>
      </c>
      <c r="BD47" s="48"/>
      <c r="BE47" s="48">
        <f t="shared" si="3"/>
        <v>0</v>
      </c>
      <c r="BF47" s="48"/>
    </row>
    <row r="48" spans="1:58" x14ac:dyDescent="0.25">
      <c r="A48" t="s">
        <v>46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10">
        <v>0</v>
      </c>
      <c r="AI48" s="10">
        <v>0</v>
      </c>
      <c r="AJ48" s="10">
        <v>0</v>
      </c>
      <c r="AK48" s="10">
        <v>0</v>
      </c>
      <c r="AL48" s="9">
        <v>0</v>
      </c>
      <c r="AM48" s="9">
        <v>0</v>
      </c>
      <c r="AN48" s="9"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48">
        <f t="shared" si="1"/>
        <v>0</v>
      </c>
      <c r="AY48" s="48">
        <f t="shared" si="4"/>
        <v>0</v>
      </c>
      <c r="AZ48" s="48">
        <f t="shared" si="4"/>
        <v>0</v>
      </c>
      <c r="BA48" s="48">
        <f t="shared" si="4"/>
        <v>0</v>
      </c>
      <c r="BB48" s="48">
        <f t="shared" si="2"/>
        <v>0</v>
      </c>
      <c r="BD48" s="48"/>
      <c r="BE48" s="48">
        <f t="shared" si="3"/>
        <v>0</v>
      </c>
      <c r="BF48" s="48"/>
    </row>
    <row r="49" spans="1:58" x14ac:dyDescent="0.25">
      <c r="A49" t="s">
        <v>47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10">
        <v>0</v>
      </c>
      <c r="AI49" s="10">
        <v>0</v>
      </c>
      <c r="AJ49" s="10">
        <v>0</v>
      </c>
      <c r="AK49" s="10">
        <v>0</v>
      </c>
      <c r="AL49" s="9">
        <v>0</v>
      </c>
      <c r="AM49" s="9">
        <v>0</v>
      </c>
      <c r="AN49" s="9"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48">
        <f t="shared" si="1"/>
        <v>0</v>
      </c>
      <c r="AY49" s="48">
        <f t="shared" si="4"/>
        <v>0</v>
      </c>
      <c r="AZ49" s="48">
        <f t="shared" si="4"/>
        <v>0</v>
      </c>
      <c r="BA49" s="48">
        <f t="shared" si="4"/>
        <v>0</v>
      </c>
      <c r="BB49" s="48">
        <f t="shared" si="2"/>
        <v>0</v>
      </c>
      <c r="BD49" s="48"/>
      <c r="BE49" s="48">
        <f t="shared" si="3"/>
        <v>0</v>
      </c>
      <c r="BF49" s="48"/>
    </row>
    <row r="50" spans="1:58" x14ac:dyDescent="0.25">
      <c r="A50" t="s">
        <v>48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10">
        <v>0</v>
      </c>
      <c r="AI50" s="10">
        <v>0</v>
      </c>
      <c r="AJ50" s="10">
        <v>0</v>
      </c>
      <c r="AK50" s="10">
        <v>0</v>
      </c>
      <c r="AL50" s="9">
        <v>0</v>
      </c>
      <c r="AM50" s="9">
        <v>0</v>
      </c>
      <c r="AN50" s="9"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48">
        <f t="shared" si="1"/>
        <v>0</v>
      </c>
      <c r="AY50" s="48">
        <f t="shared" si="4"/>
        <v>0</v>
      </c>
      <c r="AZ50" s="48">
        <f t="shared" si="4"/>
        <v>0</v>
      </c>
      <c r="BA50" s="48">
        <f t="shared" si="4"/>
        <v>0</v>
      </c>
      <c r="BB50" s="48">
        <f t="shared" si="2"/>
        <v>0</v>
      </c>
      <c r="BD50" s="48"/>
      <c r="BE50" s="48">
        <f t="shared" si="3"/>
        <v>0</v>
      </c>
      <c r="BF50" s="48"/>
    </row>
    <row r="51" spans="1:58" x14ac:dyDescent="0.25">
      <c r="A51" t="s">
        <v>49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10">
        <v>0</v>
      </c>
      <c r="AI51" s="10">
        <v>0</v>
      </c>
      <c r="AJ51" s="10">
        <v>0</v>
      </c>
      <c r="AK51" s="10">
        <v>0</v>
      </c>
      <c r="AL51" s="9">
        <v>0</v>
      </c>
      <c r="AM51" s="9">
        <v>0</v>
      </c>
      <c r="AN51" s="9"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48">
        <f t="shared" si="1"/>
        <v>0</v>
      </c>
      <c r="AY51" s="48">
        <f t="shared" si="4"/>
        <v>0</v>
      </c>
      <c r="AZ51" s="48">
        <f t="shared" si="4"/>
        <v>0</v>
      </c>
      <c r="BA51" s="48">
        <f t="shared" si="4"/>
        <v>0</v>
      </c>
      <c r="BB51" s="48">
        <f t="shared" si="2"/>
        <v>0</v>
      </c>
      <c r="BD51" s="48"/>
      <c r="BE51" s="48">
        <f t="shared" si="3"/>
        <v>0</v>
      </c>
      <c r="BF51" s="48"/>
    </row>
    <row r="52" spans="1:58" x14ac:dyDescent="0.25">
      <c r="A52" t="s">
        <v>50</v>
      </c>
      <c r="B52" s="9">
        <v>-5881.295000000001</v>
      </c>
      <c r="C52" s="9">
        <v>-154099.18</v>
      </c>
      <c r="D52" s="9">
        <v>0</v>
      </c>
      <c r="E52" s="9">
        <v>0</v>
      </c>
      <c r="F52" s="9">
        <v>-5881.295000000001</v>
      </c>
      <c r="G52" s="9">
        <v>-153599.18</v>
      </c>
      <c r="H52" s="9">
        <v>0</v>
      </c>
      <c r="I52" s="9">
        <v>0</v>
      </c>
      <c r="J52" s="9">
        <v>-5748.2878879999998</v>
      </c>
      <c r="K52" s="9">
        <v>-516740.43</v>
      </c>
      <c r="L52" s="9">
        <v>0</v>
      </c>
      <c r="M52" s="9">
        <v>0</v>
      </c>
      <c r="N52" s="9">
        <v>-5748.2878879999998</v>
      </c>
      <c r="O52" s="9">
        <v>-274562.93</v>
      </c>
      <c r="P52" s="9">
        <v>0</v>
      </c>
      <c r="Q52" s="9">
        <v>0</v>
      </c>
      <c r="R52" s="9">
        <v>-5748.2878879999998</v>
      </c>
      <c r="S52" s="9">
        <v>-274562.95</v>
      </c>
      <c r="T52" s="9">
        <v>0</v>
      </c>
      <c r="U52" s="9">
        <v>0</v>
      </c>
      <c r="V52" s="9">
        <v>-5748.2878879999998</v>
      </c>
      <c r="W52" s="9">
        <v>-274562.92000000004</v>
      </c>
      <c r="X52" s="9">
        <v>0</v>
      </c>
      <c r="Y52" s="9">
        <v>0</v>
      </c>
      <c r="Z52" s="9">
        <v>-5748.2878879999998</v>
      </c>
      <c r="AA52" s="9">
        <v>-274562.92000000004</v>
      </c>
      <c r="AB52" s="9">
        <v>0</v>
      </c>
      <c r="AC52" s="9">
        <v>0</v>
      </c>
      <c r="AD52" s="9">
        <v>-5748.2878879999998</v>
      </c>
      <c r="AE52" s="9">
        <v>-274562.94</v>
      </c>
      <c r="AF52" s="9">
        <v>0</v>
      </c>
      <c r="AG52" s="9">
        <v>0</v>
      </c>
      <c r="AH52" s="10">
        <v>-5748.2878879999998</v>
      </c>
      <c r="AI52" s="10">
        <v>-274562.93</v>
      </c>
      <c r="AJ52" s="10">
        <v>0</v>
      </c>
      <c r="AK52" s="10">
        <v>0</v>
      </c>
      <c r="AL52" s="9">
        <v>-5748.2878879999998</v>
      </c>
      <c r="AM52" s="9">
        <v>-274477.51</v>
      </c>
      <c r="AN52" s="9">
        <v>0</v>
      </c>
      <c r="AO52" s="9">
        <v>0</v>
      </c>
      <c r="AP52" s="9">
        <v>-5748.2878879999998</v>
      </c>
      <c r="AQ52" s="9">
        <v>-274434.57</v>
      </c>
      <c r="AR52" s="9">
        <v>0</v>
      </c>
      <c r="AS52" s="9">
        <v>0</v>
      </c>
      <c r="AT52" s="9">
        <v>-5748.2878879999998</v>
      </c>
      <c r="AU52" s="9">
        <v>-206904.90999999997</v>
      </c>
      <c r="AV52" s="9">
        <v>0</v>
      </c>
      <c r="AW52" s="9">
        <v>0</v>
      </c>
      <c r="AX52" s="48">
        <f t="shared" si="1"/>
        <v>-3296878.8388800002</v>
      </c>
      <c r="AY52" s="48">
        <f t="shared" si="4"/>
        <v>-69245.46888</v>
      </c>
      <c r="AZ52" s="48">
        <f t="shared" si="4"/>
        <v>-3227633.3699999996</v>
      </c>
      <c r="BA52" s="48">
        <f t="shared" si="4"/>
        <v>0</v>
      </c>
      <c r="BB52" s="48">
        <f t="shared" si="2"/>
        <v>0</v>
      </c>
      <c r="BD52" s="48"/>
      <c r="BE52" s="48">
        <f t="shared" si="3"/>
        <v>0</v>
      </c>
      <c r="BF52" s="48"/>
    </row>
    <row r="53" spans="1:58" x14ac:dyDescent="0.25">
      <c r="A53" t="s">
        <v>51</v>
      </c>
      <c r="B53" s="9">
        <v>-4621.0174999999999</v>
      </c>
      <c r="C53" s="9">
        <v>-14354.17</v>
      </c>
      <c r="D53" s="9">
        <v>0</v>
      </c>
      <c r="E53" s="9">
        <v>0</v>
      </c>
      <c r="F53" s="9">
        <v>-4621.0174999999999</v>
      </c>
      <c r="G53" s="9">
        <v>-14104.17</v>
      </c>
      <c r="H53" s="9">
        <v>0</v>
      </c>
      <c r="I53" s="9">
        <v>0</v>
      </c>
      <c r="J53" s="9">
        <v>-4516.5119119999999</v>
      </c>
      <c r="K53" s="9">
        <v>-14104.17</v>
      </c>
      <c r="L53" s="9">
        <v>0</v>
      </c>
      <c r="M53" s="9">
        <v>0</v>
      </c>
      <c r="N53" s="9">
        <v>-4516.5119119999999</v>
      </c>
      <c r="O53" s="9">
        <v>-14104.17</v>
      </c>
      <c r="P53" s="9">
        <v>0</v>
      </c>
      <c r="Q53" s="9">
        <v>0</v>
      </c>
      <c r="R53" s="9">
        <v>-4516.5119119999999</v>
      </c>
      <c r="S53" s="9">
        <v>-14104.17</v>
      </c>
      <c r="T53" s="9">
        <v>0</v>
      </c>
      <c r="U53" s="9">
        <v>0</v>
      </c>
      <c r="V53" s="9">
        <v>-4516.5119119999999</v>
      </c>
      <c r="W53" s="9">
        <v>-14104.17</v>
      </c>
      <c r="X53" s="9">
        <v>0</v>
      </c>
      <c r="Y53" s="9">
        <v>0</v>
      </c>
      <c r="Z53" s="9">
        <v>-4516.5119119999999</v>
      </c>
      <c r="AA53" s="9">
        <v>-14104.17</v>
      </c>
      <c r="AB53" s="9">
        <v>0</v>
      </c>
      <c r="AC53" s="9">
        <v>0</v>
      </c>
      <c r="AD53" s="9">
        <v>-4516.5119119999999</v>
      </c>
      <c r="AE53" s="9">
        <v>-14104.17</v>
      </c>
      <c r="AF53" s="9">
        <v>0</v>
      </c>
      <c r="AG53" s="9">
        <v>0</v>
      </c>
      <c r="AH53" s="10">
        <v>-4516.5119119999999</v>
      </c>
      <c r="AI53" s="10">
        <v>-14104.17</v>
      </c>
      <c r="AJ53" s="10">
        <v>0</v>
      </c>
      <c r="AK53" s="10">
        <v>0</v>
      </c>
      <c r="AL53" s="9">
        <v>-4516.5119119999999</v>
      </c>
      <c r="AM53" s="9">
        <v>-14104.17</v>
      </c>
      <c r="AN53" s="9">
        <v>0</v>
      </c>
      <c r="AO53" s="9">
        <v>0</v>
      </c>
      <c r="AP53" s="9">
        <v>-4516.5119119999999</v>
      </c>
      <c r="AQ53" s="9">
        <v>-14208.33</v>
      </c>
      <c r="AR53" s="9">
        <v>0</v>
      </c>
      <c r="AS53" s="9">
        <v>0</v>
      </c>
      <c r="AT53" s="9">
        <v>-4516.5119119999999</v>
      </c>
      <c r="AU53" s="9">
        <v>-14208.33</v>
      </c>
      <c r="AV53" s="9">
        <v>0</v>
      </c>
      <c r="AW53" s="9">
        <v>0</v>
      </c>
      <c r="AX53" s="48">
        <f t="shared" si="1"/>
        <v>-224115.51411999995</v>
      </c>
      <c r="AY53" s="48">
        <f t="shared" si="4"/>
        <v>-54407.154120000014</v>
      </c>
      <c r="AZ53" s="48">
        <f t="shared" si="4"/>
        <v>-169708.36</v>
      </c>
      <c r="BA53" s="48">
        <f t="shared" si="4"/>
        <v>0</v>
      </c>
      <c r="BB53" s="48">
        <f t="shared" si="2"/>
        <v>0</v>
      </c>
      <c r="BD53" s="48"/>
      <c r="BE53" s="48">
        <f t="shared" si="3"/>
        <v>0</v>
      </c>
      <c r="BF53" s="48"/>
    </row>
    <row r="54" spans="1:58" x14ac:dyDescent="0.25">
      <c r="A54" t="s">
        <v>52</v>
      </c>
      <c r="B54" s="9">
        <v>-3938.3671875</v>
      </c>
      <c r="C54" s="9">
        <v>0</v>
      </c>
      <c r="D54" s="9">
        <v>0</v>
      </c>
      <c r="E54" s="9">
        <v>0</v>
      </c>
      <c r="F54" s="9">
        <v>-3938.3671875</v>
      </c>
      <c r="G54" s="9">
        <v>0</v>
      </c>
      <c r="H54" s="9">
        <v>0</v>
      </c>
      <c r="I54" s="9">
        <v>0</v>
      </c>
      <c r="J54" s="9">
        <v>-3849.2999249999993</v>
      </c>
      <c r="K54" s="9">
        <v>0</v>
      </c>
      <c r="L54" s="9">
        <v>0</v>
      </c>
      <c r="M54" s="9">
        <v>0</v>
      </c>
      <c r="N54" s="9">
        <v>-3849.2999249999993</v>
      </c>
      <c r="O54" s="9">
        <v>0</v>
      </c>
      <c r="P54" s="9">
        <v>0</v>
      </c>
      <c r="Q54" s="9">
        <v>0</v>
      </c>
      <c r="R54" s="9">
        <v>-3849.2999249999993</v>
      </c>
      <c r="S54" s="9">
        <v>0</v>
      </c>
      <c r="T54" s="9">
        <v>0</v>
      </c>
      <c r="U54" s="9">
        <v>0</v>
      </c>
      <c r="V54" s="9">
        <v>-3849.2999249999993</v>
      </c>
      <c r="W54" s="9">
        <v>0</v>
      </c>
      <c r="X54" s="9">
        <v>0</v>
      </c>
      <c r="Y54" s="9">
        <v>0</v>
      </c>
      <c r="Z54" s="9">
        <v>-3849.2999249999993</v>
      </c>
      <c r="AA54" s="9">
        <v>0</v>
      </c>
      <c r="AB54" s="9">
        <v>0</v>
      </c>
      <c r="AC54" s="9">
        <v>0</v>
      </c>
      <c r="AD54" s="9">
        <v>-3849.2999249999993</v>
      </c>
      <c r="AE54" s="9">
        <v>0</v>
      </c>
      <c r="AF54" s="9">
        <v>0</v>
      </c>
      <c r="AG54" s="9">
        <v>0</v>
      </c>
      <c r="AH54" s="10">
        <v>-3849.2999249999993</v>
      </c>
      <c r="AI54" s="10">
        <v>0</v>
      </c>
      <c r="AJ54" s="10">
        <v>0</v>
      </c>
      <c r="AK54" s="10">
        <v>0</v>
      </c>
      <c r="AL54" s="9">
        <v>-3849.2999249999993</v>
      </c>
      <c r="AM54" s="9">
        <v>0</v>
      </c>
      <c r="AN54" s="9">
        <v>0</v>
      </c>
      <c r="AO54" s="9">
        <v>0</v>
      </c>
      <c r="AP54" s="9">
        <v>-3849.2999249999993</v>
      </c>
      <c r="AQ54" s="9">
        <v>0</v>
      </c>
      <c r="AR54" s="9">
        <v>0</v>
      </c>
      <c r="AS54" s="9">
        <v>0</v>
      </c>
      <c r="AT54" s="9">
        <v>-3849.2999249999993</v>
      </c>
      <c r="AU54" s="9">
        <v>0</v>
      </c>
      <c r="AV54" s="9">
        <v>0</v>
      </c>
      <c r="AW54" s="9">
        <v>0</v>
      </c>
      <c r="AX54" s="48">
        <f t="shared" si="1"/>
        <v>-46369.733624999993</v>
      </c>
      <c r="AY54" s="48">
        <f t="shared" si="4"/>
        <v>-46369.733624999993</v>
      </c>
      <c r="AZ54" s="48">
        <f t="shared" si="4"/>
        <v>0</v>
      </c>
      <c r="BA54" s="48">
        <f t="shared" si="4"/>
        <v>0</v>
      </c>
      <c r="BB54" s="48">
        <f t="shared" si="2"/>
        <v>0</v>
      </c>
      <c r="BD54" s="48"/>
      <c r="BE54" s="48">
        <f t="shared" si="3"/>
        <v>0</v>
      </c>
      <c r="BF54" s="48"/>
    </row>
    <row r="55" spans="1:58" x14ac:dyDescent="0.25">
      <c r="A55" t="s">
        <v>53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130219.12</v>
      </c>
      <c r="AC55" s="9">
        <v>0</v>
      </c>
      <c r="AD55" s="9">
        <v>0</v>
      </c>
      <c r="AE55" s="9">
        <v>0</v>
      </c>
      <c r="AF55" s="9">
        <v>130219.12</v>
      </c>
      <c r="AG55" s="9">
        <v>0</v>
      </c>
      <c r="AH55" s="10">
        <v>0</v>
      </c>
      <c r="AI55" s="10">
        <v>0</v>
      </c>
      <c r="AJ55" s="10">
        <v>130659.654868023</v>
      </c>
      <c r="AK55" s="10">
        <v>0</v>
      </c>
      <c r="AL55" s="9">
        <v>0</v>
      </c>
      <c r="AM55" s="9">
        <v>0</v>
      </c>
      <c r="AN55" s="9">
        <v>130659.654868023</v>
      </c>
      <c r="AO55" s="9">
        <v>0</v>
      </c>
      <c r="AP55" s="9">
        <v>0</v>
      </c>
      <c r="AQ55" s="9">
        <v>0</v>
      </c>
      <c r="AR55" s="9">
        <v>130659.654868023</v>
      </c>
      <c r="AS55" s="9">
        <v>0</v>
      </c>
      <c r="AT55" s="9">
        <v>0</v>
      </c>
      <c r="AU55" s="9">
        <v>0</v>
      </c>
      <c r="AV55" s="9">
        <v>130659.654868023</v>
      </c>
      <c r="AW55" s="9">
        <v>0</v>
      </c>
      <c r="AX55" s="48">
        <f t="shared" si="1"/>
        <v>783076.85947209201</v>
      </c>
      <c r="AY55" s="48">
        <f t="shared" si="4"/>
        <v>0</v>
      </c>
      <c r="AZ55" s="48">
        <f t="shared" si="4"/>
        <v>0</v>
      </c>
      <c r="BA55" s="48">
        <f t="shared" si="4"/>
        <v>783076.85947209201</v>
      </c>
      <c r="BB55" s="48">
        <f t="shared" si="2"/>
        <v>0</v>
      </c>
      <c r="BD55" s="48">
        <v>-783076.85947209317</v>
      </c>
      <c r="BE55" s="48">
        <f t="shared" si="3"/>
        <v>1.1641532182693481E-9</v>
      </c>
      <c r="BF55" s="48"/>
    </row>
    <row r="56" spans="1:58" x14ac:dyDescent="0.25">
      <c r="A56" t="s">
        <v>54</v>
      </c>
      <c r="B56" s="9">
        <v>-2538.0588541666666</v>
      </c>
      <c r="C56" s="9">
        <v>-121213.75</v>
      </c>
      <c r="D56" s="9">
        <v>0</v>
      </c>
      <c r="E56" s="9">
        <v>0</v>
      </c>
      <c r="F56" s="9">
        <v>-2538.0588541666666</v>
      </c>
      <c r="G56" s="9">
        <v>-120963.75</v>
      </c>
      <c r="H56" s="9">
        <v>0</v>
      </c>
      <c r="I56" s="9">
        <v>0</v>
      </c>
      <c r="J56" s="9">
        <v>-2480.6599516666661</v>
      </c>
      <c r="K56" s="9">
        <v>242177.5</v>
      </c>
      <c r="L56" s="9">
        <v>0</v>
      </c>
      <c r="M56" s="9">
        <v>0</v>
      </c>
      <c r="N56" s="9">
        <v>-2480.6599516666661</v>
      </c>
      <c r="O56" s="9">
        <v>0</v>
      </c>
      <c r="P56" s="9">
        <v>0</v>
      </c>
      <c r="Q56" s="9">
        <v>0</v>
      </c>
      <c r="R56" s="9">
        <v>-2480.6599516666661</v>
      </c>
      <c r="S56" s="9">
        <v>0</v>
      </c>
      <c r="T56" s="9">
        <v>0</v>
      </c>
      <c r="U56" s="9">
        <v>0</v>
      </c>
      <c r="V56" s="9">
        <v>-2480.6599516666661</v>
      </c>
      <c r="W56" s="9">
        <v>0</v>
      </c>
      <c r="X56" s="9">
        <v>0</v>
      </c>
      <c r="Y56" s="9">
        <v>0</v>
      </c>
      <c r="Z56" s="9">
        <v>-2480.6599516666661</v>
      </c>
      <c r="AA56" s="9">
        <v>0</v>
      </c>
      <c r="AB56" s="9">
        <v>0</v>
      </c>
      <c r="AC56" s="9">
        <v>0</v>
      </c>
      <c r="AD56" s="9">
        <v>-2480.6599516666661</v>
      </c>
      <c r="AE56" s="9">
        <v>0</v>
      </c>
      <c r="AF56" s="9">
        <v>0</v>
      </c>
      <c r="AG56" s="9">
        <v>0</v>
      </c>
      <c r="AH56" s="10">
        <v>-2480.6599516666661</v>
      </c>
      <c r="AI56" s="10">
        <v>0</v>
      </c>
      <c r="AJ56" s="10">
        <v>0</v>
      </c>
      <c r="AK56" s="10">
        <v>0</v>
      </c>
      <c r="AL56" s="9">
        <v>-2480.6599516666661</v>
      </c>
      <c r="AM56" s="9">
        <v>0</v>
      </c>
      <c r="AN56" s="9">
        <v>0</v>
      </c>
      <c r="AO56" s="9">
        <v>0</v>
      </c>
      <c r="AP56" s="9">
        <v>-2480.6599516666661</v>
      </c>
      <c r="AQ56" s="9">
        <v>0</v>
      </c>
      <c r="AR56" s="9">
        <v>0</v>
      </c>
      <c r="AS56" s="9">
        <v>0</v>
      </c>
      <c r="AT56" s="9">
        <v>-2480.6599516666661</v>
      </c>
      <c r="AU56" s="9">
        <v>0</v>
      </c>
      <c r="AV56" s="9">
        <v>0</v>
      </c>
      <c r="AW56" s="9">
        <v>0</v>
      </c>
      <c r="AX56" s="48">
        <f t="shared" si="1"/>
        <v>-29882.717224999982</v>
      </c>
      <c r="AY56" s="48">
        <f t="shared" si="4"/>
        <v>-29882.717224999989</v>
      </c>
      <c r="AZ56" s="48">
        <f t="shared" si="4"/>
        <v>0</v>
      </c>
      <c r="BA56" s="48">
        <f t="shared" si="4"/>
        <v>0</v>
      </c>
      <c r="BB56" s="48">
        <f t="shared" si="2"/>
        <v>0</v>
      </c>
      <c r="BD56" s="48"/>
      <c r="BE56" s="48">
        <f t="shared" si="3"/>
        <v>0</v>
      </c>
      <c r="BF56" s="48"/>
    </row>
    <row r="57" spans="1:58" x14ac:dyDescent="0.25">
      <c r="A57" t="s">
        <v>55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10">
        <v>0</v>
      </c>
      <c r="AI57" s="10">
        <v>0</v>
      </c>
      <c r="AJ57" s="10">
        <v>0</v>
      </c>
      <c r="AK57" s="10">
        <v>0</v>
      </c>
      <c r="AL57" s="9">
        <v>0</v>
      </c>
      <c r="AM57" s="9">
        <v>0</v>
      </c>
      <c r="AN57" s="9"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48">
        <f t="shared" si="1"/>
        <v>0</v>
      </c>
      <c r="AY57" s="48">
        <f t="shared" si="4"/>
        <v>0</v>
      </c>
      <c r="AZ57" s="48">
        <f t="shared" si="4"/>
        <v>0</v>
      </c>
      <c r="BA57" s="48">
        <f t="shared" si="4"/>
        <v>0</v>
      </c>
      <c r="BB57" s="48">
        <f t="shared" si="2"/>
        <v>0</v>
      </c>
      <c r="BD57" s="48"/>
      <c r="BE57" s="48">
        <f t="shared" si="3"/>
        <v>0</v>
      </c>
      <c r="BF57" s="48"/>
    </row>
    <row r="58" spans="1:58" x14ac:dyDescent="0.25">
      <c r="A58" t="s">
        <v>56</v>
      </c>
      <c r="B58" s="9">
        <v>-15818.083333333334</v>
      </c>
      <c r="C58" s="9">
        <v>-379371.45</v>
      </c>
      <c r="D58" s="9">
        <v>0</v>
      </c>
      <c r="E58" s="9">
        <v>0</v>
      </c>
      <c r="F58" s="9">
        <v>-15818.083333333334</v>
      </c>
      <c r="G58" s="9">
        <v>-292527.7</v>
      </c>
      <c r="H58" s="9">
        <v>0</v>
      </c>
      <c r="I58" s="9">
        <v>0</v>
      </c>
      <c r="J58" s="9">
        <v>-14684.560333333337</v>
      </c>
      <c r="K58" s="9">
        <v>-292527.7</v>
      </c>
      <c r="L58" s="9">
        <v>0</v>
      </c>
      <c r="M58" s="9">
        <v>0</v>
      </c>
      <c r="N58" s="9">
        <v>-14684.560333333337</v>
      </c>
      <c r="O58" s="9">
        <v>-292527.7</v>
      </c>
      <c r="P58" s="9">
        <v>0</v>
      </c>
      <c r="Q58" s="9">
        <v>0</v>
      </c>
      <c r="R58" s="9">
        <v>-14684.560333333337</v>
      </c>
      <c r="S58" s="9">
        <v>-292527.70999999996</v>
      </c>
      <c r="T58" s="9">
        <v>0</v>
      </c>
      <c r="U58" s="9">
        <v>0</v>
      </c>
      <c r="V58" s="9">
        <v>-14684.560333333337</v>
      </c>
      <c r="W58" s="9">
        <v>-292458.95</v>
      </c>
      <c r="X58" s="9">
        <v>0</v>
      </c>
      <c r="Y58" s="9">
        <v>0</v>
      </c>
      <c r="Z58" s="9">
        <v>-14684.560333333337</v>
      </c>
      <c r="AA58" s="9">
        <v>-292370.62</v>
      </c>
      <c r="AB58" s="9">
        <v>0</v>
      </c>
      <c r="AC58" s="9">
        <v>0</v>
      </c>
      <c r="AD58" s="9">
        <v>-14684.560333333337</v>
      </c>
      <c r="AE58" s="9">
        <v>-292335.62</v>
      </c>
      <c r="AF58" s="9">
        <v>0</v>
      </c>
      <c r="AG58" s="9">
        <v>0</v>
      </c>
      <c r="AH58" s="10">
        <v>-14684.560333333337</v>
      </c>
      <c r="AI58" s="10">
        <v>-292335.62</v>
      </c>
      <c r="AJ58" s="10">
        <v>0</v>
      </c>
      <c r="AK58" s="10">
        <v>0</v>
      </c>
      <c r="AL58" s="9">
        <v>-14684.560333333337</v>
      </c>
      <c r="AM58" s="9">
        <v>-292335.62</v>
      </c>
      <c r="AN58" s="9">
        <v>0</v>
      </c>
      <c r="AO58" s="9">
        <v>0</v>
      </c>
      <c r="AP58" s="9">
        <v>-14684.560333333337</v>
      </c>
      <c r="AQ58" s="9">
        <v>-292335.63</v>
      </c>
      <c r="AR58" s="9">
        <v>0</v>
      </c>
      <c r="AS58" s="9">
        <v>0</v>
      </c>
      <c r="AT58" s="9">
        <v>-14684.560333333337</v>
      </c>
      <c r="AU58" s="9">
        <v>-292335.62</v>
      </c>
      <c r="AV58" s="9">
        <v>0</v>
      </c>
      <c r="AW58" s="9">
        <v>0</v>
      </c>
      <c r="AX58" s="48">
        <f t="shared" si="1"/>
        <v>-3774471.7100000014</v>
      </c>
      <c r="AY58" s="48">
        <f t="shared" si="4"/>
        <v>-178481.77000000002</v>
      </c>
      <c r="AZ58" s="48">
        <f t="shared" si="4"/>
        <v>-3595989.9400000004</v>
      </c>
      <c r="BA58" s="48">
        <f t="shared" si="4"/>
        <v>0</v>
      </c>
      <c r="BB58" s="48">
        <f t="shared" si="2"/>
        <v>0</v>
      </c>
      <c r="BD58" s="48"/>
      <c r="BE58" s="48">
        <f t="shared" si="3"/>
        <v>0</v>
      </c>
      <c r="BF58" s="48"/>
    </row>
    <row r="59" spans="1:58" x14ac:dyDescent="0.25">
      <c r="A59" t="s">
        <v>57</v>
      </c>
      <c r="B59" s="9">
        <v>-525.11562500000002</v>
      </c>
      <c r="C59" s="9">
        <v>0</v>
      </c>
      <c r="D59" s="9">
        <v>0</v>
      </c>
      <c r="E59" s="9">
        <v>0</v>
      </c>
      <c r="F59" s="9">
        <v>-525.11562500000002</v>
      </c>
      <c r="G59" s="9">
        <v>0</v>
      </c>
      <c r="H59" s="9">
        <v>0</v>
      </c>
      <c r="I59" s="9">
        <v>0</v>
      </c>
      <c r="J59" s="9">
        <v>-513.23998999999992</v>
      </c>
      <c r="K59" s="9">
        <v>0</v>
      </c>
      <c r="L59" s="9">
        <v>0</v>
      </c>
      <c r="M59" s="9">
        <v>0</v>
      </c>
      <c r="N59" s="9">
        <v>-513.23998999999992</v>
      </c>
      <c r="O59" s="9">
        <v>0</v>
      </c>
      <c r="P59" s="9">
        <v>0</v>
      </c>
      <c r="Q59" s="9">
        <v>0</v>
      </c>
      <c r="R59" s="9">
        <v>-513.23998999999992</v>
      </c>
      <c r="S59" s="9">
        <v>0</v>
      </c>
      <c r="T59" s="9">
        <v>0</v>
      </c>
      <c r="U59" s="9">
        <v>0</v>
      </c>
      <c r="V59" s="9">
        <v>-513.23998999999992</v>
      </c>
      <c r="W59" s="9">
        <v>0</v>
      </c>
      <c r="X59" s="9">
        <v>0</v>
      </c>
      <c r="Y59" s="9">
        <v>0</v>
      </c>
      <c r="Z59" s="9">
        <v>-513.23998999999992</v>
      </c>
      <c r="AA59" s="9">
        <v>0</v>
      </c>
      <c r="AB59" s="9">
        <v>0</v>
      </c>
      <c r="AC59" s="9">
        <v>0</v>
      </c>
      <c r="AD59" s="9">
        <v>-513.23998999999992</v>
      </c>
      <c r="AE59" s="9">
        <v>0</v>
      </c>
      <c r="AF59" s="9">
        <v>0</v>
      </c>
      <c r="AG59" s="9">
        <v>0</v>
      </c>
      <c r="AH59" s="10">
        <v>-513.23998999999992</v>
      </c>
      <c r="AI59" s="10">
        <v>0</v>
      </c>
      <c r="AJ59" s="10">
        <v>0</v>
      </c>
      <c r="AK59" s="10">
        <v>0</v>
      </c>
      <c r="AL59" s="9">
        <v>-513.23998999999992</v>
      </c>
      <c r="AM59" s="9">
        <v>0</v>
      </c>
      <c r="AN59" s="9">
        <v>0</v>
      </c>
      <c r="AO59" s="9">
        <v>0</v>
      </c>
      <c r="AP59" s="9">
        <v>-513.23998999999992</v>
      </c>
      <c r="AQ59" s="9">
        <v>0</v>
      </c>
      <c r="AR59" s="9">
        <v>0</v>
      </c>
      <c r="AS59" s="9">
        <v>0</v>
      </c>
      <c r="AT59" s="9">
        <v>-513.23998999999992</v>
      </c>
      <c r="AU59" s="9">
        <v>0</v>
      </c>
      <c r="AV59" s="9">
        <v>0</v>
      </c>
      <c r="AW59" s="9">
        <v>0</v>
      </c>
      <c r="AX59" s="48">
        <f t="shared" si="1"/>
        <v>-6182.6311500000002</v>
      </c>
      <c r="AY59" s="48">
        <f t="shared" si="4"/>
        <v>-6182.6311500000002</v>
      </c>
      <c r="AZ59" s="48">
        <f t="shared" si="4"/>
        <v>0</v>
      </c>
      <c r="BA59" s="48">
        <f t="shared" si="4"/>
        <v>0</v>
      </c>
      <c r="BB59" s="48">
        <f t="shared" si="2"/>
        <v>0</v>
      </c>
      <c r="BD59" s="48"/>
      <c r="BE59" s="48">
        <f t="shared" si="3"/>
        <v>0</v>
      </c>
      <c r="BF59" s="48"/>
    </row>
    <row r="60" spans="1:58" x14ac:dyDescent="0.25">
      <c r="A60" t="s">
        <v>58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10">
        <v>0</v>
      </c>
      <c r="AI60" s="10">
        <v>0</v>
      </c>
      <c r="AJ60" s="10">
        <v>0</v>
      </c>
      <c r="AK60" s="10">
        <v>0</v>
      </c>
      <c r="AL60" s="9">
        <v>0</v>
      </c>
      <c r="AM60" s="9">
        <v>0</v>
      </c>
      <c r="AN60" s="9"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48">
        <f t="shared" si="1"/>
        <v>0</v>
      </c>
      <c r="AY60" s="48">
        <f t="shared" si="4"/>
        <v>0</v>
      </c>
      <c r="AZ60" s="48">
        <f t="shared" si="4"/>
        <v>0</v>
      </c>
      <c r="BA60" s="48">
        <f t="shared" si="4"/>
        <v>0</v>
      </c>
      <c r="BB60" s="48">
        <f t="shared" si="2"/>
        <v>0</v>
      </c>
      <c r="BD60" s="48"/>
      <c r="BE60" s="48">
        <f t="shared" si="3"/>
        <v>0</v>
      </c>
      <c r="BF60" s="48"/>
    </row>
    <row r="61" spans="1:58" x14ac:dyDescent="0.25">
      <c r="A61" t="s">
        <v>59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10">
        <v>0</v>
      </c>
      <c r="AI61" s="10">
        <v>0</v>
      </c>
      <c r="AJ61" s="10">
        <v>0</v>
      </c>
      <c r="AK61" s="10">
        <v>0</v>
      </c>
      <c r="AL61" s="9">
        <v>0</v>
      </c>
      <c r="AM61" s="9">
        <v>0</v>
      </c>
      <c r="AN61" s="9"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48">
        <f t="shared" si="1"/>
        <v>0</v>
      </c>
      <c r="AY61" s="48">
        <f t="shared" si="4"/>
        <v>0</v>
      </c>
      <c r="AZ61" s="48">
        <f t="shared" si="4"/>
        <v>0</v>
      </c>
      <c r="BA61" s="48">
        <f t="shared" si="4"/>
        <v>0</v>
      </c>
      <c r="BB61" s="48">
        <f t="shared" si="2"/>
        <v>0</v>
      </c>
      <c r="BD61" s="48"/>
      <c r="BE61" s="48">
        <f t="shared" si="3"/>
        <v>0</v>
      </c>
      <c r="BF61" s="48"/>
    </row>
    <row r="62" spans="1:58" x14ac:dyDescent="0.25">
      <c r="A62" t="s">
        <v>60</v>
      </c>
      <c r="B62" s="9">
        <v>0</v>
      </c>
      <c r="C62" s="9">
        <v>-79119.37999999999</v>
      </c>
      <c r="D62" s="9">
        <v>0</v>
      </c>
      <c r="E62" s="9">
        <v>0</v>
      </c>
      <c r="F62" s="9">
        <v>0</v>
      </c>
      <c r="G62" s="9">
        <v>-78619.37999999999</v>
      </c>
      <c r="H62" s="9">
        <v>0</v>
      </c>
      <c r="I62" s="9">
        <v>0</v>
      </c>
      <c r="J62" s="9">
        <v>0</v>
      </c>
      <c r="K62" s="9">
        <v>-78619.37</v>
      </c>
      <c r="L62" s="9">
        <v>0</v>
      </c>
      <c r="M62" s="9">
        <v>0</v>
      </c>
      <c r="N62" s="9">
        <v>0</v>
      </c>
      <c r="O62" s="9">
        <v>-78419.37999999999</v>
      </c>
      <c r="P62" s="9">
        <v>0</v>
      </c>
      <c r="Q62" s="9">
        <v>0</v>
      </c>
      <c r="R62" s="9">
        <v>0</v>
      </c>
      <c r="S62" s="9">
        <v>-78419.37999999999</v>
      </c>
      <c r="T62" s="9">
        <v>0</v>
      </c>
      <c r="U62" s="9">
        <v>0</v>
      </c>
      <c r="V62" s="9">
        <v>0</v>
      </c>
      <c r="W62" s="9">
        <v>-173837.96</v>
      </c>
      <c r="X62" s="9">
        <v>0</v>
      </c>
      <c r="Y62" s="9">
        <v>0</v>
      </c>
      <c r="Z62" s="9">
        <v>0</v>
      </c>
      <c r="AA62" s="9">
        <v>-173801.71</v>
      </c>
      <c r="AB62" s="9">
        <v>0</v>
      </c>
      <c r="AC62" s="9">
        <v>0</v>
      </c>
      <c r="AD62" s="9">
        <v>0</v>
      </c>
      <c r="AE62" s="9">
        <v>-173801.71</v>
      </c>
      <c r="AF62" s="9">
        <v>0</v>
      </c>
      <c r="AG62" s="9">
        <v>0</v>
      </c>
      <c r="AH62" s="10">
        <v>0</v>
      </c>
      <c r="AI62" s="10">
        <v>-173801.7</v>
      </c>
      <c r="AJ62" s="10">
        <v>0</v>
      </c>
      <c r="AK62" s="10">
        <v>0</v>
      </c>
      <c r="AL62" s="9">
        <v>0</v>
      </c>
      <c r="AM62" s="9">
        <v>-173801.71</v>
      </c>
      <c r="AN62" s="9">
        <v>0</v>
      </c>
      <c r="AO62" s="9">
        <v>0</v>
      </c>
      <c r="AP62" s="9">
        <v>0</v>
      </c>
      <c r="AQ62" s="9">
        <v>-173801.69</v>
      </c>
      <c r="AR62" s="9">
        <v>0</v>
      </c>
      <c r="AS62" s="9">
        <v>0</v>
      </c>
      <c r="AT62" s="9">
        <v>0</v>
      </c>
      <c r="AU62" s="9">
        <v>-231002.93</v>
      </c>
      <c r="AV62" s="9">
        <v>0</v>
      </c>
      <c r="AW62" s="9">
        <v>0</v>
      </c>
      <c r="AX62" s="48">
        <f t="shared" si="1"/>
        <v>-1667046.2999999998</v>
      </c>
      <c r="AY62" s="48">
        <f t="shared" si="4"/>
        <v>0</v>
      </c>
      <c r="AZ62" s="48">
        <f t="shared" si="4"/>
        <v>-1667046.2999999998</v>
      </c>
      <c r="BA62" s="48">
        <f t="shared" si="4"/>
        <v>0</v>
      </c>
      <c r="BB62" s="48">
        <f t="shared" si="2"/>
        <v>0</v>
      </c>
      <c r="BD62" s="48"/>
      <c r="BE62" s="48">
        <f t="shared" si="3"/>
        <v>0</v>
      </c>
      <c r="BF62" s="48"/>
    </row>
    <row r="63" spans="1:58" x14ac:dyDescent="0.25">
      <c r="A63" t="s">
        <v>61</v>
      </c>
      <c r="B63" s="9">
        <v>0</v>
      </c>
      <c r="C63" s="9">
        <v>-594051.79</v>
      </c>
      <c r="D63" s="9">
        <v>0</v>
      </c>
      <c r="E63" s="9">
        <v>0</v>
      </c>
      <c r="F63" s="9">
        <v>0</v>
      </c>
      <c r="G63" s="9">
        <v>-598643.91</v>
      </c>
      <c r="H63" s="9">
        <v>0</v>
      </c>
      <c r="I63" s="9">
        <v>0</v>
      </c>
      <c r="J63" s="9">
        <v>0</v>
      </c>
      <c r="K63" s="9">
        <v>-598643.91</v>
      </c>
      <c r="L63" s="9">
        <v>0</v>
      </c>
      <c r="M63" s="9">
        <v>0</v>
      </c>
      <c r="N63" s="9">
        <v>0</v>
      </c>
      <c r="O63" s="9">
        <v>-418859.17</v>
      </c>
      <c r="P63" s="9">
        <v>0</v>
      </c>
      <c r="Q63" s="9">
        <v>0</v>
      </c>
      <c r="R63" s="9">
        <v>0</v>
      </c>
      <c r="S63" s="9">
        <v>-710665.32</v>
      </c>
      <c r="T63" s="9">
        <v>0</v>
      </c>
      <c r="U63" s="9">
        <v>0</v>
      </c>
      <c r="V63" s="9">
        <v>0</v>
      </c>
      <c r="W63" s="9">
        <v>-591593.11</v>
      </c>
      <c r="X63" s="9">
        <v>0</v>
      </c>
      <c r="Y63" s="9">
        <v>0</v>
      </c>
      <c r="Z63" s="9">
        <v>0</v>
      </c>
      <c r="AA63" s="9">
        <v>-575145.57999999996</v>
      </c>
      <c r="AB63" s="9">
        <v>0</v>
      </c>
      <c r="AC63" s="9">
        <v>0</v>
      </c>
      <c r="AD63" s="9">
        <v>0</v>
      </c>
      <c r="AE63" s="9">
        <v>-575020.56999999995</v>
      </c>
      <c r="AF63" s="9">
        <v>0</v>
      </c>
      <c r="AG63" s="9">
        <v>0</v>
      </c>
      <c r="AH63" s="10">
        <v>0</v>
      </c>
      <c r="AI63" s="10">
        <v>-575020.56999999995</v>
      </c>
      <c r="AJ63" s="10">
        <v>0</v>
      </c>
      <c r="AK63" s="10">
        <v>0</v>
      </c>
      <c r="AL63" s="9">
        <v>0</v>
      </c>
      <c r="AM63" s="9">
        <v>-575020.56999999995</v>
      </c>
      <c r="AN63" s="9">
        <v>0</v>
      </c>
      <c r="AO63" s="9">
        <v>0</v>
      </c>
      <c r="AP63" s="9">
        <v>0</v>
      </c>
      <c r="AQ63" s="9">
        <v>-575020.59</v>
      </c>
      <c r="AR63" s="9">
        <v>0</v>
      </c>
      <c r="AS63" s="9">
        <v>0</v>
      </c>
      <c r="AT63" s="9">
        <v>0</v>
      </c>
      <c r="AU63" s="9">
        <v>-604356.08000000007</v>
      </c>
      <c r="AV63" s="9">
        <v>0</v>
      </c>
      <c r="AW63" s="9">
        <v>0</v>
      </c>
      <c r="AX63" s="48">
        <f t="shared" si="1"/>
        <v>-6992041.1700000009</v>
      </c>
      <c r="AY63" s="48">
        <f t="shared" si="4"/>
        <v>0</v>
      </c>
      <c r="AZ63" s="48">
        <f t="shared" si="4"/>
        <v>-6992041.1700000009</v>
      </c>
      <c r="BA63" s="48">
        <f t="shared" si="4"/>
        <v>0</v>
      </c>
      <c r="BB63" s="48">
        <f t="shared" si="2"/>
        <v>0</v>
      </c>
      <c r="BD63" s="48"/>
      <c r="BE63" s="48">
        <f t="shared" si="3"/>
        <v>0</v>
      </c>
      <c r="BF63" s="48"/>
    </row>
    <row r="64" spans="1:58" x14ac:dyDescent="0.25">
      <c r="A64" t="s">
        <v>62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10">
        <v>0</v>
      </c>
      <c r="AI64" s="10">
        <v>0</v>
      </c>
      <c r="AJ64" s="10">
        <v>0</v>
      </c>
      <c r="AK64" s="10">
        <v>0</v>
      </c>
      <c r="AL64" s="9">
        <v>0</v>
      </c>
      <c r="AM64" s="9">
        <v>0</v>
      </c>
      <c r="AN64" s="9"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48">
        <f t="shared" si="1"/>
        <v>0</v>
      </c>
      <c r="AY64" s="48">
        <f t="shared" si="4"/>
        <v>0</v>
      </c>
      <c r="AZ64" s="48">
        <f t="shared" si="4"/>
        <v>0</v>
      </c>
      <c r="BA64" s="48">
        <f t="shared" si="4"/>
        <v>0</v>
      </c>
      <c r="BB64" s="48">
        <f t="shared" si="2"/>
        <v>0</v>
      </c>
      <c r="BD64" s="48"/>
      <c r="BE64" s="48">
        <f t="shared" si="3"/>
        <v>0</v>
      </c>
      <c r="BF64" s="48"/>
    </row>
    <row r="65" spans="1:58" x14ac:dyDescent="0.25">
      <c r="A65" t="s">
        <v>63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10">
        <v>0</v>
      </c>
      <c r="AI65" s="10">
        <v>0</v>
      </c>
      <c r="AJ65" s="10">
        <v>0</v>
      </c>
      <c r="AK65" s="10">
        <v>0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48">
        <f t="shared" si="1"/>
        <v>0</v>
      </c>
      <c r="AY65" s="48">
        <f t="shared" si="4"/>
        <v>0</v>
      </c>
      <c r="AZ65" s="48">
        <f t="shared" si="4"/>
        <v>0</v>
      </c>
      <c r="BA65" s="48">
        <f t="shared" si="4"/>
        <v>0</v>
      </c>
      <c r="BB65" s="48">
        <f t="shared" si="2"/>
        <v>0</v>
      </c>
      <c r="BD65" s="48"/>
      <c r="BE65" s="48">
        <f t="shared" si="3"/>
        <v>0</v>
      </c>
      <c r="BF65" s="48"/>
    </row>
    <row r="66" spans="1:58" x14ac:dyDescent="0.25">
      <c r="A66" t="s">
        <v>64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10">
        <v>0</v>
      </c>
      <c r="AI66" s="10">
        <v>0</v>
      </c>
      <c r="AJ66" s="10">
        <v>0</v>
      </c>
      <c r="AK66" s="10">
        <v>0</v>
      </c>
      <c r="AL66" s="9">
        <v>0</v>
      </c>
      <c r="AM66" s="9">
        <v>0</v>
      </c>
      <c r="AN66" s="9"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48">
        <f t="shared" si="1"/>
        <v>0</v>
      </c>
      <c r="AY66" s="48">
        <f t="shared" si="4"/>
        <v>0</v>
      </c>
      <c r="AZ66" s="48">
        <f t="shared" si="4"/>
        <v>0</v>
      </c>
      <c r="BA66" s="48">
        <f t="shared" si="4"/>
        <v>0</v>
      </c>
      <c r="BB66" s="48">
        <f t="shared" si="2"/>
        <v>0</v>
      </c>
      <c r="BD66" s="48"/>
      <c r="BE66" s="48">
        <f t="shared" si="3"/>
        <v>0</v>
      </c>
      <c r="BF66" s="48"/>
    </row>
    <row r="67" spans="1:58" x14ac:dyDescent="0.25">
      <c r="A67" t="s">
        <v>65</v>
      </c>
      <c r="B67" s="9">
        <v>0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10">
        <v>0</v>
      </c>
      <c r="AI67" s="10">
        <v>0</v>
      </c>
      <c r="AJ67" s="10">
        <v>27456.905474765001</v>
      </c>
      <c r="AK67" s="10">
        <v>0</v>
      </c>
      <c r="AL67" s="9">
        <v>0</v>
      </c>
      <c r="AM67" s="9">
        <v>0</v>
      </c>
      <c r="AN67" s="9">
        <v>27456.905474765001</v>
      </c>
      <c r="AO67" s="9">
        <v>0</v>
      </c>
      <c r="AP67" s="9">
        <v>0</v>
      </c>
      <c r="AQ67" s="9">
        <v>0</v>
      </c>
      <c r="AR67" s="9">
        <v>27456.905474765001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48">
        <f t="shared" si="1"/>
        <v>82370.716424295009</v>
      </c>
      <c r="AY67" s="48">
        <f t="shared" si="4"/>
        <v>0</v>
      </c>
      <c r="AZ67" s="48">
        <f t="shared" si="4"/>
        <v>0</v>
      </c>
      <c r="BA67" s="48">
        <f t="shared" si="4"/>
        <v>82370.716424295009</v>
      </c>
      <c r="BB67" s="48">
        <f t="shared" si="2"/>
        <v>0</v>
      </c>
      <c r="BD67" s="48">
        <v>0</v>
      </c>
      <c r="BE67" s="48">
        <f t="shared" si="3"/>
        <v>-82370.716424295009</v>
      </c>
      <c r="BF67" s="48"/>
    </row>
    <row r="68" spans="1:58" x14ac:dyDescent="0.25">
      <c r="A68" t="s">
        <v>66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10">
        <v>0</v>
      </c>
      <c r="AI68" s="10">
        <v>0</v>
      </c>
      <c r="AJ68" s="10">
        <v>0</v>
      </c>
      <c r="AK68" s="10">
        <v>0</v>
      </c>
      <c r="AL68" s="9">
        <v>0</v>
      </c>
      <c r="AM68" s="9">
        <v>0</v>
      </c>
      <c r="AN68" s="9"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48">
        <f t="shared" ref="AX68:AX131" si="5">SUM(B68:AW68)</f>
        <v>0</v>
      </c>
      <c r="AY68" s="48">
        <f t="shared" si="4"/>
        <v>0</v>
      </c>
      <c r="AZ68" s="48">
        <f t="shared" si="4"/>
        <v>0</v>
      </c>
      <c r="BA68" s="48">
        <f t="shared" si="4"/>
        <v>0</v>
      </c>
      <c r="BB68" s="48">
        <f t="shared" ref="BB68:BB131" si="6">E68+I68+M68+Q68+U68+Y68+AC68+AG68+AK68+AO68+AS68+AW68</f>
        <v>0</v>
      </c>
      <c r="BD68" s="48"/>
      <c r="BE68" s="48">
        <f t="shared" ref="BE68:BE131" si="7">(BA68+BD68)*-1</f>
        <v>0</v>
      </c>
      <c r="BF68" s="48"/>
    </row>
    <row r="69" spans="1:58" x14ac:dyDescent="0.25">
      <c r="A69" t="s">
        <v>67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27456.969669013899</v>
      </c>
      <c r="AC69" s="9">
        <v>0</v>
      </c>
      <c r="AD69" s="9">
        <v>0</v>
      </c>
      <c r="AE69" s="9">
        <v>0</v>
      </c>
      <c r="AF69" s="9">
        <v>27457.74</v>
      </c>
      <c r="AG69" s="9">
        <v>0</v>
      </c>
      <c r="AH69" s="10">
        <v>0</v>
      </c>
      <c r="AI69" s="10">
        <v>0</v>
      </c>
      <c r="AJ69" s="10">
        <v>27457.74</v>
      </c>
      <c r="AK69" s="10">
        <v>0</v>
      </c>
      <c r="AL69" s="9">
        <v>0</v>
      </c>
      <c r="AM69" s="9">
        <v>0</v>
      </c>
      <c r="AN69" s="9">
        <v>27457.74</v>
      </c>
      <c r="AO69" s="9">
        <v>0</v>
      </c>
      <c r="AP69" s="9">
        <v>0</v>
      </c>
      <c r="AQ69" s="9">
        <v>0</v>
      </c>
      <c r="AR69" s="9">
        <v>27457.74</v>
      </c>
      <c r="AS69" s="9">
        <v>0</v>
      </c>
      <c r="AT69" s="9">
        <v>0</v>
      </c>
      <c r="AU69" s="9">
        <v>0</v>
      </c>
      <c r="AV69" s="9">
        <v>27457.74</v>
      </c>
      <c r="AW69" s="9">
        <v>0</v>
      </c>
      <c r="AX69" s="48">
        <f t="shared" si="5"/>
        <v>164745.66966901391</v>
      </c>
      <c r="AY69" s="48">
        <f t="shared" si="4"/>
        <v>0</v>
      </c>
      <c r="AZ69" s="48">
        <f t="shared" si="4"/>
        <v>0</v>
      </c>
      <c r="BA69" s="48">
        <f t="shared" si="4"/>
        <v>164745.66966901391</v>
      </c>
      <c r="BB69" s="48">
        <f t="shared" si="6"/>
        <v>0</v>
      </c>
      <c r="BD69" s="48">
        <v>-164742.33156807395</v>
      </c>
      <c r="BE69" s="48">
        <f t="shared" si="7"/>
        <v>-3.3381009399599861</v>
      </c>
      <c r="BF69" s="48"/>
    </row>
    <row r="70" spans="1:58" x14ac:dyDescent="0.25">
      <c r="A70" t="s">
        <v>68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10">
        <v>0</v>
      </c>
      <c r="AI70" s="10">
        <v>0</v>
      </c>
      <c r="AJ70" s="10">
        <v>0</v>
      </c>
      <c r="AK70" s="10">
        <v>0</v>
      </c>
      <c r="AL70" s="9">
        <v>0</v>
      </c>
      <c r="AM70" s="9">
        <v>0</v>
      </c>
      <c r="AN70" s="9"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48">
        <f t="shared" si="5"/>
        <v>0</v>
      </c>
      <c r="AY70" s="48">
        <f t="shared" si="4"/>
        <v>0</v>
      </c>
      <c r="AZ70" s="48">
        <f t="shared" si="4"/>
        <v>0</v>
      </c>
      <c r="BA70" s="48">
        <f t="shared" si="4"/>
        <v>0</v>
      </c>
      <c r="BB70" s="48">
        <f t="shared" si="6"/>
        <v>0</v>
      </c>
      <c r="BD70" s="48"/>
      <c r="BE70" s="48">
        <f t="shared" si="7"/>
        <v>0</v>
      </c>
      <c r="BF70" s="48"/>
    </row>
    <row r="71" spans="1:58" x14ac:dyDescent="0.25">
      <c r="A71" t="s">
        <v>69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10">
        <v>0</v>
      </c>
      <c r="AI71" s="10">
        <v>0</v>
      </c>
      <c r="AJ71" s="10">
        <v>0</v>
      </c>
      <c r="AK71" s="10">
        <v>0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48">
        <f t="shared" si="5"/>
        <v>0</v>
      </c>
      <c r="AY71" s="48">
        <f t="shared" si="4"/>
        <v>0</v>
      </c>
      <c r="AZ71" s="48">
        <f t="shared" si="4"/>
        <v>0</v>
      </c>
      <c r="BA71" s="48">
        <f t="shared" si="4"/>
        <v>0</v>
      </c>
      <c r="BB71" s="48">
        <f t="shared" si="6"/>
        <v>0</v>
      </c>
      <c r="BD71" s="48"/>
      <c r="BE71" s="48">
        <f t="shared" si="7"/>
        <v>0</v>
      </c>
      <c r="BF71" s="48"/>
    </row>
    <row r="72" spans="1:58" x14ac:dyDescent="0.25">
      <c r="A72" t="s">
        <v>70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10">
        <v>0</v>
      </c>
      <c r="AI72" s="10">
        <v>0</v>
      </c>
      <c r="AJ72" s="10">
        <v>0</v>
      </c>
      <c r="AK72" s="10">
        <v>0</v>
      </c>
      <c r="AL72" s="9">
        <v>0</v>
      </c>
      <c r="AM72" s="9">
        <v>0</v>
      </c>
      <c r="AN72" s="9"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48">
        <f t="shared" si="5"/>
        <v>0</v>
      </c>
      <c r="AY72" s="48">
        <f t="shared" si="4"/>
        <v>0</v>
      </c>
      <c r="AZ72" s="48">
        <f t="shared" si="4"/>
        <v>0</v>
      </c>
      <c r="BA72" s="48">
        <f t="shared" si="4"/>
        <v>0</v>
      </c>
      <c r="BB72" s="48">
        <f t="shared" si="6"/>
        <v>0</v>
      </c>
      <c r="BD72" s="48"/>
      <c r="BE72" s="48">
        <f t="shared" si="7"/>
        <v>0</v>
      </c>
      <c r="BF72" s="48"/>
    </row>
    <row r="73" spans="1:58" x14ac:dyDescent="0.25">
      <c r="A73" t="s">
        <v>71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10">
        <v>0</v>
      </c>
      <c r="AI73" s="10">
        <v>0</v>
      </c>
      <c r="AJ73" s="10">
        <v>0</v>
      </c>
      <c r="AK73" s="10">
        <v>0</v>
      </c>
      <c r="AL73" s="9">
        <v>0</v>
      </c>
      <c r="AM73" s="9">
        <v>0</v>
      </c>
      <c r="AN73" s="9"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48">
        <f t="shared" si="5"/>
        <v>0</v>
      </c>
      <c r="AY73" s="48">
        <f t="shared" si="4"/>
        <v>0</v>
      </c>
      <c r="AZ73" s="48">
        <f t="shared" si="4"/>
        <v>0</v>
      </c>
      <c r="BA73" s="48">
        <f t="shared" si="4"/>
        <v>0</v>
      </c>
      <c r="BB73" s="48">
        <f t="shared" si="6"/>
        <v>0</v>
      </c>
      <c r="BD73" s="48"/>
      <c r="BE73" s="48">
        <f t="shared" si="7"/>
        <v>0</v>
      </c>
      <c r="BF73" s="48"/>
    </row>
    <row r="74" spans="1:58" x14ac:dyDescent="0.25">
      <c r="A74" t="s">
        <v>72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10">
        <v>0</v>
      </c>
      <c r="AI74" s="10">
        <v>0</v>
      </c>
      <c r="AJ74" s="10">
        <v>0</v>
      </c>
      <c r="AK74" s="10">
        <v>0</v>
      </c>
      <c r="AL74" s="9">
        <v>0</v>
      </c>
      <c r="AM74" s="9">
        <v>0</v>
      </c>
      <c r="AN74" s="9"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48">
        <f t="shared" si="5"/>
        <v>0</v>
      </c>
      <c r="AY74" s="48">
        <f t="shared" si="4"/>
        <v>0</v>
      </c>
      <c r="AZ74" s="48">
        <f t="shared" si="4"/>
        <v>0</v>
      </c>
      <c r="BA74" s="48">
        <f t="shared" si="4"/>
        <v>0</v>
      </c>
      <c r="BB74" s="48">
        <f t="shared" si="6"/>
        <v>0</v>
      </c>
      <c r="BD74" s="48"/>
      <c r="BE74" s="48">
        <f t="shared" si="7"/>
        <v>0</v>
      </c>
      <c r="BF74" s="48"/>
    </row>
    <row r="75" spans="1:58" x14ac:dyDescent="0.25">
      <c r="A75" t="s">
        <v>73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10">
        <v>0</v>
      </c>
      <c r="AI75" s="10">
        <v>0</v>
      </c>
      <c r="AJ75" s="10">
        <v>0</v>
      </c>
      <c r="AK75" s="10">
        <v>0</v>
      </c>
      <c r="AL75" s="9">
        <v>0</v>
      </c>
      <c r="AM75" s="9">
        <v>0</v>
      </c>
      <c r="AN75" s="9"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48">
        <f t="shared" si="5"/>
        <v>0</v>
      </c>
      <c r="AY75" s="48">
        <f t="shared" si="4"/>
        <v>0</v>
      </c>
      <c r="AZ75" s="48">
        <f t="shared" si="4"/>
        <v>0</v>
      </c>
      <c r="BA75" s="48">
        <f t="shared" si="4"/>
        <v>0</v>
      </c>
      <c r="BB75" s="48">
        <f t="shared" si="6"/>
        <v>0</v>
      </c>
      <c r="BD75" s="48"/>
      <c r="BE75" s="48">
        <f t="shared" si="7"/>
        <v>0</v>
      </c>
      <c r="BF75" s="48"/>
    </row>
    <row r="76" spans="1:58" x14ac:dyDescent="0.25">
      <c r="A76" t="s">
        <v>74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10">
        <v>0</v>
      </c>
      <c r="AI76" s="10">
        <v>0</v>
      </c>
      <c r="AJ76" s="10">
        <v>0</v>
      </c>
      <c r="AK76" s="10">
        <v>0</v>
      </c>
      <c r="AL76" s="9">
        <v>0</v>
      </c>
      <c r="AM76" s="9">
        <v>0</v>
      </c>
      <c r="AN76" s="9"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48">
        <f t="shared" si="5"/>
        <v>0</v>
      </c>
      <c r="AY76" s="48">
        <f t="shared" si="4"/>
        <v>0</v>
      </c>
      <c r="AZ76" s="48">
        <f t="shared" si="4"/>
        <v>0</v>
      </c>
      <c r="BA76" s="48">
        <f t="shared" si="4"/>
        <v>0</v>
      </c>
      <c r="BB76" s="48">
        <f t="shared" si="6"/>
        <v>0</v>
      </c>
      <c r="BD76" s="48"/>
      <c r="BE76" s="48">
        <f t="shared" si="7"/>
        <v>0</v>
      </c>
      <c r="BF76" s="48"/>
    </row>
    <row r="77" spans="1:58" x14ac:dyDescent="0.25">
      <c r="A77" t="s">
        <v>75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10">
        <v>0</v>
      </c>
      <c r="AI77" s="10">
        <v>0</v>
      </c>
      <c r="AJ77" s="10">
        <v>0</v>
      </c>
      <c r="AK77" s="10">
        <v>0</v>
      </c>
      <c r="AL77" s="9">
        <v>0</v>
      </c>
      <c r="AM77" s="9">
        <v>0</v>
      </c>
      <c r="AN77" s="9"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48">
        <f t="shared" si="5"/>
        <v>0</v>
      </c>
      <c r="AY77" s="48">
        <f t="shared" si="4"/>
        <v>0</v>
      </c>
      <c r="AZ77" s="48">
        <f t="shared" si="4"/>
        <v>0</v>
      </c>
      <c r="BA77" s="48">
        <f t="shared" si="4"/>
        <v>0</v>
      </c>
      <c r="BB77" s="48">
        <f t="shared" si="6"/>
        <v>0</v>
      </c>
      <c r="BD77" s="48"/>
      <c r="BE77" s="48">
        <f t="shared" si="7"/>
        <v>0</v>
      </c>
      <c r="BF77" s="48"/>
    </row>
    <row r="78" spans="1:58" x14ac:dyDescent="0.25">
      <c r="A78" t="s">
        <v>76</v>
      </c>
      <c r="B78" s="9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10">
        <v>0</v>
      </c>
      <c r="AI78" s="10">
        <v>0</v>
      </c>
      <c r="AJ78" s="10">
        <v>0</v>
      </c>
      <c r="AK78" s="10">
        <v>0</v>
      </c>
      <c r="AL78" s="9">
        <v>0</v>
      </c>
      <c r="AM78" s="9">
        <v>0</v>
      </c>
      <c r="AN78" s="9"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48">
        <f t="shared" si="5"/>
        <v>0</v>
      </c>
      <c r="AY78" s="48">
        <f t="shared" si="4"/>
        <v>0</v>
      </c>
      <c r="AZ78" s="48">
        <f t="shared" si="4"/>
        <v>0</v>
      </c>
      <c r="BA78" s="48">
        <f t="shared" si="4"/>
        <v>0</v>
      </c>
      <c r="BB78" s="48">
        <f t="shared" si="6"/>
        <v>0</v>
      </c>
      <c r="BD78" s="48"/>
      <c r="BE78" s="48">
        <f t="shared" si="7"/>
        <v>0</v>
      </c>
      <c r="BF78" s="48"/>
    </row>
    <row r="79" spans="1:58" x14ac:dyDescent="0.25">
      <c r="A79" t="s">
        <v>77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10">
        <v>0</v>
      </c>
      <c r="AI79" s="10">
        <v>0</v>
      </c>
      <c r="AJ79" s="10">
        <v>0</v>
      </c>
      <c r="AK79" s="10">
        <v>0</v>
      </c>
      <c r="AL79" s="9">
        <v>0</v>
      </c>
      <c r="AM79" s="9">
        <v>0</v>
      </c>
      <c r="AN79" s="9"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48">
        <f t="shared" si="5"/>
        <v>0</v>
      </c>
      <c r="AY79" s="48">
        <f t="shared" si="4"/>
        <v>0</v>
      </c>
      <c r="AZ79" s="48">
        <f t="shared" si="4"/>
        <v>0</v>
      </c>
      <c r="BA79" s="48">
        <f t="shared" si="4"/>
        <v>0</v>
      </c>
      <c r="BB79" s="48">
        <f t="shared" si="6"/>
        <v>0</v>
      </c>
      <c r="BD79" s="48"/>
      <c r="BE79" s="48">
        <f t="shared" si="7"/>
        <v>0</v>
      </c>
      <c r="BF79" s="48"/>
    </row>
    <row r="80" spans="1:58" x14ac:dyDescent="0.25">
      <c r="A80" t="s">
        <v>78</v>
      </c>
      <c r="B80" s="9">
        <v>-31332.225000000002</v>
      </c>
      <c r="C80" s="9">
        <v>-550375.11</v>
      </c>
      <c r="D80" s="9">
        <v>0</v>
      </c>
      <c r="E80" s="9">
        <v>0</v>
      </c>
      <c r="F80" s="9">
        <v>-31332.225000000002</v>
      </c>
      <c r="G80" s="9">
        <v>-548063.65</v>
      </c>
      <c r="H80" s="9">
        <v>0</v>
      </c>
      <c r="I80" s="9">
        <v>0</v>
      </c>
      <c r="J80" s="9">
        <v>-31196.432087499998</v>
      </c>
      <c r="K80" s="9">
        <v>-543745.28000000003</v>
      </c>
      <c r="L80" s="9">
        <v>0</v>
      </c>
      <c r="M80" s="9">
        <v>0</v>
      </c>
      <c r="N80" s="9">
        <v>-31196.432087499998</v>
      </c>
      <c r="O80" s="9">
        <v>-530947.12</v>
      </c>
      <c r="P80" s="9">
        <v>0</v>
      </c>
      <c r="Q80" s="9">
        <v>0</v>
      </c>
      <c r="R80" s="9">
        <v>-31196.432087499998</v>
      </c>
      <c r="S80" s="9">
        <v>-447484.02999999997</v>
      </c>
      <c r="T80" s="9">
        <v>0</v>
      </c>
      <c r="U80" s="9">
        <v>0</v>
      </c>
      <c r="V80" s="9">
        <v>-31196.432087499998</v>
      </c>
      <c r="W80" s="9">
        <v>-447836.87999999995</v>
      </c>
      <c r="X80" s="9">
        <v>0</v>
      </c>
      <c r="Y80" s="9">
        <v>0</v>
      </c>
      <c r="Z80" s="9">
        <v>-31196.432087499998</v>
      </c>
      <c r="AA80" s="9">
        <v>-452822.55999999994</v>
      </c>
      <c r="AB80" s="9">
        <v>0</v>
      </c>
      <c r="AC80" s="9">
        <v>0</v>
      </c>
      <c r="AD80" s="9">
        <v>-31196.432087499998</v>
      </c>
      <c r="AE80" s="9">
        <v>-456416.47</v>
      </c>
      <c r="AF80" s="9">
        <v>0</v>
      </c>
      <c r="AG80" s="9">
        <v>0</v>
      </c>
      <c r="AH80" s="10">
        <v>-31196.432087499998</v>
      </c>
      <c r="AI80" s="10">
        <v>-446533.2</v>
      </c>
      <c r="AJ80" s="10">
        <v>0</v>
      </c>
      <c r="AK80" s="10">
        <v>0</v>
      </c>
      <c r="AL80" s="9">
        <v>-31196.432087499998</v>
      </c>
      <c r="AM80" s="9">
        <v>-444220.29</v>
      </c>
      <c r="AN80" s="9">
        <v>0</v>
      </c>
      <c r="AO80" s="9">
        <v>0</v>
      </c>
      <c r="AP80" s="9">
        <v>-31196.432087499998</v>
      </c>
      <c r="AQ80" s="9">
        <v>-444570.2</v>
      </c>
      <c r="AR80" s="9">
        <v>0</v>
      </c>
      <c r="AS80" s="9">
        <v>0</v>
      </c>
      <c r="AT80" s="9">
        <v>-31196.432087499998</v>
      </c>
      <c r="AU80" s="9">
        <v>-444601.02999999997</v>
      </c>
      <c r="AV80" s="9">
        <v>0</v>
      </c>
      <c r="AW80" s="9">
        <v>0</v>
      </c>
      <c r="AX80" s="48">
        <f t="shared" si="5"/>
        <v>-6132244.5908749998</v>
      </c>
      <c r="AY80" s="48">
        <f t="shared" si="4"/>
        <v>-374628.77087499999</v>
      </c>
      <c r="AZ80" s="48">
        <f t="shared" si="4"/>
        <v>-5757615.8200000003</v>
      </c>
      <c r="BA80" s="48">
        <f t="shared" si="4"/>
        <v>0</v>
      </c>
      <c r="BB80" s="48">
        <f t="shared" si="6"/>
        <v>0</v>
      </c>
      <c r="BD80" s="48"/>
      <c r="BE80" s="48">
        <f t="shared" si="7"/>
        <v>0</v>
      </c>
      <c r="BF80" s="48"/>
    </row>
    <row r="81" spans="1:58" x14ac:dyDescent="0.25">
      <c r="A81" t="s">
        <v>79</v>
      </c>
      <c r="B81" s="9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10">
        <v>0</v>
      </c>
      <c r="AI81" s="10">
        <v>0</v>
      </c>
      <c r="AJ81" s="10">
        <v>0</v>
      </c>
      <c r="AK81" s="10">
        <v>0</v>
      </c>
      <c r="AL81" s="9">
        <v>0</v>
      </c>
      <c r="AM81" s="9">
        <v>0</v>
      </c>
      <c r="AN81" s="9"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48">
        <f t="shared" si="5"/>
        <v>0</v>
      </c>
      <c r="AY81" s="48">
        <f t="shared" si="4"/>
        <v>0</v>
      </c>
      <c r="AZ81" s="48">
        <f t="shared" si="4"/>
        <v>0</v>
      </c>
      <c r="BA81" s="48">
        <f t="shared" si="4"/>
        <v>0</v>
      </c>
      <c r="BB81" s="48">
        <f t="shared" si="6"/>
        <v>0</v>
      </c>
      <c r="BD81" s="48"/>
      <c r="BE81" s="48">
        <f t="shared" si="7"/>
        <v>0</v>
      </c>
      <c r="BF81" s="48"/>
    </row>
    <row r="82" spans="1:58" x14ac:dyDescent="0.25">
      <c r="A82" t="s">
        <v>80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10">
        <v>0</v>
      </c>
      <c r="AI82" s="10">
        <v>0</v>
      </c>
      <c r="AJ82" s="10">
        <v>0</v>
      </c>
      <c r="AK82" s="10">
        <v>0</v>
      </c>
      <c r="AL82" s="9">
        <v>0</v>
      </c>
      <c r="AM82" s="9">
        <v>0</v>
      </c>
      <c r="AN82" s="9"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48">
        <f t="shared" si="5"/>
        <v>0</v>
      </c>
      <c r="AY82" s="48">
        <f t="shared" si="4"/>
        <v>0</v>
      </c>
      <c r="AZ82" s="48">
        <f t="shared" si="4"/>
        <v>0</v>
      </c>
      <c r="BA82" s="48">
        <f t="shared" si="4"/>
        <v>0</v>
      </c>
      <c r="BB82" s="48">
        <f t="shared" si="6"/>
        <v>0</v>
      </c>
      <c r="BD82" s="48"/>
      <c r="BE82" s="48">
        <f t="shared" si="7"/>
        <v>0</v>
      </c>
      <c r="BF82" s="48"/>
    </row>
    <row r="83" spans="1:58" x14ac:dyDescent="0.25">
      <c r="A83" t="s">
        <v>81</v>
      </c>
      <c r="B83" s="9">
        <v>0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10">
        <v>0</v>
      </c>
      <c r="AI83" s="10">
        <v>0</v>
      </c>
      <c r="AJ83" s="10">
        <v>0</v>
      </c>
      <c r="AK83" s="10">
        <v>0</v>
      </c>
      <c r="AL83" s="9">
        <v>0</v>
      </c>
      <c r="AM83" s="9">
        <v>0</v>
      </c>
      <c r="AN83" s="9"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48">
        <f t="shared" si="5"/>
        <v>0</v>
      </c>
      <c r="AY83" s="48">
        <f t="shared" ref="AY83:BA146" si="8">B83+F83+J83+N83+R83+V83+Z83+AD83+AH83+AL83+AP83+AT83</f>
        <v>0</v>
      </c>
      <c r="AZ83" s="48">
        <f t="shared" si="8"/>
        <v>0</v>
      </c>
      <c r="BA83" s="48">
        <f t="shared" si="8"/>
        <v>0</v>
      </c>
      <c r="BB83" s="48">
        <f t="shared" si="6"/>
        <v>0</v>
      </c>
      <c r="BD83" s="48"/>
      <c r="BE83" s="48">
        <f t="shared" si="7"/>
        <v>0</v>
      </c>
      <c r="BF83" s="48"/>
    </row>
    <row r="84" spans="1:58" x14ac:dyDescent="0.25">
      <c r="A84" t="s">
        <v>82</v>
      </c>
      <c r="B84" s="9">
        <v>0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10">
        <v>0</v>
      </c>
      <c r="AI84" s="10">
        <v>0</v>
      </c>
      <c r="AJ84" s="10">
        <v>0</v>
      </c>
      <c r="AK84" s="10">
        <v>0</v>
      </c>
      <c r="AL84" s="9">
        <v>0</v>
      </c>
      <c r="AM84" s="9">
        <v>0</v>
      </c>
      <c r="AN84" s="9"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48">
        <f t="shared" si="5"/>
        <v>0</v>
      </c>
      <c r="AY84" s="48">
        <f t="shared" si="8"/>
        <v>0</v>
      </c>
      <c r="AZ84" s="48">
        <f t="shared" si="8"/>
        <v>0</v>
      </c>
      <c r="BA84" s="48">
        <f t="shared" si="8"/>
        <v>0</v>
      </c>
      <c r="BB84" s="48">
        <f t="shared" si="6"/>
        <v>0</v>
      </c>
      <c r="BD84" s="48"/>
      <c r="BE84" s="48">
        <f t="shared" si="7"/>
        <v>0</v>
      </c>
      <c r="BF84" s="48"/>
    </row>
    <row r="85" spans="1:58" x14ac:dyDescent="0.25">
      <c r="A85" t="s">
        <v>83</v>
      </c>
      <c r="B85" s="9">
        <v>0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10">
        <v>0</v>
      </c>
      <c r="AI85" s="10">
        <v>0</v>
      </c>
      <c r="AJ85" s="10">
        <v>0</v>
      </c>
      <c r="AK85" s="10">
        <v>0</v>
      </c>
      <c r="AL85" s="9">
        <v>0</v>
      </c>
      <c r="AM85" s="9">
        <v>0</v>
      </c>
      <c r="AN85" s="9"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48">
        <f t="shared" si="5"/>
        <v>0</v>
      </c>
      <c r="AY85" s="48">
        <f t="shared" si="8"/>
        <v>0</v>
      </c>
      <c r="AZ85" s="48">
        <f t="shared" si="8"/>
        <v>0</v>
      </c>
      <c r="BA85" s="48">
        <f t="shared" si="8"/>
        <v>0</v>
      </c>
      <c r="BB85" s="48">
        <f t="shared" si="6"/>
        <v>0</v>
      </c>
      <c r="BD85" s="48"/>
      <c r="BE85" s="48">
        <f t="shared" si="7"/>
        <v>0</v>
      </c>
      <c r="BF85" s="48"/>
    </row>
    <row r="86" spans="1:58" x14ac:dyDescent="0.25">
      <c r="A86" t="s">
        <v>84</v>
      </c>
      <c r="B86" s="9">
        <v>0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10">
        <v>0</v>
      </c>
      <c r="AI86" s="10">
        <v>0</v>
      </c>
      <c r="AJ86" s="10">
        <v>0</v>
      </c>
      <c r="AK86" s="10">
        <v>0</v>
      </c>
      <c r="AL86" s="9">
        <v>0</v>
      </c>
      <c r="AM86" s="9">
        <v>0</v>
      </c>
      <c r="AN86" s="9"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48">
        <f t="shared" si="5"/>
        <v>0</v>
      </c>
      <c r="AY86" s="48">
        <f t="shared" si="8"/>
        <v>0</v>
      </c>
      <c r="AZ86" s="48">
        <f t="shared" si="8"/>
        <v>0</v>
      </c>
      <c r="BA86" s="48">
        <f t="shared" si="8"/>
        <v>0</v>
      </c>
      <c r="BB86" s="48">
        <f t="shared" si="6"/>
        <v>0</v>
      </c>
      <c r="BD86" s="48"/>
      <c r="BE86" s="48">
        <f t="shared" si="7"/>
        <v>0</v>
      </c>
      <c r="BF86" s="48"/>
    </row>
    <row r="87" spans="1:58" x14ac:dyDescent="0.25">
      <c r="A87" t="s">
        <v>85</v>
      </c>
      <c r="B87" s="9">
        <v>0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10">
        <v>0</v>
      </c>
      <c r="AI87" s="10">
        <v>0</v>
      </c>
      <c r="AJ87" s="10">
        <v>0</v>
      </c>
      <c r="AK87" s="10">
        <v>0</v>
      </c>
      <c r="AL87" s="9">
        <v>0</v>
      </c>
      <c r="AM87" s="9">
        <v>0</v>
      </c>
      <c r="AN87" s="9"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48">
        <f t="shared" si="5"/>
        <v>0</v>
      </c>
      <c r="AY87" s="48">
        <f t="shared" si="8"/>
        <v>0</v>
      </c>
      <c r="AZ87" s="48">
        <f t="shared" si="8"/>
        <v>0</v>
      </c>
      <c r="BA87" s="48">
        <f t="shared" si="8"/>
        <v>0</v>
      </c>
      <c r="BB87" s="48">
        <f t="shared" si="6"/>
        <v>0</v>
      </c>
      <c r="BD87" s="48"/>
      <c r="BE87" s="48">
        <f t="shared" si="7"/>
        <v>0</v>
      </c>
      <c r="BF87" s="48"/>
    </row>
    <row r="88" spans="1:58" x14ac:dyDescent="0.25">
      <c r="A88" t="s">
        <v>86</v>
      </c>
      <c r="B88" s="9">
        <v>0</v>
      </c>
      <c r="C88" s="9">
        <v>0</v>
      </c>
      <c r="D88" s="9">
        <v>0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10">
        <v>0</v>
      </c>
      <c r="AI88" s="10">
        <v>0</v>
      </c>
      <c r="AJ88" s="10">
        <v>0</v>
      </c>
      <c r="AK88" s="10">
        <v>0</v>
      </c>
      <c r="AL88" s="9">
        <v>0</v>
      </c>
      <c r="AM88" s="9">
        <v>0</v>
      </c>
      <c r="AN88" s="9"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48">
        <f t="shared" si="5"/>
        <v>0</v>
      </c>
      <c r="AY88" s="48">
        <f t="shared" si="8"/>
        <v>0</v>
      </c>
      <c r="AZ88" s="48">
        <f t="shared" si="8"/>
        <v>0</v>
      </c>
      <c r="BA88" s="48">
        <f t="shared" si="8"/>
        <v>0</v>
      </c>
      <c r="BB88" s="48">
        <f t="shared" si="6"/>
        <v>0</v>
      </c>
      <c r="BD88" s="48"/>
      <c r="BE88" s="48">
        <f t="shared" si="7"/>
        <v>0</v>
      </c>
      <c r="BF88" s="48"/>
    </row>
    <row r="89" spans="1:58" x14ac:dyDescent="0.25">
      <c r="A89" t="s">
        <v>87</v>
      </c>
      <c r="B89" s="9">
        <v>0</v>
      </c>
      <c r="C89" s="9">
        <v>-18952.38</v>
      </c>
      <c r="D89" s="9">
        <v>0</v>
      </c>
      <c r="E89" s="9">
        <v>0</v>
      </c>
      <c r="F89" s="9">
        <v>0</v>
      </c>
      <c r="G89" s="9">
        <v>-18702.38</v>
      </c>
      <c r="H89" s="9">
        <v>0</v>
      </c>
      <c r="I89" s="9">
        <v>0</v>
      </c>
      <c r="J89" s="9">
        <v>0</v>
      </c>
      <c r="K89" s="9">
        <v>-18702.38</v>
      </c>
      <c r="L89" s="9">
        <v>0</v>
      </c>
      <c r="M89" s="9">
        <v>0</v>
      </c>
      <c r="N89" s="9">
        <v>0</v>
      </c>
      <c r="O89" s="9">
        <v>-18702.38</v>
      </c>
      <c r="P89" s="9">
        <v>0</v>
      </c>
      <c r="Q89" s="9">
        <v>0</v>
      </c>
      <c r="R89" s="9">
        <v>0</v>
      </c>
      <c r="S89" s="9">
        <v>-18702.38</v>
      </c>
      <c r="T89" s="9">
        <v>0</v>
      </c>
      <c r="U89" s="9">
        <v>0</v>
      </c>
      <c r="V89" s="9">
        <v>0</v>
      </c>
      <c r="W89" s="9">
        <v>-18702.38</v>
      </c>
      <c r="X89" s="9">
        <v>0</v>
      </c>
      <c r="Y89" s="9">
        <v>0</v>
      </c>
      <c r="Z89" s="9">
        <v>0</v>
      </c>
      <c r="AA89" s="9">
        <v>-18702.38</v>
      </c>
      <c r="AB89" s="9">
        <v>824.92</v>
      </c>
      <c r="AC89" s="9">
        <v>0</v>
      </c>
      <c r="AD89" s="9">
        <v>0</v>
      </c>
      <c r="AE89" s="9">
        <v>-18702.38</v>
      </c>
      <c r="AF89" s="9">
        <v>824.92</v>
      </c>
      <c r="AG89" s="9">
        <v>0</v>
      </c>
      <c r="AH89" s="10">
        <v>0</v>
      </c>
      <c r="AI89" s="10">
        <v>-18702.38</v>
      </c>
      <c r="AJ89" s="10">
        <v>824.55612797263097</v>
      </c>
      <c r="AK89" s="10">
        <v>0</v>
      </c>
      <c r="AL89" s="9">
        <v>0</v>
      </c>
      <c r="AM89" s="9">
        <v>-18702.38</v>
      </c>
      <c r="AN89" s="9">
        <v>824.55612797263097</v>
      </c>
      <c r="AO89" s="9">
        <v>0</v>
      </c>
      <c r="AP89" s="9">
        <v>0</v>
      </c>
      <c r="AQ89" s="9">
        <v>-18702.38</v>
      </c>
      <c r="AR89" s="9">
        <v>824.55612797263097</v>
      </c>
      <c r="AS89" s="9">
        <v>0</v>
      </c>
      <c r="AT89" s="9">
        <v>0</v>
      </c>
      <c r="AU89" s="9">
        <v>-18702.38</v>
      </c>
      <c r="AV89" s="9">
        <v>824.55612797263097</v>
      </c>
      <c r="AW89" s="9">
        <v>0</v>
      </c>
      <c r="AX89" s="48">
        <f t="shared" si="5"/>
        <v>-219730.49548810945</v>
      </c>
      <c r="AY89" s="48">
        <f t="shared" si="8"/>
        <v>0</v>
      </c>
      <c r="AZ89" s="48">
        <f t="shared" si="8"/>
        <v>-224678.56000000003</v>
      </c>
      <c r="BA89" s="48">
        <f t="shared" si="8"/>
        <v>4948.0645118905231</v>
      </c>
      <c r="BB89" s="48">
        <f>E89+I89+M89+Q89+U89+Y89+AC89+AG89+AK89+AO89+AS89+AW89</f>
        <v>0</v>
      </c>
      <c r="BD89" s="48">
        <v>-4948.0645118905231</v>
      </c>
      <c r="BE89" s="48">
        <f t="shared" si="7"/>
        <v>0</v>
      </c>
      <c r="BF89" s="48"/>
    </row>
    <row r="90" spans="1:58" x14ac:dyDescent="0.25">
      <c r="A90" t="s">
        <v>88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10">
        <v>0</v>
      </c>
      <c r="AI90" s="10">
        <v>0</v>
      </c>
      <c r="AJ90" s="10">
        <v>0</v>
      </c>
      <c r="AK90" s="10">
        <v>0</v>
      </c>
      <c r="AL90" s="9">
        <v>0</v>
      </c>
      <c r="AM90" s="9">
        <v>0</v>
      </c>
      <c r="AN90" s="9"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48">
        <f t="shared" si="5"/>
        <v>0</v>
      </c>
      <c r="AY90" s="48">
        <f t="shared" si="8"/>
        <v>0</v>
      </c>
      <c r="AZ90" s="48">
        <f t="shared" si="8"/>
        <v>0</v>
      </c>
      <c r="BA90" s="48">
        <f t="shared" si="8"/>
        <v>0</v>
      </c>
      <c r="BB90" s="48">
        <f t="shared" si="6"/>
        <v>0</v>
      </c>
      <c r="BD90" s="48"/>
      <c r="BE90" s="48">
        <f t="shared" si="7"/>
        <v>0</v>
      </c>
      <c r="BF90" s="48"/>
    </row>
    <row r="91" spans="1:58" x14ac:dyDescent="0.25">
      <c r="A91" t="s">
        <v>89</v>
      </c>
      <c r="B91" s="9">
        <v>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10">
        <v>0</v>
      </c>
      <c r="AI91" s="10">
        <v>0</v>
      </c>
      <c r="AJ91" s="10">
        <v>0</v>
      </c>
      <c r="AK91" s="10">
        <v>0</v>
      </c>
      <c r="AL91" s="9">
        <v>0</v>
      </c>
      <c r="AM91" s="9">
        <v>0</v>
      </c>
      <c r="AN91" s="9"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48">
        <f t="shared" si="5"/>
        <v>0</v>
      </c>
      <c r="AY91" s="48">
        <f t="shared" si="8"/>
        <v>0</v>
      </c>
      <c r="AZ91" s="48">
        <f t="shared" si="8"/>
        <v>0</v>
      </c>
      <c r="BA91" s="48">
        <f t="shared" si="8"/>
        <v>0</v>
      </c>
      <c r="BB91" s="48">
        <f t="shared" si="6"/>
        <v>0</v>
      </c>
      <c r="BD91" s="48"/>
      <c r="BE91" s="48">
        <f t="shared" si="7"/>
        <v>0</v>
      </c>
      <c r="BF91" s="48"/>
    </row>
    <row r="92" spans="1:58" x14ac:dyDescent="0.25">
      <c r="A92" t="s">
        <v>90</v>
      </c>
      <c r="B92" s="9">
        <v>-31369.583333333332</v>
      </c>
      <c r="C92" s="9">
        <v>-174713.89999999997</v>
      </c>
      <c r="D92" s="9">
        <v>0</v>
      </c>
      <c r="E92" s="9">
        <v>0</v>
      </c>
      <c r="F92" s="9">
        <v>-31369.583333333332</v>
      </c>
      <c r="G92" s="9">
        <v>-173713.91999999998</v>
      </c>
      <c r="H92" s="9">
        <v>0</v>
      </c>
      <c r="I92" s="9">
        <v>0</v>
      </c>
      <c r="J92" s="9">
        <v>-31363.590333333337</v>
      </c>
      <c r="K92" s="9">
        <v>-173713.91999999998</v>
      </c>
      <c r="L92" s="9">
        <v>0</v>
      </c>
      <c r="M92" s="9">
        <v>0</v>
      </c>
      <c r="N92" s="9">
        <v>-31363.590333333337</v>
      </c>
      <c r="O92" s="9">
        <v>-173713.91999999998</v>
      </c>
      <c r="P92" s="9">
        <v>0</v>
      </c>
      <c r="Q92" s="9">
        <v>0</v>
      </c>
      <c r="R92" s="9">
        <v>-31363.590333333337</v>
      </c>
      <c r="S92" s="9">
        <v>-173713.91999999998</v>
      </c>
      <c r="T92" s="9">
        <v>0</v>
      </c>
      <c r="U92" s="9">
        <v>0</v>
      </c>
      <c r="V92" s="9">
        <v>-31363.590333333337</v>
      </c>
      <c r="W92" s="9">
        <v>-200374.22999999998</v>
      </c>
      <c r="X92" s="9">
        <v>0</v>
      </c>
      <c r="Y92" s="9">
        <v>0</v>
      </c>
      <c r="Z92" s="9">
        <v>-31363.590333333337</v>
      </c>
      <c r="AA92" s="9">
        <v>-200486.27000000002</v>
      </c>
      <c r="AB92" s="9">
        <v>0</v>
      </c>
      <c r="AC92" s="9">
        <v>0</v>
      </c>
      <c r="AD92" s="9">
        <v>-31363.590333333337</v>
      </c>
      <c r="AE92" s="9">
        <v>-200486.3</v>
      </c>
      <c r="AF92" s="9">
        <v>0</v>
      </c>
      <c r="AG92" s="9">
        <v>0</v>
      </c>
      <c r="AH92" s="10">
        <v>-31363.590333333337</v>
      </c>
      <c r="AI92" s="10">
        <v>-200458.39</v>
      </c>
      <c r="AJ92" s="10">
        <v>0</v>
      </c>
      <c r="AK92" s="10">
        <v>0</v>
      </c>
      <c r="AL92" s="9">
        <v>-31363.590333333337</v>
      </c>
      <c r="AM92" s="9">
        <v>-200458.39</v>
      </c>
      <c r="AN92" s="9">
        <v>0</v>
      </c>
      <c r="AO92" s="9">
        <v>0</v>
      </c>
      <c r="AP92" s="9">
        <v>-31363.590333333337</v>
      </c>
      <c r="AQ92" s="9">
        <v>-200500.06000000003</v>
      </c>
      <c r="AR92" s="9">
        <v>0</v>
      </c>
      <c r="AS92" s="9">
        <v>0</v>
      </c>
      <c r="AT92" s="9">
        <v>-31363.590333333337</v>
      </c>
      <c r="AU92" s="9">
        <v>-277954.82</v>
      </c>
      <c r="AV92" s="9">
        <v>0</v>
      </c>
      <c r="AW92" s="9">
        <v>0</v>
      </c>
      <c r="AX92" s="48">
        <f t="shared" si="5"/>
        <v>-2726663.1099999994</v>
      </c>
      <c r="AY92" s="48">
        <f t="shared" si="8"/>
        <v>-376375.07000000007</v>
      </c>
      <c r="AZ92" s="48">
        <f t="shared" si="8"/>
        <v>-2350288.04</v>
      </c>
      <c r="BA92" s="48">
        <f t="shared" si="8"/>
        <v>0</v>
      </c>
      <c r="BB92" s="48">
        <f t="shared" si="6"/>
        <v>0</v>
      </c>
      <c r="BD92" s="48"/>
      <c r="BE92" s="48">
        <f t="shared" si="7"/>
        <v>0</v>
      </c>
      <c r="BF92" s="48"/>
    </row>
    <row r="93" spans="1:58" x14ac:dyDescent="0.25">
      <c r="A93" t="s">
        <v>91</v>
      </c>
      <c r="B93" s="9">
        <v>-16610.684166666666</v>
      </c>
      <c r="C93" s="9">
        <v>-231867.19</v>
      </c>
      <c r="D93" s="9">
        <v>0</v>
      </c>
      <c r="E93" s="9">
        <v>0</v>
      </c>
      <c r="F93" s="9">
        <v>-16610.684166666666</v>
      </c>
      <c r="G93" s="9">
        <v>-231367.19</v>
      </c>
      <c r="H93" s="9">
        <v>0</v>
      </c>
      <c r="I93" s="9">
        <v>0</v>
      </c>
      <c r="J93" s="9">
        <v>-16159.776166666667</v>
      </c>
      <c r="K93" s="9">
        <v>-231367.19</v>
      </c>
      <c r="L93" s="9">
        <v>0</v>
      </c>
      <c r="M93" s="9">
        <v>0</v>
      </c>
      <c r="N93" s="9">
        <v>-16159.776166666667</v>
      </c>
      <c r="O93" s="9">
        <v>-231367.19</v>
      </c>
      <c r="P93" s="9">
        <v>0</v>
      </c>
      <c r="Q93" s="9">
        <v>0</v>
      </c>
      <c r="R93" s="9">
        <v>-16159.776166666667</v>
      </c>
      <c r="S93" s="9">
        <v>-231367.2</v>
      </c>
      <c r="T93" s="9">
        <v>0</v>
      </c>
      <c r="U93" s="9">
        <v>0</v>
      </c>
      <c r="V93" s="9">
        <v>-16159.776166666667</v>
      </c>
      <c r="W93" s="9">
        <v>-231367.21000000002</v>
      </c>
      <c r="X93" s="9">
        <v>0</v>
      </c>
      <c r="Y93" s="9">
        <v>0</v>
      </c>
      <c r="Z93" s="9">
        <v>-16159.776166666667</v>
      </c>
      <c r="AA93" s="9">
        <v>-231367.19</v>
      </c>
      <c r="AB93" s="9">
        <v>0</v>
      </c>
      <c r="AC93" s="9">
        <v>0</v>
      </c>
      <c r="AD93" s="9">
        <v>-16159.776166666667</v>
      </c>
      <c r="AE93" s="9">
        <v>-231367.19</v>
      </c>
      <c r="AF93" s="9">
        <v>0</v>
      </c>
      <c r="AG93" s="9">
        <v>0</v>
      </c>
      <c r="AH93" s="10">
        <v>-16159.776166666667</v>
      </c>
      <c r="AI93" s="10">
        <v>-207129.96000000002</v>
      </c>
      <c r="AJ93" s="10">
        <v>0</v>
      </c>
      <c r="AK93" s="10">
        <v>0</v>
      </c>
      <c r="AL93" s="9">
        <v>-16159.776166666667</v>
      </c>
      <c r="AM93" s="9">
        <v>-207046.63</v>
      </c>
      <c r="AN93" s="9">
        <v>0</v>
      </c>
      <c r="AO93" s="9">
        <v>0</v>
      </c>
      <c r="AP93" s="9">
        <v>-16159.776166666667</v>
      </c>
      <c r="AQ93" s="9">
        <v>-207046.63</v>
      </c>
      <c r="AR93" s="9">
        <v>0</v>
      </c>
      <c r="AS93" s="9">
        <v>0</v>
      </c>
      <c r="AT93" s="9">
        <v>-16159.776166666667</v>
      </c>
      <c r="AU93" s="9">
        <v>-191359.22000000003</v>
      </c>
      <c r="AV93" s="9">
        <v>0</v>
      </c>
      <c r="AW93" s="9">
        <v>0</v>
      </c>
      <c r="AX93" s="48">
        <f t="shared" si="5"/>
        <v>-2858839.1200000006</v>
      </c>
      <c r="AY93" s="48">
        <f t="shared" si="8"/>
        <v>-194819.13</v>
      </c>
      <c r="AZ93" s="48">
        <f t="shared" si="8"/>
        <v>-2664019.9899999998</v>
      </c>
      <c r="BA93" s="48">
        <f t="shared" si="8"/>
        <v>0</v>
      </c>
      <c r="BB93" s="48">
        <f t="shared" si="6"/>
        <v>0</v>
      </c>
      <c r="BD93" s="48"/>
      <c r="BE93" s="48">
        <f t="shared" si="7"/>
        <v>0</v>
      </c>
      <c r="BF93" s="48"/>
    </row>
    <row r="94" spans="1:58" x14ac:dyDescent="0.25">
      <c r="A94" t="s">
        <v>92</v>
      </c>
      <c r="B94" s="9">
        <v>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10">
        <v>0</v>
      </c>
      <c r="AI94" s="10">
        <v>0</v>
      </c>
      <c r="AJ94" s="10">
        <v>0</v>
      </c>
      <c r="AK94" s="10">
        <v>0</v>
      </c>
      <c r="AL94" s="9">
        <v>0</v>
      </c>
      <c r="AM94" s="9">
        <v>0</v>
      </c>
      <c r="AN94" s="9"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48">
        <f t="shared" si="5"/>
        <v>0</v>
      </c>
      <c r="AY94" s="48">
        <f t="shared" si="8"/>
        <v>0</v>
      </c>
      <c r="AZ94" s="48">
        <f t="shared" si="8"/>
        <v>0</v>
      </c>
      <c r="BA94" s="48">
        <f t="shared" si="8"/>
        <v>0</v>
      </c>
      <c r="BB94" s="48">
        <f t="shared" si="6"/>
        <v>0</v>
      </c>
      <c r="BD94" s="48"/>
      <c r="BE94" s="48">
        <f t="shared" si="7"/>
        <v>0</v>
      </c>
      <c r="BF94" s="48"/>
    </row>
    <row r="95" spans="1:58" x14ac:dyDescent="0.25">
      <c r="A95" t="s">
        <v>93</v>
      </c>
      <c r="B95" s="9">
        <v>0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10">
        <v>0</v>
      </c>
      <c r="AI95" s="10">
        <v>0</v>
      </c>
      <c r="AJ95" s="10">
        <v>0</v>
      </c>
      <c r="AK95" s="10">
        <v>0</v>
      </c>
      <c r="AL95" s="9">
        <v>0</v>
      </c>
      <c r="AM95" s="9">
        <v>0</v>
      </c>
      <c r="AN95" s="9"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48">
        <f t="shared" si="5"/>
        <v>0</v>
      </c>
      <c r="AY95" s="48">
        <f t="shared" si="8"/>
        <v>0</v>
      </c>
      <c r="AZ95" s="48">
        <f t="shared" si="8"/>
        <v>0</v>
      </c>
      <c r="BA95" s="48">
        <f t="shared" si="8"/>
        <v>0</v>
      </c>
      <c r="BB95" s="48">
        <f t="shared" si="6"/>
        <v>0</v>
      </c>
      <c r="BD95" s="48"/>
      <c r="BE95" s="48">
        <f t="shared" si="7"/>
        <v>0</v>
      </c>
      <c r="BF95" s="48"/>
    </row>
    <row r="96" spans="1:58" x14ac:dyDescent="0.25">
      <c r="A96" t="s">
        <v>94</v>
      </c>
      <c r="B96" s="9">
        <v>0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10">
        <v>0</v>
      </c>
      <c r="AI96" s="10">
        <v>0</v>
      </c>
      <c r="AJ96" s="10">
        <v>0</v>
      </c>
      <c r="AK96" s="10">
        <v>0</v>
      </c>
      <c r="AL96" s="9">
        <v>0</v>
      </c>
      <c r="AM96" s="9">
        <v>0</v>
      </c>
      <c r="AN96" s="9"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48">
        <f t="shared" si="5"/>
        <v>0</v>
      </c>
      <c r="AY96" s="48">
        <f t="shared" si="8"/>
        <v>0</v>
      </c>
      <c r="AZ96" s="48">
        <f t="shared" si="8"/>
        <v>0</v>
      </c>
      <c r="BA96" s="48">
        <f t="shared" si="8"/>
        <v>0</v>
      </c>
      <c r="BB96" s="48">
        <f t="shared" si="6"/>
        <v>0</v>
      </c>
      <c r="BD96" s="48"/>
      <c r="BE96" s="48">
        <f t="shared" si="7"/>
        <v>0</v>
      </c>
      <c r="BF96" s="48"/>
    </row>
    <row r="97" spans="1:58" x14ac:dyDescent="0.25">
      <c r="A97" t="s">
        <v>95</v>
      </c>
      <c r="B97" s="9">
        <v>0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10">
        <v>0</v>
      </c>
      <c r="AI97" s="10">
        <v>0</v>
      </c>
      <c r="AJ97" s="10">
        <v>0</v>
      </c>
      <c r="AK97" s="10">
        <v>0</v>
      </c>
      <c r="AL97" s="9">
        <v>0</v>
      </c>
      <c r="AM97" s="9">
        <v>0</v>
      </c>
      <c r="AN97" s="9"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48">
        <f t="shared" si="5"/>
        <v>0</v>
      </c>
      <c r="AY97" s="48">
        <f t="shared" si="8"/>
        <v>0</v>
      </c>
      <c r="AZ97" s="48">
        <f t="shared" si="8"/>
        <v>0</v>
      </c>
      <c r="BA97" s="48">
        <f t="shared" si="8"/>
        <v>0</v>
      </c>
      <c r="BB97" s="48">
        <f t="shared" si="6"/>
        <v>0</v>
      </c>
      <c r="BD97" s="48"/>
      <c r="BE97" s="48">
        <f t="shared" si="7"/>
        <v>0</v>
      </c>
      <c r="BF97" s="48"/>
    </row>
    <row r="98" spans="1:58" x14ac:dyDescent="0.25">
      <c r="A98" t="s">
        <v>96</v>
      </c>
      <c r="B98" s="9">
        <v>0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10">
        <v>0</v>
      </c>
      <c r="AI98" s="10">
        <v>0</v>
      </c>
      <c r="AJ98" s="10">
        <v>0</v>
      </c>
      <c r="AK98" s="10">
        <v>0</v>
      </c>
      <c r="AL98" s="9">
        <v>0</v>
      </c>
      <c r="AM98" s="9">
        <v>0</v>
      </c>
      <c r="AN98" s="9"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48">
        <f t="shared" si="5"/>
        <v>0</v>
      </c>
      <c r="AY98" s="48">
        <f t="shared" si="8"/>
        <v>0</v>
      </c>
      <c r="AZ98" s="48">
        <f t="shared" si="8"/>
        <v>0</v>
      </c>
      <c r="BA98" s="48">
        <f t="shared" si="8"/>
        <v>0</v>
      </c>
      <c r="BB98" s="48">
        <f t="shared" si="6"/>
        <v>0</v>
      </c>
      <c r="BD98" s="48"/>
      <c r="BE98" s="48">
        <f t="shared" si="7"/>
        <v>0</v>
      </c>
      <c r="BF98" s="48"/>
    </row>
    <row r="99" spans="1:58" x14ac:dyDescent="0.25">
      <c r="A99" t="s">
        <v>97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10">
        <v>0</v>
      </c>
      <c r="AI99" s="10">
        <v>0</v>
      </c>
      <c r="AJ99" s="10">
        <v>0</v>
      </c>
      <c r="AK99" s="10">
        <v>0</v>
      </c>
      <c r="AL99" s="9">
        <v>0</v>
      </c>
      <c r="AM99" s="9">
        <v>0</v>
      </c>
      <c r="AN99" s="9"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48">
        <f t="shared" si="5"/>
        <v>0</v>
      </c>
      <c r="AY99" s="48">
        <f t="shared" si="8"/>
        <v>0</v>
      </c>
      <c r="AZ99" s="48">
        <f t="shared" si="8"/>
        <v>0</v>
      </c>
      <c r="BA99" s="48">
        <f t="shared" si="8"/>
        <v>0</v>
      </c>
      <c r="BB99" s="48">
        <f t="shared" si="6"/>
        <v>0</v>
      </c>
      <c r="BD99" s="48"/>
      <c r="BE99" s="48">
        <f t="shared" si="7"/>
        <v>0</v>
      </c>
      <c r="BF99" s="48"/>
    </row>
    <row r="100" spans="1:58" x14ac:dyDescent="0.25">
      <c r="A100" t="s">
        <v>98</v>
      </c>
      <c r="B100" s="9">
        <v>0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10">
        <v>0</v>
      </c>
      <c r="AI100" s="10">
        <v>0</v>
      </c>
      <c r="AJ100" s="10">
        <v>0</v>
      </c>
      <c r="AK100" s="10">
        <v>0</v>
      </c>
      <c r="AL100" s="9">
        <v>0</v>
      </c>
      <c r="AM100" s="9">
        <v>0</v>
      </c>
      <c r="AN100" s="9"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48">
        <f t="shared" si="5"/>
        <v>0</v>
      </c>
      <c r="AY100" s="48">
        <f t="shared" si="8"/>
        <v>0</v>
      </c>
      <c r="AZ100" s="48">
        <f t="shared" si="8"/>
        <v>0</v>
      </c>
      <c r="BA100" s="48">
        <f t="shared" si="8"/>
        <v>0</v>
      </c>
      <c r="BB100" s="48">
        <f t="shared" si="6"/>
        <v>0</v>
      </c>
      <c r="BD100" s="48"/>
      <c r="BE100" s="48">
        <f t="shared" si="7"/>
        <v>0</v>
      </c>
      <c r="BF100" s="48"/>
    </row>
    <row r="101" spans="1:58" x14ac:dyDescent="0.25">
      <c r="A101" t="s">
        <v>99</v>
      </c>
      <c r="B101" s="9">
        <v>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10">
        <v>0</v>
      </c>
      <c r="AI101" s="10">
        <v>0</v>
      </c>
      <c r="AJ101" s="10">
        <v>0</v>
      </c>
      <c r="AK101" s="10">
        <v>0</v>
      </c>
      <c r="AL101" s="9">
        <v>0</v>
      </c>
      <c r="AM101" s="9">
        <v>0</v>
      </c>
      <c r="AN101" s="9"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48">
        <f t="shared" si="5"/>
        <v>0</v>
      </c>
      <c r="AY101" s="48">
        <f t="shared" si="8"/>
        <v>0</v>
      </c>
      <c r="AZ101" s="48">
        <f t="shared" si="8"/>
        <v>0</v>
      </c>
      <c r="BA101" s="48">
        <f t="shared" si="8"/>
        <v>0</v>
      </c>
      <c r="BB101" s="48">
        <f t="shared" si="6"/>
        <v>0</v>
      </c>
      <c r="BD101" s="48"/>
      <c r="BE101" s="48">
        <f t="shared" si="7"/>
        <v>0</v>
      </c>
      <c r="BF101" s="48"/>
    </row>
    <row r="102" spans="1:58" x14ac:dyDescent="0.25">
      <c r="A102" t="s">
        <v>100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10">
        <v>0</v>
      </c>
      <c r="AI102" s="10">
        <v>0</v>
      </c>
      <c r="AJ102" s="10">
        <v>0</v>
      </c>
      <c r="AK102" s="10">
        <v>0</v>
      </c>
      <c r="AL102" s="9">
        <v>0</v>
      </c>
      <c r="AM102" s="9">
        <v>0</v>
      </c>
      <c r="AN102" s="9"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48">
        <f t="shared" si="5"/>
        <v>0</v>
      </c>
      <c r="AY102" s="48">
        <f t="shared" si="8"/>
        <v>0</v>
      </c>
      <c r="AZ102" s="48">
        <f t="shared" si="8"/>
        <v>0</v>
      </c>
      <c r="BA102" s="48">
        <f t="shared" si="8"/>
        <v>0</v>
      </c>
      <c r="BB102" s="48">
        <f t="shared" si="6"/>
        <v>0</v>
      </c>
      <c r="BD102" s="48"/>
      <c r="BE102" s="48">
        <f t="shared" si="7"/>
        <v>0</v>
      </c>
      <c r="BF102" s="48"/>
    </row>
    <row r="103" spans="1:58" x14ac:dyDescent="0.25">
      <c r="A103" t="s">
        <v>101</v>
      </c>
      <c r="B103" s="9">
        <v>0</v>
      </c>
      <c r="C103" s="9">
        <v>0</v>
      </c>
      <c r="D103" s="9">
        <v>0</v>
      </c>
      <c r="E103" s="9">
        <v>-4177.32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10">
        <v>0</v>
      </c>
      <c r="AI103" s="10">
        <v>0</v>
      </c>
      <c r="AJ103" s="10">
        <v>0</v>
      </c>
      <c r="AK103" s="10">
        <v>0</v>
      </c>
      <c r="AL103" s="9">
        <v>0</v>
      </c>
      <c r="AM103" s="9">
        <v>0</v>
      </c>
      <c r="AN103" s="9"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48">
        <f t="shared" si="5"/>
        <v>-4177.32</v>
      </c>
      <c r="AY103" s="48">
        <f t="shared" si="8"/>
        <v>0</v>
      </c>
      <c r="AZ103" s="48">
        <f t="shared" si="8"/>
        <v>0</v>
      </c>
      <c r="BA103" s="48">
        <f t="shared" si="8"/>
        <v>0</v>
      </c>
      <c r="BB103" s="48">
        <f t="shared" si="6"/>
        <v>-4177.32</v>
      </c>
      <c r="BD103" s="48"/>
      <c r="BE103" s="48">
        <f t="shared" si="7"/>
        <v>0</v>
      </c>
      <c r="BF103" s="48"/>
    </row>
    <row r="104" spans="1:58" x14ac:dyDescent="0.25">
      <c r="A104" t="s">
        <v>102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10">
        <v>0</v>
      </c>
      <c r="AI104" s="10">
        <v>0</v>
      </c>
      <c r="AJ104" s="10">
        <v>0</v>
      </c>
      <c r="AK104" s="10">
        <v>0</v>
      </c>
      <c r="AL104" s="9">
        <v>0</v>
      </c>
      <c r="AM104" s="9">
        <v>0</v>
      </c>
      <c r="AN104" s="9"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48">
        <f t="shared" si="5"/>
        <v>0</v>
      </c>
      <c r="AY104" s="48">
        <f t="shared" si="8"/>
        <v>0</v>
      </c>
      <c r="AZ104" s="48">
        <f t="shared" si="8"/>
        <v>0</v>
      </c>
      <c r="BA104" s="48">
        <f t="shared" si="8"/>
        <v>0</v>
      </c>
      <c r="BB104" s="48">
        <f t="shared" si="6"/>
        <v>0</v>
      </c>
      <c r="BD104" s="48"/>
      <c r="BE104" s="48">
        <f t="shared" si="7"/>
        <v>0</v>
      </c>
      <c r="BF104" s="48"/>
    </row>
    <row r="105" spans="1:58" x14ac:dyDescent="0.25">
      <c r="A105" t="s">
        <v>103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10">
        <v>0</v>
      </c>
      <c r="AI105" s="10">
        <v>0</v>
      </c>
      <c r="AJ105" s="10">
        <v>0</v>
      </c>
      <c r="AK105" s="10">
        <v>0</v>
      </c>
      <c r="AL105" s="9">
        <v>0</v>
      </c>
      <c r="AM105" s="9">
        <v>0</v>
      </c>
      <c r="AN105" s="9"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48">
        <f t="shared" si="5"/>
        <v>0</v>
      </c>
      <c r="AY105" s="48">
        <f t="shared" si="8"/>
        <v>0</v>
      </c>
      <c r="AZ105" s="48">
        <f t="shared" si="8"/>
        <v>0</v>
      </c>
      <c r="BA105" s="48">
        <f t="shared" si="8"/>
        <v>0</v>
      </c>
      <c r="BB105" s="48">
        <f t="shared" si="6"/>
        <v>0</v>
      </c>
      <c r="BD105" s="48"/>
      <c r="BE105" s="48">
        <f t="shared" si="7"/>
        <v>0</v>
      </c>
      <c r="BF105" s="48"/>
    </row>
    <row r="106" spans="1:58" x14ac:dyDescent="0.25">
      <c r="A106" t="s">
        <v>104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10">
        <v>0</v>
      </c>
      <c r="AI106" s="10">
        <v>0</v>
      </c>
      <c r="AJ106" s="10">
        <v>0</v>
      </c>
      <c r="AK106" s="10">
        <v>0</v>
      </c>
      <c r="AL106" s="9">
        <v>0</v>
      </c>
      <c r="AM106" s="9">
        <v>0</v>
      </c>
      <c r="AN106" s="9"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48">
        <f t="shared" si="5"/>
        <v>0</v>
      </c>
      <c r="AY106" s="48">
        <f t="shared" si="8"/>
        <v>0</v>
      </c>
      <c r="AZ106" s="48">
        <f t="shared" si="8"/>
        <v>0</v>
      </c>
      <c r="BA106" s="48">
        <f t="shared" si="8"/>
        <v>0</v>
      </c>
      <c r="BB106" s="48">
        <f t="shared" si="6"/>
        <v>0</v>
      </c>
      <c r="BD106" s="48"/>
      <c r="BE106" s="48">
        <f t="shared" si="7"/>
        <v>0</v>
      </c>
      <c r="BF106" s="48"/>
    </row>
    <row r="107" spans="1:58" x14ac:dyDescent="0.25">
      <c r="A107" t="s">
        <v>105</v>
      </c>
      <c r="B107" s="9">
        <v>0</v>
      </c>
      <c r="C107" s="9">
        <v>0</v>
      </c>
      <c r="D107" s="9">
        <v>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10">
        <v>0</v>
      </c>
      <c r="AI107" s="10">
        <v>0</v>
      </c>
      <c r="AJ107" s="10">
        <v>0</v>
      </c>
      <c r="AK107" s="10">
        <v>0</v>
      </c>
      <c r="AL107" s="9">
        <v>0</v>
      </c>
      <c r="AM107" s="9">
        <v>0</v>
      </c>
      <c r="AN107" s="9"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48">
        <f t="shared" si="5"/>
        <v>0</v>
      </c>
      <c r="AY107" s="48">
        <f t="shared" si="8"/>
        <v>0</v>
      </c>
      <c r="AZ107" s="48">
        <f t="shared" si="8"/>
        <v>0</v>
      </c>
      <c r="BA107" s="48">
        <f t="shared" si="8"/>
        <v>0</v>
      </c>
      <c r="BB107" s="48">
        <f t="shared" si="6"/>
        <v>0</v>
      </c>
      <c r="BD107" s="48"/>
      <c r="BE107" s="48">
        <f t="shared" si="7"/>
        <v>0</v>
      </c>
      <c r="BF107" s="48"/>
    </row>
    <row r="108" spans="1:58" x14ac:dyDescent="0.25">
      <c r="A108" t="s">
        <v>106</v>
      </c>
      <c r="B108" s="9">
        <v>0</v>
      </c>
      <c r="C108" s="9">
        <v>0</v>
      </c>
      <c r="D108" s="9">
        <v>0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10">
        <v>0</v>
      </c>
      <c r="AI108" s="10">
        <v>0</v>
      </c>
      <c r="AJ108" s="10">
        <v>0</v>
      </c>
      <c r="AK108" s="10">
        <v>0</v>
      </c>
      <c r="AL108" s="9">
        <v>0</v>
      </c>
      <c r="AM108" s="9">
        <v>0</v>
      </c>
      <c r="AN108" s="9"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48">
        <f t="shared" si="5"/>
        <v>0</v>
      </c>
      <c r="AY108" s="48">
        <f t="shared" si="8"/>
        <v>0</v>
      </c>
      <c r="AZ108" s="48">
        <f t="shared" si="8"/>
        <v>0</v>
      </c>
      <c r="BA108" s="48">
        <f t="shared" si="8"/>
        <v>0</v>
      </c>
      <c r="BB108" s="48">
        <f t="shared" si="6"/>
        <v>0</v>
      </c>
      <c r="BD108" s="48"/>
      <c r="BE108" s="48">
        <f t="shared" si="7"/>
        <v>0</v>
      </c>
      <c r="BF108" s="48"/>
    </row>
    <row r="109" spans="1:58" x14ac:dyDescent="0.25">
      <c r="A109" t="s">
        <v>107</v>
      </c>
      <c r="B109" s="9">
        <v>0</v>
      </c>
      <c r="C109" s="9">
        <v>0</v>
      </c>
      <c r="D109" s="9">
        <v>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9">
        <v>0</v>
      </c>
      <c r="L109" s="9">
        <v>0</v>
      </c>
      <c r="M109" s="9">
        <v>0</v>
      </c>
      <c r="N109" s="9">
        <v>0</v>
      </c>
      <c r="O109" s="9">
        <v>0</v>
      </c>
      <c r="P109" s="9">
        <v>0</v>
      </c>
      <c r="Q109" s="9">
        <v>0</v>
      </c>
      <c r="R109" s="9">
        <v>0</v>
      </c>
      <c r="S109" s="9">
        <v>0</v>
      </c>
      <c r="T109" s="9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10">
        <v>0</v>
      </c>
      <c r="AI109" s="10">
        <v>0</v>
      </c>
      <c r="AJ109" s="10">
        <v>0</v>
      </c>
      <c r="AK109" s="10">
        <v>0</v>
      </c>
      <c r="AL109" s="9">
        <v>0</v>
      </c>
      <c r="AM109" s="9">
        <v>0</v>
      </c>
      <c r="AN109" s="9"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48">
        <f t="shared" si="5"/>
        <v>0</v>
      </c>
      <c r="AY109" s="48">
        <f t="shared" si="8"/>
        <v>0</v>
      </c>
      <c r="AZ109" s="48">
        <f t="shared" si="8"/>
        <v>0</v>
      </c>
      <c r="BA109" s="48">
        <f t="shared" si="8"/>
        <v>0</v>
      </c>
      <c r="BB109" s="48">
        <f t="shared" si="6"/>
        <v>0</v>
      </c>
      <c r="BD109" s="48"/>
      <c r="BE109" s="48">
        <f t="shared" si="7"/>
        <v>0</v>
      </c>
      <c r="BF109" s="48"/>
    </row>
    <row r="110" spans="1:58" x14ac:dyDescent="0.25">
      <c r="A110" t="s">
        <v>108</v>
      </c>
      <c r="B110" s="9">
        <v>-24141.375</v>
      </c>
      <c r="C110" s="9">
        <v>-45191.040000000001</v>
      </c>
      <c r="D110" s="9">
        <v>0</v>
      </c>
      <c r="E110" s="9">
        <v>0</v>
      </c>
      <c r="F110" s="9">
        <v>-24141.375</v>
      </c>
      <c r="G110" s="9">
        <v>-44674.38</v>
      </c>
      <c r="H110" s="9">
        <v>0</v>
      </c>
      <c r="I110" s="9">
        <v>0</v>
      </c>
      <c r="J110" s="9">
        <v>-24141.375</v>
      </c>
      <c r="K110" s="9">
        <v>-59674.37</v>
      </c>
      <c r="L110" s="9">
        <v>0</v>
      </c>
      <c r="M110" s="9">
        <v>0</v>
      </c>
      <c r="N110" s="9">
        <v>-24141.375</v>
      </c>
      <c r="O110" s="9">
        <v>-59674.37</v>
      </c>
      <c r="P110" s="9">
        <v>0</v>
      </c>
      <c r="Q110" s="9">
        <v>0</v>
      </c>
      <c r="R110" s="9">
        <v>-24141.375</v>
      </c>
      <c r="S110" s="9">
        <v>-59663.530000000006</v>
      </c>
      <c r="T110" s="9">
        <v>0</v>
      </c>
      <c r="U110" s="9">
        <v>0</v>
      </c>
      <c r="V110" s="9">
        <v>-24141.375</v>
      </c>
      <c r="W110" s="9">
        <v>-59663.530000000006</v>
      </c>
      <c r="X110" s="9">
        <v>0</v>
      </c>
      <c r="Y110" s="9">
        <v>0</v>
      </c>
      <c r="Z110" s="9">
        <v>-24141.375</v>
      </c>
      <c r="AA110" s="9">
        <v>-59663.530000000006</v>
      </c>
      <c r="AB110" s="9">
        <v>0</v>
      </c>
      <c r="AC110" s="9">
        <v>0</v>
      </c>
      <c r="AD110" s="9">
        <v>-24141.375</v>
      </c>
      <c r="AE110" s="9">
        <v>-59663.540000000008</v>
      </c>
      <c r="AF110" s="9">
        <v>0</v>
      </c>
      <c r="AG110" s="9">
        <v>0</v>
      </c>
      <c r="AH110" s="10">
        <v>-24141.375</v>
      </c>
      <c r="AI110" s="10">
        <v>-59663.530000000006</v>
      </c>
      <c r="AJ110" s="10">
        <v>0</v>
      </c>
      <c r="AK110" s="10">
        <v>0</v>
      </c>
      <c r="AL110" s="9">
        <v>-24141.375</v>
      </c>
      <c r="AM110" s="9">
        <v>-59663.530000000006</v>
      </c>
      <c r="AN110" s="9">
        <v>0</v>
      </c>
      <c r="AO110" s="9">
        <v>0</v>
      </c>
      <c r="AP110" s="9">
        <v>-24141.375</v>
      </c>
      <c r="AQ110" s="9">
        <v>-59663.530000000006</v>
      </c>
      <c r="AR110" s="9">
        <v>0</v>
      </c>
      <c r="AS110" s="9">
        <v>0</v>
      </c>
      <c r="AT110" s="9">
        <v>-24141.375</v>
      </c>
      <c r="AU110" s="9">
        <v>-59663.530000000006</v>
      </c>
      <c r="AV110" s="9">
        <v>0</v>
      </c>
      <c r="AW110" s="9">
        <v>0</v>
      </c>
      <c r="AX110" s="48">
        <f t="shared" si="5"/>
        <v>-976218.91000000027</v>
      </c>
      <c r="AY110" s="48">
        <f t="shared" si="8"/>
        <v>-289696.5</v>
      </c>
      <c r="AZ110" s="48">
        <f t="shared" si="8"/>
        <v>-686522.41000000015</v>
      </c>
      <c r="BA110" s="48">
        <f t="shared" si="8"/>
        <v>0</v>
      </c>
      <c r="BB110" s="48">
        <f t="shared" si="6"/>
        <v>0</v>
      </c>
      <c r="BD110" s="48"/>
      <c r="BE110" s="48">
        <f t="shared" si="7"/>
        <v>0</v>
      </c>
      <c r="BF110" s="48"/>
    </row>
    <row r="111" spans="1:58" x14ac:dyDescent="0.25">
      <c r="A111" t="s">
        <v>109</v>
      </c>
      <c r="B111" s="9">
        <v>0</v>
      </c>
      <c r="C111" s="9"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9">
        <v>0</v>
      </c>
      <c r="Q111" s="9">
        <v>0</v>
      </c>
      <c r="R111" s="9">
        <v>0</v>
      </c>
      <c r="S111" s="9">
        <v>0</v>
      </c>
      <c r="T111" s="9">
        <v>0</v>
      </c>
      <c r="U111" s="9">
        <v>0</v>
      </c>
      <c r="V111" s="9">
        <v>0</v>
      </c>
      <c r="W111" s="9">
        <v>0</v>
      </c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10">
        <v>0</v>
      </c>
      <c r="AI111" s="10">
        <v>0</v>
      </c>
      <c r="AJ111" s="10">
        <v>0</v>
      </c>
      <c r="AK111" s="10">
        <v>0</v>
      </c>
      <c r="AL111" s="9">
        <v>0</v>
      </c>
      <c r="AM111" s="9">
        <v>0</v>
      </c>
      <c r="AN111" s="9"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48">
        <f t="shared" si="5"/>
        <v>0</v>
      </c>
      <c r="AY111" s="48">
        <f t="shared" si="8"/>
        <v>0</v>
      </c>
      <c r="AZ111" s="48">
        <f t="shared" si="8"/>
        <v>0</v>
      </c>
      <c r="BA111" s="48">
        <f t="shared" si="8"/>
        <v>0</v>
      </c>
      <c r="BB111" s="48">
        <f t="shared" si="6"/>
        <v>0</v>
      </c>
      <c r="BD111" s="48"/>
      <c r="BE111" s="48">
        <f t="shared" si="7"/>
        <v>0</v>
      </c>
      <c r="BF111" s="48"/>
    </row>
    <row r="112" spans="1:58" x14ac:dyDescent="0.25">
      <c r="A112" t="s">
        <v>110</v>
      </c>
      <c r="B112" s="9">
        <v>-9102.5</v>
      </c>
      <c r="C112" s="9">
        <v>0</v>
      </c>
      <c r="D112" s="9">
        <v>0</v>
      </c>
      <c r="E112" s="9">
        <v>0</v>
      </c>
      <c r="F112" s="9">
        <v>-9102.5</v>
      </c>
      <c r="G112" s="9">
        <v>0</v>
      </c>
      <c r="H112" s="9">
        <v>0</v>
      </c>
      <c r="I112" s="9">
        <v>0</v>
      </c>
      <c r="J112" s="9">
        <v>-9065.4840000000004</v>
      </c>
      <c r="K112" s="9">
        <v>0</v>
      </c>
      <c r="L112" s="9">
        <v>0</v>
      </c>
      <c r="M112" s="9">
        <v>0</v>
      </c>
      <c r="N112" s="9">
        <v>-9065.4840000000004</v>
      </c>
      <c r="O112" s="9">
        <v>0</v>
      </c>
      <c r="P112" s="9">
        <v>0</v>
      </c>
      <c r="Q112" s="9">
        <v>0</v>
      </c>
      <c r="R112" s="9">
        <v>-9065.4840000000004</v>
      </c>
      <c r="S112" s="9">
        <v>0</v>
      </c>
      <c r="T112" s="9">
        <v>0</v>
      </c>
      <c r="U112" s="9">
        <v>0</v>
      </c>
      <c r="V112" s="9">
        <v>-9065.4840000000004</v>
      </c>
      <c r="W112" s="9">
        <v>0</v>
      </c>
      <c r="X112" s="9">
        <v>0</v>
      </c>
      <c r="Y112" s="9">
        <v>0</v>
      </c>
      <c r="Z112" s="9">
        <v>-9065.4840000000004</v>
      </c>
      <c r="AA112" s="9">
        <v>0</v>
      </c>
      <c r="AB112" s="9">
        <v>0</v>
      </c>
      <c r="AC112" s="9">
        <v>0</v>
      </c>
      <c r="AD112" s="9">
        <v>-9065.4840000000004</v>
      </c>
      <c r="AE112" s="9">
        <v>0</v>
      </c>
      <c r="AF112" s="9">
        <v>0</v>
      </c>
      <c r="AG112" s="9">
        <v>0</v>
      </c>
      <c r="AH112" s="10">
        <v>-9065.4840000000004</v>
      </c>
      <c r="AI112" s="10">
        <v>0</v>
      </c>
      <c r="AJ112" s="10">
        <v>0</v>
      </c>
      <c r="AK112" s="10">
        <v>0</v>
      </c>
      <c r="AL112" s="9">
        <v>-9065.4840000000004</v>
      </c>
      <c r="AM112" s="9">
        <v>0</v>
      </c>
      <c r="AN112" s="9">
        <v>0</v>
      </c>
      <c r="AO112" s="9">
        <v>0</v>
      </c>
      <c r="AP112" s="9">
        <v>-9065.4840000000004</v>
      </c>
      <c r="AQ112" s="9">
        <v>0</v>
      </c>
      <c r="AR112" s="9">
        <v>0</v>
      </c>
      <c r="AS112" s="9">
        <v>0</v>
      </c>
      <c r="AT112" s="9">
        <v>-9065.4840000000004</v>
      </c>
      <c r="AU112" s="9">
        <v>0</v>
      </c>
      <c r="AV112" s="9">
        <v>0</v>
      </c>
      <c r="AW112" s="9">
        <v>0</v>
      </c>
      <c r="AX112" s="48">
        <f t="shared" si="5"/>
        <v>-108859.83999999998</v>
      </c>
      <c r="AY112" s="48">
        <f t="shared" si="8"/>
        <v>-108859.83999999998</v>
      </c>
      <c r="AZ112" s="48">
        <f t="shared" si="8"/>
        <v>0</v>
      </c>
      <c r="BA112" s="48">
        <f t="shared" si="8"/>
        <v>0</v>
      </c>
      <c r="BB112" s="48">
        <f t="shared" si="6"/>
        <v>0</v>
      </c>
      <c r="BD112" s="48"/>
      <c r="BE112" s="48">
        <f t="shared" si="7"/>
        <v>0</v>
      </c>
      <c r="BF112" s="48"/>
    </row>
    <row r="113" spans="1:58" x14ac:dyDescent="0.25">
      <c r="A113" t="s">
        <v>111</v>
      </c>
      <c r="B113" s="9">
        <v>0</v>
      </c>
      <c r="C113" s="9">
        <v>0</v>
      </c>
      <c r="D113" s="9">
        <v>0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0</v>
      </c>
      <c r="O113" s="9">
        <v>0</v>
      </c>
      <c r="P113" s="9">
        <v>0</v>
      </c>
      <c r="Q113" s="9">
        <v>0</v>
      </c>
      <c r="R113" s="9">
        <v>0</v>
      </c>
      <c r="S113" s="9">
        <v>0</v>
      </c>
      <c r="T113" s="9">
        <v>0</v>
      </c>
      <c r="U113" s="9">
        <v>0</v>
      </c>
      <c r="V113" s="9">
        <v>0</v>
      </c>
      <c r="W113" s="9">
        <v>0</v>
      </c>
      <c r="X113" s="9">
        <v>0</v>
      </c>
      <c r="Y113" s="9">
        <v>0</v>
      </c>
      <c r="Z113" s="9">
        <v>0</v>
      </c>
      <c r="AA113" s="9">
        <v>0</v>
      </c>
      <c r="AB113" s="9">
        <v>-1703.4</v>
      </c>
      <c r="AC113" s="9">
        <v>0</v>
      </c>
      <c r="AD113" s="9">
        <v>0</v>
      </c>
      <c r="AE113" s="9">
        <v>0</v>
      </c>
      <c r="AF113" s="9">
        <v>-1703.4</v>
      </c>
      <c r="AG113" s="9">
        <v>0</v>
      </c>
      <c r="AH113" s="10">
        <v>0</v>
      </c>
      <c r="AI113" s="10">
        <v>0</v>
      </c>
      <c r="AJ113" s="10">
        <v>-1676.92160354201</v>
      </c>
      <c r="AK113" s="10">
        <v>0</v>
      </c>
      <c r="AL113" s="9">
        <v>0</v>
      </c>
      <c r="AM113" s="9">
        <v>0</v>
      </c>
      <c r="AN113" s="9">
        <v>-1676.92160354201</v>
      </c>
      <c r="AO113" s="9">
        <v>0</v>
      </c>
      <c r="AP113" s="9">
        <v>0</v>
      </c>
      <c r="AQ113" s="9">
        <v>0</v>
      </c>
      <c r="AR113" s="9">
        <v>-1676.92160354201</v>
      </c>
      <c r="AS113" s="9">
        <v>0</v>
      </c>
      <c r="AT113" s="9">
        <v>0</v>
      </c>
      <c r="AU113" s="9">
        <v>0</v>
      </c>
      <c r="AV113" s="9">
        <v>-1676.92160354201</v>
      </c>
      <c r="AW113" s="9">
        <v>0</v>
      </c>
      <c r="AX113" s="48">
        <f t="shared" si="5"/>
        <v>-10114.486414168041</v>
      </c>
      <c r="AY113" s="48">
        <f t="shared" si="8"/>
        <v>0</v>
      </c>
      <c r="AZ113" s="48">
        <f t="shared" si="8"/>
        <v>0</v>
      </c>
      <c r="BA113" s="48">
        <f t="shared" si="8"/>
        <v>-10114.486414168041</v>
      </c>
      <c r="BB113" s="48">
        <f t="shared" si="6"/>
        <v>0</v>
      </c>
      <c r="BD113" s="48">
        <v>10114.48641416803</v>
      </c>
      <c r="BE113" s="48">
        <f t="shared" si="7"/>
        <v>1.0913936421275139E-11</v>
      </c>
      <c r="BF113" s="48"/>
    </row>
    <row r="114" spans="1:58" x14ac:dyDescent="0.25">
      <c r="A114" t="s">
        <v>112</v>
      </c>
      <c r="B114" s="9">
        <v>0</v>
      </c>
      <c r="C114" s="9"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0</v>
      </c>
      <c r="O114" s="9">
        <v>0</v>
      </c>
      <c r="P114" s="9">
        <v>0</v>
      </c>
      <c r="Q114" s="9">
        <v>0</v>
      </c>
      <c r="R114" s="9">
        <v>0</v>
      </c>
      <c r="S114" s="9">
        <v>0</v>
      </c>
      <c r="T114" s="9">
        <v>0</v>
      </c>
      <c r="U114" s="9">
        <v>0</v>
      </c>
      <c r="V114" s="9">
        <v>0</v>
      </c>
      <c r="W114" s="9">
        <v>0</v>
      </c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10">
        <v>0</v>
      </c>
      <c r="AI114" s="10">
        <v>0</v>
      </c>
      <c r="AJ114" s="10">
        <v>0</v>
      </c>
      <c r="AK114" s="10">
        <v>0</v>
      </c>
      <c r="AL114" s="9">
        <v>0</v>
      </c>
      <c r="AM114" s="9">
        <v>0</v>
      </c>
      <c r="AN114" s="9"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48">
        <f t="shared" si="5"/>
        <v>0</v>
      </c>
      <c r="AY114" s="48">
        <f t="shared" si="8"/>
        <v>0</v>
      </c>
      <c r="AZ114" s="48">
        <f t="shared" si="8"/>
        <v>0</v>
      </c>
      <c r="BA114" s="48">
        <f t="shared" si="8"/>
        <v>0</v>
      </c>
      <c r="BB114" s="48">
        <f t="shared" si="6"/>
        <v>0</v>
      </c>
      <c r="BD114" s="48"/>
      <c r="BE114" s="48">
        <f t="shared" si="7"/>
        <v>0</v>
      </c>
      <c r="BF114" s="48"/>
    </row>
    <row r="115" spans="1:58" x14ac:dyDescent="0.25">
      <c r="A115" t="s">
        <v>113</v>
      </c>
      <c r="B115" s="9">
        <v>0</v>
      </c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v>0</v>
      </c>
      <c r="M115" s="9">
        <v>0</v>
      </c>
      <c r="N115" s="9">
        <v>0</v>
      </c>
      <c r="O115" s="9">
        <v>0</v>
      </c>
      <c r="P115" s="9">
        <v>0</v>
      </c>
      <c r="Q115" s="9">
        <v>0</v>
      </c>
      <c r="R115" s="9">
        <v>0</v>
      </c>
      <c r="S115" s="9">
        <v>0</v>
      </c>
      <c r="T115" s="9">
        <v>0</v>
      </c>
      <c r="U115" s="9">
        <v>0</v>
      </c>
      <c r="V115" s="9">
        <v>0</v>
      </c>
      <c r="W115" s="9">
        <v>0</v>
      </c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10">
        <v>0</v>
      </c>
      <c r="AI115" s="10">
        <v>0</v>
      </c>
      <c r="AJ115" s="10">
        <v>0</v>
      </c>
      <c r="AK115" s="10">
        <v>0</v>
      </c>
      <c r="AL115" s="9">
        <v>0</v>
      </c>
      <c r="AM115" s="9">
        <v>0</v>
      </c>
      <c r="AN115" s="9"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48">
        <f t="shared" si="5"/>
        <v>0</v>
      </c>
      <c r="AY115" s="48">
        <f t="shared" si="8"/>
        <v>0</v>
      </c>
      <c r="AZ115" s="48">
        <f t="shared" si="8"/>
        <v>0</v>
      </c>
      <c r="BA115" s="48">
        <f t="shared" si="8"/>
        <v>0</v>
      </c>
      <c r="BB115" s="48">
        <f t="shared" si="6"/>
        <v>0</v>
      </c>
      <c r="BD115" s="48"/>
      <c r="BE115" s="48">
        <f t="shared" si="7"/>
        <v>0</v>
      </c>
      <c r="BF115" s="48"/>
    </row>
    <row r="116" spans="1:58" x14ac:dyDescent="0.25">
      <c r="A116" t="s">
        <v>114</v>
      </c>
      <c r="B116" s="9">
        <v>-5541.666666666667</v>
      </c>
      <c r="C116" s="9">
        <v>0</v>
      </c>
      <c r="D116" s="9">
        <v>0</v>
      </c>
      <c r="E116" s="9">
        <v>0</v>
      </c>
      <c r="F116" s="9">
        <v>-5541.666666666667</v>
      </c>
      <c r="G116" s="9">
        <v>0</v>
      </c>
      <c r="H116" s="9">
        <v>0</v>
      </c>
      <c r="I116" s="9">
        <v>0</v>
      </c>
      <c r="J116" s="9">
        <v>-5444.2276666666667</v>
      </c>
      <c r="K116" s="9">
        <v>0</v>
      </c>
      <c r="L116" s="9">
        <v>0</v>
      </c>
      <c r="M116" s="9">
        <v>0</v>
      </c>
      <c r="N116" s="9">
        <v>-5444.2276666666667</v>
      </c>
      <c r="O116" s="9">
        <v>0</v>
      </c>
      <c r="P116" s="9">
        <v>0</v>
      </c>
      <c r="Q116" s="9">
        <v>0</v>
      </c>
      <c r="R116" s="9">
        <v>-5444.2276666666667</v>
      </c>
      <c r="S116" s="9">
        <v>0</v>
      </c>
      <c r="T116" s="9">
        <v>0</v>
      </c>
      <c r="U116" s="9">
        <v>0</v>
      </c>
      <c r="V116" s="9">
        <v>-5444.2276666666667</v>
      </c>
      <c r="W116" s="9">
        <v>0</v>
      </c>
      <c r="X116" s="9">
        <v>0</v>
      </c>
      <c r="Y116" s="9">
        <v>0</v>
      </c>
      <c r="Z116" s="9">
        <v>-5444.2276666666667</v>
      </c>
      <c r="AA116" s="9">
        <v>0</v>
      </c>
      <c r="AB116" s="9">
        <v>0</v>
      </c>
      <c r="AC116" s="9">
        <v>0</v>
      </c>
      <c r="AD116" s="9">
        <v>-5444.2276666666667</v>
      </c>
      <c r="AE116" s="9">
        <v>0</v>
      </c>
      <c r="AF116" s="9">
        <v>0</v>
      </c>
      <c r="AG116" s="9">
        <v>0</v>
      </c>
      <c r="AH116" s="10">
        <v>-5444.2276666666667</v>
      </c>
      <c r="AI116" s="10">
        <v>0</v>
      </c>
      <c r="AJ116" s="10">
        <v>0</v>
      </c>
      <c r="AK116" s="10">
        <v>0</v>
      </c>
      <c r="AL116" s="9">
        <v>-5444.2276666666667</v>
      </c>
      <c r="AM116" s="9">
        <v>0</v>
      </c>
      <c r="AN116" s="9">
        <v>0</v>
      </c>
      <c r="AO116" s="9">
        <v>0</v>
      </c>
      <c r="AP116" s="9">
        <v>-5444.2276666666667</v>
      </c>
      <c r="AQ116" s="9">
        <v>0</v>
      </c>
      <c r="AR116" s="9">
        <v>0</v>
      </c>
      <c r="AS116" s="9">
        <v>0</v>
      </c>
      <c r="AT116" s="9">
        <v>-5444.2276666666667</v>
      </c>
      <c r="AU116" s="9">
        <v>0</v>
      </c>
      <c r="AV116" s="9">
        <v>0</v>
      </c>
      <c r="AW116" s="9">
        <v>0</v>
      </c>
      <c r="AX116" s="48">
        <f t="shared" si="5"/>
        <v>-65525.609999999993</v>
      </c>
      <c r="AY116" s="48">
        <f t="shared" si="8"/>
        <v>-65525.609999999993</v>
      </c>
      <c r="AZ116" s="48">
        <f t="shared" si="8"/>
        <v>0</v>
      </c>
      <c r="BA116" s="48">
        <f t="shared" si="8"/>
        <v>0</v>
      </c>
      <c r="BB116" s="48">
        <f t="shared" si="6"/>
        <v>0</v>
      </c>
      <c r="BD116" s="48"/>
      <c r="BE116" s="48">
        <f t="shared" si="7"/>
        <v>0</v>
      </c>
      <c r="BF116" s="48"/>
    </row>
    <row r="117" spans="1:58" x14ac:dyDescent="0.25">
      <c r="A117" t="s">
        <v>115</v>
      </c>
      <c r="B117" s="9">
        <v>0</v>
      </c>
      <c r="C117" s="9"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>
        <v>0</v>
      </c>
      <c r="P117" s="9">
        <v>0</v>
      </c>
      <c r="Q117" s="9">
        <v>0</v>
      </c>
      <c r="R117" s="9">
        <v>0</v>
      </c>
      <c r="S117" s="9">
        <v>0</v>
      </c>
      <c r="T117" s="9">
        <v>0</v>
      </c>
      <c r="U117" s="9">
        <v>0</v>
      </c>
      <c r="V117" s="9">
        <v>0</v>
      </c>
      <c r="W117" s="9">
        <v>0</v>
      </c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10">
        <v>0</v>
      </c>
      <c r="AI117" s="10">
        <v>0</v>
      </c>
      <c r="AJ117" s="10">
        <v>0</v>
      </c>
      <c r="AK117" s="10">
        <v>0</v>
      </c>
      <c r="AL117" s="9">
        <v>0</v>
      </c>
      <c r="AM117" s="9">
        <v>0</v>
      </c>
      <c r="AN117" s="9"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48">
        <f t="shared" si="5"/>
        <v>0</v>
      </c>
      <c r="AY117" s="48">
        <f t="shared" si="8"/>
        <v>0</v>
      </c>
      <c r="AZ117" s="48">
        <f t="shared" si="8"/>
        <v>0</v>
      </c>
      <c r="BA117" s="48">
        <f t="shared" si="8"/>
        <v>0</v>
      </c>
      <c r="BB117" s="48">
        <f t="shared" si="6"/>
        <v>0</v>
      </c>
      <c r="BD117" s="48"/>
      <c r="BE117" s="48">
        <f t="shared" si="7"/>
        <v>0</v>
      </c>
      <c r="BF117" s="48"/>
    </row>
    <row r="118" spans="1:58" x14ac:dyDescent="0.25">
      <c r="A118" t="s">
        <v>116</v>
      </c>
      <c r="B118" s="9">
        <v>0</v>
      </c>
      <c r="C118" s="9"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  <c r="K118" s="9">
        <v>0</v>
      </c>
      <c r="L118" s="9">
        <v>0</v>
      </c>
      <c r="M118" s="9">
        <v>0</v>
      </c>
      <c r="N118" s="9">
        <v>0</v>
      </c>
      <c r="O118" s="9">
        <v>0</v>
      </c>
      <c r="P118" s="9">
        <v>0</v>
      </c>
      <c r="Q118" s="9">
        <v>0</v>
      </c>
      <c r="R118" s="9">
        <v>0</v>
      </c>
      <c r="S118" s="9">
        <v>0</v>
      </c>
      <c r="T118" s="9">
        <v>0</v>
      </c>
      <c r="U118" s="9">
        <v>0</v>
      </c>
      <c r="V118" s="9">
        <v>0</v>
      </c>
      <c r="W118" s="9">
        <v>0</v>
      </c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10">
        <v>0</v>
      </c>
      <c r="AI118" s="10">
        <v>0</v>
      </c>
      <c r="AJ118" s="10">
        <v>0</v>
      </c>
      <c r="AK118" s="10">
        <v>0</v>
      </c>
      <c r="AL118" s="9">
        <v>0</v>
      </c>
      <c r="AM118" s="9">
        <v>0</v>
      </c>
      <c r="AN118" s="9"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48">
        <f t="shared" si="5"/>
        <v>0</v>
      </c>
      <c r="AY118" s="48">
        <f t="shared" si="8"/>
        <v>0</v>
      </c>
      <c r="AZ118" s="48">
        <f t="shared" si="8"/>
        <v>0</v>
      </c>
      <c r="BA118" s="48">
        <f t="shared" si="8"/>
        <v>0</v>
      </c>
      <c r="BB118" s="48">
        <f t="shared" si="6"/>
        <v>0</v>
      </c>
      <c r="BD118" s="48"/>
      <c r="BE118" s="48">
        <f t="shared" si="7"/>
        <v>0</v>
      </c>
      <c r="BF118" s="48"/>
    </row>
    <row r="119" spans="1:58" x14ac:dyDescent="0.25">
      <c r="A119" t="s">
        <v>117</v>
      </c>
      <c r="B119" s="9">
        <v>0</v>
      </c>
      <c r="C119" s="9">
        <v>0</v>
      </c>
      <c r="D119" s="9">
        <v>0</v>
      </c>
      <c r="E119" s="9">
        <v>0</v>
      </c>
      <c r="F119" s="9">
        <v>0</v>
      </c>
      <c r="G119" s="9">
        <v>0</v>
      </c>
      <c r="H119" s="9">
        <v>0</v>
      </c>
      <c r="I119" s="9">
        <v>0</v>
      </c>
      <c r="J119" s="9">
        <v>0</v>
      </c>
      <c r="K119" s="9">
        <v>0</v>
      </c>
      <c r="L119" s="9">
        <v>0</v>
      </c>
      <c r="M119" s="9">
        <v>0</v>
      </c>
      <c r="N119" s="9">
        <v>0</v>
      </c>
      <c r="O119" s="9">
        <v>0</v>
      </c>
      <c r="P119" s="9">
        <v>0</v>
      </c>
      <c r="Q119" s="9">
        <v>0</v>
      </c>
      <c r="R119" s="9">
        <v>0</v>
      </c>
      <c r="S119" s="9">
        <v>0</v>
      </c>
      <c r="T119" s="9">
        <v>0</v>
      </c>
      <c r="U119" s="9">
        <v>0</v>
      </c>
      <c r="V119" s="9">
        <v>0</v>
      </c>
      <c r="W119" s="9">
        <v>0</v>
      </c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10">
        <v>0</v>
      </c>
      <c r="AI119" s="10">
        <v>0</v>
      </c>
      <c r="AJ119" s="10">
        <v>0</v>
      </c>
      <c r="AK119" s="10">
        <v>0</v>
      </c>
      <c r="AL119" s="9">
        <v>0</v>
      </c>
      <c r="AM119" s="9">
        <v>0</v>
      </c>
      <c r="AN119" s="9"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48">
        <f t="shared" si="5"/>
        <v>0</v>
      </c>
      <c r="AY119" s="48">
        <f t="shared" si="8"/>
        <v>0</v>
      </c>
      <c r="AZ119" s="48">
        <f t="shared" si="8"/>
        <v>0</v>
      </c>
      <c r="BA119" s="48">
        <f t="shared" si="8"/>
        <v>0</v>
      </c>
      <c r="BB119" s="48">
        <f t="shared" si="6"/>
        <v>0</v>
      </c>
      <c r="BD119" s="48"/>
      <c r="BE119" s="48">
        <f t="shared" si="7"/>
        <v>0</v>
      </c>
      <c r="BF119" s="48"/>
    </row>
    <row r="120" spans="1:58" x14ac:dyDescent="0.25">
      <c r="A120" t="s">
        <v>118</v>
      </c>
      <c r="B120" s="9">
        <v>0</v>
      </c>
      <c r="C120" s="9"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0</v>
      </c>
      <c r="P120" s="9">
        <v>0</v>
      </c>
      <c r="Q120" s="9">
        <v>0</v>
      </c>
      <c r="R120" s="9">
        <v>0</v>
      </c>
      <c r="S120" s="9">
        <v>0</v>
      </c>
      <c r="T120" s="9">
        <v>0</v>
      </c>
      <c r="U120" s="9">
        <v>0</v>
      </c>
      <c r="V120" s="9">
        <v>0</v>
      </c>
      <c r="W120" s="9">
        <v>0</v>
      </c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10">
        <v>0</v>
      </c>
      <c r="AI120" s="10">
        <v>0</v>
      </c>
      <c r="AJ120" s="10">
        <v>0</v>
      </c>
      <c r="AK120" s="10">
        <v>0</v>
      </c>
      <c r="AL120" s="9">
        <v>0</v>
      </c>
      <c r="AM120" s="9">
        <v>0</v>
      </c>
      <c r="AN120" s="9"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48">
        <f t="shared" si="5"/>
        <v>0</v>
      </c>
      <c r="AY120" s="48">
        <f t="shared" si="8"/>
        <v>0</v>
      </c>
      <c r="AZ120" s="48">
        <f t="shared" si="8"/>
        <v>0</v>
      </c>
      <c r="BA120" s="48">
        <f t="shared" si="8"/>
        <v>0</v>
      </c>
      <c r="BB120" s="48">
        <f t="shared" si="6"/>
        <v>0</v>
      </c>
      <c r="BD120" s="48"/>
      <c r="BE120" s="48">
        <f t="shared" si="7"/>
        <v>0</v>
      </c>
      <c r="BF120" s="48"/>
    </row>
    <row r="121" spans="1:58" x14ac:dyDescent="0.25">
      <c r="A121" t="s">
        <v>119</v>
      </c>
      <c r="B121" s="9">
        <v>0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10">
        <v>0</v>
      </c>
      <c r="AI121" s="10">
        <v>0</v>
      </c>
      <c r="AJ121" s="10">
        <v>0</v>
      </c>
      <c r="AK121" s="10">
        <v>0</v>
      </c>
      <c r="AL121" s="9">
        <v>0</v>
      </c>
      <c r="AM121" s="9">
        <v>0</v>
      </c>
      <c r="AN121" s="9"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48">
        <f t="shared" si="5"/>
        <v>0</v>
      </c>
      <c r="AY121" s="48">
        <f t="shared" si="8"/>
        <v>0</v>
      </c>
      <c r="AZ121" s="48">
        <f t="shared" si="8"/>
        <v>0</v>
      </c>
      <c r="BA121" s="48">
        <f t="shared" si="8"/>
        <v>0</v>
      </c>
      <c r="BB121" s="48">
        <f t="shared" si="6"/>
        <v>0</v>
      </c>
      <c r="BD121" s="48"/>
      <c r="BE121" s="48">
        <f t="shared" si="7"/>
        <v>0</v>
      </c>
      <c r="BF121" s="48"/>
    </row>
    <row r="122" spans="1:58" x14ac:dyDescent="0.25">
      <c r="A122" t="s">
        <v>120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9">
        <v>0</v>
      </c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10">
        <v>0</v>
      </c>
      <c r="AI122" s="10">
        <v>0</v>
      </c>
      <c r="AJ122" s="10">
        <v>0</v>
      </c>
      <c r="AK122" s="10">
        <v>0</v>
      </c>
      <c r="AL122" s="9">
        <v>0</v>
      </c>
      <c r="AM122" s="9">
        <v>0</v>
      </c>
      <c r="AN122" s="9"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48">
        <f t="shared" si="5"/>
        <v>0</v>
      </c>
      <c r="AY122" s="48">
        <f t="shared" si="8"/>
        <v>0</v>
      </c>
      <c r="AZ122" s="48">
        <f t="shared" si="8"/>
        <v>0</v>
      </c>
      <c r="BA122" s="48">
        <f t="shared" si="8"/>
        <v>0</v>
      </c>
      <c r="BB122" s="48">
        <f t="shared" si="6"/>
        <v>0</v>
      </c>
      <c r="BD122" s="48"/>
      <c r="BE122" s="48">
        <f t="shared" si="7"/>
        <v>0</v>
      </c>
      <c r="BF122" s="48"/>
    </row>
    <row r="123" spans="1:58" x14ac:dyDescent="0.25">
      <c r="A123" t="s">
        <v>121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10">
        <v>0</v>
      </c>
      <c r="AI123" s="10">
        <v>0</v>
      </c>
      <c r="AJ123" s="10">
        <v>0</v>
      </c>
      <c r="AK123" s="10">
        <v>0</v>
      </c>
      <c r="AL123" s="9">
        <v>0</v>
      </c>
      <c r="AM123" s="9">
        <v>0</v>
      </c>
      <c r="AN123" s="9"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48">
        <f t="shared" si="5"/>
        <v>0</v>
      </c>
      <c r="AY123" s="48">
        <f t="shared" si="8"/>
        <v>0</v>
      </c>
      <c r="AZ123" s="48">
        <f t="shared" si="8"/>
        <v>0</v>
      </c>
      <c r="BA123" s="48">
        <f t="shared" si="8"/>
        <v>0</v>
      </c>
      <c r="BB123" s="48">
        <f t="shared" si="6"/>
        <v>0</v>
      </c>
      <c r="BD123" s="48"/>
      <c r="BE123" s="48">
        <f t="shared" si="7"/>
        <v>0</v>
      </c>
      <c r="BF123" s="48"/>
    </row>
    <row r="124" spans="1:58" x14ac:dyDescent="0.25">
      <c r="A124" t="s">
        <v>122</v>
      </c>
      <c r="B124" s="9">
        <v>0</v>
      </c>
      <c r="C124" s="9"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9">
        <v>0</v>
      </c>
      <c r="T124" s="9">
        <v>0</v>
      </c>
      <c r="U124" s="9">
        <v>0</v>
      </c>
      <c r="V124" s="9">
        <v>0</v>
      </c>
      <c r="W124" s="9">
        <v>0</v>
      </c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10">
        <v>0</v>
      </c>
      <c r="AI124" s="10">
        <v>0</v>
      </c>
      <c r="AJ124" s="10">
        <v>0</v>
      </c>
      <c r="AK124" s="10">
        <v>0</v>
      </c>
      <c r="AL124" s="9">
        <v>0</v>
      </c>
      <c r="AM124" s="9">
        <v>0</v>
      </c>
      <c r="AN124" s="9"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48">
        <f t="shared" si="5"/>
        <v>0</v>
      </c>
      <c r="AY124" s="48">
        <f t="shared" si="8"/>
        <v>0</v>
      </c>
      <c r="AZ124" s="48">
        <f t="shared" si="8"/>
        <v>0</v>
      </c>
      <c r="BA124" s="48">
        <f t="shared" si="8"/>
        <v>0</v>
      </c>
      <c r="BB124" s="48">
        <f t="shared" si="6"/>
        <v>0</v>
      </c>
      <c r="BD124" s="48"/>
      <c r="BE124" s="48">
        <f t="shared" si="7"/>
        <v>0</v>
      </c>
      <c r="BF124" s="48"/>
    </row>
    <row r="125" spans="1:58" x14ac:dyDescent="0.25">
      <c r="A125" t="s">
        <v>123</v>
      </c>
      <c r="B125" s="9">
        <v>0</v>
      </c>
      <c r="C125" s="9">
        <v>0</v>
      </c>
      <c r="D125" s="9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9">
        <v>0</v>
      </c>
      <c r="T125" s="9">
        <v>0</v>
      </c>
      <c r="U125" s="9">
        <v>0</v>
      </c>
      <c r="V125" s="9">
        <v>0</v>
      </c>
      <c r="W125" s="9">
        <v>0</v>
      </c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10">
        <v>0</v>
      </c>
      <c r="AI125" s="10">
        <v>0</v>
      </c>
      <c r="AJ125" s="10">
        <v>0</v>
      </c>
      <c r="AK125" s="10">
        <v>0</v>
      </c>
      <c r="AL125" s="9">
        <v>0</v>
      </c>
      <c r="AM125" s="9">
        <v>0</v>
      </c>
      <c r="AN125" s="9"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48">
        <f t="shared" si="5"/>
        <v>0</v>
      </c>
      <c r="AY125" s="48">
        <f t="shared" si="8"/>
        <v>0</v>
      </c>
      <c r="AZ125" s="48">
        <f t="shared" si="8"/>
        <v>0</v>
      </c>
      <c r="BA125" s="48">
        <f t="shared" si="8"/>
        <v>0</v>
      </c>
      <c r="BB125" s="48">
        <f t="shared" si="6"/>
        <v>0</v>
      </c>
      <c r="BD125" s="48"/>
      <c r="BE125" s="48">
        <f t="shared" si="7"/>
        <v>0</v>
      </c>
      <c r="BF125" s="48"/>
    </row>
    <row r="126" spans="1:58" x14ac:dyDescent="0.25">
      <c r="A126" t="s">
        <v>124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9">
        <v>0</v>
      </c>
      <c r="T126" s="9">
        <v>0</v>
      </c>
      <c r="U126" s="9">
        <v>0</v>
      </c>
      <c r="V126" s="9">
        <v>0</v>
      </c>
      <c r="W126" s="9">
        <v>0</v>
      </c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10">
        <v>0</v>
      </c>
      <c r="AI126" s="10">
        <v>0</v>
      </c>
      <c r="AJ126" s="10">
        <v>0</v>
      </c>
      <c r="AK126" s="10">
        <v>0</v>
      </c>
      <c r="AL126" s="9">
        <v>0</v>
      </c>
      <c r="AM126" s="9">
        <v>0</v>
      </c>
      <c r="AN126" s="9"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48">
        <f t="shared" si="5"/>
        <v>0</v>
      </c>
      <c r="AY126" s="48">
        <f t="shared" si="8"/>
        <v>0</v>
      </c>
      <c r="AZ126" s="48">
        <f t="shared" si="8"/>
        <v>0</v>
      </c>
      <c r="BA126" s="48">
        <f t="shared" si="8"/>
        <v>0</v>
      </c>
      <c r="BB126" s="48">
        <f t="shared" si="6"/>
        <v>0</v>
      </c>
      <c r="BD126" s="48"/>
      <c r="BE126" s="48">
        <f t="shared" si="7"/>
        <v>0</v>
      </c>
      <c r="BF126" s="48"/>
    </row>
    <row r="127" spans="1:58" x14ac:dyDescent="0.25">
      <c r="A127" t="s">
        <v>125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9">
        <v>0</v>
      </c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10">
        <v>0</v>
      </c>
      <c r="AI127" s="10">
        <v>0</v>
      </c>
      <c r="AJ127" s="10">
        <v>0</v>
      </c>
      <c r="AK127" s="10">
        <v>0</v>
      </c>
      <c r="AL127" s="9">
        <v>0</v>
      </c>
      <c r="AM127" s="9">
        <v>0</v>
      </c>
      <c r="AN127" s="9"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48">
        <f t="shared" si="5"/>
        <v>0</v>
      </c>
      <c r="AY127" s="48">
        <f t="shared" si="8"/>
        <v>0</v>
      </c>
      <c r="AZ127" s="48">
        <f t="shared" si="8"/>
        <v>0</v>
      </c>
      <c r="BA127" s="48">
        <f t="shared" si="8"/>
        <v>0</v>
      </c>
      <c r="BB127" s="48">
        <f t="shared" si="6"/>
        <v>0</v>
      </c>
      <c r="BD127" s="48"/>
      <c r="BE127" s="48">
        <f t="shared" si="7"/>
        <v>0</v>
      </c>
      <c r="BF127" s="48"/>
    </row>
    <row r="128" spans="1:58" x14ac:dyDescent="0.25">
      <c r="A128" t="s">
        <v>126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9">
        <v>0</v>
      </c>
      <c r="L128" s="9">
        <v>0</v>
      </c>
      <c r="M128" s="9">
        <v>0</v>
      </c>
      <c r="N128" s="9">
        <v>0</v>
      </c>
      <c r="O128" s="9">
        <v>0</v>
      </c>
      <c r="P128" s="9">
        <v>0</v>
      </c>
      <c r="Q128" s="9">
        <v>0</v>
      </c>
      <c r="R128" s="9">
        <v>0</v>
      </c>
      <c r="S128" s="9">
        <v>0</v>
      </c>
      <c r="T128" s="9">
        <v>0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10">
        <v>0</v>
      </c>
      <c r="AI128" s="10">
        <v>0</v>
      </c>
      <c r="AJ128" s="10">
        <v>0</v>
      </c>
      <c r="AK128" s="10">
        <v>0</v>
      </c>
      <c r="AL128" s="9">
        <v>0</v>
      </c>
      <c r="AM128" s="9">
        <v>0</v>
      </c>
      <c r="AN128" s="9"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48">
        <f t="shared" si="5"/>
        <v>0</v>
      </c>
      <c r="AY128" s="48">
        <f t="shared" si="8"/>
        <v>0</v>
      </c>
      <c r="AZ128" s="48">
        <f t="shared" si="8"/>
        <v>0</v>
      </c>
      <c r="BA128" s="48">
        <f t="shared" si="8"/>
        <v>0</v>
      </c>
      <c r="BB128" s="48">
        <f t="shared" si="6"/>
        <v>0</v>
      </c>
      <c r="BD128" s="48"/>
      <c r="BE128" s="48">
        <f t="shared" si="7"/>
        <v>0</v>
      </c>
      <c r="BF128" s="48"/>
    </row>
    <row r="129" spans="1:58" x14ac:dyDescent="0.25">
      <c r="A129" t="s">
        <v>127</v>
      </c>
      <c r="B129" s="9">
        <v>0</v>
      </c>
      <c r="C129" s="9">
        <v>0</v>
      </c>
      <c r="D129" s="9">
        <v>0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9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10">
        <v>0</v>
      </c>
      <c r="AI129" s="10">
        <v>0</v>
      </c>
      <c r="AJ129" s="10">
        <v>0</v>
      </c>
      <c r="AK129" s="10">
        <v>0</v>
      </c>
      <c r="AL129" s="9">
        <v>0</v>
      </c>
      <c r="AM129" s="9">
        <v>0</v>
      </c>
      <c r="AN129" s="9"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48">
        <f t="shared" si="5"/>
        <v>0</v>
      </c>
      <c r="AY129" s="48">
        <f t="shared" si="8"/>
        <v>0</v>
      </c>
      <c r="AZ129" s="48">
        <f t="shared" si="8"/>
        <v>0</v>
      </c>
      <c r="BA129" s="48">
        <f t="shared" si="8"/>
        <v>0</v>
      </c>
      <c r="BB129" s="48">
        <f t="shared" si="6"/>
        <v>0</v>
      </c>
      <c r="BD129" s="48"/>
      <c r="BE129" s="48">
        <f t="shared" si="7"/>
        <v>0</v>
      </c>
      <c r="BF129" s="48"/>
    </row>
    <row r="130" spans="1:58" x14ac:dyDescent="0.25">
      <c r="A130" t="s">
        <v>128</v>
      </c>
      <c r="B130" s="9">
        <v>0</v>
      </c>
      <c r="C130" s="9"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9">
        <v>0</v>
      </c>
      <c r="O130" s="9">
        <v>0</v>
      </c>
      <c r="P130" s="9">
        <v>0</v>
      </c>
      <c r="Q130" s="9">
        <v>0</v>
      </c>
      <c r="R130" s="9">
        <v>0</v>
      </c>
      <c r="S130" s="9">
        <v>0</v>
      </c>
      <c r="T130" s="9">
        <v>0</v>
      </c>
      <c r="U130" s="9">
        <v>0</v>
      </c>
      <c r="V130" s="9">
        <v>0</v>
      </c>
      <c r="W130" s="9">
        <v>0</v>
      </c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10">
        <v>0</v>
      </c>
      <c r="AI130" s="10">
        <v>0</v>
      </c>
      <c r="AJ130" s="10">
        <v>0</v>
      </c>
      <c r="AK130" s="10">
        <v>0</v>
      </c>
      <c r="AL130" s="9">
        <v>0</v>
      </c>
      <c r="AM130" s="9">
        <v>0</v>
      </c>
      <c r="AN130" s="9"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48">
        <f t="shared" si="5"/>
        <v>0</v>
      </c>
      <c r="AY130" s="48">
        <f t="shared" si="8"/>
        <v>0</v>
      </c>
      <c r="AZ130" s="48">
        <f t="shared" si="8"/>
        <v>0</v>
      </c>
      <c r="BA130" s="48">
        <f t="shared" si="8"/>
        <v>0</v>
      </c>
      <c r="BB130" s="48">
        <f t="shared" si="6"/>
        <v>0</v>
      </c>
      <c r="BD130" s="48"/>
      <c r="BE130" s="48">
        <f t="shared" si="7"/>
        <v>0</v>
      </c>
      <c r="BF130" s="48"/>
    </row>
    <row r="131" spans="1:58" x14ac:dyDescent="0.25">
      <c r="A131" t="s">
        <v>129</v>
      </c>
      <c r="B131" s="9">
        <v>0</v>
      </c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v>0</v>
      </c>
      <c r="M131" s="9">
        <v>0</v>
      </c>
      <c r="N131" s="9">
        <v>0</v>
      </c>
      <c r="O131" s="9">
        <v>0</v>
      </c>
      <c r="P131" s="9">
        <v>0</v>
      </c>
      <c r="Q131" s="9">
        <v>0</v>
      </c>
      <c r="R131" s="9">
        <v>0</v>
      </c>
      <c r="S131" s="9">
        <v>0</v>
      </c>
      <c r="T131" s="9">
        <v>0</v>
      </c>
      <c r="U131" s="9">
        <v>0</v>
      </c>
      <c r="V131" s="9">
        <v>0</v>
      </c>
      <c r="W131" s="9">
        <v>0</v>
      </c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10">
        <v>0</v>
      </c>
      <c r="AI131" s="10">
        <v>0</v>
      </c>
      <c r="AJ131" s="10">
        <v>0</v>
      </c>
      <c r="AK131" s="10">
        <v>0</v>
      </c>
      <c r="AL131" s="9">
        <v>0</v>
      </c>
      <c r="AM131" s="9">
        <v>0</v>
      </c>
      <c r="AN131" s="9"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48">
        <f t="shared" si="5"/>
        <v>0</v>
      </c>
      <c r="AY131" s="48">
        <f t="shared" si="8"/>
        <v>0</v>
      </c>
      <c r="AZ131" s="48">
        <f t="shared" si="8"/>
        <v>0</v>
      </c>
      <c r="BA131" s="48">
        <f t="shared" si="8"/>
        <v>0</v>
      </c>
      <c r="BB131" s="48">
        <f t="shared" si="6"/>
        <v>0</v>
      </c>
      <c r="BD131" s="48"/>
      <c r="BE131" s="48">
        <f t="shared" si="7"/>
        <v>0</v>
      </c>
      <c r="BF131" s="48"/>
    </row>
    <row r="132" spans="1:58" x14ac:dyDescent="0.25">
      <c r="A132" t="s">
        <v>130</v>
      </c>
      <c r="B132" s="9">
        <v>0</v>
      </c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  <c r="S132" s="9">
        <v>0</v>
      </c>
      <c r="T132" s="9">
        <v>0</v>
      </c>
      <c r="U132" s="9">
        <v>0</v>
      </c>
      <c r="V132" s="9">
        <v>0</v>
      </c>
      <c r="W132" s="9">
        <v>0</v>
      </c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10">
        <v>0</v>
      </c>
      <c r="AI132" s="10">
        <v>0</v>
      </c>
      <c r="AJ132" s="10">
        <v>0</v>
      </c>
      <c r="AK132" s="10">
        <v>0</v>
      </c>
      <c r="AL132" s="9">
        <v>0</v>
      </c>
      <c r="AM132" s="9">
        <v>0</v>
      </c>
      <c r="AN132" s="9"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48">
        <f t="shared" ref="AX132:AX181" si="9">SUM(B132:AW132)</f>
        <v>0</v>
      </c>
      <c r="AY132" s="48">
        <f t="shared" si="8"/>
        <v>0</v>
      </c>
      <c r="AZ132" s="48">
        <f t="shared" si="8"/>
        <v>0</v>
      </c>
      <c r="BA132" s="48">
        <f t="shared" si="8"/>
        <v>0</v>
      </c>
      <c r="BB132" s="48">
        <f t="shared" ref="BB132:BB163" si="10">E132+I132+M132+Q132+U132+Y132+AC132+AG132+AK132+AO132+AS132+AW132</f>
        <v>0</v>
      </c>
      <c r="BD132" s="48"/>
      <c r="BE132" s="48">
        <f t="shared" ref="BE132:BE180" si="11">(BA132+BD132)*-1</f>
        <v>0</v>
      </c>
      <c r="BF132" s="48"/>
    </row>
    <row r="133" spans="1:58" x14ac:dyDescent="0.25">
      <c r="A133" t="s">
        <v>131</v>
      </c>
      <c r="B133" s="9">
        <v>0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9">
        <v>0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10">
        <v>0</v>
      </c>
      <c r="AI133" s="10">
        <v>0</v>
      </c>
      <c r="AJ133" s="10">
        <v>0</v>
      </c>
      <c r="AK133" s="10">
        <v>0</v>
      </c>
      <c r="AL133" s="9">
        <v>0</v>
      </c>
      <c r="AM133" s="9">
        <v>0</v>
      </c>
      <c r="AN133" s="9"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48">
        <f t="shared" si="9"/>
        <v>0</v>
      </c>
      <c r="AY133" s="48">
        <f t="shared" si="8"/>
        <v>0</v>
      </c>
      <c r="AZ133" s="48">
        <f t="shared" si="8"/>
        <v>0</v>
      </c>
      <c r="BA133" s="48">
        <f t="shared" si="8"/>
        <v>0</v>
      </c>
      <c r="BB133" s="48">
        <f t="shared" si="10"/>
        <v>0</v>
      </c>
      <c r="BD133" s="48"/>
      <c r="BE133" s="48">
        <f t="shared" si="11"/>
        <v>0</v>
      </c>
      <c r="BF133" s="48"/>
    </row>
    <row r="134" spans="1:58" x14ac:dyDescent="0.25">
      <c r="A134" t="s">
        <v>132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9">
        <v>0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9">
        <v>0</v>
      </c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10">
        <v>0</v>
      </c>
      <c r="AI134" s="10">
        <v>0</v>
      </c>
      <c r="AJ134" s="10">
        <v>0</v>
      </c>
      <c r="AK134" s="10">
        <v>0</v>
      </c>
      <c r="AL134" s="9">
        <v>0</v>
      </c>
      <c r="AM134" s="9">
        <v>0</v>
      </c>
      <c r="AN134" s="9"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48">
        <f t="shared" si="9"/>
        <v>0</v>
      </c>
      <c r="AY134" s="48">
        <f t="shared" si="8"/>
        <v>0</v>
      </c>
      <c r="AZ134" s="48">
        <f t="shared" si="8"/>
        <v>0</v>
      </c>
      <c r="BA134" s="48">
        <f t="shared" si="8"/>
        <v>0</v>
      </c>
      <c r="BB134" s="48">
        <f t="shared" si="10"/>
        <v>0</v>
      </c>
      <c r="BD134" s="48"/>
      <c r="BE134" s="48">
        <f t="shared" si="11"/>
        <v>0</v>
      </c>
      <c r="BF134" s="48"/>
    </row>
    <row r="135" spans="1:58" x14ac:dyDescent="0.25">
      <c r="A135" t="s">
        <v>133</v>
      </c>
      <c r="B135" s="9">
        <v>0</v>
      </c>
      <c r="C135" s="9">
        <v>0</v>
      </c>
      <c r="D135" s="9">
        <v>0</v>
      </c>
      <c r="E135" s="9">
        <v>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9">
        <v>0</v>
      </c>
      <c r="Q135" s="9">
        <v>0</v>
      </c>
      <c r="R135" s="9">
        <v>0</v>
      </c>
      <c r="S135" s="9">
        <v>0</v>
      </c>
      <c r="T135" s="9">
        <v>0</v>
      </c>
      <c r="U135" s="9">
        <v>0</v>
      </c>
      <c r="V135" s="9">
        <v>0</v>
      </c>
      <c r="W135" s="9">
        <v>0</v>
      </c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10">
        <v>0</v>
      </c>
      <c r="AI135" s="10">
        <v>0</v>
      </c>
      <c r="AJ135" s="10">
        <v>0</v>
      </c>
      <c r="AK135" s="10">
        <v>0</v>
      </c>
      <c r="AL135" s="9">
        <v>0</v>
      </c>
      <c r="AM135" s="9">
        <v>0</v>
      </c>
      <c r="AN135" s="9"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48">
        <f t="shared" si="9"/>
        <v>0</v>
      </c>
      <c r="AY135" s="48">
        <f t="shared" si="8"/>
        <v>0</v>
      </c>
      <c r="AZ135" s="48">
        <f t="shared" si="8"/>
        <v>0</v>
      </c>
      <c r="BA135" s="48">
        <f t="shared" si="8"/>
        <v>0</v>
      </c>
      <c r="BB135" s="48">
        <f t="shared" si="10"/>
        <v>0</v>
      </c>
      <c r="BD135" s="48"/>
      <c r="BE135" s="48">
        <f t="shared" si="11"/>
        <v>0</v>
      </c>
      <c r="BF135" s="48"/>
    </row>
    <row r="136" spans="1:58" x14ac:dyDescent="0.25">
      <c r="A136" t="s">
        <v>134</v>
      </c>
      <c r="B136" s="9">
        <v>0</v>
      </c>
      <c r="C136" s="9">
        <v>0</v>
      </c>
      <c r="D136" s="9">
        <v>0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9">
        <v>0</v>
      </c>
      <c r="Q136" s="9">
        <v>0</v>
      </c>
      <c r="R136" s="9">
        <v>0</v>
      </c>
      <c r="S136" s="9">
        <v>0</v>
      </c>
      <c r="T136" s="9">
        <v>0</v>
      </c>
      <c r="U136" s="9">
        <v>0</v>
      </c>
      <c r="V136" s="9">
        <v>0</v>
      </c>
      <c r="W136" s="9">
        <v>0</v>
      </c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10">
        <v>0</v>
      </c>
      <c r="AI136" s="10">
        <v>0</v>
      </c>
      <c r="AJ136" s="10">
        <v>0</v>
      </c>
      <c r="AK136" s="10">
        <v>0</v>
      </c>
      <c r="AL136" s="9">
        <v>0</v>
      </c>
      <c r="AM136" s="9">
        <v>0</v>
      </c>
      <c r="AN136" s="9"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48">
        <f t="shared" si="9"/>
        <v>0</v>
      </c>
      <c r="AY136" s="48">
        <f t="shared" si="8"/>
        <v>0</v>
      </c>
      <c r="AZ136" s="48">
        <f t="shared" si="8"/>
        <v>0</v>
      </c>
      <c r="BA136" s="48">
        <f t="shared" si="8"/>
        <v>0</v>
      </c>
      <c r="BB136" s="48">
        <f t="shared" si="10"/>
        <v>0</v>
      </c>
      <c r="BD136" s="48"/>
      <c r="BE136" s="48">
        <f t="shared" si="11"/>
        <v>0</v>
      </c>
      <c r="BF136" s="48"/>
    </row>
    <row r="137" spans="1:58" x14ac:dyDescent="0.25">
      <c r="A137" t="s">
        <v>135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9">
        <v>0</v>
      </c>
      <c r="O137" s="9">
        <v>0</v>
      </c>
      <c r="P137" s="9">
        <v>0</v>
      </c>
      <c r="Q137" s="9">
        <v>0</v>
      </c>
      <c r="R137" s="9">
        <v>0</v>
      </c>
      <c r="S137" s="9">
        <v>0</v>
      </c>
      <c r="T137" s="9">
        <v>0</v>
      </c>
      <c r="U137" s="9">
        <v>0</v>
      </c>
      <c r="V137" s="9">
        <v>0</v>
      </c>
      <c r="W137" s="9">
        <v>0</v>
      </c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10">
        <v>0</v>
      </c>
      <c r="AI137" s="10">
        <v>0</v>
      </c>
      <c r="AJ137" s="10">
        <v>0</v>
      </c>
      <c r="AK137" s="10">
        <v>0</v>
      </c>
      <c r="AL137" s="9">
        <v>0</v>
      </c>
      <c r="AM137" s="9">
        <v>0</v>
      </c>
      <c r="AN137" s="9"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48">
        <f t="shared" si="9"/>
        <v>0</v>
      </c>
      <c r="AY137" s="48">
        <f t="shared" si="8"/>
        <v>0</v>
      </c>
      <c r="AZ137" s="48">
        <f t="shared" si="8"/>
        <v>0</v>
      </c>
      <c r="BA137" s="48">
        <f t="shared" si="8"/>
        <v>0</v>
      </c>
      <c r="BB137" s="48">
        <f t="shared" si="10"/>
        <v>0</v>
      </c>
      <c r="BD137" s="48"/>
      <c r="BE137" s="48">
        <f t="shared" si="11"/>
        <v>0</v>
      </c>
      <c r="BF137" s="48"/>
    </row>
    <row r="138" spans="1:58" x14ac:dyDescent="0.25">
      <c r="A138" t="s">
        <v>136</v>
      </c>
      <c r="B138" s="9">
        <v>0</v>
      </c>
      <c r="C138" s="9"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0</v>
      </c>
      <c r="O138" s="9">
        <v>0</v>
      </c>
      <c r="P138" s="9">
        <v>0</v>
      </c>
      <c r="Q138" s="9">
        <v>0</v>
      </c>
      <c r="R138" s="9">
        <v>0</v>
      </c>
      <c r="S138" s="9">
        <v>0</v>
      </c>
      <c r="T138" s="9">
        <v>0</v>
      </c>
      <c r="U138" s="9">
        <v>0</v>
      </c>
      <c r="V138" s="9">
        <v>0</v>
      </c>
      <c r="W138" s="9">
        <v>0</v>
      </c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10">
        <v>0</v>
      </c>
      <c r="AI138" s="10">
        <v>0</v>
      </c>
      <c r="AJ138" s="10">
        <v>0</v>
      </c>
      <c r="AK138" s="10">
        <v>0</v>
      </c>
      <c r="AL138" s="9">
        <v>0</v>
      </c>
      <c r="AM138" s="9">
        <v>0</v>
      </c>
      <c r="AN138" s="9"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48">
        <f t="shared" si="9"/>
        <v>0</v>
      </c>
      <c r="AY138" s="48">
        <f t="shared" si="8"/>
        <v>0</v>
      </c>
      <c r="AZ138" s="48">
        <f t="shared" si="8"/>
        <v>0</v>
      </c>
      <c r="BA138" s="48">
        <f t="shared" si="8"/>
        <v>0</v>
      </c>
      <c r="BB138" s="48">
        <f t="shared" si="10"/>
        <v>0</v>
      </c>
      <c r="BD138" s="48"/>
      <c r="BE138" s="48">
        <f t="shared" si="11"/>
        <v>0</v>
      </c>
      <c r="BF138" s="48"/>
    </row>
    <row r="139" spans="1:58" x14ac:dyDescent="0.25">
      <c r="A139" t="s">
        <v>137</v>
      </c>
      <c r="B139" s="9">
        <v>0</v>
      </c>
      <c r="C139" s="9">
        <v>-55894.27</v>
      </c>
      <c r="D139" s="9">
        <v>0</v>
      </c>
      <c r="E139" s="9">
        <v>0</v>
      </c>
      <c r="F139" s="9">
        <v>0</v>
      </c>
      <c r="G139" s="9">
        <v>-55644.27</v>
      </c>
      <c r="H139" s="9">
        <v>0</v>
      </c>
      <c r="I139" s="9">
        <v>0</v>
      </c>
      <c r="J139" s="9">
        <v>0</v>
      </c>
      <c r="K139" s="9">
        <v>-55644.27</v>
      </c>
      <c r="L139" s="9">
        <v>0</v>
      </c>
      <c r="M139" s="9">
        <v>0</v>
      </c>
      <c r="N139" s="9">
        <v>0</v>
      </c>
      <c r="O139" s="9">
        <v>-55644.27</v>
      </c>
      <c r="P139" s="9">
        <v>0</v>
      </c>
      <c r="Q139" s="9">
        <v>0</v>
      </c>
      <c r="R139" s="9">
        <v>0</v>
      </c>
      <c r="S139" s="9">
        <v>-55644.27</v>
      </c>
      <c r="T139" s="9">
        <v>0</v>
      </c>
      <c r="U139" s="9">
        <v>0</v>
      </c>
      <c r="V139" s="9">
        <v>0</v>
      </c>
      <c r="W139" s="9">
        <v>-55644.26</v>
      </c>
      <c r="X139" s="9">
        <v>0</v>
      </c>
      <c r="Y139" s="9">
        <v>0</v>
      </c>
      <c r="Z139" s="9">
        <v>0</v>
      </c>
      <c r="AA139" s="9">
        <v>-133689.06</v>
      </c>
      <c r="AB139" s="9">
        <v>0</v>
      </c>
      <c r="AC139" s="9">
        <v>0</v>
      </c>
      <c r="AD139" s="9">
        <v>0</v>
      </c>
      <c r="AE139" s="9">
        <v>-133689.06</v>
      </c>
      <c r="AF139" s="9">
        <v>0</v>
      </c>
      <c r="AG139" s="9">
        <v>0</v>
      </c>
      <c r="AH139" s="10">
        <v>0</v>
      </c>
      <c r="AI139" s="10">
        <v>-133689.06</v>
      </c>
      <c r="AJ139" s="10">
        <v>0</v>
      </c>
      <c r="AK139" s="10">
        <v>0</v>
      </c>
      <c r="AL139" s="9">
        <v>0</v>
      </c>
      <c r="AM139" s="9">
        <v>-133689.06</v>
      </c>
      <c r="AN139" s="9">
        <v>0</v>
      </c>
      <c r="AO139" s="9">
        <v>0</v>
      </c>
      <c r="AP139" s="9">
        <v>0</v>
      </c>
      <c r="AQ139" s="9">
        <v>-174380.32</v>
      </c>
      <c r="AR139" s="9">
        <v>0</v>
      </c>
      <c r="AS139" s="9">
        <v>0</v>
      </c>
      <c r="AT139" s="9">
        <v>0</v>
      </c>
      <c r="AU139" s="9">
        <v>-174338.65999999997</v>
      </c>
      <c r="AV139" s="9">
        <v>0</v>
      </c>
      <c r="AW139" s="9">
        <v>0</v>
      </c>
      <c r="AX139" s="48">
        <f t="shared" si="9"/>
        <v>-1217590.83</v>
      </c>
      <c r="AY139" s="48">
        <f t="shared" si="8"/>
        <v>0</v>
      </c>
      <c r="AZ139" s="48">
        <f t="shared" si="8"/>
        <v>-1217590.83</v>
      </c>
      <c r="BA139" s="48">
        <f t="shared" si="8"/>
        <v>0</v>
      </c>
      <c r="BB139" s="48">
        <f t="shared" si="10"/>
        <v>0</v>
      </c>
      <c r="BD139" s="48"/>
      <c r="BE139" s="48">
        <f t="shared" si="11"/>
        <v>0</v>
      </c>
      <c r="BF139" s="48"/>
    </row>
    <row r="140" spans="1:58" x14ac:dyDescent="0.25">
      <c r="A140" t="s">
        <v>138</v>
      </c>
      <c r="B140" s="9">
        <v>0</v>
      </c>
      <c r="C140" s="9">
        <v>-56007.46</v>
      </c>
      <c r="D140" s="9">
        <v>0</v>
      </c>
      <c r="E140" s="9">
        <v>0</v>
      </c>
      <c r="F140" s="9">
        <v>0</v>
      </c>
      <c r="G140" s="9">
        <v>-55258.54</v>
      </c>
      <c r="H140" s="9">
        <v>0</v>
      </c>
      <c r="I140" s="9">
        <v>0</v>
      </c>
      <c r="J140" s="9">
        <v>0</v>
      </c>
      <c r="K140" s="9">
        <v>-55258</v>
      </c>
      <c r="L140" s="9">
        <v>0</v>
      </c>
      <c r="M140" s="9">
        <v>0</v>
      </c>
      <c r="N140" s="9">
        <v>0</v>
      </c>
      <c r="O140" s="9">
        <v>-55258.009999999995</v>
      </c>
      <c r="P140" s="9">
        <v>0</v>
      </c>
      <c r="Q140" s="9">
        <v>0</v>
      </c>
      <c r="R140" s="9">
        <v>0</v>
      </c>
      <c r="S140" s="9">
        <v>-54990.5</v>
      </c>
      <c r="T140" s="9">
        <v>0</v>
      </c>
      <c r="U140" s="9">
        <v>0</v>
      </c>
      <c r="V140" s="9">
        <v>0</v>
      </c>
      <c r="W140" s="9">
        <v>-54990.5</v>
      </c>
      <c r="X140" s="9">
        <v>0</v>
      </c>
      <c r="Y140" s="9">
        <v>0</v>
      </c>
      <c r="Z140" s="9">
        <v>0</v>
      </c>
      <c r="AA140" s="9">
        <v>-54990.5</v>
      </c>
      <c r="AB140" s="9">
        <v>0</v>
      </c>
      <c r="AC140" s="9">
        <v>0</v>
      </c>
      <c r="AD140" s="9">
        <v>0</v>
      </c>
      <c r="AE140" s="9">
        <v>-54990.5</v>
      </c>
      <c r="AF140" s="9">
        <v>0</v>
      </c>
      <c r="AG140" s="9">
        <v>0</v>
      </c>
      <c r="AH140" s="10">
        <v>0</v>
      </c>
      <c r="AI140" s="10">
        <v>-54990.5</v>
      </c>
      <c r="AJ140" s="10">
        <v>0</v>
      </c>
      <c r="AK140" s="10">
        <v>0</v>
      </c>
      <c r="AL140" s="9">
        <v>0</v>
      </c>
      <c r="AM140" s="9">
        <v>-54990.509999999995</v>
      </c>
      <c r="AN140" s="9">
        <v>0</v>
      </c>
      <c r="AO140" s="9">
        <v>0</v>
      </c>
      <c r="AP140" s="9">
        <v>0</v>
      </c>
      <c r="AQ140" s="9">
        <v>-61203.26</v>
      </c>
      <c r="AR140" s="9">
        <v>0</v>
      </c>
      <c r="AS140" s="9">
        <v>0</v>
      </c>
      <c r="AT140" s="9">
        <v>0</v>
      </c>
      <c r="AU140" s="9">
        <v>-61203.26</v>
      </c>
      <c r="AV140" s="9">
        <v>0</v>
      </c>
      <c r="AW140" s="9">
        <v>0</v>
      </c>
      <c r="AX140" s="48">
        <f t="shared" si="9"/>
        <v>-674131.54</v>
      </c>
      <c r="AY140" s="48">
        <f t="shared" si="8"/>
        <v>0</v>
      </c>
      <c r="AZ140" s="48">
        <f t="shared" si="8"/>
        <v>-674131.54</v>
      </c>
      <c r="BA140" s="48">
        <f t="shared" si="8"/>
        <v>0</v>
      </c>
      <c r="BB140" s="48">
        <f t="shared" si="10"/>
        <v>0</v>
      </c>
      <c r="BD140" s="48"/>
      <c r="BE140" s="48">
        <f t="shared" si="11"/>
        <v>0</v>
      </c>
      <c r="BF140" s="48"/>
    </row>
    <row r="141" spans="1:58" x14ac:dyDescent="0.25">
      <c r="A141" t="s">
        <v>139</v>
      </c>
      <c r="B141" s="9">
        <v>0</v>
      </c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0</v>
      </c>
      <c r="O141" s="9">
        <v>0</v>
      </c>
      <c r="P141" s="9">
        <v>0</v>
      </c>
      <c r="Q141" s="9">
        <v>0</v>
      </c>
      <c r="R141" s="9">
        <v>0</v>
      </c>
      <c r="S141" s="9">
        <v>0</v>
      </c>
      <c r="T141" s="9">
        <v>0</v>
      </c>
      <c r="U141" s="9">
        <v>0</v>
      </c>
      <c r="V141" s="9">
        <v>0</v>
      </c>
      <c r="W141" s="9">
        <v>0</v>
      </c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10">
        <v>0</v>
      </c>
      <c r="AI141" s="10">
        <v>0</v>
      </c>
      <c r="AJ141" s="10">
        <v>0</v>
      </c>
      <c r="AK141" s="10">
        <v>0</v>
      </c>
      <c r="AL141" s="9">
        <v>0</v>
      </c>
      <c r="AM141" s="9">
        <v>0</v>
      </c>
      <c r="AN141" s="9"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48">
        <f t="shared" si="9"/>
        <v>0</v>
      </c>
      <c r="AY141" s="48">
        <f t="shared" si="8"/>
        <v>0</v>
      </c>
      <c r="AZ141" s="48">
        <f t="shared" si="8"/>
        <v>0</v>
      </c>
      <c r="BA141" s="48">
        <f t="shared" si="8"/>
        <v>0</v>
      </c>
      <c r="BB141" s="48">
        <f t="shared" si="10"/>
        <v>0</v>
      </c>
      <c r="BD141" s="48"/>
      <c r="BE141" s="48">
        <f t="shared" si="11"/>
        <v>0</v>
      </c>
      <c r="BF141" s="48"/>
    </row>
    <row r="142" spans="1:58" x14ac:dyDescent="0.25">
      <c r="A142" t="s">
        <v>140</v>
      </c>
      <c r="B142" s="9">
        <v>-7779.416666666667</v>
      </c>
      <c r="C142" s="9">
        <v>0</v>
      </c>
      <c r="D142" s="9">
        <v>0</v>
      </c>
      <c r="E142" s="9">
        <v>0</v>
      </c>
      <c r="F142" s="9">
        <v>-7779.416666666667</v>
      </c>
      <c r="G142" s="9">
        <v>0</v>
      </c>
      <c r="H142" s="9">
        <v>0</v>
      </c>
      <c r="I142" s="9">
        <v>0</v>
      </c>
      <c r="J142" s="9">
        <v>-7777.8166666666675</v>
      </c>
      <c r="K142" s="9">
        <v>0</v>
      </c>
      <c r="L142" s="9">
        <v>0</v>
      </c>
      <c r="M142" s="9">
        <v>0</v>
      </c>
      <c r="N142" s="9">
        <v>-7777.8166666666675</v>
      </c>
      <c r="O142" s="9">
        <v>0</v>
      </c>
      <c r="P142" s="9">
        <v>0</v>
      </c>
      <c r="Q142" s="9">
        <v>0</v>
      </c>
      <c r="R142" s="9">
        <v>-7777.8166666666675</v>
      </c>
      <c r="S142" s="9">
        <v>0</v>
      </c>
      <c r="T142" s="9">
        <v>0</v>
      </c>
      <c r="U142" s="9">
        <v>0</v>
      </c>
      <c r="V142" s="9">
        <v>-7777.8166666666675</v>
      </c>
      <c r="W142" s="9">
        <v>0</v>
      </c>
      <c r="X142" s="9">
        <v>0</v>
      </c>
      <c r="Y142" s="9">
        <v>0</v>
      </c>
      <c r="Z142" s="9">
        <v>-7777.8166666666675</v>
      </c>
      <c r="AA142" s="9">
        <v>0</v>
      </c>
      <c r="AB142" s="9">
        <v>0</v>
      </c>
      <c r="AC142" s="9">
        <v>0</v>
      </c>
      <c r="AD142" s="9">
        <v>-7777.8166666666675</v>
      </c>
      <c r="AE142" s="9">
        <v>0</v>
      </c>
      <c r="AF142" s="9">
        <v>0</v>
      </c>
      <c r="AG142" s="9">
        <v>0</v>
      </c>
      <c r="AH142" s="10">
        <v>-7777.8166666666675</v>
      </c>
      <c r="AI142" s="10">
        <v>0</v>
      </c>
      <c r="AJ142" s="10">
        <v>0</v>
      </c>
      <c r="AK142" s="10">
        <v>0</v>
      </c>
      <c r="AL142" s="9">
        <v>-7777.8166666666675</v>
      </c>
      <c r="AM142" s="9">
        <v>0</v>
      </c>
      <c r="AN142" s="9">
        <v>0</v>
      </c>
      <c r="AO142" s="9">
        <v>0</v>
      </c>
      <c r="AP142" s="9">
        <v>-7777.8166666666675</v>
      </c>
      <c r="AQ142" s="9">
        <v>0</v>
      </c>
      <c r="AR142" s="9">
        <v>0</v>
      </c>
      <c r="AS142" s="9">
        <v>0</v>
      </c>
      <c r="AT142" s="9">
        <v>-7777.8166666666675</v>
      </c>
      <c r="AU142" s="9">
        <v>0</v>
      </c>
      <c r="AV142" s="9">
        <v>0</v>
      </c>
      <c r="AW142" s="9">
        <v>0</v>
      </c>
      <c r="AX142" s="48">
        <f t="shared" si="9"/>
        <v>-93337</v>
      </c>
      <c r="AY142" s="48">
        <f t="shared" si="8"/>
        <v>-93337</v>
      </c>
      <c r="AZ142" s="48">
        <f t="shared" si="8"/>
        <v>0</v>
      </c>
      <c r="BA142" s="48">
        <f t="shared" si="8"/>
        <v>0</v>
      </c>
      <c r="BB142" s="48">
        <f t="shared" si="10"/>
        <v>0</v>
      </c>
      <c r="BD142" s="48"/>
      <c r="BE142" s="48">
        <f t="shared" si="11"/>
        <v>0</v>
      </c>
      <c r="BF142" s="48"/>
    </row>
    <row r="143" spans="1:58" x14ac:dyDescent="0.25">
      <c r="A143" t="s">
        <v>141</v>
      </c>
      <c r="B143" s="9">
        <v>0</v>
      </c>
      <c r="C143" s="9">
        <v>0</v>
      </c>
      <c r="D143" s="9">
        <v>0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0</v>
      </c>
      <c r="K143" s="9">
        <v>0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10">
        <v>0</v>
      </c>
      <c r="AI143" s="10">
        <v>0</v>
      </c>
      <c r="AJ143" s="10">
        <v>0</v>
      </c>
      <c r="AK143" s="10">
        <v>0</v>
      </c>
      <c r="AL143" s="9">
        <v>0</v>
      </c>
      <c r="AM143" s="9">
        <v>0</v>
      </c>
      <c r="AN143" s="9"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48">
        <f t="shared" si="9"/>
        <v>0</v>
      </c>
      <c r="AY143" s="48">
        <f t="shared" si="8"/>
        <v>0</v>
      </c>
      <c r="AZ143" s="48">
        <f t="shared" si="8"/>
        <v>0</v>
      </c>
      <c r="BA143" s="48">
        <f t="shared" si="8"/>
        <v>0</v>
      </c>
      <c r="BB143" s="48">
        <f t="shared" si="10"/>
        <v>0</v>
      </c>
      <c r="BD143" s="48"/>
      <c r="BE143" s="48">
        <f t="shared" si="11"/>
        <v>0</v>
      </c>
      <c r="BF143" s="48"/>
    </row>
    <row r="144" spans="1:58" x14ac:dyDescent="0.25">
      <c r="A144" t="s">
        <v>142</v>
      </c>
      <c r="B144" s="9">
        <v>0</v>
      </c>
      <c r="C144" s="9">
        <v>0</v>
      </c>
      <c r="D144" s="9">
        <v>0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10">
        <v>0</v>
      </c>
      <c r="AI144" s="10">
        <v>0</v>
      </c>
      <c r="AJ144" s="10">
        <v>0</v>
      </c>
      <c r="AK144" s="10">
        <v>0</v>
      </c>
      <c r="AL144" s="9">
        <v>0</v>
      </c>
      <c r="AM144" s="9">
        <v>0</v>
      </c>
      <c r="AN144" s="9"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-29807.26</v>
      </c>
      <c r="AX144" s="48">
        <f t="shared" si="9"/>
        <v>-29807.26</v>
      </c>
      <c r="AY144" s="48">
        <f t="shared" si="8"/>
        <v>0</v>
      </c>
      <c r="AZ144" s="48">
        <f t="shared" si="8"/>
        <v>0</v>
      </c>
      <c r="BA144" s="48">
        <f t="shared" si="8"/>
        <v>0</v>
      </c>
      <c r="BB144" s="48">
        <f t="shared" si="10"/>
        <v>-29807.26</v>
      </c>
      <c r="BD144" s="48"/>
      <c r="BE144" s="48">
        <f t="shared" si="11"/>
        <v>0</v>
      </c>
      <c r="BF144" s="48"/>
    </row>
    <row r="145" spans="1:58" x14ac:dyDescent="0.25">
      <c r="A145" t="s">
        <v>143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9">
        <v>0</v>
      </c>
      <c r="Q145" s="9">
        <v>0</v>
      </c>
      <c r="R145" s="9">
        <v>0</v>
      </c>
      <c r="S145" s="9">
        <v>0</v>
      </c>
      <c r="T145" s="9">
        <v>0</v>
      </c>
      <c r="U145" s="9">
        <v>0</v>
      </c>
      <c r="V145" s="9">
        <v>0</v>
      </c>
      <c r="W145" s="9">
        <v>0</v>
      </c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10">
        <v>0</v>
      </c>
      <c r="AI145" s="10">
        <v>0</v>
      </c>
      <c r="AJ145" s="10">
        <v>0</v>
      </c>
      <c r="AK145" s="10">
        <v>0</v>
      </c>
      <c r="AL145" s="9">
        <v>0</v>
      </c>
      <c r="AM145" s="9">
        <v>0</v>
      </c>
      <c r="AN145" s="9"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48">
        <f t="shared" si="9"/>
        <v>0</v>
      </c>
      <c r="AY145" s="48">
        <f t="shared" si="8"/>
        <v>0</v>
      </c>
      <c r="AZ145" s="48">
        <f t="shared" si="8"/>
        <v>0</v>
      </c>
      <c r="BA145" s="48">
        <f t="shared" si="8"/>
        <v>0</v>
      </c>
      <c r="BB145" s="48">
        <f t="shared" si="10"/>
        <v>0</v>
      </c>
      <c r="BD145" s="48"/>
      <c r="BE145" s="48">
        <f t="shared" si="11"/>
        <v>0</v>
      </c>
      <c r="BF145" s="48"/>
    </row>
    <row r="146" spans="1:58" x14ac:dyDescent="0.25">
      <c r="A146" t="s">
        <v>144</v>
      </c>
      <c r="B146" s="9">
        <v>0</v>
      </c>
      <c r="C146" s="9">
        <v>0</v>
      </c>
      <c r="D146" s="9">
        <v>0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9">
        <v>0</v>
      </c>
      <c r="O146" s="9">
        <v>0</v>
      </c>
      <c r="P146" s="9">
        <v>0</v>
      </c>
      <c r="Q146" s="9">
        <v>0</v>
      </c>
      <c r="R146" s="9">
        <v>0</v>
      </c>
      <c r="S146" s="9">
        <v>0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10">
        <v>0</v>
      </c>
      <c r="AI146" s="10">
        <v>0</v>
      </c>
      <c r="AJ146" s="10">
        <v>0</v>
      </c>
      <c r="AK146" s="10">
        <v>0</v>
      </c>
      <c r="AL146" s="9">
        <v>0</v>
      </c>
      <c r="AM146" s="9">
        <v>0</v>
      </c>
      <c r="AN146" s="9"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48">
        <f t="shared" si="9"/>
        <v>0</v>
      </c>
      <c r="AY146" s="48">
        <f t="shared" si="8"/>
        <v>0</v>
      </c>
      <c r="AZ146" s="48">
        <f t="shared" si="8"/>
        <v>0</v>
      </c>
      <c r="BA146" s="48">
        <f t="shared" si="8"/>
        <v>0</v>
      </c>
      <c r="BB146" s="48">
        <f t="shared" si="10"/>
        <v>0</v>
      </c>
      <c r="BD146" s="48"/>
      <c r="BE146" s="48">
        <f t="shared" si="11"/>
        <v>0</v>
      </c>
      <c r="BF146" s="48"/>
    </row>
    <row r="147" spans="1:58" x14ac:dyDescent="0.25">
      <c r="A147" t="s">
        <v>145</v>
      </c>
      <c r="B147" s="9">
        <v>0</v>
      </c>
      <c r="C147" s="9">
        <v>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0</v>
      </c>
      <c r="O147" s="9">
        <v>0</v>
      </c>
      <c r="P147" s="9">
        <v>0</v>
      </c>
      <c r="Q147" s="9">
        <v>0</v>
      </c>
      <c r="R147" s="9">
        <v>0</v>
      </c>
      <c r="S147" s="9">
        <v>0</v>
      </c>
      <c r="T147" s="9">
        <v>0</v>
      </c>
      <c r="U147" s="9">
        <v>0</v>
      </c>
      <c r="V147" s="9">
        <v>0</v>
      </c>
      <c r="W147" s="9">
        <v>0</v>
      </c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10">
        <v>0</v>
      </c>
      <c r="AI147" s="10">
        <v>0</v>
      </c>
      <c r="AJ147" s="10">
        <v>1694.3454606044099</v>
      </c>
      <c r="AK147" s="10">
        <v>0</v>
      </c>
      <c r="AL147" s="9">
        <v>0</v>
      </c>
      <c r="AM147" s="9">
        <v>0</v>
      </c>
      <c r="AN147" s="9">
        <v>1694.3454606044099</v>
      </c>
      <c r="AO147" s="9">
        <v>0</v>
      </c>
      <c r="AP147" s="9">
        <v>0</v>
      </c>
      <c r="AQ147" s="9">
        <v>0</v>
      </c>
      <c r="AR147" s="9">
        <v>1694.3454606044099</v>
      </c>
      <c r="AS147" s="9">
        <v>0</v>
      </c>
      <c r="AT147" s="9">
        <v>0</v>
      </c>
      <c r="AU147" s="9">
        <v>0</v>
      </c>
      <c r="AV147" s="9">
        <v>1694.3454606044099</v>
      </c>
      <c r="AW147" s="9">
        <v>0</v>
      </c>
      <c r="AX147" s="48">
        <f t="shared" si="9"/>
        <v>6777.3818424176397</v>
      </c>
      <c r="AY147" s="48">
        <f t="shared" ref="AY147:BA181" si="12">B147+F147+J147+N147+R147+V147+Z147+AD147+AH147+AL147+AP147+AT147</f>
        <v>0</v>
      </c>
      <c r="AZ147" s="48">
        <f t="shared" si="12"/>
        <v>0</v>
      </c>
      <c r="BA147" s="48">
        <f t="shared" si="12"/>
        <v>6777.3818424176397</v>
      </c>
      <c r="BB147" s="48">
        <f t="shared" si="10"/>
        <v>0</v>
      </c>
      <c r="BD147" s="48">
        <v>-6777.3818424176425</v>
      </c>
      <c r="BE147" s="48">
        <f t="shared" si="11"/>
        <v>2.7284841053187847E-12</v>
      </c>
      <c r="BF147" s="48"/>
    </row>
    <row r="148" spans="1:58" x14ac:dyDescent="0.25">
      <c r="A148" t="s">
        <v>146</v>
      </c>
      <c r="B148" s="9">
        <v>0</v>
      </c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10">
        <v>0</v>
      </c>
      <c r="AI148" s="10">
        <v>0</v>
      </c>
      <c r="AJ148" s="10">
        <v>0</v>
      </c>
      <c r="AK148" s="10">
        <v>0</v>
      </c>
      <c r="AL148" s="9">
        <v>0</v>
      </c>
      <c r="AM148" s="9">
        <v>0</v>
      </c>
      <c r="AN148" s="9"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48">
        <f t="shared" si="9"/>
        <v>0</v>
      </c>
      <c r="AY148" s="48">
        <f t="shared" si="12"/>
        <v>0</v>
      </c>
      <c r="AZ148" s="48">
        <f t="shared" si="12"/>
        <v>0</v>
      </c>
      <c r="BA148" s="48">
        <f t="shared" si="12"/>
        <v>0</v>
      </c>
      <c r="BB148" s="48">
        <f t="shared" si="10"/>
        <v>0</v>
      </c>
      <c r="BD148" s="48"/>
      <c r="BE148" s="48">
        <f t="shared" si="11"/>
        <v>0</v>
      </c>
      <c r="BF148" s="48"/>
    </row>
    <row r="149" spans="1:58" x14ac:dyDescent="0.25">
      <c r="A149" t="s">
        <v>147</v>
      </c>
      <c r="B149" s="9">
        <v>0</v>
      </c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10">
        <v>0</v>
      </c>
      <c r="AI149" s="10">
        <v>0</v>
      </c>
      <c r="AJ149" s="10">
        <v>0</v>
      </c>
      <c r="AK149" s="10">
        <v>0</v>
      </c>
      <c r="AL149" s="9">
        <v>0</v>
      </c>
      <c r="AM149" s="9">
        <v>0</v>
      </c>
      <c r="AN149" s="9"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48">
        <f t="shared" si="9"/>
        <v>0</v>
      </c>
      <c r="AY149" s="48">
        <f t="shared" si="12"/>
        <v>0</v>
      </c>
      <c r="AZ149" s="48">
        <f t="shared" si="12"/>
        <v>0</v>
      </c>
      <c r="BA149" s="48">
        <f t="shared" si="12"/>
        <v>0</v>
      </c>
      <c r="BB149" s="48">
        <f t="shared" si="10"/>
        <v>0</v>
      </c>
      <c r="BD149" s="48"/>
      <c r="BE149" s="48">
        <f t="shared" si="11"/>
        <v>0</v>
      </c>
      <c r="BF149" s="48"/>
    </row>
    <row r="150" spans="1:58" x14ac:dyDescent="0.25">
      <c r="A150" t="s">
        <v>148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10">
        <v>0</v>
      </c>
      <c r="AI150" s="10">
        <v>0</v>
      </c>
      <c r="AJ150" s="10">
        <v>0</v>
      </c>
      <c r="AK150" s="10">
        <v>0</v>
      </c>
      <c r="AL150" s="9">
        <v>0</v>
      </c>
      <c r="AM150" s="9">
        <v>0</v>
      </c>
      <c r="AN150" s="9"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48">
        <f t="shared" si="9"/>
        <v>0</v>
      </c>
      <c r="AY150" s="48">
        <f t="shared" si="12"/>
        <v>0</v>
      </c>
      <c r="AZ150" s="48">
        <f t="shared" si="12"/>
        <v>0</v>
      </c>
      <c r="BA150" s="48">
        <f t="shared" si="12"/>
        <v>0</v>
      </c>
      <c r="BB150" s="48">
        <f t="shared" si="10"/>
        <v>0</v>
      </c>
      <c r="BD150" s="48"/>
      <c r="BE150" s="48">
        <f t="shared" si="11"/>
        <v>0</v>
      </c>
      <c r="BF150" s="48"/>
    </row>
    <row r="151" spans="1:58" x14ac:dyDescent="0.25">
      <c r="A151" t="s">
        <v>149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10">
        <v>0</v>
      </c>
      <c r="AI151" s="10">
        <v>0</v>
      </c>
      <c r="AJ151" s="10">
        <v>0</v>
      </c>
      <c r="AK151" s="10">
        <v>0</v>
      </c>
      <c r="AL151" s="9">
        <v>0</v>
      </c>
      <c r="AM151" s="9">
        <v>0</v>
      </c>
      <c r="AN151" s="9"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48">
        <f t="shared" si="9"/>
        <v>0</v>
      </c>
      <c r="AY151" s="48">
        <f t="shared" si="12"/>
        <v>0</v>
      </c>
      <c r="AZ151" s="48">
        <f t="shared" si="12"/>
        <v>0</v>
      </c>
      <c r="BA151" s="48">
        <f t="shared" si="12"/>
        <v>0</v>
      </c>
      <c r="BB151" s="48">
        <f t="shared" si="10"/>
        <v>0</v>
      </c>
      <c r="BD151" s="48"/>
      <c r="BE151" s="48">
        <f t="shared" si="11"/>
        <v>0</v>
      </c>
      <c r="BF151" s="48"/>
    </row>
    <row r="152" spans="1:58" x14ac:dyDescent="0.25">
      <c r="A152" t="s">
        <v>150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0</v>
      </c>
      <c r="K152" s="9">
        <v>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10">
        <v>0</v>
      </c>
      <c r="AI152" s="10">
        <v>0</v>
      </c>
      <c r="AJ152" s="10">
        <v>0</v>
      </c>
      <c r="AK152" s="10">
        <v>0</v>
      </c>
      <c r="AL152" s="9">
        <v>0</v>
      </c>
      <c r="AM152" s="9">
        <v>0</v>
      </c>
      <c r="AN152" s="9"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48">
        <f t="shared" si="9"/>
        <v>0</v>
      </c>
      <c r="AY152" s="48">
        <f t="shared" si="12"/>
        <v>0</v>
      </c>
      <c r="AZ152" s="48">
        <f t="shared" si="12"/>
        <v>0</v>
      </c>
      <c r="BA152" s="48">
        <f t="shared" si="12"/>
        <v>0</v>
      </c>
      <c r="BB152" s="48">
        <f t="shared" si="10"/>
        <v>0</v>
      </c>
      <c r="BD152" s="48"/>
      <c r="BE152" s="48">
        <f t="shared" si="11"/>
        <v>0</v>
      </c>
      <c r="BF152" s="48"/>
    </row>
    <row r="153" spans="1:58" x14ac:dyDescent="0.25">
      <c r="A153" t="s">
        <v>151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9">
        <v>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10">
        <v>0</v>
      </c>
      <c r="AI153" s="10">
        <v>0</v>
      </c>
      <c r="AJ153" s="10">
        <v>0</v>
      </c>
      <c r="AK153" s="10">
        <v>0</v>
      </c>
      <c r="AL153" s="9">
        <v>0</v>
      </c>
      <c r="AM153" s="9">
        <v>0</v>
      </c>
      <c r="AN153" s="9"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48">
        <f t="shared" si="9"/>
        <v>0</v>
      </c>
      <c r="AY153" s="48">
        <f t="shared" si="12"/>
        <v>0</v>
      </c>
      <c r="AZ153" s="48">
        <f t="shared" si="12"/>
        <v>0</v>
      </c>
      <c r="BA153" s="48">
        <f t="shared" si="12"/>
        <v>0</v>
      </c>
      <c r="BB153" s="48">
        <f t="shared" si="10"/>
        <v>0</v>
      </c>
      <c r="BD153" s="48"/>
      <c r="BE153" s="48">
        <f t="shared" si="11"/>
        <v>0</v>
      </c>
      <c r="BF153" s="48"/>
    </row>
    <row r="154" spans="1:58" x14ac:dyDescent="0.25">
      <c r="A154" t="s">
        <v>152</v>
      </c>
      <c r="B154" s="9">
        <v>0</v>
      </c>
      <c r="C154" s="9">
        <v>0</v>
      </c>
      <c r="D154" s="9">
        <v>0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0</v>
      </c>
      <c r="K154" s="9">
        <v>0</v>
      </c>
      <c r="L154" s="9">
        <v>0</v>
      </c>
      <c r="M154" s="9">
        <v>0</v>
      </c>
      <c r="N154" s="9">
        <v>0</v>
      </c>
      <c r="O154" s="9">
        <v>0</v>
      </c>
      <c r="P154" s="9">
        <v>0</v>
      </c>
      <c r="Q154" s="9">
        <v>0</v>
      </c>
      <c r="R154" s="9">
        <v>0</v>
      </c>
      <c r="S154" s="9">
        <v>0</v>
      </c>
      <c r="T154" s="9">
        <v>0</v>
      </c>
      <c r="U154" s="9">
        <v>0</v>
      </c>
      <c r="V154" s="9">
        <v>0</v>
      </c>
      <c r="W154" s="9">
        <v>0</v>
      </c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10">
        <v>0</v>
      </c>
      <c r="AI154" s="10">
        <v>0</v>
      </c>
      <c r="AJ154" s="10">
        <v>0</v>
      </c>
      <c r="AK154" s="10">
        <v>0</v>
      </c>
      <c r="AL154" s="9">
        <v>0</v>
      </c>
      <c r="AM154" s="9">
        <v>0</v>
      </c>
      <c r="AN154" s="9"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48">
        <f t="shared" si="9"/>
        <v>0</v>
      </c>
      <c r="AY154" s="48">
        <f t="shared" si="12"/>
        <v>0</v>
      </c>
      <c r="AZ154" s="48">
        <f t="shared" si="12"/>
        <v>0</v>
      </c>
      <c r="BA154" s="48">
        <f t="shared" si="12"/>
        <v>0</v>
      </c>
      <c r="BB154" s="48">
        <f t="shared" si="10"/>
        <v>0</v>
      </c>
      <c r="BD154" s="48"/>
      <c r="BE154" s="48">
        <f t="shared" si="11"/>
        <v>0</v>
      </c>
      <c r="BF154" s="48"/>
    </row>
    <row r="155" spans="1:58" x14ac:dyDescent="0.25">
      <c r="A155" t="s">
        <v>153</v>
      </c>
      <c r="B155" s="9">
        <v>0</v>
      </c>
      <c r="C155" s="9">
        <v>0</v>
      </c>
      <c r="D155" s="9">
        <v>0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10">
        <v>0</v>
      </c>
      <c r="AI155" s="10">
        <v>0</v>
      </c>
      <c r="AJ155" s="10">
        <v>0</v>
      </c>
      <c r="AK155" s="10">
        <v>0</v>
      </c>
      <c r="AL155" s="9">
        <v>0</v>
      </c>
      <c r="AM155" s="9">
        <v>0</v>
      </c>
      <c r="AN155" s="9"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48">
        <f t="shared" si="9"/>
        <v>0</v>
      </c>
      <c r="AY155" s="48">
        <f t="shared" si="12"/>
        <v>0</v>
      </c>
      <c r="AZ155" s="48">
        <f t="shared" si="12"/>
        <v>0</v>
      </c>
      <c r="BA155" s="48">
        <f t="shared" si="12"/>
        <v>0</v>
      </c>
      <c r="BB155" s="48">
        <f t="shared" si="10"/>
        <v>0</v>
      </c>
      <c r="BD155" s="48"/>
      <c r="BE155" s="48">
        <f t="shared" si="11"/>
        <v>0</v>
      </c>
      <c r="BF155" s="48"/>
    </row>
    <row r="156" spans="1:58" x14ac:dyDescent="0.25">
      <c r="A156" t="s">
        <v>154</v>
      </c>
      <c r="B156" s="9">
        <v>0</v>
      </c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10">
        <v>0</v>
      </c>
      <c r="AI156" s="10">
        <v>0</v>
      </c>
      <c r="AJ156" s="10">
        <v>0</v>
      </c>
      <c r="AK156" s="10">
        <v>0</v>
      </c>
      <c r="AL156" s="9">
        <v>0</v>
      </c>
      <c r="AM156" s="9">
        <v>0</v>
      </c>
      <c r="AN156" s="9"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48">
        <f t="shared" si="9"/>
        <v>0</v>
      </c>
      <c r="AY156" s="48">
        <f t="shared" si="12"/>
        <v>0</v>
      </c>
      <c r="AZ156" s="48">
        <f t="shared" si="12"/>
        <v>0</v>
      </c>
      <c r="BA156" s="48">
        <f t="shared" si="12"/>
        <v>0</v>
      </c>
      <c r="BB156" s="48">
        <f t="shared" si="10"/>
        <v>0</v>
      </c>
      <c r="BD156" s="48"/>
      <c r="BE156" s="48">
        <f t="shared" si="11"/>
        <v>0</v>
      </c>
      <c r="BF156" s="48"/>
    </row>
    <row r="157" spans="1:58" x14ac:dyDescent="0.25">
      <c r="A157" t="s">
        <v>155</v>
      </c>
      <c r="B157" s="9">
        <v>-6166.666666666667</v>
      </c>
      <c r="C157" s="9">
        <v>0</v>
      </c>
      <c r="D157" s="9">
        <v>0</v>
      </c>
      <c r="E157" s="9">
        <v>0</v>
      </c>
      <c r="F157" s="9">
        <v>-6166.666666666667</v>
      </c>
      <c r="G157" s="9">
        <v>0</v>
      </c>
      <c r="H157" s="9">
        <v>0</v>
      </c>
      <c r="I157" s="9">
        <v>0</v>
      </c>
      <c r="J157" s="9">
        <v>-6120.2326666666668</v>
      </c>
      <c r="K157" s="9">
        <v>0</v>
      </c>
      <c r="L157" s="9">
        <v>0</v>
      </c>
      <c r="M157" s="9">
        <v>0</v>
      </c>
      <c r="N157" s="9">
        <v>-6120.2326666666668</v>
      </c>
      <c r="O157" s="9">
        <v>0</v>
      </c>
      <c r="P157" s="9">
        <v>0</v>
      </c>
      <c r="Q157" s="9">
        <v>0</v>
      </c>
      <c r="R157" s="9">
        <v>-6120.2326666666668</v>
      </c>
      <c r="S157" s="9">
        <v>0</v>
      </c>
      <c r="T157" s="9">
        <v>0</v>
      </c>
      <c r="U157" s="9">
        <v>0</v>
      </c>
      <c r="V157" s="9">
        <v>-6120.2326666666668</v>
      </c>
      <c r="W157" s="9">
        <v>0</v>
      </c>
      <c r="X157" s="9">
        <v>0</v>
      </c>
      <c r="Y157" s="9">
        <v>0</v>
      </c>
      <c r="Z157" s="9">
        <v>-6120.2326666666668</v>
      </c>
      <c r="AA157" s="9">
        <v>0</v>
      </c>
      <c r="AB157" s="9">
        <v>0</v>
      </c>
      <c r="AC157" s="9">
        <v>0</v>
      </c>
      <c r="AD157" s="9">
        <v>-6120.2326666666668</v>
      </c>
      <c r="AE157" s="9">
        <v>0</v>
      </c>
      <c r="AF157" s="9">
        <v>0</v>
      </c>
      <c r="AG157" s="9">
        <v>0</v>
      </c>
      <c r="AH157" s="10">
        <v>-6120.2326666666668</v>
      </c>
      <c r="AI157" s="10">
        <v>0</v>
      </c>
      <c r="AJ157" s="10">
        <v>0</v>
      </c>
      <c r="AK157" s="10">
        <v>0</v>
      </c>
      <c r="AL157" s="9">
        <v>-6120.2326666666668</v>
      </c>
      <c r="AM157" s="9">
        <v>0</v>
      </c>
      <c r="AN157" s="9">
        <v>0</v>
      </c>
      <c r="AO157" s="9">
        <v>0</v>
      </c>
      <c r="AP157" s="9">
        <v>-6120.2326666666668</v>
      </c>
      <c r="AQ157" s="9">
        <v>0</v>
      </c>
      <c r="AR157" s="9">
        <v>0</v>
      </c>
      <c r="AS157" s="9">
        <v>0</v>
      </c>
      <c r="AT157" s="9">
        <v>-6120.2326666666668</v>
      </c>
      <c r="AU157" s="9">
        <v>0</v>
      </c>
      <c r="AV157" s="9">
        <v>0</v>
      </c>
      <c r="AW157" s="9">
        <v>0</v>
      </c>
      <c r="AX157" s="48">
        <f t="shared" si="9"/>
        <v>-73535.659999999974</v>
      </c>
      <c r="AY157" s="48">
        <f t="shared" si="12"/>
        <v>-73535.659999999974</v>
      </c>
      <c r="AZ157" s="48">
        <f t="shared" si="12"/>
        <v>0</v>
      </c>
      <c r="BA157" s="48">
        <f t="shared" si="12"/>
        <v>0</v>
      </c>
      <c r="BB157" s="48">
        <f t="shared" si="10"/>
        <v>0</v>
      </c>
      <c r="BD157" s="48"/>
      <c r="BE157" s="48">
        <f t="shared" si="11"/>
        <v>0</v>
      </c>
      <c r="BF157" s="48"/>
    </row>
    <row r="158" spans="1:58" x14ac:dyDescent="0.25">
      <c r="A158" t="s">
        <v>156</v>
      </c>
      <c r="B158" s="9">
        <v>0</v>
      </c>
      <c r="C158" s="9">
        <v>0</v>
      </c>
      <c r="D158" s="9">
        <v>0</v>
      </c>
      <c r="E158" s="9">
        <v>0</v>
      </c>
      <c r="F158" s="9">
        <v>0</v>
      </c>
      <c r="G158" s="9">
        <v>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10">
        <v>0</v>
      </c>
      <c r="AI158" s="10">
        <v>0</v>
      </c>
      <c r="AJ158" s="10">
        <v>0</v>
      </c>
      <c r="AK158" s="10">
        <v>0</v>
      </c>
      <c r="AL158" s="9">
        <v>0</v>
      </c>
      <c r="AM158" s="9">
        <v>0</v>
      </c>
      <c r="AN158" s="9"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48">
        <f t="shared" si="9"/>
        <v>0</v>
      </c>
      <c r="AY158" s="48">
        <f t="shared" si="12"/>
        <v>0</v>
      </c>
      <c r="AZ158" s="48">
        <f t="shared" si="12"/>
        <v>0</v>
      </c>
      <c r="BA158" s="48">
        <f t="shared" si="12"/>
        <v>0</v>
      </c>
      <c r="BB158" s="48">
        <f t="shared" si="10"/>
        <v>0</v>
      </c>
      <c r="BD158" s="48"/>
      <c r="BE158" s="48">
        <f t="shared" si="11"/>
        <v>0</v>
      </c>
      <c r="BF158" s="48"/>
    </row>
    <row r="159" spans="1:58" x14ac:dyDescent="0.25">
      <c r="A159" t="s">
        <v>157</v>
      </c>
      <c r="B159" s="9">
        <v>-13987.299166666666</v>
      </c>
      <c r="C159" s="9">
        <v>0</v>
      </c>
      <c r="D159" s="9">
        <v>0</v>
      </c>
      <c r="E159" s="9">
        <v>0</v>
      </c>
      <c r="F159" s="9">
        <v>-13987.299166666666</v>
      </c>
      <c r="G159" s="9">
        <v>0</v>
      </c>
      <c r="H159" s="9">
        <v>0</v>
      </c>
      <c r="I159" s="9">
        <v>0</v>
      </c>
      <c r="J159" s="9">
        <v>-13987.299166666668</v>
      </c>
      <c r="K159" s="9">
        <v>0</v>
      </c>
      <c r="L159" s="9">
        <v>0</v>
      </c>
      <c r="M159" s="9">
        <v>0</v>
      </c>
      <c r="N159" s="9">
        <v>-13987.299166666668</v>
      </c>
      <c r="O159" s="9">
        <v>0</v>
      </c>
      <c r="P159" s="9">
        <v>0</v>
      </c>
      <c r="Q159" s="9">
        <v>0</v>
      </c>
      <c r="R159" s="9">
        <v>-13987.299166666668</v>
      </c>
      <c r="S159" s="9">
        <v>0</v>
      </c>
      <c r="T159" s="9">
        <v>0</v>
      </c>
      <c r="U159" s="9">
        <v>0</v>
      </c>
      <c r="V159" s="9">
        <v>-13987.299166666668</v>
      </c>
      <c r="W159" s="9">
        <v>0</v>
      </c>
      <c r="X159" s="9">
        <v>0</v>
      </c>
      <c r="Y159" s="9">
        <v>0</v>
      </c>
      <c r="Z159" s="9">
        <v>-13987.299166666668</v>
      </c>
      <c r="AA159" s="9">
        <v>0</v>
      </c>
      <c r="AB159" s="9">
        <v>0</v>
      </c>
      <c r="AC159" s="9">
        <v>0</v>
      </c>
      <c r="AD159" s="9">
        <v>-13987.299166666668</v>
      </c>
      <c r="AE159" s="9">
        <v>0</v>
      </c>
      <c r="AF159" s="9">
        <v>0</v>
      </c>
      <c r="AG159" s="9">
        <v>0</v>
      </c>
      <c r="AH159" s="10">
        <v>-13987.299166666668</v>
      </c>
      <c r="AI159" s="10">
        <v>0</v>
      </c>
      <c r="AJ159" s="10">
        <v>0</v>
      </c>
      <c r="AK159" s="10">
        <v>0</v>
      </c>
      <c r="AL159" s="9">
        <v>-13987.299166666668</v>
      </c>
      <c r="AM159" s="9">
        <v>0</v>
      </c>
      <c r="AN159" s="9">
        <v>0</v>
      </c>
      <c r="AO159" s="9">
        <v>0</v>
      </c>
      <c r="AP159" s="9">
        <v>-13987.299166666668</v>
      </c>
      <c r="AQ159" s="9">
        <v>0</v>
      </c>
      <c r="AR159" s="9">
        <v>0</v>
      </c>
      <c r="AS159" s="9">
        <v>0</v>
      </c>
      <c r="AT159" s="9">
        <v>-13987.299166666668</v>
      </c>
      <c r="AU159" s="9">
        <v>0</v>
      </c>
      <c r="AV159" s="9">
        <v>0</v>
      </c>
      <c r="AW159" s="9">
        <v>0</v>
      </c>
      <c r="AX159" s="48">
        <f t="shared" si="9"/>
        <v>-167847.59</v>
      </c>
      <c r="AY159" s="48">
        <f t="shared" si="12"/>
        <v>-167847.59</v>
      </c>
      <c r="AZ159" s="48">
        <f t="shared" si="12"/>
        <v>0</v>
      </c>
      <c r="BA159" s="48">
        <f t="shared" si="12"/>
        <v>0</v>
      </c>
      <c r="BB159" s="48">
        <f t="shared" si="10"/>
        <v>0</v>
      </c>
      <c r="BD159" s="48"/>
      <c r="BE159" s="48">
        <f t="shared" si="11"/>
        <v>0</v>
      </c>
      <c r="BF159" s="48"/>
    </row>
    <row r="160" spans="1:58" x14ac:dyDescent="0.25">
      <c r="A160" t="s">
        <v>158</v>
      </c>
      <c r="B160" s="9">
        <v>0</v>
      </c>
      <c r="C160" s="9">
        <v>0</v>
      </c>
      <c r="D160" s="9">
        <v>0</v>
      </c>
      <c r="E160" s="9">
        <v>0</v>
      </c>
      <c r="F160" s="9">
        <v>0</v>
      </c>
      <c r="G160" s="9">
        <v>0</v>
      </c>
      <c r="H160" s="9">
        <v>0</v>
      </c>
      <c r="I160" s="9">
        <v>0</v>
      </c>
      <c r="J160" s="9">
        <v>0</v>
      </c>
      <c r="K160" s="9">
        <v>0</v>
      </c>
      <c r="L160" s="9">
        <v>0</v>
      </c>
      <c r="M160" s="9">
        <v>0</v>
      </c>
      <c r="N160" s="9">
        <v>0</v>
      </c>
      <c r="O160" s="9">
        <v>0</v>
      </c>
      <c r="P160" s="9">
        <v>0</v>
      </c>
      <c r="Q160" s="9">
        <v>0</v>
      </c>
      <c r="R160" s="9">
        <v>0</v>
      </c>
      <c r="S160" s="9">
        <v>0</v>
      </c>
      <c r="T160" s="9">
        <v>0</v>
      </c>
      <c r="U160" s="9">
        <v>0</v>
      </c>
      <c r="V160" s="9">
        <v>0</v>
      </c>
      <c r="W160" s="9">
        <v>0</v>
      </c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10">
        <v>0</v>
      </c>
      <c r="AI160" s="10">
        <v>0</v>
      </c>
      <c r="AJ160" s="10">
        <v>0</v>
      </c>
      <c r="AK160" s="10">
        <v>0</v>
      </c>
      <c r="AL160" s="9">
        <v>0</v>
      </c>
      <c r="AM160" s="9">
        <v>0</v>
      </c>
      <c r="AN160" s="9"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48">
        <f t="shared" si="9"/>
        <v>0</v>
      </c>
      <c r="AY160" s="48">
        <f t="shared" si="12"/>
        <v>0</v>
      </c>
      <c r="AZ160" s="48">
        <f t="shared" si="12"/>
        <v>0</v>
      </c>
      <c r="BA160" s="48">
        <f t="shared" si="12"/>
        <v>0</v>
      </c>
      <c r="BB160" s="48">
        <f t="shared" si="10"/>
        <v>0</v>
      </c>
      <c r="BD160" s="48"/>
      <c r="BE160" s="48">
        <f t="shared" si="11"/>
        <v>0</v>
      </c>
      <c r="BF160" s="48"/>
    </row>
    <row r="161" spans="1:58" x14ac:dyDescent="0.25">
      <c r="A161" t="s">
        <v>159</v>
      </c>
      <c r="B161" s="9">
        <v>0</v>
      </c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v>0</v>
      </c>
      <c r="M161" s="9">
        <v>0</v>
      </c>
      <c r="N161" s="9">
        <v>0</v>
      </c>
      <c r="O161" s="9">
        <v>0</v>
      </c>
      <c r="P161" s="9">
        <v>0</v>
      </c>
      <c r="Q161" s="9">
        <v>0</v>
      </c>
      <c r="R161" s="9">
        <v>0</v>
      </c>
      <c r="S161" s="9">
        <v>0</v>
      </c>
      <c r="T161" s="9">
        <v>0</v>
      </c>
      <c r="U161" s="9">
        <v>0</v>
      </c>
      <c r="V161" s="9">
        <v>0</v>
      </c>
      <c r="W161" s="9">
        <v>0</v>
      </c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10">
        <v>0</v>
      </c>
      <c r="AI161" s="10">
        <v>0</v>
      </c>
      <c r="AJ161" s="10">
        <v>0</v>
      </c>
      <c r="AK161" s="10">
        <v>0</v>
      </c>
      <c r="AL161" s="9">
        <v>0</v>
      </c>
      <c r="AM161" s="9">
        <v>0</v>
      </c>
      <c r="AN161" s="9"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48">
        <f t="shared" si="9"/>
        <v>0</v>
      </c>
      <c r="AY161" s="48">
        <f t="shared" si="12"/>
        <v>0</v>
      </c>
      <c r="AZ161" s="48">
        <f t="shared" si="12"/>
        <v>0</v>
      </c>
      <c r="BA161" s="48">
        <f t="shared" si="12"/>
        <v>0</v>
      </c>
      <c r="BB161" s="48">
        <f t="shared" si="10"/>
        <v>0</v>
      </c>
      <c r="BD161" s="48"/>
      <c r="BE161" s="48">
        <f t="shared" si="11"/>
        <v>0</v>
      </c>
      <c r="BF161" s="48"/>
    </row>
    <row r="162" spans="1:58" x14ac:dyDescent="0.25">
      <c r="A162" t="s">
        <v>160</v>
      </c>
      <c r="B162" s="9">
        <v>0</v>
      </c>
      <c r="C162" s="9">
        <v>0</v>
      </c>
      <c r="D162" s="9">
        <v>0</v>
      </c>
      <c r="E162" s="9">
        <v>-595.98</v>
      </c>
      <c r="F162" s="9">
        <v>0</v>
      </c>
      <c r="G162" s="9">
        <v>0</v>
      </c>
      <c r="H162" s="9">
        <v>0</v>
      </c>
      <c r="I162" s="9">
        <v>-595.98</v>
      </c>
      <c r="J162" s="9">
        <v>0</v>
      </c>
      <c r="K162" s="9">
        <v>0</v>
      </c>
      <c r="L162" s="9">
        <v>0</v>
      </c>
      <c r="M162" s="9">
        <v>-595.98</v>
      </c>
      <c r="N162" s="9">
        <v>0</v>
      </c>
      <c r="O162" s="9">
        <v>0</v>
      </c>
      <c r="P162" s="9">
        <v>0</v>
      </c>
      <c r="Q162" s="9">
        <v>-595.98</v>
      </c>
      <c r="R162" s="9">
        <v>0</v>
      </c>
      <c r="S162" s="9">
        <v>0</v>
      </c>
      <c r="T162" s="9">
        <v>0</v>
      </c>
      <c r="U162" s="9">
        <v>-595.98</v>
      </c>
      <c r="V162" s="9">
        <v>0</v>
      </c>
      <c r="W162" s="9">
        <v>0</v>
      </c>
      <c r="X162" s="9">
        <v>0</v>
      </c>
      <c r="Y162" s="9">
        <v>-595.98</v>
      </c>
      <c r="Z162" s="9">
        <v>0</v>
      </c>
      <c r="AA162" s="9">
        <v>0</v>
      </c>
      <c r="AB162" s="9">
        <v>0</v>
      </c>
      <c r="AC162" s="9">
        <v>-595.98</v>
      </c>
      <c r="AD162" s="9">
        <v>0</v>
      </c>
      <c r="AE162" s="9">
        <v>0</v>
      </c>
      <c r="AF162" s="9">
        <v>0</v>
      </c>
      <c r="AG162" s="9">
        <v>-595.98</v>
      </c>
      <c r="AH162" s="10">
        <v>0</v>
      </c>
      <c r="AI162" s="10">
        <v>0</v>
      </c>
      <c r="AJ162" s="10">
        <v>0</v>
      </c>
      <c r="AK162" s="10">
        <v>-595.98</v>
      </c>
      <c r="AL162" s="9">
        <v>0</v>
      </c>
      <c r="AM162" s="9">
        <v>0</v>
      </c>
      <c r="AN162" s="9"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48">
        <f t="shared" si="9"/>
        <v>-5363.82</v>
      </c>
      <c r="AY162" s="48">
        <f t="shared" si="12"/>
        <v>0</v>
      </c>
      <c r="AZ162" s="48">
        <f t="shared" si="12"/>
        <v>0</v>
      </c>
      <c r="BA162" s="48">
        <f t="shared" si="12"/>
        <v>0</v>
      </c>
      <c r="BB162" s="48">
        <f t="shared" si="10"/>
        <v>-5363.82</v>
      </c>
      <c r="BD162" s="48"/>
      <c r="BE162" s="48">
        <f t="shared" si="11"/>
        <v>0</v>
      </c>
      <c r="BF162" s="48"/>
    </row>
    <row r="163" spans="1:58" x14ac:dyDescent="0.25">
      <c r="A163" t="s">
        <v>161</v>
      </c>
      <c r="B163" s="9">
        <v>0</v>
      </c>
      <c r="C163" s="9">
        <v>0</v>
      </c>
      <c r="D163" s="9">
        <v>0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9">
        <v>0</v>
      </c>
      <c r="L163" s="9">
        <v>0</v>
      </c>
      <c r="M163" s="9">
        <v>0</v>
      </c>
      <c r="N163" s="9">
        <v>0</v>
      </c>
      <c r="O163" s="9">
        <v>0</v>
      </c>
      <c r="P163" s="9">
        <v>0</v>
      </c>
      <c r="Q163" s="9">
        <v>0</v>
      </c>
      <c r="R163" s="9">
        <v>0</v>
      </c>
      <c r="S163" s="9">
        <v>0</v>
      </c>
      <c r="T163" s="9">
        <v>0</v>
      </c>
      <c r="U163" s="9">
        <v>0</v>
      </c>
      <c r="V163" s="9">
        <v>0</v>
      </c>
      <c r="W163" s="9">
        <v>0</v>
      </c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10">
        <v>0</v>
      </c>
      <c r="AI163" s="10">
        <v>0</v>
      </c>
      <c r="AJ163" s="10">
        <v>0</v>
      </c>
      <c r="AK163" s="10">
        <v>0</v>
      </c>
      <c r="AL163" s="9">
        <v>0</v>
      </c>
      <c r="AM163" s="9">
        <v>0</v>
      </c>
      <c r="AN163" s="9"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48">
        <f t="shared" si="9"/>
        <v>0</v>
      </c>
      <c r="AY163" s="48">
        <f t="shared" si="12"/>
        <v>0</v>
      </c>
      <c r="AZ163" s="48">
        <f t="shared" si="12"/>
        <v>0</v>
      </c>
      <c r="BA163" s="48">
        <f t="shared" si="12"/>
        <v>0</v>
      </c>
      <c r="BB163" s="48">
        <f t="shared" si="10"/>
        <v>0</v>
      </c>
      <c r="BD163" s="48"/>
      <c r="BE163" s="48">
        <f t="shared" si="11"/>
        <v>0</v>
      </c>
      <c r="BF163" s="48"/>
    </row>
    <row r="164" spans="1:58" x14ac:dyDescent="0.25">
      <c r="A164" t="s">
        <v>162</v>
      </c>
      <c r="B164" s="9">
        <v>0</v>
      </c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v>0</v>
      </c>
      <c r="M164" s="9">
        <v>0</v>
      </c>
      <c r="N164" s="9">
        <v>0</v>
      </c>
      <c r="O164" s="9">
        <v>0</v>
      </c>
      <c r="P164" s="9">
        <v>0</v>
      </c>
      <c r="Q164" s="9">
        <v>0</v>
      </c>
      <c r="R164" s="9">
        <v>0</v>
      </c>
      <c r="S164" s="9">
        <v>0</v>
      </c>
      <c r="T164" s="9">
        <v>0</v>
      </c>
      <c r="U164" s="9">
        <v>0</v>
      </c>
      <c r="V164" s="9">
        <v>0</v>
      </c>
      <c r="W164" s="9">
        <v>0</v>
      </c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10">
        <v>0</v>
      </c>
      <c r="AI164" s="10">
        <v>0</v>
      </c>
      <c r="AJ164" s="10">
        <v>0</v>
      </c>
      <c r="AK164" s="10">
        <v>0</v>
      </c>
      <c r="AL164" s="9">
        <v>0</v>
      </c>
      <c r="AM164" s="9">
        <v>0</v>
      </c>
      <c r="AN164" s="9"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48">
        <f t="shared" si="9"/>
        <v>0</v>
      </c>
      <c r="AY164" s="48">
        <f t="shared" si="12"/>
        <v>0</v>
      </c>
      <c r="AZ164" s="48">
        <f t="shared" si="12"/>
        <v>0</v>
      </c>
      <c r="BA164" s="48">
        <f t="shared" si="12"/>
        <v>0</v>
      </c>
      <c r="BB164" s="48">
        <f t="shared" ref="BB164:BB181" si="13">E164+I164+M164+Q164+U164+Y164+AC164+AG164+AK164+AO164+AS164+AW164</f>
        <v>0</v>
      </c>
      <c r="BD164" s="48"/>
      <c r="BE164" s="48">
        <f t="shared" si="11"/>
        <v>0</v>
      </c>
      <c r="BF164" s="48"/>
    </row>
    <row r="165" spans="1:58" x14ac:dyDescent="0.25">
      <c r="A165" t="s">
        <v>163</v>
      </c>
      <c r="B165" s="9">
        <v>0</v>
      </c>
      <c r="C165" s="9">
        <v>0</v>
      </c>
      <c r="D165" s="9">
        <v>0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0</v>
      </c>
      <c r="O165" s="9">
        <v>0</v>
      </c>
      <c r="P165" s="9">
        <v>0</v>
      </c>
      <c r="Q165" s="9">
        <v>0</v>
      </c>
      <c r="R165" s="9">
        <v>0</v>
      </c>
      <c r="S165" s="9">
        <v>0</v>
      </c>
      <c r="T165" s="9">
        <v>0</v>
      </c>
      <c r="U165" s="9">
        <v>0</v>
      </c>
      <c r="V165" s="9">
        <v>0</v>
      </c>
      <c r="W165" s="9">
        <v>0</v>
      </c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10">
        <v>0</v>
      </c>
      <c r="AI165" s="10">
        <v>0</v>
      </c>
      <c r="AJ165" s="10">
        <v>0</v>
      </c>
      <c r="AK165" s="10">
        <v>0</v>
      </c>
      <c r="AL165" s="9">
        <v>0</v>
      </c>
      <c r="AM165" s="9">
        <v>0</v>
      </c>
      <c r="AN165" s="9"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48">
        <f t="shared" si="9"/>
        <v>0</v>
      </c>
      <c r="AY165" s="48">
        <f t="shared" si="12"/>
        <v>0</v>
      </c>
      <c r="AZ165" s="48">
        <f t="shared" si="12"/>
        <v>0</v>
      </c>
      <c r="BA165" s="48">
        <f t="shared" si="12"/>
        <v>0</v>
      </c>
      <c r="BB165" s="48">
        <f t="shared" si="13"/>
        <v>0</v>
      </c>
      <c r="BD165" s="48"/>
      <c r="BE165" s="48">
        <f t="shared" si="11"/>
        <v>0</v>
      </c>
      <c r="BF165" s="48"/>
    </row>
    <row r="166" spans="1:58" x14ac:dyDescent="0.25">
      <c r="A166" t="s">
        <v>164</v>
      </c>
      <c r="B166" s="9">
        <v>0</v>
      </c>
      <c r="C166" s="9">
        <v>0</v>
      </c>
      <c r="D166" s="9">
        <v>0</v>
      </c>
      <c r="E166" s="9">
        <v>0</v>
      </c>
      <c r="F166" s="9">
        <v>0</v>
      </c>
      <c r="G166" s="9">
        <v>0</v>
      </c>
      <c r="H166" s="9">
        <v>0</v>
      </c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0</v>
      </c>
      <c r="O166" s="9">
        <v>0</v>
      </c>
      <c r="P166" s="9">
        <v>0</v>
      </c>
      <c r="Q166" s="9">
        <v>0</v>
      </c>
      <c r="R166" s="9">
        <v>0</v>
      </c>
      <c r="S166" s="9">
        <v>0</v>
      </c>
      <c r="T166" s="9">
        <v>0</v>
      </c>
      <c r="U166" s="9">
        <v>0</v>
      </c>
      <c r="V166" s="9">
        <v>0</v>
      </c>
      <c r="W166" s="9">
        <v>0</v>
      </c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10">
        <v>0</v>
      </c>
      <c r="AI166" s="10">
        <v>0</v>
      </c>
      <c r="AJ166" s="10">
        <v>0</v>
      </c>
      <c r="AK166" s="10">
        <v>0</v>
      </c>
      <c r="AL166" s="9">
        <v>0</v>
      </c>
      <c r="AM166" s="9">
        <v>0</v>
      </c>
      <c r="AN166" s="9"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48">
        <f t="shared" si="9"/>
        <v>0</v>
      </c>
      <c r="AY166" s="48">
        <f t="shared" si="12"/>
        <v>0</v>
      </c>
      <c r="AZ166" s="48">
        <f t="shared" si="12"/>
        <v>0</v>
      </c>
      <c r="BA166" s="48">
        <f t="shared" si="12"/>
        <v>0</v>
      </c>
      <c r="BB166" s="48">
        <f t="shared" si="13"/>
        <v>0</v>
      </c>
      <c r="BD166" s="48"/>
      <c r="BE166" s="48">
        <f t="shared" si="11"/>
        <v>0</v>
      </c>
      <c r="BF166" s="48"/>
    </row>
    <row r="167" spans="1:58" x14ac:dyDescent="0.25">
      <c r="A167" t="s">
        <v>165</v>
      </c>
      <c r="B167" s="9">
        <v>0</v>
      </c>
      <c r="C167" s="9">
        <v>0</v>
      </c>
      <c r="D167" s="9">
        <v>0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9">
        <v>0</v>
      </c>
      <c r="Q167" s="9">
        <v>0</v>
      </c>
      <c r="R167" s="9">
        <v>0</v>
      </c>
      <c r="S167" s="9">
        <v>0</v>
      </c>
      <c r="T167" s="9">
        <v>0</v>
      </c>
      <c r="U167" s="9">
        <v>0</v>
      </c>
      <c r="V167" s="9">
        <v>0</v>
      </c>
      <c r="W167" s="9">
        <v>0</v>
      </c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10">
        <v>0</v>
      </c>
      <c r="AI167" s="10">
        <v>0</v>
      </c>
      <c r="AJ167" s="10">
        <v>0</v>
      </c>
      <c r="AK167" s="10">
        <v>0</v>
      </c>
      <c r="AL167" s="9">
        <v>0</v>
      </c>
      <c r="AM167" s="9">
        <v>0</v>
      </c>
      <c r="AN167" s="9"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48">
        <f t="shared" si="9"/>
        <v>0</v>
      </c>
      <c r="AY167" s="48">
        <f t="shared" si="12"/>
        <v>0</v>
      </c>
      <c r="AZ167" s="48">
        <f t="shared" si="12"/>
        <v>0</v>
      </c>
      <c r="BA167" s="48">
        <f t="shared" si="12"/>
        <v>0</v>
      </c>
      <c r="BB167" s="48">
        <f t="shared" si="13"/>
        <v>0</v>
      </c>
      <c r="BD167" s="48"/>
      <c r="BE167" s="48">
        <f t="shared" si="11"/>
        <v>0</v>
      </c>
      <c r="BF167" s="48"/>
    </row>
    <row r="168" spans="1:58" x14ac:dyDescent="0.25">
      <c r="A168" t="s">
        <v>166</v>
      </c>
      <c r="B168" s="9">
        <v>-12812.833333333334</v>
      </c>
      <c r="C168" s="9">
        <v>-137518.65</v>
      </c>
      <c r="D168" s="9">
        <v>0</v>
      </c>
      <c r="E168" s="9">
        <v>0</v>
      </c>
      <c r="F168" s="9">
        <v>-12812.833333333334</v>
      </c>
      <c r="G168" s="9">
        <v>-137018.65</v>
      </c>
      <c r="H168" s="9">
        <v>0</v>
      </c>
      <c r="I168" s="9">
        <v>0</v>
      </c>
      <c r="J168" s="9">
        <v>-12812.833333333332</v>
      </c>
      <c r="K168" s="9">
        <v>-137090</v>
      </c>
      <c r="L168" s="9">
        <v>0</v>
      </c>
      <c r="M168" s="9">
        <v>0</v>
      </c>
      <c r="N168" s="9">
        <v>-12812.833333333332</v>
      </c>
      <c r="O168" s="9">
        <v>-101881.25</v>
      </c>
      <c r="P168" s="9">
        <v>0</v>
      </c>
      <c r="Q168" s="9">
        <v>0</v>
      </c>
      <c r="R168" s="9">
        <v>-12812.833333333332</v>
      </c>
      <c r="S168" s="9">
        <v>-136194.56</v>
      </c>
      <c r="T168" s="9">
        <v>0</v>
      </c>
      <c r="U168" s="9">
        <v>0</v>
      </c>
      <c r="V168" s="9">
        <v>-12812.833333333332</v>
      </c>
      <c r="W168" s="9">
        <v>-135169.14000000001</v>
      </c>
      <c r="X168" s="9">
        <v>0</v>
      </c>
      <c r="Y168" s="9">
        <v>0</v>
      </c>
      <c r="Z168" s="9">
        <v>-12812.833333333332</v>
      </c>
      <c r="AA168" s="9">
        <v>-135169.14000000001</v>
      </c>
      <c r="AB168" s="9">
        <v>0</v>
      </c>
      <c r="AC168" s="9">
        <v>0</v>
      </c>
      <c r="AD168" s="9">
        <v>-12812.833333333332</v>
      </c>
      <c r="AE168" s="9">
        <v>-135169.14000000001</v>
      </c>
      <c r="AF168" s="9">
        <v>0</v>
      </c>
      <c r="AG168" s="9">
        <v>0</v>
      </c>
      <c r="AH168" s="10">
        <v>-12812.833333333332</v>
      </c>
      <c r="AI168" s="10">
        <v>-124133.59</v>
      </c>
      <c r="AJ168" s="10">
        <v>0</v>
      </c>
      <c r="AK168" s="10">
        <v>0</v>
      </c>
      <c r="AL168" s="9">
        <v>-12812.833333333332</v>
      </c>
      <c r="AM168" s="9">
        <v>-124133.59</v>
      </c>
      <c r="AN168" s="9">
        <v>0</v>
      </c>
      <c r="AO168" s="9">
        <v>0</v>
      </c>
      <c r="AP168" s="9">
        <v>-12812.833333333332</v>
      </c>
      <c r="AQ168" s="9">
        <v>-124133.59</v>
      </c>
      <c r="AR168" s="9">
        <v>0</v>
      </c>
      <c r="AS168" s="9">
        <v>0</v>
      </c>
      <c r="AT168" s="9">
        <v>-12812.833333333332</v>
      </c>
      <c r="AU168" s="9">
        <v>-124133.59</v>
      </c>
      <c r="AV168" s="9">
        <v>0</v>
      </c>
      <c r="AW168" s="9">
        <v>0</v>
      </c>
      <c r="AX168" s="48">
        <f t="shared" si="9"/>
        <v>-1705498.8900000001</v>
      </c>
      <c r="AY168" s="48">
        <f t="shared" si="12"/>
        <v>-153753.99999999997</v>
      </c>
      <c r="AZ168" s="48">
        <f t="shared" si="12"/>
        <v>-1551744.8900000004</v>
      </c>
      <c r="BA168" s="48">
        <f t="shared" si="12"/>
        <v>0</v>
      </c>
      <c r="BB168" s="48">
        <f t="shared" si="13"/>
        <v>0</v>
      </c>
      <c r="BD168" s="48"/>
      <c r="BE168" s="48">
        <f t="shared" si="11"/>
        <v>0</v>
      </c>
      <c r="BF168" s="48"/>
    </row>
    <row r="169" spans="1:58" x14ac:dyDescent="0.25">
      <c r="A169" t="s">
        <v>167</v>
      </c>
      <c r="B169" s="9">
        <v>0</v>
      </c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v>0</v>
      </c>
      <c r="M169" s="9">
        <v>0</v>
      </c>
      <c r="N169" s="9">
        <v>0</v>
      </c>
      <c r="O169" s="9">
        <v>0</v>
      </c>
      <c r="P169" s="9">
        <v>0</v>
      </c>
      <c r="Q169" s="9">
        <v>0</v>
      </c>
      <c r="R169" s="9">
        <v>0</v>
      </c>
      <c r="S169" s="9">
        <v>0</v>
      </c>
      <c r="T169" s="9">
        <v>0</v>
      </c>
      <c r="U169" s="9">
        <v>0</v>
      </c>
      <c r="V169" s="9">
        <v>0</v>
      </c>
      <c r="W169" s="9">
        <v>0</v>
      </c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10">
        <v>0</v>
      </c>
      <c r="AI169" s="10">
        <v>0</v>
      </c>
      <c r="AJ169" s="10">
        <v>0</v>
      </c>
      <c r="AK169" s="10">
        <v>0</v>
      </c>
      <c r="AL169" s="9">
        <v>0</v>
      </c>
      <c r="AM169" s="9">
        <v>0</v>
      </c>
      <c r="AN169" s="9">
        <v>0</v>
      </c>
      <c r="AO169" s="9">
        <v>0</v>
      </c>
      <c r="AP169" s="9">
        <v>0</v>
      </c>
      <c r="AQ169" s="9">
        <v>-27222.71</v>
      </c>
      <c r="AR169" s="9">
        <v>0</v>
      </c>
      <c r="AS169" s="9">
        <v>0</v>
      </c>
      <c r="AT169" s="9">
        <v>0</v>
      </c>
      <c r="AU169" s="9">
        <v>-26751.34</v>
      </c>
      <c r="AV169" s="9">
        <v>0</v>
      </c>
      <c r="AW169" s="9">
        <v>0</v>
      </c>
      <c r="AX169" s="48">
        <f t="shared" si="9"/>
        <v>-53974.05</v>
      </c>
      <c r="AY169" s="48">
        <f t="shared" si="12"/>
        <v>0</v>
      </c>
      <c r="AZ169" s="48">
        <f t="shared" si="12"/>
        <v>-53974.05</v>
      </c>
      <c r="BA169" s="48">
        <f t="shared" si="12"/>
        <v>0</v>
      </c>
      <c r="BB169" s="48">
        <f t="shared" si="13"/>
        <v>0</v>
      </c>
      <c r="BD169" s="48"/>
      <c r="BE169" s="48">
        <f t="shared" si="11"/>
        <v>0</v>
      </c>
      <c r="BF169" s="48"/>
    </row>
    <row r="170" spans="1:58" x14ac:dyDescent="0.25">
      <c r="A170" t="s">
        <v>168</v>
      </c>
      <c r="B170" s="9">
        <v>-13729.896666666667</v>
      </c>
      <c r="C170" s="9">
        <v>-488543.99100000004</v>
      </c>
      <c r="D170" s="9">
        <v>0</v>
      </c>
      <c r="E170" s="9">
        <v>0</v>
      </c>
      <c r="F170" s="9">
        <v>-13729.896666666667</v>
      </c>
      <c r="G170" s="9">
        <v>-487294.61000000004</v>
      </c>
      <c r="H170" s="9">
        <v>0</v>
      </c>
      <c r="I170" s="9">
        <v>0</v>
      </c>
      <c r="J170" s="9">
        <v>-12799.994666666669</v>
      </c>
      <c r="K170" s="9">
        <v>-487293.90000000008</v>
      </c>
      <c r="L170" s="9">
        <v>0</v>
      </c>
      <c r="M170" s="9">
        <v>0</v>
      </c>
      <c r="N170" s="9">
        <v>-12799.994666666669</v>
      </c>
      <c r="O170" s="9">
        <v>-487293.88000000006</v>
      </c>
      <c r="P170" s="9">
        <v>0</v>
      </c>
      <c r="Q170" s="9">
        <v>0</v>
      </c>
      <c r="R170" s="9">
        <v>-12799.994666666669</v>
      </c>
      <c r="S170" s="9">
        <v>-487294.57000000007</v>
      </c>
      <c r="T170" s="9">
        <v>0</v>
      </c>
      <c r="U170" s="9">
        <v>0</v>
      </c>
      <c r="V170" s="9">
        <v>-12799.994666666669</v>
      </c>
      <c r="W170" s="9">
        <v>-487843.87000000005</v>
      </c>
      <c r="X170" s="9">
        <v>0</v>
      </c>
      <c r="Y170" s="9">
        <v>0</v>
      </c>
      <c r="Z170" s="9">
        <v>-12799.994666666669</v>
      </c>
      <c r="AA170" s="9">
        <v>-487843.87000000005</v>
      </c>
      <c r="AB170" s="9">
        <v>0</v>
      </c>
      <c r="AC170" s="9">
        <v>0</v>
      </c>
      <c r="AD170" s="9">
        <v>-12799.994666666669</v>
      </c>
      <c r="AE170" s="9">
        <v>-487844.55000000005</v>
      </c>
      <c r="AF170" s="9">
        <v>0</v>
      </c>
      <c r="AG170" s="9">
        <v>0</v>
      </c>
      <c r="AH170" s="10">
        <v>-12799.994666666669</v>
      </c>
      <c r="AI170" s="10">
        <v>-487822.65000000008</v>
      </c>
      <c r="AJ170" s="10">
        <v>0</v>
      </c>
      <c r="AK170" s="10">
        <v>0</v>
      </c>
      <c r="AL170" s="9">
        <v>-12799.994666666669</v>
      </c>
      <c r="AM170" s="9">
        <v>-487806.00000000006</v>
      </c>
      <c r="AN170" s="9">
        <v>0</v>
      </c>
      <c r="AO170" s="9">
        <v>0</v>
      </c>
      <c r="AP170" s="9">
        <v>-12799.994666666669</v>
      </c>
      <c r="AQ170" s="9">
        <v>-487806.71999999997</v>
      </c>
      <c r="AR170" s="9">
        <v>0</v>
      </c>
      <c r="AS170" s="9">
        <v>0</v>
      </c>
      <c r="AT170" s="9">
        <v>-12799.994666666669</v>
      </c>
      <c r="AU170" s="9">
        <v>-488026.87</v>
      </c>
      <c r="AV170" s="9">
        <v>0</v>
      </c>
      <c r="AW170" s="9">
        <v>0</v>
      </c>
      <c r="AX170" s="48">
        <f t="shared" si="9"/>
        <v>-6008175.2210000018</v>
      </c>
      <c r="AY170" s="48">
        <f t="shared" si="12"/>
        <v>-155459.74</v>
      </c>
      <c r="AZ170" s="48">
        <f t="shared" si="12"/>
        <v>-5852715.4810000006</v>
      </c>
      <c r="BA170" s="48">
        <f t="shared" si="12"/>
        <v>0</v>
      </c>
      <c r="BB170" s="48">
        <f t="shared" si="13"/>
        <v>0</v>
      </c>
      <c r="BD170" s="48"/>
      <c r="BE170" s="48">
        <f t="shared" si="11"/>
        <v>0</v>
      </c>
      <c r="BF170" s="48"/>
    </row>
    <row r="171" spans="1:58" x14ac:dyDescent="0.25">
      <c r="A171" t="s">
        <v>169</v>
      </c>
      <c r="B171" s="9">
        <v>0</v>
      </c>
      <c r="C171" s="9">
        <v>0</v>
      </c>
      <c r="D171" s="9">
        <v>0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0</v>
      </c>
      <c r="O171" s="9">
        <v>0</v>
      </c>
      <c r="P171" s="9">
        <v>0</v>
      </c>
      <c r="Q171" s="9">
        <v>0</v>
      </c>
      <c r="R171" s="9">
        <v>0</v>
      </c>
      <c r="S171" s="9">
        <v>0</v>
      </c>
      <c r="T171" s="9">
        <v>0</v>
      </c>
      <c r="U171" s="9">
        <v>0</v>
      </c>
      <c r="V171" s="9">
        <v>0</v>
      </c>
      <c r="W171" s="9">
        <v>0</v>
      </c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10">
        <v>0</v>
      </c>
      <c r="AI171" s="10">
        <v>0</v>
      </c>
      <c r="AJ171" s="10">
        <v>0</v>
      </c>
      <c r="AK171" s="10">
        <v>0</v>
      </c>
      <c r="AL171" s="9">
        <v>0</v>
      </c>
      <c r="AM171" s="9">
        <v>0</v>
      </c>
      <c r="AN171" s="9"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48">
        <f t="shared" si="9"/>
        <v>0</v>
      </c>
      <c r="AY171" s="48">
        <f t="shared" si="12"/>
        <v>0</v>
      </c>
      <c r="AZ171" s="48">
        <f t="shared" si="12"/>
        <v>0</v>
      </c>
      <c r="BA171" s="48">
        <f t="shared" si="12"/>
        <v>0</v>
      </c>
      <c r="BB171" s="48">
        <f t="shared" si="13"/>
        <v>0</v>
      </c>
      <c r="BD171" s="48"/>
      <c r="BE171" s="48">
        <f t="shared" si="11"/>
        <v>0</v>
      </c>
      <c r="BF171" s="48"/>
    </row>
    <row r="172" spans="1:58" x14ac:dyDescent="0.25">
      <c r="A172" t="s">
        <v>170</v>
      </c>
      <c r="B172" s="9">
        <v>-14217.225</v>
      </c>
      <c r="C172" s="9">
        <v>0</v>
      </c>
      <c r="D172" s="9">
        <v>0</v>
      </c>
      <c r="E172" s="9">
        <v>0</v>
      </c>
      <c r="F172" s="9">
        <v>-14217.225</v>
      </c>
      <c r="G172" s="9">
        <v>0</v>
      </c>
      <c r="H172" s="9">
        <v>0</v>
      </c>
      <c r="I172" s="9">
        <v>0</v>
      </c>
      <c r="J172" s="9">
        <v>-14217.225</v>
      </c>
      <c r="K172" s="9">
        <v>0</v>
      </c>
      <c r="L172" s="9">
        <v>0</v>
      </c>
      <c r="M172" s="9">
        <v>0</v>
      </c>
      <c r="N172" s="9">
        <v>-14217.225</v>
      </c>
      <c r="O172" s="9">
        <v>0</v>
      </c>
      <c r="P172" s="9">
        <v>0</v>
      </c>
      <c r="Q172" s="9">
        <v>0</v>
      </c>
      <c r="R172" s="9">
        <v>-14217.225</v>
      </c>
      <c r="S172" s="9">
        <v>0</v>
      </c>
      <c r="T172" s="9">
        <v>0</v>
      </c>
      <c r="U172" s="9">
        <v>0</v>
      </c>
      <c r="V172" s="9">
        <v>-14217.225</v>
      </c>
      <c r="W172" s="9">
        <v>0</v>
      </c>
      <c r="X172" s="9">
        <v>0</v>
      </c>
      <c r="Y172" s="9">
        <v>0</v>
      </c>
      <c r="Z172" s="9">
        <v>-14217.225</v>
      </c>
      <c r="AA172" s="9">
        <v>0</v>
      </c>
      <c r="AB172" s="9">
        <v>0</v>
      </c>
      <c r="AC172" s="9">
        <v>0</v>
      </c>
      <c r="AD172" s="9">
        <v>-14217.225</v>
      </c>
      <c r="AE172" s="9">
        <v>0</v>
      </c>
      <c r="AF172" s="9">
        <v>0</v>
      </c>
      <c r="AG172" s="9">
        <v>0</v>
      </c>
      <c r="AH172" s="10">
        <v>-14217.225</v>
      </c>
      <c r="AI172" s="10">
        <v>0</v>
      </c>
      <c r="AJ172" s="10">
        <v>0</v>
      </c>
      <c r="AK172" s="10">
        <v>0</v>
      </c>
      <c r="AL172" s="9">
        <v>-14217.225</v>
      </c>
      <c r="AM172" s="9">
        <v>0</v>
      </c>
      <c r="AN172" s="9">
        <v>0</v>
      </c>
      <c r="AO172" s="9">
        <v>0</v>
      </c>
      <c r="AP172" s="9">
        <v>-14217.225</v>
      </c>
      <c r="AQ172" s="9">
        <v>0</v>
      </c>
      <c r="AR172" s="9">
        <v>0</v>
      </c>
      <c r="AS172" s="9">
        <v>0</v>
      </c>
      <c r="AT172" s="9">
        <v>-14217.225</v>
      </c>
      <c r="AU172" s="9">
        <v>0</v>
      </c>
      <c r="AV172" s="9">
        <v>0</v>
      </c>
      <c r="AW172" s="9">
        <v>0</v>
      </c>
      <c r="AX172" s="48">
        <f t="shared" si="9"/>
        <v>-170606.70000000004</v>
      </c>
      <c r="AY172" s="48">
        <f t="shared" si="12"/>
        <v>-170606.70000000004</v>
      </c>
      <c r="AZ172" s="48">
        <f t="shared" si="12"/>
        <v>0</v>
      </c>
      <c r="BA172" s="48">
        <f t="shared" si="12"/>
        <v>0</v>
      </c>
      <c r="BB172" s="48">
        <f t="shared" si="13"/>
        <v>0</v>
      </c>
      <c r="BD172" s="48"/>
      <c r="BE172" s="48">
        <f t="shared" si="11"/>
        <v>0</v>
      </c>
      <c r="BF172" s="48"/>
    </row>
    <row r="173" spans="1:58" x14ac:dyDescent="0.25">
      <c r="A173" t="s">
        <v>171</v>
      </c>
      <c r="B173" s="9">
        <v>0</v>
      </c>
      <c r="C173" s="9">
        <v>0</v>
      </c>
      <c r="D173" s="9">
        <v>0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9">
        <v>0</v>
      </c>
      <c r="L173" s="9">
        <v>0</v>
      </c>
      <c r="M173" s="9">
        <v>0</v>
      </c>
      <c r="N173" s="9">
        <v>0</v>
      </c>
      <c r="O173" s="9">
        <v>0</v>
      </c>
      <c r="P173" s="9">
        <v>0</v>
      </c>
      <c r="Q173" s="9">
        <v>0</v>
      </c>
      <c r="R173" s="9">
        <v>0</v>
      </c>
      <c r="S173" s="9">
        <v>0</v>
      </c>
      <c r="T173" s="9">
        <v>0</v>
      </c>
      <c r="U173" s="9">
        <v>0</v>
      </c>
      <c r="V173" s="9">
        <v>0</v>
      </c>
      <c r="W173" s="9">
        <v>0</v>
      </c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10">
        <v>0</v>
      </c>
      <c r="AI173" s="10">
        <v>0</v>
      </c>
      <c r="AJ173" s="10">
        <v>0</v>
      </c>
      <c r="AK173" s="10">
        <v>0</v>
      </c>
      <c r="AL173" s="9">
        <v>0</v>
      </c>
      <c r="AM173" s="9">
        <v>0</v>
      </c>
      <c r="AN173" s="9"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48">
        <f t="shared" si="9"/>
        <v>0</v>
      </c>
      <c r="AY173" s="48">
        <f t="shared" si="12"/>
        <v>0</v>
      </c>
      <c r="AZ173" s="48">
        <f t="shared" si="12"/>
        <v>0</v>
      </c>
      <c r="BA173" s="48">
        <f t="shared" si="12"/>
        <v>0</v>
      </c>
      <c r="BB173" s="48">
        <f t="shared" si="13"/>
        <v>0</v>
      </c>
      <c r="BD173" s="48"/>
      <c r="BE173" s="48">
        <f t="shared" si="11"/>
        <v>0</v>
      </c>
      <c r="BF173" s="48"/>
    </row>
    <row r="174" spans="1:58" x14ac:dyDescent="0.25">
      <c r="A174" t="s">
        <v>172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0</v>
      </c>
      <c r="O174" s="9">
        <v>0</v>
      </c>
      <c r="P174" s="9">
        <v>0</v>
      </c>
      <c r="Q174" s="9">
        <v>0</v>
      </c>
      <c r="R174" s="9">
        <v>0</v>
      </c>
      <c r="S174" s="9">
        <v>0</v>
      </c>
      <c r="T174" s="9">
        <v>0</v>
      </c>
      <c r="U174" s="9">
        <v>0</v>
      </c>
      <c r="V174" s="9">
        <v>0</v>
      </c>
      <c r="W174" s="9">
        <v>0</v>
      </c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10">
        <v>0</v>
      </c>
      <c r="AI174" s="10">
        <v>0</v>
      </c>
      <c r="AJ174" s="10">
        <v>0</v>
      </c>
      <c r="AK174" s="10">
        <v>0</v>
      </c>
      <c r="AL174" s="9">
        <v>0</v>
      </c>
      <c r="AM174" s="9">
        <v>0</v>
      </c>
      <c r="AN174" s="9"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48">
        <f t="shared" si="9"/>
        <v>0</v>
      </c>
      <c r="AY174" s="48">
        <f t="shared" si="12"/>
        <v>0</v>
      </c>
      <c r="AZ174" s="48">
        <f t="shared" si="12"/>
        <v>0</v>
      </c>
      <c r="BA174" s="48">
        <f t="shared" si="12"/>
        <v>0</v>
      </c>
      <c r="BB174" s="48">
        <f t="shared" si="13"/>
        <v>0</v>
      </c>
      <c r="BD174" s="48"/>
      <c r="BE174" s="48">
        <f t="shared" si="11"/>
        <v>0</v>
      </c>
      <c r="BF174" s="48"/>
    </row>
    <row r="175" spans="1:58" x14ac:dyDescent="0.25">
      <c r="A175" t="s">
        <v>173</v>
      </c>
      <c r="B175" s="9">
        <v>0</v>
      </c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v>0</v>
      </c>
      <c r="M175" s="9">
        <v>0</v>
      </c>
      <c r="N175" s="9">
        <v>0</v>
      </c>
      <c r="O175" s="9">
        <v>0</v>
      </c>
      <c r="P175" s="9">
        <v>0</v>
      </c>
      <c r="Q175" s="9">
        <v>0</v>
      </c>
      <c r="R175" s="9">
        <v>0</v>
      </c>
      <c r="S175" s="9">
        <v>0</v>
      </c>
      <c r="T175" s="9">
        <v>0</v>
      </c>
      <c r="U175" s="9">
        <v>0</v>
      </c>
      <c r="V175" s="9">
        <v>0</v>
      </c>
      <c r="W175" s="9">
        <v>0</v>
      </c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10">
        <v>0</v>
      </c>
      <c r="AI175" s="10">
        <v>0</v>
      </c>
      <c r="AJ175" s="10">
        <v>0</v>
      </c>
      <c r="AK175" s="10">
        <v>0</v>
      </c>
      <c r="AL175" s="9">
        <v>0</v>
      </c>
      <c r="AM175" s="9">
        <v>0</v>
      </c>
      <c r="AN175" s="9"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48">
        <f t="shared" si="9"/>
        <v>0</v>
      </c>
      <c r="AY175" s="48">
        <f t="shared" si="12"/>
        <v>0</v>
      </c>
      <c r="AZ175" s="48">
        <f t="shared" si="12"/>
        <v>0</v>
      </c>
      <c r="BA175" s="48">
        <f t="shared" si="12"/>
        <v>0</v>
      </c>
      <c r="BB175" s="48">
        <f t="shared" si="13"/>
        <v>0</v>
      </c>
      <c r="BD175" s="48"/>
      <c r="BE175" s="48">
        <f t="shared" si="11"/>
        <v>0</v>
      </c>
      <c r="BF175" s="48"/>
    </row>
    <row r="176" spans="1:58" x14ac:dyDescent="0.25">
      <c r="A176" t="s">
        <v>174</v>
      </c>
      <c r="B176" s="9">
        <v>0</v>
      </c>
      <c r="C176" s="9">
        <v>0</v>
      </c>
      <c r="D176" s="9">
        <v>0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10">
        <v>0</v>
      </c>
      <c r="AI176" s="10">
        <v>0</v>
      </c>
      <c r="AJ176" s="10">
        <v>0</v>
      </c>
      <c r="AK176" s="10">
        <v>0</v>
      </c>
      <c r="AL176" s="9">
        <v>0</v>
      </c>
      <c r="AM176" s="9">
        <v>0</v>
      </c>
      <c r="AN176" s="9"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48">
        <f t="shared" si="9"/>
        <v>0</v>
      </c>
      <c r="AY176" s="48">
        <f t="shared" si="12"/>
        <v>0</v>
      </c>
      <c r="AZ176" s="48">
        <f t="shared" si="12"/>
        <v>0</v>
      </c>
      <c r="BA176" s="48">
        <f t="shared" si="12"/>
        <v>0</v>
      </c>
      <c r="BB176" s="48">
        <f t="shared" si="13"/>
        <v>0</v>
      </c>
      <c r="BD176" s="48"/>
      <c r="BE176" s="48">
        <f t="shared" si="11"/>
        <v>0</v>
      </c>
      <c r="BF176" s="48"/>
    </row>
    <row r="177" spans="1:58" x14ac:dyDescent="0.25">
      <c r="A177" t="s">
        <v>175</v>
      </c>
      <c r="B177" s="9">
        <v>0</v>
      </c>
      <c r="C177" s="9">
        <v>0</v>
      </c>
      <c r="D177" s="9">
        <v>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10">
        <v>0</v>
      </c>
      <c r="AI177" s="10">
        <v>0</v>
      </c>
      <c r="AJ177" s="10">
        <v>0</v>
      </c>
      <c r="AK177" s="10">
        <v>0</v>
      </c>
      <c r="AL177" s="9">
        <v>0</v>
      </c>
      <c r="AM177" s="9">
        <v>0</v>
      </c>
      <c r="AN177" s="9"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48">
        <f t="shared" si="9"/>
        <v>0</v>
      </c>
      <c r="AY177" s="48">
        <f t="shared" si="12"/>
        <v>0</v>
      </c>
      <c r="AZ177" s="48">
        <f t="shared" si="12"/>
        <v>0</v>
      </c>
      <c r="BA177" s="48">
        <f t="shared" si="12"/>
        <v>0</v>
      </c>
      <c r="BB177" s="48">
        <f t="shared" si="13"/>
        <v>0</v>
      </c>
      <c r="BD177" s="48"/>
      <c r="BE177" s="48">
        <f t="shared" si="11"/>
        <v>0</v>
      </c>
      <c r="BF177" s="48"/>
    </row>
    <row r="178" spans="1:58" x14ac:dyDescent="0.25">
      <c r="A178" t="s">
        <v>176</v>
      </c>
      <c r="B178" s="9">
        <v>0</v>
      </c>
      <c r="C178" s="9">
        <v>0</v>
      </c>
      <c r="D178" s="9">
        <v>0</v>
      </c>
      <c r="E178" s="9">
        <v>0</v>
      </c>
      <c r="F178" s="9">
        <v>0</v>
      </c>
      <c r="G178" s="9">
        <v>0</v>
      </c>
      <c r="H178" s="9">
        <v>0</v>
      </c>
      <c r="I178" s="9">
        <v>0</v>
      </c>
      <c r="J178" s="9">
        <v>0</v>
      </c>
      <c r="K178" s="9">
        <v>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10">
        <v>0</v>
      </c>
      <c r="AI178" s="10">
        <v>0</v>
      </c>
      <c r="AJ178" s="10">
        <v>0</v>
      </c>
      <c r="AK178" s="10">
        <v>0</v>
      </c>
      <c r="AL178" s="9">
        <v>0</v>
      </c>
      <c r="AM178" s="9">
        <v>0</v>
      </c>
      <c r="AN178" s="9"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48">
        <f t="shared" si="9"/>
        <v>0</v>
      </c>
      <c r="AY178" s="48">
        <f t="shared" si="12"/>
        <v>0</v>
      </c>
      <c r="AZ178" s="48">
        <f t="shared" si="12"/>
        <v>0</v>
      </c>
      <c r="BA178" s="48">
        <f t="shared" si="12"/>
        <v>0</v>
      </c>
      <c r="BB178" s="48">
        <f t="shared" si="13"/>
        <v>0</v>
      </c>
      <c r="BD178" s="48"/>
      <c r="BE178" s="48">
        <f t="shared" si="11"/>
        <v>0</v>
      </c>
      <c r="BF178" s="48"/>
    </row>
    <row r="179" spans="1:58" x14ac:dyDescent="0.25">
      <c r="A179" t="s">
        <v>177</v>
      </c>
      <c r="B179" s="9">
        <v>0</v>
      </c>
      <c r="C179" s="9">
        <v>0</v>
      </c>
      <c r="D179" s="9">
        <v>0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9">
        <v>0</v>
      </c>
      <c r="L179" s="9">
        <v>0</v>
      </c>
      <c r="M179" s="9">
        <v>0</v>
      </c>
      <c r="N179" s="9">
        <v>0</v>
      </c>
      <c r="O179" s="9">
        <v>0</v>
      </c>
      <c r="P179" s="9">
        <v>0</v>
      </c>
      <c r="Q179" s="9">
        <v>0</v>
      </c>
      <c r="R179" s="9">
        <v>0</v>
      </c>
      <c r="S179" s="9">
        <v>0</v>
      </c>
      <c r="T179" s="9">
        <v>0</v>
      </c>
      <c r="U179" s="9">
        <v>0</v>
      </c>
      <c r="V179" s="9">
        <v>0</v>
      </c>
      <c r="W179" s="9">
        <v>0</v>
      </c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10">
        <v>0</v>
      </c>
      <c r="AI179" s="10">
        <v>0</v>
      </c>
      <c r="AJ179" s="10">
        <v>0</v>
      </c>
      <c r="AK179" s="10">
        <v>0</v>
      </c>
      <c r="AL179" s="9">
        <v>0</v>
      </c>
      <c r="AM179" s="9">
        <v>0</v>
      </c>
      <c r="AN179" s="9"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48">
        <f t="shared" si="9"/>
        <v>0</v>
      </c>
      <c r="AY179" s="48">
        <f t="shared" si="12"/>
        <v>0</v>
      </c>
      <c r="AZ179" s="48">
        <f t="shared" si="12"/>
        <v>0</v>
      </c>
      <c r="BA179" s="48">
        <f t="shared" si="12"/>
        <v>0</v>
      </c>
      <c r="BB179" s="48">
        <f t="shared" si="13"/>
        <v>0</v>
      </c>
      <c r="BD179" s="48"/>
      <c r="BE179" s="48">
        <f t="shared" si="11"/>
        <v>0</v>
      </c>
      <c r="BF179" s="48"/>
    </row>
    <row r="180" spans="1:58" x14ac:dyDescent="0.25">
      <c r="A180" t="s">
        <v>178</v>
      </c>
      <c r="B180" s="8">
        <v>0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8">
        <v>0</v>
      </c>
      <c r="AB180" s="8">
        <v>0</v>
      </c>
      <c r="AC180" s="8">
        <v>0</v>
      </c>
      <c r="AD180" s="8">
        <v>0</v>
      </c>
      <c r="AE180" s="8">
        <v>0</v>
      </c>
      <c r="AF180" s="8">
        <v>0</v>
      </c>
      <c r="AG180" s="8">
        <v>0</v>
      </c>
      <c r="AH180" s="36">
        <v>0</v>
      </c>
      <c r="AI180" s="36">
        <v>0</v>
      </c>
      <c r="AJ180" s="36">
        <v>0</v>
      </c>
      <c r="AK180" s="36">
        <v>0</v>
      </c>
      <c r="AL180" s="8">
        <v>0</v>
      </c>
      <c r="AM180" s="8">
        <v>0</v>
      </c>
      <c r="AN180" s="8">
        <v>0</v>
      </c>
      <c r="AO180" s="8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48">
        <f t="shared" si="9"/>
        <v>0</v>
      </c>
      <c r="AY180" s="48">
        <f t="shared" si="12"/>
        <v>0</v>
      </c>
      <c r="AZ180" s="48">
        <f t="shared" si="12"/>
        <v>0</v>
      </c>
      <c r="BA180" s="48">
        <f t="shared" si="12"/>
        <v>0</v>
      </c>
      <c r="BB180" s="48">
        <f t="shared" si="13"/>
        <v>0</v>
      </c>
      <c r="BD180" s="48"/>
      <c r="BE180" s="48">
        <f t="shared" si="11"/>
        <v>0</v>
      </c>
      <c r="BF180" s="48"/>
    </row>
    <row r="181" spans="1:58" x14ac:dyDescent="0.25">
      <c r="A181" t="s">
        <v>179</v>
      </c>
      <c r="B181" s="9">
        <v>0</v>
      </c>
      <c r="C181" s="10">
        <v>-1495614.67</v>
      </c>
      <c r="D181" s="10">
        <v>-633335.77</v>
      </c>
      <c r="E181" s="9">
        <v>0</v>
      </c>
      <c r="F181" s="9">
        <v>0</v>
      </c>
      <c r="G181" s="10">
        <v>-1595960.55</v>
      </c>
      <c r="H181" s="10">
        <v>-633335.77</v>
      </c>
      <c r="I181" s="9">
        <v>0</v>
      </c>
      <c r="J181" s="9">
        <v>0</v>
      </c>
      <c r="K181" s="10">
        <v>-1694363.7199999997</v>
      </c>
      <c r="L181" s="10">
        <v>-633335.77</v>
      </c>
      <c r="M181" s="9">
        <v>0</v>
      </c>
      <c r="N181" s="9">
        <v>0</v>
      </c>
      <c r="O181" s="10">
        <v>-1593687.0899999999</v>
      </c>
      <c r="P181" s="10">
        <v>-475001.82</v>
      </c>
      <c r="Q181" s="9">
        <v>0</v>
      </c>
      <c r="R181" s="9">
        <v>0</v>
      </c>
      <c r="S181" s="10">
        <v>-1593357.15</v>
      </c>
      <c r="T181" s="10">
        <v>-475001.82</v>
      </c>
      <c r="U181" s="9">
        <v>0</v>
      </c>
      <c r="V181" s="9">
        <v>0</v>
      </c>
      <c r="W181" s="10">
        <v>-1578181.9999999995</v>
      </c>
      <c r="X181" s="10">
        <v>-428530.7344285713</v>
      </c>
      <c r="Y181" s="9">
        <v>0</v>
      </c>
      <c r="Z181" s="9">
        <v>0</v>
      </c>
      <c r="AA181" s="10">
        <v>-1712611.27</v>
      </c>
      <c r="AB181" s="10">
        <v>-428238.05337857123</v>
      </c>
      <c r="AC181" s="9">
        <v>0</v>
      </c>
      <c r="AD181" s="9">
        <v>0</v>
      </c>
      <c r="AE181" s="10">
        <v>-1698355.08</v>
      </c>
      <c r="AF181" s="10">
        <v>-428238.05337857123</v>
      </c>
      <c r="AG181" s="9">
        <v>0</v>
      </c>
      <c r="AH181" s="10">
        <v>0</v>
      </c>
      <c r="AI181" s="10">
        <v>-1696486.2100000002</v>
      </c>
      <c r="AJ181" s="10">
        <v>-440102.78937857132</v>
      </c>
      <c r="AK181" s="10">
        <v>0</v>
      </c>
      <c r="AL181" s="9">
        <v>0</v>
      </c>
      <c r="AM181" s="10">
        <v>-1696168.85</v>
      </c>
      <c r="AN181" s="10">
        <v>-440102.78937857132</v>
      </c>
      <c r="AO181" s="9">
        <v>0</v>
      </c>
      <c r="AP181" s="9">
        <v>0</v>
      </c>
      <c r="AQ181" s="10">
        <v>-1695894.0300000003</v>
      </c>
      <c r="AR181" s="10">
        <v>-440102.78937857144</v>
      </c>
      <c r="AS181" s="9">
        <v>0</v>
      </c>
      <c r="AT181" s="9">
        <v>0</v>
      </c>
      <c r="AU181" s="10">
        <v>-1861752.15</v>
      </c>
      <c r="AV181" s="10">
        <v>-440102.76000000013</v>
      </c>
      <c r="AW181" s="9">
        <v>0</v>
      </c>
      <c r="AX181" s="48">
        <f t="shared" si="9"/>
        <v>-25807861.689321436</v>
      </c>
      <c r="AY181" s="48">
        <f t="shared" si="12"/>
        <v>0</v>
      </c>
      <c r="AZ181" s="48">
        <f t="shared" si="12"/>
        <v>-19912432.77</v>
      </c>
      <c r="BA181" s="48">
        <f t="shared" si="12"/>
        <v>-5895428.9193214271</v>
      </c>
      <c r="BB181" s="48">
        <f t="shared" si="13"/>
        <v>0</v>
      </c>
      <c r="BE181" s="48"/>
    </row>
    <row r="182" spans="1:58" x14ac:dyDescent="0.25">
      <c r="AX182" s="48">
        <f>SUM(AX3:AX181)</f>
        <v>-107224550.77908999</v>
      </c>
      <c r="AY182" s="48">
        <f>SUM(AY3:AY181)</f>
        <v>-5534113.3098125001</v>
      </c>
      <c r="AZ182" s="48">
        <f>SUM(AZ3:AZ181)</f>
        <v>-96586117.501000002</v>
      </c>
      <c r="BA182" s="48">
        <f>SUM(BA3:BA181)</f>
        <v>-5061767.928277459</v>
      </c>
      <c r="BB182" s="48">
        <f>SUM(BB3:BB181)</f>
        <v>-42552.04</v>
      </c>
      <c r="BD182" s="48">
        <f>SUM(BD3:BD181)</f>
        <v>-751433.33523964125</v>
      </c>
    </row>
    <row r="183" spans="1:58" x14ac:dyDescent="0.25">
      <c r="B183" s="9"/>
      <c r="C183" s="10"/>
      <c r="D183" s="10"/>
      <c r="F183" s="9"/>
      <c r="G183" s="10"/>
      <c r="H183" s="10"/>
      <c r="J183" s="9"/>
      <c r="K183" s="10"/>
      <c r="L183" s="10"/>
      <c r="N183" s="9"/>
      <c r="O183" s="10"/>
      <c r="P183" s="10"/>
      <c r="R183" s="9"/>
      <c r="S183" s="10"/>
      <c r="T183" s="10"/>
      <c r="V183" s="9"/>
      <c r="W183" s="10"/>
      <c r="X183" s="10"/>
      <c r="Z183" s="9"/>
      <c r="AA183" s="10"/>
      <c r="AB183" s="10"/>
      <c r="AD183" s="9"/>
      <c r="AE183" s="10"/>
      <c r="AF183" s="10"/>
      <c r="AH183" s="9"/>
      <c r="AI183" s="10"/>
      <c r="AJ183" s="10"/>
      <c r="AL183" s="9"/>
      <c r="AM183" s="10"/>
      <c r="AN183" s="10"/>
      <c r="AP183" s="9"/>
      <c r="AQ183" s="10"/>
      <c r="AR183" s="10"/>
      <c r="AT183" s="9"/>
      <c r="AU183" s="10"/>
      <c r="AV183" s="10"/>
      <c r="BA183" s="48"/>
    </row>
    <row r="184" spans="1:58" x14ac:dyDescent="0.25">
      <c r="BA184" s="68">
        <f>SUM(BA3:BA180)</f>
        <v>833660.99104396778</v>
      </c>
    </row>
    <row r="185" spans="1:58" x14ac:dyDescent="0.25">
      <c r="AN185" s="48"/>
      <c r="BA185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J2120"/>
  <sheetViews>
    <sheetView workbookViewId="0">
      <pane ySplit="1" topLeftCell="A2" activePane="bottomLeft" state="frozen"/>
      <selection activeCell="AA157" sqref="AA157"/>
      <selection pane="bottomLeft" activeCell="AA157" sqref="AA157"/>
    </sheetView>
  </sheetViews>
  <sheetFormatPr defaultRowHeight="15" x14ac:dyDescent="0.25"/>
  <cols>
    <col min="1" max="1" width="14.140625" bestFit="1" customWidth="1"/>
    <col min="2" max="2" width="6.7109375" style="81" customWidth="1"/>
    <col min="3" max="3" width="13.42578125" style="55" bestFit="1" customWidth="1"/>
    <col min="4" max="4" width="12" style="55" bestFit="1" customWidth="1"/>
    <col min="5" max="5" width="13.5703125" style="55" bestFit="1" customWidth="1"/>
    <col min="6" max="6" width="30.5703125" style="55" bestFit="1" customWidth="1"/>
    <col min="7" max="7" width="40.42578125" style="55" bestFit="1" customWidth="1"/>
    <col min="8" max="8" width="35.42578125" style="55" bestFit="1" customWidth="1"/>
    <col min="9" max="9" width="16.140625" style="55" bestFit="1" customWidth="1"/>
    <col min="10" max="255" width="9.140625" style="55"/>
    <col min="256" max="256" width="12.5703125" style="55" customWidth="1"/>
    <col min="257" max="257" width="6.5703125" style="55" customWidth="1"/>
    <col min="258" max="258" width="13.5703125" style="55" customWidth="1"/>
    <col min="259" max="259" width="15.85546875" style="55" customWidth="1"/>
    <col min="260" max="260" width="16" style="55" customWidth="1"/>
    <col min="261" max="261" width="30.85546875" style="55" customWidth="1"/>
    <col min="262" max="262" width="43.5703125" style="55" customWidth="1"/>
    <col min="263" max="263" width="37.5703125" style="55" customWidth="1"/>
    <col min="264" max="264" width="16" style="55" customWidth="1"/>
    <col min="265" max="511" width="9.140625" style="55"/>
    <col min="512" max="512" width="12.5703125" style="55" customWidth="1"/>
    <col min="513" max="513" width="6.5703125" style="55" customWidth="1"/>
    <col min="514" max="514" width="13.5703125" style="55" customWidth="1"/>
    <col min="515" max="515" width="15.85546875" style="55" customWidth="1"/>
    <col min="516" max="516" width="16" style="55" customWidth="1"/>
    <col min="517" max="517" width="30.85546875" style="55" customWidth="1"/>
    <col min="518" max="518" width="43.5703125" style="55" customWidth="1"/>
    <col min="519" max="519" width="37.5703125" style="55" customWidth="1"/>
    <col min="520" max="520" width="16" style="55" customWidth="1"/>
    <col min="521" max="767" width="9.140625" style="55"/>
    <col min="768" max="768" width="12.5703125" style="55" customWidth="1"/>
    <col min="769" max="769" width="6.5703125" style="55" customWidth="1"/>
    <col min="770" max="770" width="13.5703125" style="55" customWidth="1"/>
    <col min="771" max="771" width="15.85546875" style="55" customWidth="1"/>
    <col min="772" max="772" width="16" style="55" customWidth="1"/>
    <col min="773" max="773" width="30.85546875" style="55" customWidth="1"/>
    <col min="774" max="774" width="43.5703125" style="55" customWidth="1"/>
    <col min="775" max="775" width="37.5703125" style="55" customWidth="1"/>
    <col min="776" max="776" width="16" style="55" customWidth="1"/>
    <col min="777" max="1023" width="9.140625" style="55"/>
    <col min="1024" max="1024" width="12.5703125" style="55" customWidth="1"/>
    <col min="1025" max="1025" width="6.5703125" style="55" customWidth="1"/>
    <col min="1026" max="1026" width="13.5703125" style="55" customWidth="1"/>
    <col min="1027" max="1027" width="15.85546875" style="55" customWidth="1"/>
    <col min="1028" max="1028" width="16" style="55" customWidth="1"/>
    <col min="1029" max="1029" width="30.85546875" style="55" customWidth="1"/>
    <col min="1030" max="1030" width="43.5703125" style="55" customWidth="1"/>
    <col min="1031" max="1031" width="37.5703125" style="55" customWidth="1"/>
    <col min="1032" max="1032" width="16" style="55" customWidth="1"/>
    <col min="1033" max="1279" width="9.140625" style="55"/>
    <col min="1280" max="1280" width="12.5703125" style="55" customWidth="1"/>
    <col min="1281" max="1281" width="6.5703125" style="55" customWidth="1"/>
    <col min="1282" max="1282" width="13.5703125" style="55" customWidth="1"/>
    <col min="1283" max="1283" width="15.85546875" style="55" customWidth="1"/>
    <col min="1284" max="1284" width="16" style="55" customWidth="1"/>
    <col min="1285" max="1285" width="30.85546875" style="55" customWidth="1"/>
    <col min="1286" max="1286" width="43.5703125" style="55" customWidth="1"/>
    <col min="1287" max="1287" width="37.5703125" style="55" customWidth="1"/>
    <col min="1288" max="1288" width="16" style="55" customWidth="1"/>
    <col min="1289" max="1535" width="9.140625" style="55"/>
    <col min="1536" max="1536" width="12.5703125" style="55" customWidth="1"/>
    <col min="1537" max="1537" width="6.5703125" style="55" customWidth="1"/>
    <col min="1538" max="1538" width="13.5703125" style="55" customWidth="1"/>
    <col min="1539" max="1539" width="15.85546875" style="55" customWidth="1"/>
    <col min="1540" max="1540" width="16" style="55" customWidth="1"/>
    <col min="1541" max="1541" width="30.85546875" style="55" customWidth="1"/>
    <col min="1542" max="1542" width="43.5703125" style="55" customWidth="1"/>
    <col min="1543" max="1543" width="37.5703125" style="55" customWidth="1"/>
    <col min="1544" max="1544" width="16" style="55" customWidth="1"/>
    <col min="1545" max="1791" width="9.140625" style="55"/>
    <col min="1792" max="1792" width="12.5703125" style="55" customWidth="1"/>
    <col min="1793" max="1793" width="6.5703125" style="55" customWidth="1"/>
    <col min="1794" max="1794" width="13.5703125" style="55" customWidth="1"/>
    <col min="1795" max="1795" width="15.85546875" style="55" customWidth="1"/>
    <col min="1796" max="1796" width="16" style="55" customWidth="1"/>
    <col min="1797" max="1797" width="30.85546875" style="55" customWidth="1"/>
    <col min="1798" max="1798" width="43.5703125" style="55" customWidth="1"/>
    <col min="1799" max="1799" width="37.5703125" style="55" customWidth="1"/>
    <col min="1800" max="1800" width="16" style="55" customWidth="1"/>
    <col min="1801" max="2047" width="9.140625" style="55"/>
    <col min="2048" max="2048" width="12.5703125" style="55" customWidth="1"/>
    <col min="2049" max="2049" width="6.5703125" style="55" customWidth="1"/>
    <col min="2050" max="2050" width="13.5703125" style="55" customWidth="1"/>
    <col min="2051" max="2051" width="15.85546875" style="55" customWidth="1"/>
    <col min="2052" max="2052" width="16" style="55" customWidth="1"/>
    <col min="2053" max="2053" width="30.85546875" style="55" customWidth="1"/>
    <col min="2054" max="2054" width="43.5703125" style="55" customWidth="1"/>
    <col min="2055" max="2055" width="37.5703125" style="55" customWidth="1"/>
    <col min="2056" max="2056" width="16" style="55" customWidth="1"/>
    <col min="2057" max="2303" width="9.140625" style="55"/>
    <col min="2304" max="2304" width="12.5703125" style="55" customWidth="1"/>
    <col min="2305" max="2305" width="6.5703125" style="55" customWidth="1"/>
    <col min="2306" max="2306" width="13.5703125" style="55" customWidth="1"/>
    <col min="2307" max="2307" width="15.85546875" style="55" customWidth="1"/>
    <col min="2308" max="2308" width="16" style="55" customWidth="1"/>
    <col min="2309" max="2309" width="30.85546875" style="55" customWidth="1"/>
    <col min="2310" max="2310" width="43.5703125" style="55" customWidth="1"/>
    <col min="2311" max="2311" width="37.5703125" style="55" customWidth="1"/>
    <col min="2312" max="2312" width="16" style="55" customWidth="1"/>
    <col min="2313" max="2559" width="9.140625" style="55"/>
    <col min="2560" max="2560" width="12.5703125" style="55" customWidth="1"/>
    <col min="2561" max="2561" width="6.5703125" style="55" customWidth="1"/>
    <col min="2562" max="2562" width="13.5703125" style="55" customWidth="1"/>
    <col min="2563" max="2563" width="15.85546875" style="55" customWidth="1"/>
    <col min="2564" max="2564" width="16" style="55" customWidth="1"/>
    <col min="2565" max="2565" width="30.85546875" style="55" customWidth="1"/>
    <col min="2566" max="2566" width="43.5703125" style="55" customWidth="1"/>
    <col min="2567" max="2567" width="37.5703125" style="55" customWidth="1"/>
    <col min="2568" max="2568" width="16" style="55" customWidth="1"/>
    <col min="2569" max="2815" width="9.140625" style="55"/>
    <col min="2816" max="2816" width="12.5703125" style="55" customWidth="1"/>
    <col min="2817" max="2817" width="6.5703125" style="55" customWidth="1"/>
    <col min="2818" max="2818" width="13.5703125" style="55" customWidth="1"/>
    <col min="2819" max="2819" width="15.85546875" style="55" customWidth="1"/>
    <col min="2820" max="2820" width="16" style="55" customWidth="1"/>
    <col min="2821" max="2821" width="30.85546875" style="55" customWidth="1"/>
    <col min="2822" max="2822" width="43.5703125" style="55" customWidth="1"/>
    <col min="2823" max="2823" width="37.5703125" style="55" customWidth="1"/>
    <col min="2824" max="2824" width="16" style="55" customWidth="1"/>
    <col min="2825" max="3071" width="9.140625" style="55"/>
    <col min="3072" max="3072" width="12.5703125" style="55" customWidth="1"/>
    <col min="3073" max="3073" width="6.5703125" style="55" customWidth="1"/>
    <col min="3074" max="3074" width="13.5703125" style="55" customWidth="1"/>
    <col min="3075" max="3075" width="15.85546875" style="55" customWidth="1"/>
    <col min="3076" max="3076" width="16" style="55" customWidth="1"/>
    <col min="3077" max="3077" width="30.85546875" style="55" customWidth="1"/>
    <col min="3078" max="3078" width="43.5703125" style="55" customWidth="1"/>
    <col min="3079" max="3079" width="37.5703125" style="55" customWidth="1"/>
    <col min="3080" max="3080" width="16" style="55" customWidth="1"/>
    <col min="3081" max="3327" width="9.140625" style="55"/>
    <col min="3328" max="3328" width="12.5703125" style="55" customWidth="1"/>
    <col min="3329" max="3329" width="6.5703125" style="55" customWidth="1"/>
    <col min="3330" max="3330" width="13.5703125" style="55" customWidth="1"/>
    <col min="3331" max="3331" width="15.85546875" style="55" customWidth="1"/>
    <col min="3332" max="3332" width="16" style="55" customWidth="1"/>
    <col min="3333" max="3333" width="30.85546875" style="55" customWidth="1"/>
    <col min="3334" max="3334" width="43.5703125" style="55" customWidth="1"/>
    <col min="3335" max="3335" width="37.5703125" style="55" customWidth="1"/>
    <col min="3336" max="3336" width="16" style="55" customWidth="1"/>
    <col min="3337" max="3583" width="9.140625" style="55"/>
    <col min="3584" max="3584" width="12.5703125" style="55" customWidth="1"/>
    <col min="3585" max="3585" width="6.5703125" style="55" customWidth="1"/>
    <col min="3586" max="3586" width="13.5703125" style="55" customWidth="1"/>
    <col min="3587" max="3587" width="15.85546875" style="55" customWidth="1"/>
    <col min="3588" max="3588" width="16" style="55" customWidth="1"/>
    <col min="3589" max="3589" width="30.85546875" style="55" customWidth="1"/>
    <col min="3590" max="3590" width="43.5703125" style="55" customWidth="1"/>
    <col min="3591" max="3591" width="37.5703125" style="55" customWidth="1"/>
    <col min="3592" max="3592" width="16" style="55" customWidth="1"/>
    <col min="3593" max="3839" width="9.140625" style="55"/>
    <col min="3840" max="3840" width="12.5703125" style="55" customWidth="1"/>
    <col min="3841" max="3841" width="6.5703125" style="55" customWidth="1"/>
    <col min="3842" max="3842" width="13.5703125" style="55" customWidth="1"/>
    <col min="3843" max="3843" width="15.85546875" style="55" customWidth="1"/>
    <col min="3844" max="3844" width="16" style="55" customWidth="1"/>
    <col min="3845" max="3845" width="30.85546875" style="55" customWidth="1"/>
    <col min="3846" max="3846" width="43.5703125" style="55" customWidth="1"/>
    <col min="3847" max="3847" width="37.5703125" style="55" customWidth="1"/>
    <col min="3848" max="3848" width="16" style="55" customWidth="1"/>
    <col min="3849" max="4095" width="9.140625" style="55"/>
    <col min="4096" max="4096" width="12.5703125" style="55" customWidth="1"/>
    <col min="4097" max="4097" width="6.5703125" style="55" customWidth="1"/>
    <col min="4098" max="4098" width="13.5703125" style="55" customWidth="1"/>
    <col min="4099" max="4099" width="15.85546875" style="55" customWidth="1"/>
    <col min="4100" max="4100" width="16" style="55" customWidth="1"/>
    <col min="4101" max="4101" width="30.85546875" style="55" customWidth="1"/>
    <col min="4102" max="4102" width="43.5703125" style="55" customWidth="1"/>
    <col min="4103" max="4103" width="37.5703125" style="55" customWidth="1"/>
    <col min="4104" max="4104" width="16" style="55" customWidth="1"/>
    <col min="4105" max="4351" width="9.140625" style="55"/>
    <col min="4352" max="4352" width="12.5703125" style="55" customWidth="1"/>
    <col min="4353" max="4353" width="6.5703125" style="55" customWidth="1"/>
    <col min="4354" max="4354" width="13.5703125" style="55" customWidth="1"/>
    <col min="4355" max="4355" width="15.85546875" style="55" customWidth="1"/>
    <col min="4356" max="4356" width="16" style="55" customWidth="1"/>
    <col min="4357" max="4357" width="30.85546875" style="55" customWidth="1"/>
    <col min="4358" max="4358" width="43.5703125" style="55" customWidth="1"/>
    <col min="4359" max="4359" width="37.5703125" style="55" customWidth="1"/>
    <col min="4360" max="4360" width="16" style="55" customWidth="1"/>
    <col min="4361" max="4607" width="9.140625" style="55"/>
    <col min="4608" max="4608" width="12.5703125" style="55" customWidth="1"/>
    <col min="4609" max="4609" width="6.5703125" style="55" customWidth="1"/>
    <col min="4610" max="4610" width="13.5703125" style="55" customWidth="1"/>
    <col min="4611" max="4611" width="15.85546875" style="55" customWidth="1"/>
    <col min="4612" max="4612" width="16" style="55" customWidth="1"/>
    <col min="4613" max="4613" width="30.85546875" style="55" customWidth="1"/>
    <col min="4614" max="4614" width="43.5703125" style="55" customWidth="1"/>
    <col min="4615" max="4615" width="37.5703125" style="55" customWidth="1"/>
    <col min="4616" max="4616" width="16" style="55" customWidth="1"/>
    <col min="4617" max="4863" width="9.140625" style="55"/>
    <col min="4864" max="4864" width="12.5703125" style="55" customWidth="1"/>
    <col min="4865" max="4865" width="6.5703125" style="55" customWidth="1"/>
    <col min="4866" max="4866" width="13.5703125" style="55" customWidth="1"/>
    <col min="4867" max="4867" width="15.85546875" style="55" customWidth="1"/>
    <col min="4868" max="4868" width="16" style="55" customWidth="1"/>
    <col min="4869" max="4869" width="30.85546875" style="55" customWidth="1"/>
    <col min="4870" max="4870" width="43.5703125" style="55" customWidth="1"/>
    <col min="4871" max="4871" width="37.5703125" style="55" customWidth="1"/>
    <col min="4872" max="4872" width="16" style="55" customWidth="1"/>
    <col min="4873" max="5119" width="9.140625" style="55"/>
    <col min="5120" max="5120" width="12.5703125" style="55" customWidth="1"/>
    <col min="5121" max="5121" width="6.5703125" style="55" customWidth="1"/>
    <col min="5122" max="5122" width="13.5703125" style="55" customWidth="1"/>
    <col min="5123" max="5123" width="15.85546875" style="55" customWidth="1"/>
    <col min="5124" max="5124" width="16" style="55" customWidth="1"/>
    <col min="5125" max="5125" width="30.85546875" style="55" customWidth="1"/>
    <col min="5126" max="5126" width="43.5703125" style="55" customWidth="1"/>
    <col min="5127" max="5127" width="37.5703125" style="55" customWidth="1"/>
    <col min="5128" max="5128" width="16" style="55" customWidth="1"/>
    <col min="5129" max="5375" width="9.140625" style="55"/>
    <col min="5376" max="5376" width="12.5703125" style="55" customWidth="1"/>
    <col min="5377" max="5377" width="6.5703125" style="55" customWidth="1"/>
    <col min="5378" max="5378" width="13.5703125" style="55" customWidth="1"/>
    <col min="5379" max="5379" width="15.85546875" style="55" customWidth="1"/>
    <col min="5380" max="5380" width="16" style="55" customWidth="1"/>
    <col min="5381" max="5381" width="30.85546875" style="55" customWidth="1"/>
    <col min="5382" max="5382" width="43.5703125" style="55" customWidth="1"/>
    <col min="5383" max="5383" width="37.5703125" style="55" customWidth="1"/>
    <col min="5384" max="5384" width="16" style="55" customWidth="1"/>
    <col min="5385" max="5631" width="9.140625" style="55"/>
    <col min="5632" max="5632" width="12.5703125" style="55" customWidth="1"/>
    <col min="5633" max="5633" width="6.5703125" style="55" customWidth="1"/>
    <col min="5634" max="5634" width="13.5703125" style="55" customWidth="1"/>
    <col min="5635" max="5635" width="15.85546875" style="55" customWidth="1"/>
    <col min="5636" max="5636" width="16" style="55" customWidth="1"/>
    <col min="5637" max="5637" width="30.85546875" style="55" customWidth="1"/>
    <col min="5638" max="5638" width="43.5703125" style="55" customWidth="1"/>
    <col min="5639" max="5639" width="37.5703125" style="55" customWidth="1"/>
    <col min="5640" max="5640" width="16" style="55" customWidth="1"/>
    <col min="5641" max="5887" width="9.140625" style="55"/>
    <col min="5888" max="5888" width="12.5703125" style="55" customWidth="1"/>
    <col min="5889" max="5889" width="6.5703125" style="55" customWidth="1"/>
    <col min="5890" max="5890" width="13.5703125" style="55" customWidth="1"/>
    <col min="5891" max="5891" width="15.85546875" style="55" customWidth="1"/>
    <col min="5892" max="5892" width="16" style="55" customWidth="1"/>
    <col min="5893" max="5893" width="30.85546875" style="55" customWidth="1"/>
    <col min="5894" max="5894" width="43.5703125" style="55" customWidth="1"/>
    <col min="5895" max="5895" width="37.5703125" style="55" customWidth="1"/>
    <col min="5896" max="5896" width="16" style="55" customWidth="1"/>
    <col min="5897" max="6143" width="9.140625" style="55"/>
    <col min="6144" max="6144" width="12.5703125" style="55" customWidth="1"/>
    <col min="6145" max="6145" width="6.5703125" style="55" customWidth="1"/>
    <col min="6146" max="6146" width="13.5703125" style="55" customWidth="1"/>
    <col min="6147" max="6147" width="15.85546875" style="55" customWidth="1"/>
    <col min="6148" max="6148" width="16" style="55" customWidth="1"/>
    <col min="6149" max="6149" width="30.85546875" style="55" customWidth="1"/>
    <col min="6150" max="6150" width="43.5703125" style="55" customWidth="1"/>
    <col min="6151" max="6151" width="37.5703125" style="55" customWidth="1"/>
    <col min="6152" max="6152" width="16" style="55" customWidth="1"/>
    <col min="6153" max="6399" width="9.140625" style="55"/>
    <col min="6400" max="6400" width="12.5703125" style="55" customWidth="1"/>
    <col min="6401" max="6401" width="6.5703125" style="55" customWidth="1"/>
    <col min="6402" max="6402" width="13.5703125" style="55" customWidth="1"/>
    <col min="6403" max="6403" width="15.85546875" style="55" customWidth="1"/>
    <col min="6404" max="6404" width="16" style="55" customWidth="1"/>
    <col min="6405" max="6405" width="30.85546875" style="55" customWidth="1"/>
    <col min="6406" max="6406" width="43.5703125" style="55" customWidth="1"/>
    <col min="6407" max="6407" width="37.5703125" style="55" customWidth="1"/>
    <col min="6408" max="6408" width="16" style="55" customWidth="1"/>
    <col min="6409" max="6655" width="9.140625" style="55"/>
    <col min="6656" max="6656" width="12.5703125" style="55" customWidth="1"/>
    <col min="6657" max="6657" width="6.5703125" style="55" customWidth="1"/>
    <col min="6658" max="6658" width="13.5703125" style="55" customWidth="1"/>
    <col min="6659" max="6659" width="15.85546875" style="55" customWidth="1"/>
    <col min="6660" max="6660" width="16" style="55" customWidth="1"/>
    <col min="6661" max="6661" width="30.85546875" style="55" customWidth="1"/>
    <col min="6662" max="6662" width="43.5703125" style="55" customWidth="1"/>
    <col min="6663" max="6663" width="37.5703125" style="55" customWidth="1"/>
    <col min="6664" max="6664" width="16" style="55" customWidth="1"/>
    <col min="6665" max="6911" width="9.140625" style="55"/>
    <col min="6912" max="6912" width="12.5703125" style="55" customWidth="1"/>
    <col min="6913" max="6913" width="6.5703125" style="55" customWidth="1"/>
    <col min="6914" max="6914" width="13.5703125" style="55" customWidth="1"/>
    <col min="6915" max="6915" width="15.85546875" style="55" customWidth="1"/>
    <col min="6916" max="6916" width="16" style="55" customWidth="1"/>
    <col min="6917" max="6917" width="30.85546875" style="55" customWidth="1"/>
    <col min="6918" max="6918" width="43.5703125" style="55" customWidth="1"/>
    <col min="6919" max="6919" width="37.5703125" style="55" customWidth="1"/>
    <col min="6920" max="6920" width="16" style="55" customWidth="1"/>
    <col min="6921" max="7167" width="9.140625" style="55"/>
    <col min="7168" max="7168" width="12.5703125" style="55" customWidth="1"/>
    <col min="7169" max="7169" width="6.5703125" style="55" customWidth="1"/>
    <col min="7170" max="7170" width="13.5703125" style="55" customWidth="1"/>
    <col min="7171" max="7171" width="15.85546875" style="55" customWidth="1"/>
    <col min="7172" max="7172" width="16" style="55" customWidth="1"/>
    <col min="7173" max="7173" width="30.85546875" style="55" customWidth="1"/>
    <col min="7174" max="7174" width="43.5703125" style="55" customWidth="1"/>
    <col min="7175" max="7175" width="37.5703125" style="55" customWidth="1"/>
    <col min="7176" max="7176" width="16" style="55" customWidth="1"/>
    <col min="7177" max="7423" width="9.140625" style="55"/>
    <col min="7424" max="7424" width="12.5703125" style="55" customWidth="1"/>
    <col min="7425" max="7425" width="6.5703125" style="55" customWidth="1"/>
    <col min="7426" max="7426" width="13.5703125" style="55" customWidth="1"/>
    <col min="7427" max="7427" width="15.85546875" style="55" customWidth="1"/>
    <col min="7428" max="7428" width="16" style="55" customWidth="1"/>
    <col min="7429" max="7429" width="30.85546875" style="55" customWidth="1"/>
    <col min="7430" max="7430" width="43.5703125" style="55" customWidth="1"/>
    <col min="7431" max="7431" width="37.5703125" style="55" customWidth="1"/>
    <col min="7432" max="7432" width="16" style="55" customWidth="1"/>
    <col min="7433" max="7679" width="9.140625" style="55"/>
    <col min="7680" max="7680" width="12.5703125" style="55" customWidth="1"/>
    <col min="7681" max="7681" width="6.5703125" style="55" customWidth="1"/>
    <col min="7682" max="7682" width="13.5703125" style="55" customWidth="1"/>
    <col min="7683" max="7683" width="15.85546875" style="55" customWidth="1"/>
    <col min="7684" max="7684" width="16" style="55" customWidth="1"/>
    <col min="7685" max="7685" width="30.85546875" style="55" customWidth="1"/>
    <col min="7686" max="7686" width="43.5703125" style="55" customWidth="1"/>
    <col min="7687" max="7687" width="37.5703125" style="55" customWidth="1"/>
    <col min="7688" max="7688" width="16" style="55" customWidth="1"/>
    <col min="7689" max="7935" width="9.140625" style="55"/>
    <col min="7936" max="7936" width="12.5703125" style="55" customWidth="1"/>
    <col min="7937" max="7937" width="6.5703125" style="55" customWidth="1"/>
    <col min="7938" max="7938" width="13.5703125" style="55" customWidth="1"/>
    <col min="7939" max="7939" width="15.85546875" style="55" customWidth="1"/>
    <col min="7940" max="7940" width="16" style="55" customWidth="1"/>
    <col min="7941" max="7941" width="30.85546875" style="55" customWidth="1"/>
    <col min="7942" max="7942" width="43.5703125" style="55" customWidth="1"/>
    <col min="7943" max="7943" width="37.5703125" style="55" customWidth="1"/>
    <col min="7944" max="7944" width="16" style="55" customWidth="1"/>
    <col min="7945" max="8191" width="9.140625" style="55"/>
    <col min="8192" max="8192" width="12.5703125" style="55" customWidth="1"/>
    <col min="8193" max="8193" width="6.5703125" style="55" customWidth="1"/>
    <col min="8194" max="8194" width="13.5703125" style="55" customWidth="1"/>
    <col min="8195" max="8195" width="15.85546875" style="55" customWidth="1"/>
    <col min="8196" max="8196" width="16" style="55" customWidth="1"/>
    <col min="8197" max="8197" width="30.85546875" style="55" customWidth="1"/>
    <col min="8198" max="8198" width="43.5703125" style="55" customWidth="1"/>
    <col min="8199" max="8199" width="37.5703125" style="55" customWidth="1"/>
    <col min="8200" max="8200" width="16" style="55" customWidth="1"/>
    <col min="8201" max="8447" width="9.140625" style="55"/>
    <col min="8448" max="8448" width="12.5703125" style="55" customWidth="1"/>
    <col min="8449" max="8449" width="6.5703125" style="55" customWidth="1"/>
    <col min="8450" max="8450" width="13.5703125" style="55" customWidth="1"/>
    <col min="8451" max="8451" width="15.85546875" style="55" customWidth="1"/>
    <col min="8452" max="8452" width="16" style="55" customWidth="1"/>
    <col min="8453" max="8453" width="30.85546875" style="55" customWidth="1"/>
    <col min="8454" max="8454" width="43.5703125" style="55" customWidth="1"/>
    <col min="8455" max="8455" width="37.5703125" style="55" customWidth="1"/>
    <col min="8456" max="8456" width="16" style="55" customWidth="1"/>
    <col min="8457" max="8703" width="9.140625" style="55"/>
    <col min="8704" max="8704" width="12.5703125" style="55" customWidth="1"/>
    <col min="8705" max="8705" width="6.5703125" style="55" customWidth="1"/>
    <col min="8706" max="8706" width="13.5703125" style="55" customWidth="1"/>
    <col min="8707" max="8707" width="15.85546875" style="55" customWidth="1"/>
    <col min="8708" max="8708" width="16" style="55" customWidth="1"/>
    <col min="8709" max="8709" width="30.85546875" style="55" customWidth="1"/>
    <col min="8710" max="8710" width="43.5703125" style="55" customWidth="1"/>
    <col min="8711" max="8711" width="37.5703125" style="55" customWidth="1"/>
    <col min="8712" max="8712" width="16" style="55" customWidth="1"/>
    <col min="8713" max="8959" width="9.140625" style="55"/>
    <col min="8960" max="8960" width="12.5703125" style="55" customWidth="1"/>
    <col min="8961" max="8961" width="6.5703125" style="55" customWidth="1"/>
    <col min="8962" max="8962" width="13.5703125" style="55" customWidth="1"/>
    <col min="8963" max="8963" width="15.85546875" style="55" customWidth="1"/>
    <col min="8964" max="8964" width="16" style="55" customWidth="1"/>
    <col min="8965" max="8965" width="30.85546875" style="55" customWidth="1"/>
    <col min="8966" max="8966" width="43.5703125" style="55" customWidth="1"/>
    <col min="8967" max="8967" width="37.5703125" style="55" customWidth="1"/>
    <col min="8968" max="8968" width="16" style="55" customWidth="1"/>
    <col min="8969" max="9215" width="9.140625" style="55"/>
    <col min="9216" max="9216" width="12.5703125" style="55" customWidth="1"/>
    <col min="9217" max="9217" width="6.5703125" style="55" customWidth="1"/>
    <col min="9218" max="9218" width="13.5703125" style="55" customWidth="1"/>
    <col min="9219" max="9219" width="15.85546875" style="55" customWidth="1"/>
    <col min="9220" max="9220" width="16" style="55" customWidth="1"/>
    <col min="9221" max="9221" width="30.85546875" style="55" customWidth="1"/>
    <col min="9222" max="9222" width="43.5703125" style="55" customWidth="1"/>
    <col min="9223" max="9223" width="37.5703125" style="55" customWidth="1"/>
    <col min="9224" max="9224" width="16" style="55" customWidth="1"/>
    <col min="9225" max="9471" width="9.140625" style="55"/>
    <col min="9472" max="9472" width="12.5703125" style="55" customWidth="1"/>
    <col min="9473" max="9473" width="6.5703125" style="55" customWidth="1"/>
    <col min="9474" max="9474" width="13.5703125" style="55" customWidth="1"/>
    <col min="9475" max="9475" width="15.85546875" style="55" customWidth="1"/>
    <col min="9476" max="9476" width="16" style="55" customWidth="1"/>
    <col min="9477" max="9477" width="30.85546875" style="55" customWidth="1"/>
    <col min="9478" max="9478" width="43.5703125" style="55" customWidth="1"/>
    <col min="9479" max="9479" width="37.5703125" style="55" customWidth="1"/>
    <col min="9480" max="9480" width="16" style="55" customWidth="1"/>
    <col min="9481" max="9727" width="9.140625" style="55"/>
    <col min="9728" max="9728" width="12.5703125" style="55" customWidth="1"/>
    <col min="9729" max="9729" width="6.5703125" style="55" customWidth="1"/>
    <col min="9730" max="9730" width="13.5703125" style="55" customWidth="1"/>
    <col min="9731" max="9731" width="15.85546875" style="55" customWidth="1"/>
    <col min="9732" max="9732" width="16" style="55" customWidth="1"/>
    <col min="9733" max="9733" width="30.85546875" style="55" customWidth="1"/>
    <col min="9734" max="9734" width="43.5703125" style="55" customWidth="1"/>
    <col min="9735" max="9735" width="37.5703125" style="55" customWidth="1"/>
    <col min="9736" max="9736" width="16" style="55" customWidth="1"/>
    <col min="9737" max="9983" width="9.140625" style="55"/>
    <col min="9984" max="9984" width="12.5703125" style="55" customWidth="1"/>
    <col min="9985" max="9985" width="6.5703125" style="55" customWidth="1"/>
    <col min="9986" max="9986" width="13.5703125" style="55" customWidth="1"/>
    <col min="9987" max="9987" width="15.85546875" style="55" customWidth="1"/>
    <col min="9988" max="9988" width="16" style="55" customWidth="1"/>
    <col min="9989" max="9989" width="30.85546875" style="55" customWidth="1"/>
    <col min="9990" max="9990" width="43.5703125" style="55" customWidth="1"/>
    <col min="9991" max="9991" width="37.5703125" style="55" customWidth="1"/>
    <col min="9992" max="9992" width="16" style="55" customWidth="1"/>
    <col min="9993" max="10239" width="9.140625" style="55"/>
    <col min="10240" max="10240" width="12.5703125" style="55" customWidth="1"/>
    <col min="10241" max="10241" width="6.5703125" style="55" customWidth="1"/>
    <col min="10242" max="10242" width="13.5703125" style="55" customWidth="1"/>
    <col min="10243" max="10243" width="15.85546875" style="55" customWidth="1"/>
    <col min="10244" max="10244" width="16" style="55" customWidth="1"/>
    <col min="10245" max="10245" width="30.85546875" style="55" customWidth="1"/>
    <col min="10246" max="10246" width="43.5703125" style="55" customWidth="1"/>
    <col min="10247" max="10247" width="37.5703125" style="55" customWidth="1"/>
    <col min="10248" max="10248" width="16" style="55" customWidth="1"/>
    <col min="10249" max="10495" width="9.140625" style="55"/>
    <col min="10496" max="10496" width="12.5703125" style="55" customWidth="1"/>
    <col min="10497" max="10497" width="6.5703125" style="55" customWidth="1"/>
    <col min="10498" max="10498" width="13.5703125" style="55" customWidth="1"/>
    <col min="10499" max="10499" width="15.85546875" style="55" customWidth="1"/>
    <col min="10500" max="10500" width="16" style="55" customWidth="1"/>
    <col min="10501" max="10501" width="30.85546875" style="55" customWidth="1"/>
    <col min="10502" max="10502" width="43.5703125" style="55" customWidth="1"/>
    <col min="10503" max="10503" width="37.5703125" style="55" customWidth="1"/>
    <col min="10504" max="10504" width="16" style="55" customWidth="1"/>
    <col min="10505" max="10751" width="9.140625" style="55"/>
    <col min="10752" max="10752" width="12.5703125" style="55" customWidth="1"/>
    <col min="10753" max="10753" width="6.5703125" style="55" customWidth="1"/>
    <col min="10754" max="10754" width="13.5703125" style="55" customWidth="1"/>
    <col min="10755" max="10755" width="15.85546875" style="55" customWidth="1"/>
    <col min="10756" max="10756" width="16" style="55" customWidth="1"/>
    <col min="10757" max="10757" width="30.85546875" style="55" customWidth="1"/>
    <col min="10758" max="10758" width="43.5703125" style="55" customWidth="1"/>
    <col min="10759" max="10759" width="37.5703125" style="55" customWidth="1"/>
    <col min="10760" max="10760" width="16" style="55" customWidth="1"/>
    <col min="10761" max="11007" width="9.140625" style="55"/>
    <col min="11008" max="11008" width="12.5703125" style="55" customWidth="1"/>
    <col min="11009" max="11009" width="6.5703125" style="55" customWidth="1"/>
    <col min="11010" max="11010" width="13.5703125" style="55" customWidth="1"/>
    <col min="11011" max="11011" width="15.85546875" style="55" customWidth="1"/>
    <col min="11012" max="11012" width="16" style="55" customWidth="1"/>
    <col min="11013" max="11013" width="30.85546875" style="55" customWidth="1"/>
    <col min="11014" max="11014" width="43.5703125" style="55" customWidth="1"/>
    <col min="11015" max="11015" width="37.5703125" style="55" customWidth="1"/>
    <col min="11016" max="11016" width="16" style="55" customWidth="1"/>
    <col min="11017" max="11263" width="9.140625" style="55"/>
    <col min="11264" max="11264" width="12.5703125" style="55" customWidth="1"/>
    <col min="11265" max="11265" width="6.5703125" style="55" customWidth="1"/>
    <col min="11266" max="11266" width="13.5703125" style="55" customWidth="1"/>
    <col min="11267" max="11267" width="15.85546875" style="55" customWidth="1"/>
    <col min="11268" max="11268" width="16" style="55" customWidth="1"/>
    <col min="11269" max="11269" width="30.85546875" style="55" customWidth="1"/>
    <col min="11270" max="11270" width="43.5703125" style="55" customWidth="1"/>
    <col min="11271" max="11271" width="37.5703125" style="55" customWidth="1"/>
    <col min="11272" max="11272" width="16" style="55" customWidth="1"/>
    <col min="11273" max="11519" width="9.140625" style="55"/>
    <col min="11520" max="11520" width="12.5703125" style="55" customWidth="1"/>
    <col min="11521" max="11521" width="6.5703125" style="55" customWidth="1"/>
    <col min="11522" max="11522" width="13.5703125" style="55" customWidth="1"/>
    <col min="11523" max="11523" width="15.85546875" style="55" customWidth="1"/>
    <col min="11524" max="11524" width="16" style="55" customWidth="1"/>
    <col min="11525" max="11525" width="30.85546875" style="55" customWidth="1"/>
    <col min="11526" max="11526" width="43.5703125" style="55" customWidth="1"/>
    <col min="11527" max="11527" width="37.5703125" style="55" customWidth="1"/>
    <col min="11528" max="11528" width="16" style="55" customWidth="1"/>
    <col min="11529" max="11775" width="9.140625" style="55"/>
    <col min="11776" max="11776" width="12.5703125" style="55" customWidth="1"/>
    <col min="11777" max="11777" width="6.5703125" style="55" customWidth="1"/>
    <col min="11778" max="11778" width="13.5703125" style="55" customWidth="1"/>
    <col min="11779" max="11779" width="15.85546875" style="55" customWidth="1"/>
    <col min="11780" max="11780" width="16" style="55" customWidth="1"/>
    <col min="11781" max="11781" width="30.85546875" style="55" customWidth="1"/>
    <col min="11782" max="11782" width="43.5703125" style="55" customWidth="1"/>
    <col min="11783" max="11783" width="37.5703125" style="55" customWidth="1"/>
    <col min="11784" max="11784" width="16" style="55" customWidth="1"/>
    <col min="11785" max="12031" width="9.140625" style="55"/>
    <col min="12032" max="12032" width="12.5703125" style="55" customWidth="1"/>
    <col min="12033" max="12033" width="6.5703125" style="55" customWidth="1"/>
    <col min="12034" max="12034" width="13.5703125" style="55" customWidth="1"/>
    <col min="12035" max="12035" width="15.85546875" style="55" customWidth="1"/>
    <col min="12036" max="12036" width="16" style="55" customWidth="1"/>
    <col min="12037" max="12037" width="30.85546875" style="55" customWidth="1"/>
    <col min="12038" max="12038" width="43.5703125" style="55" customWidth="1"/>
    <col min="12039" max="12039" width="37.5703125" style="55" customWidth="1"/>
    <col min="12040" max="12040" width="16" style="55" customWidth="1"/>
    <col min="12041" max="12287" width="9.140625" style="55"/>
    <col min="12288" max="12288" width="12.5703125" style="55" customWidth="1"/>
    <col min="12289" max="12289" width="6.5703125" style="55" customWidth="1"/>
    <col min="12290" max="12290" width="13.5703125" style="55" customWidth="1"/>
    <col min="12291" max="12291" width="15.85546875" style="55" customWidth="1"/>
    <col min="12292" max="12292" width="16" style="55" customWidth="1"/>
    <col min="12293" max="12293" width="30.85546875" style="55" customWidth="1"/>
    <col min="12294" max="12294" width="43.5703125" style="55" customWidth="1"/>
    <col min="12295" max="12295" width="37.5703125" style="55" customWidth="1"/>
    <col min="12296" max="12296" width="16" style="55" customWidth="1"/>
    <col min="12297" max="12543" width="9.140625" style="55"/>
    <col min="12544" max="12544" width="12.5703125" style="55" customWidth="1"/>
    <col min="12545" max="12545" width="6.5703125" style="55" customWidth="1"/>
    <col min="12546" max="12546" width="13.5703125" style="55" customWidth="1"/>
    <col min="12547" max="12547" width="15.85546875" style="55" customWidth="1"/>
    <col min="12548" max="12548" width="16" style="55" customWidth="1"/>
    <col min="12549" max="12549" width="30.85546875" style="55" customWidth="1"/>
    <col min="12550" max="12550" width="43.5703125" style="55" customWidth="1"/>
    <col min="12551" max="12551" width="37.5703125" style="55" customWidth="1"/>
    <col min="12552" max="12552" width="16" style="55" customWidth="1"/>
    <col min="12553" max="12799" width="9.140625" style="55"/>
    <col min="12800" max="12800" width="12.5703125" style="55" customWidth="1"/>
    <col min="12801" max="12801" width="6.5703125" style="55" customWidth="1"/>
    <col min="12802" max="12802" width="13.5703125" style="55" customWidth="1"/>
    <col min="12803" max="12803" width="15.85546875" style="55" customWidth="1"/>
    <col min="12804" max="12804" width="16" style="55" customWidth="1"/>
    <col min="12805" max="12805" width="30.85546875" style="55" customWidth="1"/>
    <col min="12806" max="12806" width="43.5703125" style="55" customWidth="1"/>
    <col min="12807" max="12807" width="37.5703125" style="55" customWidth="1"/>
    <col min="12808" max="12808" width="16" style="55" customWidth="1"/>
    <col min="12809" max="13055" width="9.140625" style="55"/>
    <col min="13056" max="13056" width="12.5703125" style="55" customWidth="1"/>
    <col min="13057" max="13057" width="6.5703125" style="55" customWidth="1"/>
    <col min="13058" max="13058" width="13.5703125" style="55" customWidth="1"/>
    <col min="13059" max="13059" width="15.85546875" style="55" customWidth="1"/>
    <col min="13060" max="13060" width="16" style="55" customWidth="1"/>
    <col min="13061" max="13061" width="30.85546875" style="55" customWidth="1"/>
    <col min="13062" max="13062" width="43.5703125" style="55" customWidth="1"/>
    <col min="13063" max="13063" width="37.5703125" style="55" customWidth="1"/>
    <col min="13064" max="13064" width="16" style="55" customWidth="1"/>
    <col min="13065" max="13311" width="9.140625" style="55"/>
    <col min="13312" max="13312" width="12.5703125" style="55" customWidth="1"/>
    <col min="13313" max="13313" width="6.5703125" style="55" customWidth="1"/>
    <col min="13314" max="13314" width="13.5703125" style="55" customWidth="1"/>
    <col min="13315" max="13315" width="15.85546875" style="55" customWidth="1"/>
    <col min="13316" max="13316" width="16" style="55" customWidth="1"/>
    <col min="13317" max="13317" width="30.85546875" style="55" customWidth="1"/>
    <col min="13318" max="13318" width="43.5703125" style="55" customWidth="1"/>
    <col min="13319" max="13319" width="37.5703125" style="55" customWidth="1"/>
    <col min="13320" max="13320" width="16" style="55" customWidth="1"/>
    <col min="13321" max="13567" width="9.140625" style="55"/>
    <col min="13568" max="13568" width="12.5703125" style="55" customWidth="1"/>
    <col min="13569" max="13569" width="6.5703125" style="55" customWidth="1"/>
    <col min="13570" max="13570" width="13.5703125" style="55" customWidth="1"/>
    <col min="13571" max="13571" width="15.85546875" style="55" customWidth="1"/>
    <col min="13572" max="13572" width="16" style="55" customWidth="1"/>
    <col min="13573" max="13573" width="30.85546875" style="55" customWidth="1"/>
    <col min="13574" max="13574" width="43.5703125" style="55" customWidth="1"/>
    <col min="13575" max="13575" width="37.5703125" style="55" customWidth="1"/>
    <col min="13576" max="13576" width="16" style="55" customWidth="1"/>
    <col min="13577" max="13823" width="9.140625" style="55"/>
    <col min="13824" max="13824" width="12.5703125" style="55" customWidth="1"/>
    <col min="13825" max="13825" width="6.5703125" style="55" customWidth="1"/>
    <col min="13826" max="13826" width="13.5703125" style="55" customWidth="1"/>
    <col min="13827" max="13827" width="15.85546875" style="55" customWidth="1"/>
    <col min="13828" max="13828" width="16" style="55" customWidth="1"/>
    <col min="13829" max="13829" width="30.85546875" style="55" customWidth="1"/>
    <col min="13830" max="13830" width="43.5703125" style="55" customWidth="1"/>
    <col min="13831" max="13831" width="37.5703125" style="55" customWidth="1"/>
    <col min="13832" max="13832" width="16" style="55" customWidth="1"/>
    <col min="13833" max="14079" width="9.140625" style="55"/>
    <col min="14080" max="14080" width="12.5703125" style="55" customWidth="1"/>
    <col min="14081" max="14081" width="6.5703125" style="55" customWidth="1"/>
    <col min="14082" max="14082" width="13.5703125" style="55" customWidth="1"/>
    <col min="14083" max="14083" width="15.85546875" style="55" customWidth="1"/>
    <col min="14084" max="14084" width="16" style="55" customWidth="1"/>
    <col min="14085" max="14085" width="30.85546875" style="55" customWidth="1"/>
    <col min="14086" max="14086" width="43.5703125" style="55" customWidth="1"/>
    <col min="14087" max="14087" width="37.5703125" style="55" customWidth="1"/>
    <col min="14088" max="14088" width="16" style="55" customWidth="1"/>
    <col min="14089" max="14335" width="9.140625" style="55"/>
    <col min="14336" max="14336" width="12.5703125" style="55" customWidth="1"/>
    <col min="14337" max="14337" width="6.5703125" style="55" customWidth="1"/>
    <col min="14338" max="14338" width="13.5703125" style="55" customWidth="1"/>
    <col min="14339" max="14339" width="15.85546875" style="55" customWidth="1"/>
    <col min="14340" max="14340" width="16" style="55" customWidth="1"/>
    <col min="14341" max="14341" width="30.85546875" style="55" customWidth="1"/>
    <col min="14342" max="14342" width="43.5703125" style="55" customWidth="1"/>
    <col min="14343" max="14343" width="37.5703125" style="55" customWidth="1"/>
    <col min="14344" max="14344" width="16" style="55" customWidth="1"/>
    <col min="14345" max="14591" width="9.140625" style="55"/>
    <col min="14592" max="14592" width="12.5703125" style="55" customWidth="1"/>
    <col min="14593" max="14593" width="6.5703125" style="55" customWidth="1"/>
    <col min="14594" max="14594" width="13.5703125" style="55" customWidth="1"/>
    <col min="14595" max="14595" width="15.85546875" style="55" customWidth="1"/>
    <col min="14596" max="14596" width="16" style="55" customWidth="1"/>
    <col min="14597" max="14597" width="30.85546875" style="55" customWidth="1"/>
    <col min="14598" max="14598" width="43.5703125" style="55" customWidth="1"/>
    <col min="14599" max="14599" width="37.5703125" style="55" customWidth="1"/>
    <col min="14600" max="14600" width="16" style="55" customWidth="1"/>
    <col min="14601" max="14847" width="9.140625" style="55"/>
    <col min="14848" max="14848" width="12.5703125" style="55" customWidth="1"/>
    <col min="14849" max="14849" width="6.5703125" style="55" customWidth="1"/>
    <col min="14850" max="14850" width="13.5703125" style="55" customWidth="1"/>
    <col min="14851" max="14851" width="15.85546875" style="55" customWidth="1"/>
    <col min="14852" max="14852" width="16" style="55" customWidth="1"/>
    <col min="14853" max="14853" width="30.85546875" style="55" customWidth="1"/>
    <col min="14854" max="14854" width="43.5703125" style="55" customWidth="1"/>
    <col min="14855" max="14855" width="37.5703125" style="55" customWidth="1"/>
    <col min="14856" max="14856" width="16" style="55" customWidth="1"/>
    <col min="14857" max="15103" width="9.140625" style="55"/>
    <col min="15104" max="15104" width="12.5703125" style="55" customWidth="1"/>
    <col min="15105" max="15105" width="6.5703125" style="55" customWidth="1"/>
    <col min="15106" max="15106" width="13.5703125" style="55" customWidth="1"/>
    <col min="15107" max="15107" width="15.85546875" style="55" customWidth="1"/>
    <col min="15108" max="15108" width="16" style="55" customWidth="1"/>
    <col min="15109" max="15109" width="30.85546875" style="55" customWidth="1"/>
    <col min="15110" max="15110" width="43.5703125" style="55" customWidth="1"/>
    <col min="15111" max="15111" width="37.5703125" style="55" customWidth="1"/>
    <col min="15112" max="15112" width="16" style="55" customWidth="1"/>
    <col min="15113" max="15359" width="9.140625" style="55"/>
    <col min="15360" max="15360" width="12.5703125" style="55" customWidth="1"/>
    <col min="15361" max="15361" width="6.5703125" style="55" customWidth="1"/>
    <col min="15362" max="15362" width="13.5703125" style="55" customWidth="1"/>
    <col min="15363" max="15363" width="15.85546875" style="55" customWidth="1"/>
    <col min="15364" max="15364" width="16" style="55" customWidth="1"/>
    <col min="15365" max="15365" width="30.85546875" style="55" customWidth="1"/>
    <col min="15366" max="15366" width="43.5703125" style="55" customWidth="1"/>
    <col min="15367" max="15367" width="37.5703125" style="55" customWidth="1"/>
    <col min="15368" max="15368" width="16" style="55" customWidth="1"/>
    <col min="15369" max="15615" width="9.140625" style="55"/>
    <col min="15616" max="15616" width="12.5703125" style="55" customWidth="1"/>
    <col min="15617" max="15617" width="6.5703125" style="55" customWidth="1"/>
    <col min="15618" max="15618" width="13.5703125" style="55" customWidth="1"/>
    <col min="15619" max="15619" width="15.85546875" style="55" customWidth="1"/>
    <col min="15620" max="15620" width="16" style="55" customWidth="1"/>
    <col min="15621" max="15621" width="30.85546875" style="55" customWidth="1"/>
    <col min="15622" max="15622" width="43.5703125" style="55" customWidth="1"/>
    <col min="15623" max="15623" width="37.5703125" style="55" customWidth="1"/>
    <col min="15624" max="15624" width="16" style="55" customWidth="1"/>
    <col min="15625" max="15871" width="9.140625" style="55"/>
    <col min="15872" max="15872" width="12.5703125" style="55" customWidth="1"/>
    <col min="15873" max="15873" width="6.5703125" style="55" customWidth="1"/>
    <col min="15874" max="15874" width="13.5703125" style="55" customWidth="1"/>
    <col min="15875" max="15875" width="15.85546875" style="55" customWidth="1"/>
    <col min="15876" max="15876" width="16" style="55" customWidth="1"/>
    <col min="15877" max="15877" width="30.85546875" style="55" customWidth="1"/>
    <col min="15878" max="15878" width="43.5703125" style="55" customWidth="1"/>
    <col min="15879" max="15879" width="37.5703125" style="55" customWidth="1"/>
    <col min="15880" max="15880" width="16" style="55" customWidth="1"/>
    <col min="15881" max="16127" width="9.140625" style="55"/>
    <col min="16128" max="16128" width="12.5703125" style="55" customWidth="1"/>
    <col min="16129" max="16129" width="6.5703125" style="55" customWidth="1"/>
    <col min="16130" max="16130" width="13.5703125" style="55" customWidth="1"/>
    <col min="16131" max="16131" width="15.85546875" style="55" customWidth="1"/>
    <col min="16132" max="16132" width="16" style="55" customWidth="1"/>
    <col min="16133" max="16133" width="30.85546875" style="55" customWidth="1"/>
    <col min="16134" max="16134" width="43.5703125" style="55" customWidth="1"/>
    <col min="16135" max="16135" width="37.5703125" style="55" customWidth="1"/>
    <col min="16136" max="16136" width="16" style="55" customWidth="1"/>
    <col min="16137" max="16384" width="9.140625" style="55"/>
  </cols>
  <sheetData>
    <row r="1" spans="1:9" s="54" customFormat="1" ht="13.5" customHeight="1" x14ac:dyDescent="0.2">
      <c r="A1" s="77" t="s">
        <v>578</v>
      </c>
      <c r="B1" s="77" t="s">
        <v>314</v>
      </c>
      <c r="C1" s="82" t="s">
        <v>315</v>
      </c>
      <c r="D1" s="82" t="s">
        <v>316</v>
      </c>
      <c r="E1" s="82" t="s">
        <v>317</v>
      </c>
      <c r="F1" s="77" t="s">
        <v>318</v>
      </c>
      <c r="G1" s="77" t="s">
        <v>319</v>
      </c>
      <c r="H1" s="77" t="s">
        <v>320</v>
      </c>
      <c r="I1" s="77" t="s">
        <v>321</v>
      </c>
    </row>
    <row r="2" spans="1:9" s="54" customFormat="1" ht="13.5" hidden="1" customHeight="1" x14ac:dyDescent="0.2">
      <c r="A2" s="78" t="s">
        <v>1</v>
      </c>
      <c r="B2" s="80">
        <v>1</v>
      </c>
      <c r="C2" s="83">
        <v>4656832.22</v>
      </c>
      <c r="D2" s="83">
        <v>0</v>
      </c>
      <c r="E2" s="83">
        <v>4656832.22</v>
      </c>
      <c r="F2" s="78" t="s">
        <v>601</v>
      </c>
      <c r="G2" s="78" t="s">
        <v>343</v>
      </c>
      <c r="H2" s="78" t="s">
        <v>602</v>
      </c>
      <c r="I2" s="78" t="s">
        <v>603</v>
      </c>
    </row>
    <row r="3" spans="1:9" s="54" customFormat="1" ht="13.5" hidden="1" customHeight="1" x14ac:dyDescent="0.2">
      <c r="A3" s="78" t="s">
        <v>1</v>
      </c>
      <c r="B3" s="80">
        <v>2</v>
      </c>
      <c r="C3" s="83">
        <v>4656832.22</v>
      </c>
      <c r="D3" s="83">
        <v>0</v>
      </c>
      <c r="E3" s="83">
        <v>4656832.22</v>
      </c>
      <c r="F3" s="78" t="s">
        <v>604</v>
      </c>
      <c r="G3" s="78" t="s">
        <v>343</v>
      </c>
      <c r="H3" s="78" t="s">
        <v>605</v>
      </c>
      <c r="I3" s="78" t="s">
        <v>606</v>
      </c>
    </row>
    <row r="4" spans="1:9" s="54" customFormat="1" ht="13.5" hidden="1" customHeight="1" x14ac:dyDescent="0.2">
      <c r="A4" s="78" t="s">
        <v>1</v>
      </c>
      <c r="B4" s="80">
        <v>3</v>
      </c>
      <c r="C4" s="83">
        <v>4656832.22</v>
      </c>
      <c r="D4" s="83">
        <v>0</v>
      </c>
      <c r="E4" s="83">
        <v>4656832.22</v>
      </c>
      <c r="F4" s="78" t="s">
        <v>607</v>
      </c>
      <c r="G4" s="78" t="s">
        <v>343</v>
      </c>
      <c r="H4" s="78" t="s">
        <v>608</v>
      </c>
      <c r="I4" s="78" t="s">
        <v>609</v>
      </c>
    </row>
    <row r="5" spans="1:9" s="54" customFormat="1" ht="13.5" hidden="1" customHeight="1" x14ac:dyDescent="0.2">
      <c r="A5" s="78" t="s">
        <v>1</v>
      </c>
      <c r="B5" s="80">
        <v>4</v>
      </c>
      <c r="C5" s="83">
        <v>4656832.22</v>
      </c>
      <c r="D5" s="83">
        <v>0</v>
      </c>
      <c r="E5" s="83">
        <v>4656832.22</v>
      </c>
      <c r="F5" s="78" t="s">
        <v>610</v>
      </c>
      <c r="G5" s="78" t="s">
        <v>343</v>
      </c>
      <c r="H5" s="78" t="s">
        <v>611</v>
      </c>
      <c r="I5" s="78" t="s">
        <v>612</v>
      </c>
    </row>
    <row r="6" spans="1:9" s="54" customFormat="1" ht="13.5" hidden="1" customHeight="1" x14ac:dyDescent="0.2">
      <c r="A6" s="78" t="s">
        <v>1</v>
      </c>
      <c r="B6" s="80">
        <v>5</v>
      </c>
      <c r="C6" s="83">
        <v>4656832.22</v>
      </c>
      <c r="D6" s="83">
        <v>0</v>
      </c>
      <c r="E6" s="83">
        <v>4656832.22</v>
      </c>
      <c r="F6" s="78" t="s">
        <v>613</v>
      </c>
      <c r="G6" s="78" t="s">
        <v>343</v>
      </c>
      <c r="H6" s="78" t="s">
        <v>614</v>
      </c>
      <c r="I6" s="78" t="s">
        <v>615</v>
      </c>
    </row>
    <row r="7" spans="1:9" s="54" customFormat="1" ht="13.5" hidden="1" customHeight="1" x14ac:dyDescent="0.2">
      <c r="A7" s="78" t="s">
        <v>1</v>
      </c>
      <c r="B7" s="80">
        <v>6</v>
      </c>
      <c r="C7" s="83">
        <v>3859437.9</v>
      </c>
      <c r="D7" s="83">
        <v>0</v>
      </c>
      <c r="E7" s="83">
        <v>3859437.9</v>
      </c>
      <c r="F7" s="78" t="s">
        <v>616</v>
      </c>
      <c r="G7" s="78" t="s">
        <v>343</v>
      </c>
      <c r="H7" s="78" t="s">
        <v>617</v>
      </c>
      <c r="I7" s="78" t="s">
        <v>618</v>
      </c>
    </row>
    <row r="8" spans="1:9" s="54" customFormat="1" ht="13.5" hidden="1" customHeight="1" x14ac:dyDescent="0.2">
      <c r="A8" s="78" t="s">
        <v>1</v>
      </c>
      <c r="B8" s="80">
        <v>7</v>
      </c>
      <c r="C8" s="83">
        <v>3864655.25</v>
      </c>
      <c r="D8" s="83">
        <v>0</v>
      </c>
      <c r="E8" s="83">
        <v>3864655.25</v>
      </c>
      <c r="F8" s="78" t="s">
        <v>619</v>
      </c>
      <c r="G8" s="78" t="s">
        <v>343</v>
      </c>
      <c r="H8" s="78" t="s">
        <v>620</v>
      </c>
      <c r="I8" s="78" t="s">
        <v>621</v>
      </c>
    </row>
    <row r="9" spans="1:9" s="54" customFormat="1" ht="13.5" hidden="1" customHeight="1" x14ac:dyDescent="0.2">
      <c r="A9" s="78" t="s">
        <v>1</v>
      </c>
      <c r="B9" s="80">
        <v>8</v>
      </c>
      <c r="C9" s="83">
        <v>3864683.66</v>
      </c>
      <c r="D9" s="83">
        <v>0</v>
      </c>
      <c r="E9" s="83">
        <v>3864683.66</v>
      </c>
      <c r="F9" s="78" t="s">
        <v>622</v>
      </c>
      <c r="G9" s="78" t="s">
        <v>343</v>
      </c>
      <c r="H9" s="78" t="s">
        <v>623</v>
      </c>
      <c r="I9" s="78" t="s">
        <v>624</v>
      </c>
    </row>
    <row r="10" spans="1:9" s="54" customFormat="1" ht="13.5" hidden="1" customHeight="1" x14ac:dyDescent="0.2">
      <c r="A10" s="78" t="s">
        <v>1</v>
      </c>
      <c r="B10" s="80">
        <v>9</v>
      </c>
      <c r="C10" s="83">
        <v>4031404.3</v>
      </c>
      <c r="D10" s="83">
        <v>0</v>
      </c>
      <c r="E10" s="83">
        <v>4031404.3</v>
      </c>
      <c r="F10" s="78" t="s">
        <v>625</v>
      </c>
      <c r="G10" s="78" t="s">
        <v>343</v>
      </c>
      <c r="H10" s="78" t="s">
        <v>626</v>
      </c>
      <c r="I10" s="78" t="s">
        <v>627</v>
      </c>
    </row>
    <row r="11" spans="1:9" s="54" customFormat="1" ht="13.5" hidden="1" customHeight="1" x14ac:dyDescent="0.2">
      <c r="A11" s="78" t="s">
        <v>1</v>
      </c>
      <c r="B11" s="80">
        <v>10</v>
      </c>
      <c r="C11" s="83">
        <v>4031404.31</v>
      </c>
      <c r="D11" s="83">
        <v>0</v>
      </c>
      <c r="E11" s="83">
        <v>4031404.31</v>
      </c>
      <c r="F11" s="78" t="s">
        <v>628</v>
      </c>
      <c r="G11" s="78" t="s">
        <v>343</v>
      </c>
      <c r="H11" s="78" t="s">
        <v>629</v>
      </c>
      <c r="I11" s="78" t="s">
        <v>630</v>
      </c>
    </row>
    <row r="12" spans="1:9" s="54" customFormat="1" ht="13.5" hidden="1" customHeight="1" x14ac:dyDescent="0.2">
      <c r="A12" s="78" t="s">
        <v>1</v>
      </c>
      <c r="B12" s="80">
        <v>11</v>
      </c>
      <c r="C12" s="83">
        <v>4031404.3</v>
      </c>
      <c r="D12" s="83">
        <v>0</v>
      </c>
      <c r="E12" s="83">
        <v>4031404.3</v>
      </c>
      <c r="F12" s="78" t="s">
        <v>631</v>
      </c>
      <c r="G12" s="78" t="s">
        <v>343</v>
      </c>
      <c r="H12" s="78" t="s">
        <v>632</v>
      </c>
      <c r="I12" s="78" t="s">
        <v>633</v>
      </c>
    </row>
    <row r="13" spans="1:9" s="54" customFormat="1" ht="13.5" hidden="1" customHeight="1" x14ac:dyDescent="0.2">
      <c r="A13" s="78" t="s">
        <v>1</v>
      </c>
      <c r="B13" s="80">
        <v>12</v>
      </c>
      <c r="C13" s="83">
        <v>4031313.68</v>
      </c>
      <c r="D13" s="83">
        <v>0</v>
      </c>
      <c r="E13" s="83">
        <v>4031313.68</v>
      </c>
      <c r="F13" s="78" t="s">
        <v>634</v>
      </c>
      <c r="G13" s="78" t="s">
        <v>343</v>
      </c>
      <c r="H13" s="78" t="s">
        <v>635</v>
      </c>
      <c r="I13" s="78" t="s">
        <v>636</v>
      </c>
    </row>
    <row r="14" spans="1:9" s="54" customFormat="1" ht="13.5" hidden="1" customHeight="1" x14ac:dyDescent="0.2">
      <c r="A14" s="78" t="s">
        <v>2</v>
      </c>
      <c r="B14" s="80">
        <v>1</v>
      </c>
      <c r="C14" s="83">
        <v>19522610.16</v>
      </c>
      <c r="D14" s="83">
        <v>0</v>
      </c>
      <c r="E14" s="83">
        <v>19522610.16</v>
      </c>
      <c r="F14" s="78" t="s">
        <v>637</v>
      </c>
      <c r="G14" s="78" t="s">
        <v>489</v>
      </c>
      <c r="H14" s="78" t="s">
        <v>602</v>
      </c>
      <c r="I14" s="78" t="s">
        <v>638</v>
      </c>
    </row>
    <row r="15" spans="1:9" s="54" customFormat="1" ht="13.5" hidden="1" customHeight="1" x14ac:dyDescent="0.2">
      <c r="A15" s="78" t="s">
        <v>2</v>
      </c>
      <c r="B15" s="80">
        <v>2</v>
      </c>
      <c r="C15" s="83">
        <v>19523610.140000001</v>
      </c>
      <c r="D15" s="83">
        <v>0</v>
      </c>
      <c r="E15" s="83">
        <v>19523610.140000001</v>
      </c>
      <c r="F15" s="78" t="s">
        <v>639</v>
      </c>
      <c r="G15" s="78" t="s">
        <v>489</v>
      </c>
      <c r="H15" s="78" t="s">
        <v>605</v>
      </c>
      <c r="I15" s="78" t="s">
        <v>640</v>
      </c>
    </row>
    <row r="16" spans="1:9" s="54" customFormat="1" ht="13.5" hidden="1" customHeight="1" x14ac:dyDescent="0.2">
      <c r="A16" s="78" t="s">
        <v>2</v>
      </c>
      <c r="B16" s="80">
        <v>3</v>
      </c>
      <c r="C16" s="83">
        <v>19526444.129999999</v>
      </c>
      <c r="D16" s="83">
        <v>0</v>
      </c>
      <c r="E16" s="83">
        <v>19526444.129999999</v>
      </c>
      <c r="F16" s="78" t="s">
        <v>641</v>
      </c>
      <c r="G16" s="78" t="s">
        <v>489</v>
      </c>
      <c r="H16" s="78" t="s">
        <v>608</v>
      </c>
      <c r="I16" s="78" t="s">
        <v>642</v>
      </c>
    </row>
    <row r="17" spans="1:9" s="54" customFormat="1" ht="13.5" hidden="1" customHeight="1" x14ac:dyDescent="0.2">
      <c r="A17" s="78" t="s">
        <v>2</v>
      </c>
      <c r="B17" s="80">
        <v>4</v>
      </c>
      <c r="C17" s="83">
        <v>19543009.829999998</v>
      </c>
      <c r="D17" s="83">
        <v>0</v>
      </c>
      <c r="E17" s="83">
        <v>19543009.829999998</v>
      </c>
      <c r="F17" s="78" t="s">
        <v>643</v>
      </c>
      <c r="G17" s="78" t="s">
        <v>489</v>
      </c>
      <c r="H17" s="78" t="s">
        <v>611</v>
      </c>
      <c r="I17" s="78" t="s">
        <v>644</v>
      </c>
    </row>
    <row r="18" spans="1:9" s="54" customFormat="1" ht="13.5" hidden="1" customHeight="1" x14ac:dyDescent="0.2">
      <c r="A18" s="78" t="s">
        <v>2</v>
      </c>
      <c r="B18" s="80">
        <v>5</v>
      </c>
      <c r="C18" s="83">
        <v>19543197.329999998</v>
      </c>
      <c r="D18" s="83">
        <v>0</v>
      </c>
      <c r="E18" s="83">
        <v>19543197.329999998</v>
      </c>
      <c r="F18" s="78" t="s">
        <v>645</v>
      </c>
      <c r="G18" s="78" t="s">
        <v>489</v>
      </c>
      <c r="H18" s="78" t="s">
        <v>614</v>
      </c>
      <c r="I18" s="78" t="s">
        <v>646</v>
      </c>
    </row>
    <row r="19" spans="1:9" s="54" customFormat="1" ht="13.5" hidden="1" customHeight="1" x14ac:dyDescent="0.2">
      <c r="A19" s="78" t="s">
        <v>2</v>
      </c>
      <c r="B19" s="80">
        <v>6</v>
      </c>
      <c r="C19" s="83">
        <v>17921519.629999999</v>
      </c>
      <c r="D19" s="83">
        <v>0</v>
      </c>
      <c r="E19" s="83">
        <v>17921519.629999999</v>
      </c>
      <c r="F19" s="78" t="s">
        <v>647</v>
      </c>
      <c r="G19" s="78" t="s">
        <v>489</v>
      </c>
      <c r="H19" s="78" t="s">
        <v>617</v>
      </c>
      <c r="I19" s="78" t="s">
        <v>648</v>
      </c>
    </row>
    <row r="20" spans="1:9" s="54" customFormat="1" ht="13.5" hidden="1" customHeight="1" x14ac:dyDescent="0.2">
      <c r="A20" s="78" t="s">
        <v>2</v>
      </c>
      <c r="B20" s="80">
        <v>7</v>
      </c>
      <c r="C20" s="83">
        <v>17868075.289999999</v>
      </c>
      <c r="D20" s="83">
        <v>0</v>
      </c>
      <c r="E20" s="83">
        <v>17868075.289999999</v>
      </c>
      <c r="F20" s="78" t="s">
        <v>649</v>
      </c>
      <c r="G20" s="78" t="s">
        <v>489</v>
      </c>
      <c r="H20" s="78" t="s">
        <v>620</v>
      </c>
      <c r="I20" s="78" t="s">
        <v>650</v>
      </c>
    </row>
    <row r="21" spans="1:9" s="54" customFormat="1" ht="13.5" hidden="1" customHeight="1" x14ac:dyDescent="0.2">
      <c r="A21" s="78" t="s">
        <v>2</v>
      </c>
      <c r="B21" s="80">
        <v>8</v>
      </c>
      <c r="C21" s="83">
        <v>17868190.18</v>
      </c>
      <c r="D21" s="83">
        <v>0</v>
      </c>
      <c r="E21" s="83">
        <v>17868190.18</v>
      </c>
      <c r="F21" s="78" t="s">
        <v>651</v>
      </c>
      <c r="G21" s="78" t="s">
        <v>489</v>
      </c>
      <c r="H21" s="78" t="s">
        <v>623</v>
      </c>
      <c r="I21" s="78" t="s">
        <v>652</v>
      </c>
    </row>
    <row r="22" spans="1:9" s="54" customFormat="1" ht="13.5" hidden="1" customHeight="1" x14ac:dyDescent="0.2">
      <c r="A22" s="78" t="s">
        <v>2</v>
      </c>
      <c r="B22" s="80">
        <v>9</v>
      </c>
      <c r="C22" s="83">
        <v>18527320.870000001</v>
      </c>
      <c r="D22" s="83">
        <v>0</v>
      </c>
      <c r="E22" s="83">
        <v>18527320.870000001</v>
      </c>
      <c r="F22" s="78" t="s">
        <v>653</v>
      </c>
      <c r="G22" s="78" t="s">
        <v>489</v>
      </c>
      <c r="H22" s="78" t="s">
        <v>626</v>
      </c>
      <c r="I22" s="78" t="s">
        <v>654</v>
      </c>
    </row>
    <row r="23" spans="1:9" s="54" customFormat="1" ht="13.5" hidden="1" customHeight="1" x14ac:dyDescent="0.2">
      <c r="A23" s="78" t="s">
        <v>2</v>
      </c>
      <c r="B23" s="80">
        <v>10</v>
      </c>
      <c r="C23" s="83">
        <v>18527320.859999999</v>
      </c>
      <c r="D23" s="83">
        <v>0</v>
      </c>
      <c r="E23" s="83">
        <v>18527320.859999999</v>
      </c>
      <c r="F23" s="78" t="s">
        <v>655</v>
      </c>
      <c r="G23" s="78" t="s">
        <v>489</v>
      </c>
      <c r="H23" s="78" t="s">
        <v>629</v>
      </c>
      <c r="I23" s="78" t="s">
        <v>656</v>
      </c>
    </row>
    <row r="24" spans="1:9" s="54" customFormat="1" ht="13.5" hidden="1" customHeight="1" x14ac:dyDescent="0.2">
      <c r="A24" s="78" t="s">
        <v>2</v>
      </c>
      <c r="B24" s="80">
        <v>11</v>
      </c>
      <c r="C24" s="83">
        <v>18527320.870000001</v>
      </c>
      <c r="D24" s="83">
        <v>0</v>
      </c>
      <c r="E24" s="83">
        <v>18527320.870000001</v>
      </c>
      <c r="F24" s="78" t="s">
        <v>657</v>
      </c>
      <c r="G24" s="78" t="s">
        <v>489</v>
      </c>
      <c r="H24" s="78" t="s">
        <v>632</v>
      </c>
      <c r="I24" s="78" t="s">
        <v>658</v>
      </c>
    </row>
    <row r="25" spans="1:9" s="54" customFormat="1" ht="13.5" hidden="1" customHeight="1" x14ac:dyDescent="0.2">
      <c r="A25" s="78" t="s">
        <v>2</v>
      </c>
      <c r="B25" s="80">
        <v>12</v>
      </c>
      <c r="C25" s="83">
        <v>18526941.079999998</v>
      </c>
      <c r="D25" s="83">
        <v>0</v>
      </c>
      <c r="E25" s="83">
        <v>18526941.079999998</v>
      </c>
      <c r="F25" s="78" t="s">
        <v>659</v>
      </c>
      <c r="G25" s="78" t="s">
        <v>489</v>
      </c>
      <c r="H25" s="78" t="s">
        <v>635</v>
      </c>
      <c r="I25" s="78" t="s">
        <v>660</v>
      </c>
    </row>
    <row r="26" spans="1:9" s="54" customFormat="1" ht="13.5" hidden="1" customHeight="1" x14ac:dyDescent="0.2">
      <c r="A26" s="78" t="s">
        <v>3</v>
      </c>
      <c r="B26" s="80">
        <v>1</v>
      </c>
      <c r="C26" s="83">
        <v>3133629.64</v>
      </c>
      <c r="D26" s="83">
        <v>0</v>
      </c>
      <c r="E26" s="83">
        <v>3133629.64</v>
      </c>
      <c r="F26" s="78" t="s">
        <v>661</v>
      </c>
      <c r="G26" s="78" t="s">
        <v>344</v>
      </c>
      <c r="H26" s="78" t="s">
        <v>602</v>
      </c>
      <c r="I26" s="78" t="s">
        <v>662</v>
      </c>
    </row>
    <row r="27" spans="1:9" s="54" customFormat="1" ht="13.5" hidden="1" customHeight="1" x14ac:dyDescent="0.2">
      <c r="A27" s="78" t="s">
        <v>3</v>
      </c>
      <c r="B27" s="80">
        <v>2</v>
      </c>
      <c r="C27" s="83">
        <v>3133629.64</v>
      </c>
      <c r="D27" s="83">
        <v>0</v>
      </c>
      <c r="E27" s="83">
        <v>3133629.64</v>
      </c>
      <c r="F27" s="78" t="s">
        <v>663</v>
      </c>
      <c r="G27" s="78" t="s">
        <v>344</v>
      </c>
      <c r="H27" s="78" t="s">
        <v>605</v>
      </c>
      <c r="I27" s="78" t="s">
        <v>664</v>
      </c>
    </row>
    <row r="28" spans="1:9" s="54" customFormat="1" ht="13.5" hidden="1" customHeight="1" x14ac:dyDescent="0.2">
      <c r="A28" s="78" t="s">
        <v>3</v>
      </c>
      <c r="B28" s="80">
        <v>3</v>
      </c>
      <c r="C28" s="83">
        <v>3133629.64</v>
      </c>
      <c r="D28" s="83">
        <v>0</v>
      </c>
      <c r="E28" s="83">
        <v>3133629.64</v>
      </c>
      <c r="F28" s="78" t="s">
        <v>665</v>
      </c>
      <c r="G28" s="78" t="s">
        <v>344</v>
      </c>
      <c r="H28" s="78" t="s">
        <v>608</v>
      </c>
      <c r="I28" s="78" t="s">
        <v>666</v>
      </c>
    </row>
    <row r="29" spans="1:9" s="54" customFormat="1" ht="13.5" hidden="1" customHeight="1" x14ac:dyDescent="0.2">
      <c r="A29" s="78" t="s">
        <v>3</v>
      </c>
      <c r="B29" s="80">
        <v>4</v>
      </c>
      <c r="C29" s="83">
        <v>3133629.64</v>
      </c>
      <c r="D29" s="83">
        <v>0</v>
      </c>
      <c r="E29" s="83">
        <v>3133629.64</v>
      </c>
      <c r="F29" s="78" t="s">
        <v>667</v>
      </c>
      <c r="G29" s="78" t="s">
        <v>344</v>
      </c>
      <c r="H29" s="78" t="s">
        <v>611</v>
      </c>
      <c r="I29" s="78" t="s">
        <v>668</v>
      </c>
    </row>
    <row r="30" spans="1:9" s="54" customFormat="1" ht="13.5" hidden="1" customHeight="1" x14ac:dyDescent="0.2">
      <c r="A30" s="78" t="s">
        <v>3</v>
      </c>
      <c r="B30" s="80">
        <v>5</v>
      </c>
      <c r="C30" s="83">
        <v>3133629.64</v>
      </c>
      <c r="D30" s="83">
        <v>0</v>
      </c>
      <c r="E30" s="83">
        <v>3133629.64</v>
      </c>
      <c r="F30" s="78" t="s">
        <v>669</v>
      </c>
      <c r="G30" s="78" t="s">
        <v>344</v>
      </c>
      <c r="H30" s="78" t="s">
        <v>614</v>
      </c>
      <c r="I30" s="78" t="s">
        <v>670</v>
      </c>
    </row>
    <row r="31" spans="1:9" s="54" customFormat="1" ht="13.5" hidden="1" customHeight="1" x14ac:dyDescent="0.2">
      <c r="A31" s="78" t="s">
        <v>3</v>
      </c>
      <c r="B31" s="80">
        <v>6</v>
      </c>
      <c r="C31" s="83">
        <v>2373509.25</v>
      </c>
      <c r="D31" s="83">
        <v>0</v>
      </c>
      <c r="E31" s="83">
        <v>2373509.25</v>
      </c>
      <c r="F31" s="78" t="s">
        <v>671</v>
      </c>
      <c r="G31" s="78" t="s">
        <v>344</v>
      </c>
      <c r="H31" s="78" t="s">
        <v>617</v>
      </c>
      <c r="I31" s="78" t="s">
        <v>672</v>
      </c>
    </row>
    <row r="32" spans="1:9" s="54" customFormat="1" ht="13.5" hidden="1" customHeight="1" x14ac:dyDescent="0.2">
      <c r="A32" s="78" t="s">
        <v>3</v>
      </c>
      <c r="B32" s="80">
        <v>7</v>
      </c>
      <c r="C32" s="83">
        <v>2372533.44</v>
      </c>
      <c r="D32" s="83">
        <v>0</v>
      </c>
      <c r="E32" s="83">
        <v>2372533.44</v>
      </c>
      <c r="F32" s="78" t="s">
        <v>673</v>
      </c>
      <c r="G32" s="78" t="s">
        <v>344</v>
      </c>
      <c r="H32" s="78" t="s">
        <v>620</v>
      </c>
      <c r="I32" s="78" t="s">
        <v>674</v>
      </c>
    </row>
    <row r="33" spans="1:9" s="54" customFormat="1" ht="13.5" hidden="1" customHeight="1" x14ac:dyDescent="0.2">
      <c r="A33" s="78" t="s">
        <v>3</v>
      </c>
      <c r="B33" s="80">
        <v>8</v>
      </c>
      <c r="C33" s="83">
        <v>2372554.77</v>
      </c>
      <c r="D33" s="83">
        <v>0</v>
      </c>
      <c r="E33" s="83">
        <v>2372554.77</v>
      </c>
      <c r="F33" s="78" t="s">
        <v>675</v>
      </c>
      <c r="G33" s="78" t="s">
        <v>344</v>
      </c>
      <c r="H33" s="78" t="s">
        <v>623</v>
      </c>
      <c r="I33" s="78" t="s">
        <v>676</v>
      </c>
    </row>
    <row r="34" spans="1:9" s="54" customFormat="1" ht="13.5" hidden="1" customHeight="1" x14ac:dyDescent="0.2">
      <c r="A34" s="78" t="s">
        <v>3</v>
      </c>
      <c r="B34" s="80">
        <v>9</v>
      </c>
      <c r="C34" s="83">
        <v>2499758.7000000002</v>
      </c>
      <c r="D34" s="83">
        <v>0</v>
      </c>
      <c r="E34" s="83">
        <v>2499758.7000000002</v>
      </c>
      <c r="F34" s="78" t="s">
        <v>677</v>
      </c>
      <c r="G34" s="78" t="s">
        <v>344</v>
      </c>
      <c r="H34" s="78" t="s">
        <v>626</v>
      </c>
      <c r="I34" s="78" t="s">
        <v>678</v>
      </c>
    </row>
    <row r="35" spans="1:9" s="54" customFormat="1" ht="13.5" hidden="1" customHeight="1" x14ac:dyDescent="0.2">
      <c r="A35" s="78" t="s">
        <v>3</v>
      </c>
      <c r="B35" s="80">
        <v>10</v>
      </c>
      <c r="C35" s="83">
        <v>2499758.71</v>
      </c>
      <c r="D35" s="83">
        <v>0</v>
      </c>
      <c r="E35" s="83">
        <v>2499758.71</v>
      </c>
      <c r="F35" s="78" t="s">
        <v>679</v>
      </c>
      <c r="G35" s="78" t="s">
        <v>344</v>
      </c>
      <c r="H35" s="78" t="s">
        <v>629</v>
      </c>
      <c r="I35" s="78" t="s">
        <v>680</v>
      </c>
    </row>
    <row r="36" spans="1:9" s="54" customFormat="1" ht="13.5" hidden="1" customHeight="1" x14ac:dyDescent="0.2">
      <c r="A36" s="78" t="s">
        <v>3</v>
      </c>
      <c r="B36" s="80">
        <v>11</v>
      </c>
      <c r="C36" s="83">
        <v>2499758.7000000002</v>
      </c>
      <c r="D36" s="83">
        <v>0</v>
      </c>
      <c r="E36" s="83">
        <v>2499758.7000000002</v>
      </c>
      <c r="F36" s="78" t="s">
        <v>681</v>
      </c>
      <c r="G36" s="78" t="s">
        <v>344</v>
      </c>
      <c r="H36" s="78" t="s">
        <v>632</v>
      </c>
      <c r="I36" s="78" t="s">
        <v>682</v>
      </c>
    </row>
    <row r="37" spans="1:9" s="54" customFormat="1" ht="13.5" hidden="1" customHeight="1" x14ac:dyDescent="0.2">
      <c r="A37" s="78" t="s">
        <v>3</v>
      </c>
      <c r="B37" s="80">
        <v>12</v>
      </c>
      <c r="C37" s="83">
        <v>2499689.0099999998</v>
      </c>
      <c r="D37" s="83">
        <v>0</v>
      </c>
      <c r="E37" s="83">
        <v>2499689.0099999998</v>
      </c>
      <c r="F37" s="78" t="s">
        <v>683</v>
      </c>
      <c r="G37" s="78" t="s">
        <v>344</v>
      </c>
      <c r="H37" s="78" t="s">
        <v>635</v>
      </c>
      <c r="I37" s="78" t="s">
        <v>684</v>
      </c>
    </row>
    <row r="38" spans="1:9" s="54" customFormat="1" ht="13.5" hidden="1" customHeight="1" x14ac:dyDescent="0.2">
      <c r="A38" s="78" t="s">
        <v>4</v>
      </c>
      <c r="B38" s="80">
        <v>1</v>
      </c>
      <c r="C38" s="83">
        <v>8994274.9299999997</v>
      </c>
      <c r="D38" s="83">
        <v>0</v>
      </c>
      <c r="E38" s="83">
        <v>8994274.9299999997</v>
      </c>
      <c r="F38" s="78" t="s">
        <v>685</v>
      </c>
      <c r="G38" s="78" t="s">
        <v>386</v>
      </c>
      <c r="H38" s="78" t="s">
        <v>602</v>
      </c>
      <c r="I38" s="78" t="s">
        <v>686</v>
      </c>
    </row>
    <row r="39" spans="1:9" s="54" customFormat="1" ht="13.5" hidden="1" customHeight="1" x14ac:dyDescent="0.2">
      <c r="A39" s="78" t="s">
        <v>4</v>
      </c>
      <c r="B39" s="80">
        <v>2</v>
      </c>
      <c r="C39" s="83">
        <v>8995024.9100000001</v>
      </c>
      <c r="D39" s="83">
        <v>0</v>
      </c>
      <c r="E39" s="83">
        <v>8995024.9100000001</v>
      </c>
      <c r="F39" s="78" t="s">
        <v>687</v>
      </c>
      <c r="G39" s="78" t="s">
        <v>386</v>
      </c>
      <c r="H39" s="78" t="s">
        <v>605</v>
      </c>
      <c r="I39" s="78" t="s">
        <v>688</v>
      </c>
    </row>
    <row r="40" spans="1:9" s="54" customFormat="1" ht="13.5" hidden="1" customHeight="1" x14ac:dyDescent="0.2">
      <c r="A40" s="78" t="s">
        <v>4</v>
      </c>
      <c r="B40" s="80">
        <v>3</v>
      </c>
      <c r="C40" s="83">
        <v>8995024.9100000001</v>
      </c>
      <c r="D40" s="83">
        <v>0</v>
      </c>
      <c r="E40" s="83">
        <v>8995024.9100000001</v>
      </c>
      <c r="F40" s="78" t="s">
        <v>689</v>
      </c>
      <c r="G40" s="78" t="s">
        <v>386</v>
      </c>
      <c r="H40" s="78" t="s">
        <v>608</v>
      </c>
      <c r="I40" s="78" t="s">
        <v>690</v>
      </c>
    </row>
    <row r="41" spans="1:9" s="54" customFormat="1" ht="13.5" hidden="1" customHeight="1" x14ac:dyDescent="0.2">
      <c r="A41" s="78" t="s">
        <v>4</v>
      </c>
      <c r="B41" s="80">
        <v>4</v>
      </c>
      <c r="C41" s="83">
        <v>8995024.8200000003</v>
      </c>
      <c r="D41" s="83">
        <v>0</v>
      </c>
      <c r="E41" s="83">
        <v>8995024.8200000003</v>
      </c>
      <c r="F41" s="78" t="s">
        <v>691</v>
      </c>
      <c r="G41" s="78" t="s">
        <v>386</v>
      </c>
      <c r="H41" s="78" t="s">
        <v>611</v>
      </c>
      <c r="I41" s="78" t="s">
        <v>692</v>
      </c>
    </row>
    <row r="42" spans="1:9" s="54" customFormat="1" ht="13.5" hidden="1" customHeight="1" x14ac:dyDescent="0.2">
      <c r="A42" s="78" t="s">
        <v>4</v>
      </c>
      <c r="B42" s="80">
        <v>5</v>
      </c>
      <c r="C42" s="83">
        <v>8995248.8599999994</v>
      </c>
      <c r="D42" s="83">
        <v>0</v>
      </c>
      <c r="E42" s="83">
        <v>8995248.8599999994</v>
      </c>
      <c r="F42" s="78" t="s">
        <v>693</v>
      </c>
      <c r="G42" s="78" t="s">
        <v>386</v>
      </c>
      <c r="H42" s="78" t="s">
        <v>614</v>
      </c>
      <c r="I42" s="78" t="s">
        <v>694</v>
      </c>
    </row>
    <row r="43" spans="1:9" s="54" customFormat="1" ht="13.5" hidden="1" customHeight="1" x14ac:dyDescent="0.2">
      <c r="A43" s="78" t="s">
        <v>4</v>
      </c>
      <c r="B43" s="80">
        <v>6</v>
      </c>
      <c r="C43" s="83">
        <v>9590086.1999999993</v>
      </c>
      <c r="D43" s="83">
        <v>0</v>
      </c>
      <c r="E43" s="83">
        <v>9590086.1999999993</v>
      </c>
      <c r="F43" s="78" t="s">
        <v>695</v>
      </c>
      <c r="G43" s="78" t="s">
        <v>386</v>
      </c>
      <c r="H43" s="78" t="s">
        <v>617</v>
      </c>
      <c r="I43" s="78" t="s">
        <v>696</v>
      </c>
    </row>
    <row r="44" spans="1:9" s="54" customFormat="1" ht="13.5" hidden="1" customHeight="1" x14ac:dyDescent="0.2">
      <c r="A44" s="78" t="s">
        <v>4</v>
      </c>
      <c r="B44" s="80">
        <v>7</v>
      </c>
      <c r="C44" s="83">
        <v>8718562.5</v>
      </c>
      <c r="D44" s="83">
        <v>0</v>
      </c>
      <c r="E44" s="83">
        <v>8718562.5</v>
      </c>
      <c r="F44" s="78" t="s">
        <v>697</v>
      </c>
      <c r="G44" s="78" t="s">
        <v>386</v>
      </c>
      <c r="H44" s="78" t="s">
        <v>620</v>
      </c>
      <c r="I44" s="78" t="s">
        <v>698</v>
      </c>
    </row>
    <row r="45" spans="1:9" s="54" customFormat="1" ht="13.5" hidden="1" customHeight="1" x14ac:dyDescent="0.2">
      <c r="A45" s="78" t="s">
        <v>4</v>
      </c>
      <c r="B45" s="80">
        <v>8</v>
      </c>
      <c r="C45" s="83">
        <v>8718626.1199999992</v>
      </c>
      <c r="D45" s="83">
        <v>0</v>
      </c>
      <c r="E45" s="83">
        <v>8718626.1199999992</v>
      </c>
      <c r="F45" s="78" t="s">
        <v>699</v>
      </c>
      <c r="G45" s="78" t="s">
        <v>386</v>
      </c>
      <c r="H45" s="78" t="s">
        <v>623</v>
      </c>
      <c r="I45" s="78" t="s">
        <v>700</v>
      </c>
    </row>
    <row r="46" spans="1:9" s="54" customFormat="1" ht="13.5" hidden="1" customHeight="1" x14ac:dyDescent="0.2">
      <c r="A46" s="78" t="s">
        <v>4</v>
      </c>
      <c r="B46" s="80">
        <v>9</v>
      </c>
      <c r="C46" s="83">
        <v>9087415.1799999997</v>
      </c>
      <c r="D46" s="83">
        <v>0</v>
      </c>
      <c r="E46" s="83">
        <v>9087415.1799999997</v>
      </c>
      <c r="F46" s="78" t="s">
        <v>701</v>
      </c>
      <c r="G46" s="78" t="s">
        <v>386</v>
      </c>
      <c r="H46" s="78" t="s">
        <v>626</v>
      </c>
      <c r="I46" s="78" t="s">
        <v>702</v>
      </c>
    </row>
    <row r="47" spans="1:9" s="54" customFormat="1" ht="13.5" hidden="1" customHeight="1" x14ac:dyDescent="0.2">
      <c r="A47" s="78" t="s">
        <v>4</v>
      </c>
      <c r="B47" s="80">
        <v>10</v>
      </c>
      <c r="C47" s="83">
        <v>9087415.1799999997</v>
      </c>
      <c r="D47" s="83">
        <v>0</v>
      </c>
      <c r="E47" s="83">
        <v>9087415.1799999997</v>
      </c>
      <c r="F47" s="78" t="s">
        <v>703</v>
      </c>
      <c r="G47" s="78" t="s">
        <v>386</v>
      </c>
      <c r="H47" s="78" t="s">
        <v>629</v>
      </c>
      <c r="I47" s="78" t="s">
        <v>704</v>
      </c>
    </row>
    <row r="48" spans="1:9" s="54" customFormat="1" ht="13.5" hidden="1" customHeight="1" x14ac:dyDescent="0.2">
      <c r="A48" s="78" t="s">
        <v>4</v>
      </c>
      <c r="B48" s="80">
        <v>11</v>
      </c>
      <c r="C48" s="83">
        <v>9087415.1799999997</v>
      </c>
      <c r="D48" s="83">
        <v>0</v>
      </c>
      <c r="E48" s="83">
        <v>9087415.1799999997</v>
      </c>
      <c r="F48" s="78" t="s">
        <v>705</v>
      </c>
      <c r="G48" s="78" t="s">
        <v>386</v>
      </c>
      <c r="H48" s="78" t="s">
        <v>632</v>
      </c>
      <c r="I48" s="78" t="s">
        <v>706</v>
      </c>
    </row>
    <row r="49" spans="1:9" s="54" customFormat="1" ht="13.5" hidden="1" customHeight="1" x14ac:dyDescent="0.2">
      <c r="A49" s="78" t="s">
        <v>4</v>
      </c>
      <c r="B49" s="80">
        <v>12</v>
      </c>
      <c r="C49" s="83">
        <v>9089648.8100000005</v>
      </c>
      <c r="D49" s="83">
        <v>0</v>
      </c>
      <c r="E49" s="83">
        <v>9089648.8100000005</v>
      </c>
      <c r="F49" s="78" t="s">
        <v>707</v>
      </c>
      <c r="G49" s="78" t="s">
        <v>386</v>
      </c>
      <c r="H49" s="78" t="s">
        <v>635</v>
      </c>
      <c r="I49" s="78" t="s">
        <v>708</v>
      </c>
    </row>
    <row r="50" spans="1:9" s="54" customFormat="1" ht="13.5" hidden="1" customHeight="1" x14ac:dyDescent="0.2">
      <c r="A50" s="78" t="s">
        <v>5</v>
      </c>
      <c r="B50" s="80">
        <v>1</v>
      </c>
      <c r="C50" s="83">
        <v>379920.09</v>
      </c>
      <c r="D50" s="83">
        <v>0</v>
      </c>
      <c r="E50" s="83">
        <v>379920.09</v>
      </c>
      <c r="F50" s="78" t="s">
        <v>709</v>
      </c>
      <c r="G50" s="78" t="s">
        <v>423</v>
      </c>
      <c r="H50" s="78" t="s">
        <v>602</v>
      </c>
      <c r="I50" s="78" t="s">
        <v>710</v>
      </c>
    </row>
    <row r="51" spans="1:9" s="54" customFormat="1" ht="13.5" hidden="1" customHeight="1" x14ac:dyDescent="0.2">
      <c r="A51" s="78" t="s">
        <v>5</v>
      </c>
      <c r="B51" s="80">
        <v>2</v>
      </c>
      <c r="C51" s="83">
        <v>379920.09</v>
      </c>
      <c r="D51" s="83">
        <v>0</v>
      </c>
      <c r="E51" s="83">
        <v>379920.09</v>
      </c>
      <c r="F51" s="78" t="s">
        <v>711</v>
      </c>
      <c r="G51" s="78" t="s">
        <v>423</v>
      </c>
      <c r="H51" s="78" t="s">
        <v>605</v>
      </c>
      <c r="I51" s="78" t="s">
        <v>712</v>
      </c>
    </row>
    <row r="52" spans="1:9" s="54" customFormat="1" ht="13.5" hidden="1" customHeight="1" x14ac:dyDescent="0.2">
      <c r="A52" s="78" t="s">
        <v>5</v>
      </c>
      <c r="B52" s="80">
        <v>3</v>
      </c>
      <c r="C52" s="83">
        <v>379920.09</v>
      </c>
      <c r="D52" s="83">
        <v>0</v>
      </c>
      <c r="E52" s="83">
        <v>379920.09</v>
      </c>
      <c r="F52" s="78" t="s">
        <v>713</v>
      </c>
      <c r="G52" s="78" t="s">
        <v>423</v>
      </c>
      <c r="H52" s="78" t="s">
        <v>608</v>
      </c>
      <c r="I52" s="78" t="s">
        <v>714</v>
      </c>
    </row>
    <row r="53" spans="1:9" s="54" customFormat="1" ht="13.5" hidden="1" customHeight="1" x14ac:dyDescent="0.2">
      <c r="A53" s="78" t="s">
        <v>5</v>
      </c>
      <c r="B53" s="80">
        <v>4</v>
      </c>
      <c r="C53" s="83">
        <v>379920.09</v>
      </c>
      <c r="D53" s="83">
        <v>0</v>
      </c>
      <c r="E53" s="83">
        <v>379920.09</v>
      </c>
      <c r="F53" s="78" t="s">
        <v>715</v>
      </c>
      <c r="G53" s="78" t="s">
        <v>423</v>
      </c>
      <c r="H53" s="78" t="s">
        <v>611</v>
      </c>
      <c r="I53" s="78" t="s">
        <v>716</v>
      </c>
    </row>
    <row r="54" spans="1:9" s="54" customFormat="1" ht="13.5" hidden="1" customHeight="1" x14ac:dyDescent="0.2">
      <c r="A54" s="78" t="s">
        <v>5</v>
      </c>
      <c r="B54" s="80">
        <v>5</v>
      </c>
      <c r="C54" s="83">
        <v>379920.09</v>
      </c>
      <c r="D54" s="83">
        <v>0</v>
      </c>
      <c r="E54" s="83">
        <v>379920.09</v>
      </c>
      <c r="F54" s="78" t="s">
        <v>717</v>
      </c>
      <c r="G54" s="78" t="s">
        <v>423</v>
      </c>
      <c r="H54" s="78" t="s">
        <v>614</v>
      </c>
      <c r="I54" s="78" t="s">
        <v>718</v>
      </c>
    </row>
    <row r="55" spans="1:9" s="54" customFormat="1" ht="13.5" hidden="1" customHeight="1" x14ac:dyDescent="0.2">
      <c r="A55" s="78" t="s">
        <v>5</v>
      </c>
      <c r="B55" s="80">
        <v>6</v>
      </c>
      <c r="C55" s="83">
        <v>850866.27</v>
      </c>
      <c r="D55" s="83">
        <v>0</v>
      </c>
      <c r="E55" s="83">
        <v>850866.27</v>
      </c>
      <c r="F55" s="78" t="s">
        <v>719</v>
      </c>
      <c r="G55" s="78" t="s">
        <v>423</v>
      </c>
      <c r="H55" s="78" t="s">
        <v>617</v>
      </c>
      <c r="I55" s="78" t="s">
        <v>720</v>
      </c>
    </row>
    <row r="56" spans="1:9" s="54" customFormat="1" ht="13.5" hidden="1" customHeight="1" x14ac:dyDescent="0.2">
      <c r="A56" s="78" t="s">
        <v>5</v>
      </c>
      <c r="B56" s="80">
        <v>7</v>
      </c>
      <c r="C56" s="83">
        <v>392267.05</v>
      </c>
      <c r="D56" s="83">
        <v>0</v>
      </c>
      <c r="E56" s="83">
        <v>392267.05</v>
      </c>
      <c r="F56" s="78" t="s">
        <v>721</v>
      </c>
      <c r="G56" s="78" t="s">
        <v>423</v>
      </c>
      <c r="H56" s="78" t="s">
        <v>620</v>
      </c>
      <c r="I56" s="78" t="s">
        <v>722</v>
      </c>
    </row>
    <row r="57" spans="1:9" s="54" customFormat="1" ht="13.5" hidden="1" customHeight="1" x14ac:dyDescent="0.2">
      <c r="A57" s="78" t="s">
        <v>5</v>
      </c>
      <c r="B57" s="80">
        <v>8</v>
      </c>
      <c r="C57" s="83">
        <v>392271.17</v>
      </c>
      <c r="D57" s="83">
        <v>0</v>
      </c>
      <c r="E57" s="83">
        <v>392271.17</v>
      </c>
      <c r="F57" s="78" t="s">
        <v>723</v>
      </c>
      <c r="G57" s="78" t="s">
        <v>423</v>
      </c>
      <c r="H57" s="78" t="s">
        <v>623</v>
      </c>
      <c r="I57" s="78" t="s">
        <v>724</v>
      </c>
    </row>
    <row r="58" spans="1:9" s="54" customFormat="1" ht="13.5" hidden="1" customHeight="1" x14ac:dyDescent="0.2">
      <c r="A58" s="78" t="s">
        <v>5</v>
      </c>
      <c r="B58" s="80">
        <v>9</v>
      </c>
      <c r="C58" s="83">
        <v>416404.5</v>
      </c>
      <c r="D58" s="83">
        <v>0</v>
      </c>
      <c r="E58" s="83">
        <v>416404.5</v>
      </c>
      <c r="F58" s="78" t="s">
        <v>725</v>
      </c>
      <c r="G58" s="78" t="s">
        <v>423</v>
      </c>
      <c r="H58" s="78" t="s">
        <v>626</v>
      </c>
      <c r="I58" s="78" t="s">
        <v>726</v>
      </c>
    </row>
    <row r="59" spans="1:9" s="54" customFormat="1" ht="13.5" hidden="1" customHeight="1" x14ac:dyDescent="0.2">
      <c r="A59" s="78" t="s">
        <v>5</v>
      </c>
      <c r="B59" s="80">
        <v>10</v>
      </c>
      <c r="C59" s="83">
        <v>416404.51</v>
      </c>
      <c r="D59" s="83">
        <v>0</v>
      </c>
      <c r="E59" s="83">
        <v>416404.51</v>
      </c>
      <c r="F59" s="78" t="s">
        <v>727</v>
      </c>
      <c r="G59" s="78" t="s">
        <v>423</v>
      </c>
      <c r="H59" s="78" t="s">
        <v>629</v>
      </c>
      <c r="I59" s="78" t="s">
        <v>728</v>
      </c>
    </row>
    <row r="60" spans="1:9" s="54" customFormat="1" ht="13.5" hidden="1" customHeight="1" x14ac:dyDescent="0.2">
      <c r="A60" s="78" t="s">
        <v>5</v>
      </c>
      <c r="B60" s="80">
        <v>11</v>
      </c>
      <c r="C60" s="83">
        <v>416404.5</v>
      </c>
      <c r="D60" s="83">
        <v>0</v>
      </c>
      <c r="E60" s="83">
        <v>416404.5</v>
      </c>
      <c r="F60" s="78" t="s">
        <v>729</v>
      </c>
      <c r="G60" s="78" t="s">
        <v>423</v>
      </c>
      <c r="H60" s="78" t="s">
        <v>632</v>
      </c>
      <c r="I60" s="78" t="s">
        <v>730</v>
      </c>
    </row>
    <row r="61" spans="1:9" s="54" customFormat="1" ht="13.5" hidden="1" customHeight="1" x14ac:dyDescent="0.2">
      <c r="A61" s="78" t="s">
        <v>5</v>
      </c>
      <c r="B61" s="80">
        <v>12</v>
      </c>
      <c r="C61" s="83">
        <v>416391.39</v>
      </c>
      <c r="D61" s="83">
        <v>0</v>
      </c>
      <c r="E61" s="83">
        <v>416391.39</v>
      </c>
      <c r="F61" s="78" t="s">
        <v>731</v>
      </c>
      <c r="G61" s="78" t="s">
        <v>423</v>
      </c>
      <c r="H61" s="78" t="s">
        <v>635</v>
      </c>
      <c r="I61" s="78" t="s">
        <v>732</v>
      </c>
    </row>
    <row r="62" spans="1:9" s="54" customFormat="1" ht="13.5" hidden="1" customHeight="1" x14ac:dyDescent="0.2">
      <c r="A62" s="78" t="s">
        <v>6</v>
      </c>
      <c r="B62" s="80">
        <v>1</v>
      </c>
      <c r="C62" s="83">
        <v>555158.57999999996</v>
      </c>
      <c r="D62" s="83">
        <v>0</v>
      </c>
      <c r="E62" s="83">
        <v>555158.57999999996</v>
      </c>
      <c r="F62" s="78" t="s">
        <v>733</v>
      </c>
      <c r="G62" s="78" t="s">
        <v>424</v>
      </c>
      <c r="H62" s="78" t="s">
        <v>602</v>
      </c>
      <c r="I62" s="78" t="s">
        <v>734</v>
      </c>
    </row>
    <row r="63" spans="1:9" s="54" customFormat="1" ht="13.5" hidden="1" customHeight="1" x14ac:dyDescent="0.2">
      <c r="A63" s="78" t="s">
        <v>6</v>
      </c>
      <c r="B63" s="80">
        <v>2</v>
      </c>
      <c r="C63" s="83">
        <v>555158.57999999996</v>
      </c>
      <c r="D63" s="83">
        <v>0</v>
      </c>
      <c r="E63" s="83">
        <v>555158.57999999996</v>
      </c>
      <c r="F63" s="78" t="s">
        <v>735</v>
      </c>
      <c r="G63" s="78" t="s">
        <v>424</v>
      </c>
      <c r="H63" s="78" t="s">
        <v>605</v>
      </c>
      <c r="I63" s="78" t="s">
        <v>736</v>
      </c>
    </row>
    <row r="64" spans="1:9" s="54" customFormat="1" ht="13.5" hidden="1" customHeight="1" x14ac:dyDescent="0.2">
      <c r="A64" s="78" t="s">
        <v>6</v>
      </c>
      <c r="B64" s="80">
        <v>3</v>
      </c>
      <c r="C64" s="83">
        <v>555158.57999999996</v>
      </c>
      <c r="D64" s="83">
        <v>0</v>
      </c>
      <c r="E64" s="83">
        <v>555158.57999999996</v>
      </c>
      <c r="F64" s="78" t="s">
        <v>737</v>
      </c>
      <c r="G64" s="78" t="s">
        <v>424</v>
      </c>
      <c r="H64" s="78" t="s">
        <v>608</v>
      </c>
      <c r="I64" s="78" t="s">
        <v>738</v>
      </c>
    </row>
    <row r="65" spans="1:9" s="54" customFormat="1" ht="13.5" hidden="1" customHeight="1" x14ac:dyDescent="0.2">
      <c r="A65" s="78" t="s">
        <v>6</v>
      </c>
      <c r="B65" s="80">
        <v>4</v>
      </c>
      <c r="C65" s="83">
        <v>555158.57999999996</v>
      </c>
      <c r="D65" s="83">
        <v>0</v>
      </c>
      <c r="E65" s="83">
        <v>555158.57999999996</v>
      </c>
      <c r="F65" s="78" t="s">
        <v>739</v>
      </c>
      <c r="G65" s="78" t="s">
        <v>424</v>
      </c>
      <c r="H65" s="78" t="s">
        <v>611</v>
      </c>
      <c r="I65" s="78" t="s">
        <v>740</v>
      </c>
    </row>
    <row r="66" spans="1:9" s="54" customFormat="1" ht="13.5" hidden="1" customHeight="1" x14ac:dyDescent="0.2">
      <c r="A66" s="78" t="s">
        <v>6</v>
      </c>
      <c r="B66" s="80">
        <v>5</v>
      </c>
      <c r="C66" s="83">
        <v>555158.57999999996</v>
      </c>
      <c r="D66" s="83">
        <v>0</v>
      </c>
      <c r="E66" s="83">
        <v>555158.57999999996</v>
      </c>
      <c r="F66" s="78" t="s">
        <v>741</v>
      </c>
      <c r="G66" s="78" t="s">
        <v>424</v>
      </c>
      <c r="H66" s="78" t="s">
        <v>614</v>
      </c>
      <c r="I66" s="78" t="s">
        <v>742</v>
      </c>
    </row>
    <row r="67" spans="1:9" s="54" customFormat="1" ht="13.5" hidden="1" customHeight="1" x14ac:dyDescent="0.2">
      <c r="A67" s="78" t="s">
        <v>6</v>
      </c>
      <c r="B67" s="80">
        <v>6</v>
      </c>
      <c r="C67" s="83">
        <v>577521</v>
      </c>
      <c r="D67" s="83">
        <v>0</v>
      </c>
      <c r="E67" s="83">
        <v>577521</v>
      </c>
      <c r="F67" s="78" t="s">
        <v>743</v>
      </c>
      <c r="G67" s="78" t="s">
        <v>424</v>
      </c>
      <c r="H67" s="78" t="s">
        <v>617</v>
      </c>
      <c r="I67" s="78" t="s">
        <v>744</v>
      </c>
    </row>
    <row r="68" spans="1:9" s="54" customFormat="1" ht="13.5" hidden="1" customHeight="1" x14ac:dyDescent="0.2">
      <c r="A68" s="78" t="s">
        <v>6</v>
      </c>
      <c r="B68" s="80">
        <v>7</v>
      </c>
      <c r="C68" s="83">
        <v>579171.63</v>
      </c>
      <c r="D68" s="83">
        <v>0</v>
      </c>
      <c r="E68" s="83">
        <v>579171.63</v>
      </c>
      <c r="F68" s="78" t="s">
        <v>745</v>
      </c>
      <c r="G68" s="78" t="s">
        <v>424</v>
      </c>
      <c r="H68" s="78" t="s">
        <v>620</v>
      </c>
      <c r="I68" s="78" t="s">
        <v>746</v>
      </c>
    </row>
    <row r="69" spans="1:9" s="54" customFormat="1" ht="13.5" hidden="1" customHeight="1" x14ac:dyDescent="0.2">
      <c r="A69" s="78" t="s">
        <v>6</v>
      </c>
      <c r="B69" s="80">
        <v>8</v>
      </c>
      <c r="C69" s="83">
        <v>579175.36</v>
      </c>
      <c r="D69" s="83">
        <v>0</v>
      </c>
      <c r="E69" s="83">
        <v>579175.36</v>
      </c>
      <c r="F69" s="78" t="s">
        <v>747</v>
      </c>
      <c r="G69" s="78" t="s">
        <v>424</v>
      </c>
      <c r="H69" s="78" t="s">
        <v>623</v>
      </c>
      <c r="I69" s="78" t="s">
        <v>748</v>
      </c>
    </row>
    <row r="70" spans="1:9" s="54" customFormat="1" ht="13.5" hidden="1" customHeight="1" x14ac:dyDescent="0.2">
      <c r="A70" s="78" t="s">
        <v>6</v>
      </c>
      <c r="B70" s="80">
        <v>9</v>
      </c>
      <c r="C70" s="83">
        <v>601045.54</v>
      </c>
      <c r="D70" s="83">
        <v>0</v>
      </c>
      <c r="E70" s="83">
        <v>601045.54</v>
      </c>
      <c r="F70" s="78" t="s">
        <v>749</v>
      </c>
      <c r="G70" s="78" t="s">
        <v>424</v>
      </c>
      <c r="H70" s="78" t="s">
        <v>626</v>
      </c>
      <c r="I70" s="78" t="s">
        <v>750</v>
      </c>
    </row>
    <row r="71" spans="1:9" s="54" customFormat="1" ht="13.5" hidden="1" customHeight="1" x14ac:dyDescent="0.2">
      <c r="A71" s="78" t="s">
        <v>6</v>
      </c>
      <c r="B71" s="80">
        <v>10</v>
      </c>
      <c r="C71" s="83">
        <v>601045.54</v>
      </c>
      <c r="D71" s="83">
        <v>0</v>
      </c>
      <c r="E71" s="83">
        <v>601045.54</v>
      </c>
      <c r="F71" s="78" t="s">
        <v>751</v>
      </c>
      <c r="G71" s="78" t="s">
        <v>424</v>
      </c>
      <c r="H71" s="78" t="s">
        <v>629</v>
      </c>
      <c r="I71" s="78" t="s">
        <v>752</v>
      </c>
    </row>
    <row r="72" spans="1:9" s="54" customFormat="1" ht="13.5" hidden="1" customHeight="1" x14ac:dyDescent="0.2">
      <c r="A72" s="78" t="s">
        <v>6</v>
      </c>
      <c r="B72" s="80">
        <v>11</v>
      </c>
      <c r="C72" s="83">
        <v>601045.53</v>
      </c>
      <c r="D72" s="83">
        <v>0</v>
      </c>
      <c r="E72" s="83">
        <v>601045.53</v>
      </c>
      <c r="F72" s="78" t="s">
        <v>753</v>
      </c>
      <c r="G72" s="78" t="s">
        <v>424</v>
      </c>
      <c r="H72" s="78" t="s">
        <v>632</v>
      </c>
      <c r="I72" s="78" t="s">
        <v>754</v>
      </c>
    </row>
    <row r="73" spans="1:9" s="54" customFormat="1" ht="13.5" hidden="1" customHeight="1" x14ac:dyDescent="0.2">
      <c r="A73" s="78" t="s">
        <v>6</v>
      </c>
      <c r="B73" s="80">
        <v>12</v>
      </c>
      <c r="C73" s="83">
        <v>601033.65</v>
      </c>
      <c r="D73" s="83">
        <v>0</v>
      </c>
      <c r="E73" s="83">
        <v>601033.65</v>
      </c>
      <c r="F73" s="78" t="s">
        <v>755</v>
      </c>
      <c r="G73" s="78" t="s">
        <v>424</v>
      </c>
      <c r="H73" s="78" t="s">
        <v>635</v>
      </c>
      <c r="I73" s="78" t="s">
        <v>756</v>
      </c>
    </row>
    <row r="74" spans="1:9" s="54" customFormat="1" ht="13.5" hidden="1" customHeight="1" x14ac:dyDescent="0.2">
      <c r="A74" s="78" t="s">
        <v>7</v>
      </c>
      <c r="B74" s="80">
        <v>1</v>
      </c>
      <c r="C74" s="83">
        <v>4639352.87</v>
      </c>
      <c r="D74" s="83">
        <v>0</v>
      </c>
      <c r="E74" s="83">
        <v>4639352.87</v>
      </c>
      <c r="F74" s="78" t="s">
        <v>757</v>
      </c>
      <c r="G74" s="78" t="s">
        <v>345</v>
      </c>
      <c r="H74" s="78" t="s">
        <v>602</v>
      </c>
      <c r="I74" s="78" t="s">
        <v>758</v>
      </c>
    </row>
    <row r="75" spans="1:9" s="54" customFormat="1" ht="13.5" hidden="1" customHeight="1" x14ac:dyDescent="0.2">
      <c r="A75" s="78" t="s">
        <v>7</v>
      </c>
      <c r="B75" s="80">
        <v>2</v>
      </c>
      <c r="C75" s="83">
        <v>4639352.87</v>
      </c>
      <c r="D75" s="83">
        <v>0</v>
      </c>
      <c r="E75" s="83">
        <v>4639352.87</v>
      </c>
      <c r="F75" s="78" t="s">
        <v>759</v>
      </c>
      <c r="G75" s="78" t="s">
        <v>345</v>
      </c>
      <c r="H75" s="78" t="s">
        <v>605</v>
      </c>
      <c r="I75" s="78" t="s">
        <v>760</v>
      </c>
    </row>
    <row r="76" spans="1:9" s="54" customFormat="1" ht="13.5" hidden="1" customHeight="1" x14ac:dyDescent="0.2">
      <c r="A76" s="78" t="s">
        <v>7</v>
      </c>
      <c r="B76" s="80">
        <v>3</v>
      </c>
      <c r="C76" s="83">
        <v>4639366.3499999996</v>
      </c>
      <c r="D76" s="83">
        <v>0</v>
      </c>
      <c r="E76" s="83">
        <v>4639366.3499999996</v>
      </c>
      <c r="F76" s="78" t="s">
        <v>761</v>
      </c>
      <c r="G76" s="78" t="s">
        <v>345</v>
      </c>
      <c r="H76" s="78" t="s">
        <v>608</v>
      </c>
      <c r="I76" s="78" t="s">
        <v>762</v>
      </c>
    </row>
    <row r="77" spans="1:9" s="54" customFormat="1" ht="13.5" hidden="1" customHeight="1" x14ac:dyDescent="0.2">
      <c r="A77" s="78" t="s">
        <v>7</v>
      </c>
      <c r="B77" s="80">
        <v>4</v>
      </c>
      <c r="C77" s="83">
        <v>4639366.3499999996</v>
      </c>
      <c r="D77" s="83">
        <v>0</v>
      </c>
      <c r="E77" s="83">
        <v>4639366.3499999996</v>
      </c>
      <c r="F77" s="78" t="s">
        <v>763</v>
      </c>
      <c r="G77" s="78" t="s">
        <v>345</v>
      </c>
      <c r="H77" s="78" t="s">
        <v>611</v>
      </c>
      <c r="I77" s="78" t="s">
        <v>764</v>
      </c>
    </row>
    <row r="78" spans="1:9" s="54" customFormat="1" ht="13.5" hidden="1" customHeight="1" x14ac:dyDescent="0.2">
      <c r="A78" s="78" t="s">
        <v>7</v>
      </c>
      <c r="B78" s="80">
        <v>5</v>
      </c>
      <c r="C78" s="83">
        <v>4639366.3499999996</v>
      </c>
      <c r="D78" s="83">
        <v>0</v>
      </c>
      <c r="E78" s="83">
        <v>4639366.3499999996</v>
      </c>
      <c r="F78" s="78" t="s">
        <v>765</v>
      </c>
      <c r="G78" s="78" t="s">
        <v>345</v>
      </c>
      <c r="H78" s="78" t="s">
        <v>614</v>
      </c>
      <c r="I78" s="78" t="s">
        <v>766</v>
      </c>
    </row>
    <row r="79" spans="1:9" s="54" customFormat="1" ht="13.5" hidden="1" customHeight="1" x14ac:dyDescent="0.2">
      <c r="A79" s="78" t="s">
        <v>7</v>
      </c>
      <c r="B79" s="80">
        <v>6</v>
      </c>
      <c r="C79" s="83">
        <v>4403266.4000000004</v>
      </c>
      <c r="D79" s="83">
        <v>0</v>
      </c>
      <c r="E79" s="83">
        <v>4403266.4000000004</v>
      </c>
      <c r="F79" s="78" t="s">
        <v>767</v>
      </c>
      <c r="G79" s="78" t="s">
        <v>345</v>
      </c>
      <c r="H79" s="78" t="s">
        <v>617</v>
      </c>
      <c r="I79" s="78" t="s">
        <v>768</v>
      </c>
    </row>
    <row r="80" spans="1:9" s="54" customFormat="1" ht="13.5" hidden="1" customHeight="1" x14ac:dyDescent="0.2">
      <c r="A80" s="78" t="s">
        <v>7</v>
      </c>
      <c r="B80" s="80">
        <v>7</v>
      </c>
      <c r="C80" s="83">
        <v>4446298.66</v>
      </c>
      <c r="D80" s="83">
        <v>0</v>
      </c>
      <c r="E80" s="83">
        <v>4446298.66</v>
      </c>
      <c r="F80" s="78" t="s">
        <v>769</v>
      </c>
      <c r="G80" s="78" t="s">
        <v>345</v>
      </c>
      <c r="H80" s="78" t="s">
        <v>620</v>
      </c>
      <c r="I80" s="78" t="s">
        <v>770</v>
      </c>
    </row>
    <row r="81" spans="1:9" s="54" customFormat="1" ht="13.5" hidden="1" customHeight="1" x14ac:dyDescent="0.2">
      <c r="A81" s="78" t="s">
        <v>7</v>
      </c>
      <c r="B81" s="80">
        <v>8</v>
      </c>
      <c r="C81" s="83">
        <v>4446329.6500000004</v>
      </c>
      <c r="D81" s="83">
        <v>0</v>
      </c>
      <c r="E81" s="83">
        <v>4446329.6500000004</v>
      </c>
      <c r="F81" s="78" t="s">
        <v>771</v>
      </c>
      <c r="G81" s="78" t="s">
        <v>345</v>
      </c>
      <c r="H81" s="78" t="s">
        <v>623</v>
      </c>
      <c r="I81" s="78" t="s">
        <v>772</v>
      </c>
    </row>
    <row r="82" spans="1:9" s="54" customFormat="1" ht="13.5" hidden="1" customHeight="1" x14ac:dyDescent="0.2">
      <c r="A82" s="78" t="s">
        <v>7</v>
      </c>
      <c r="B82" s="80">
        <v>9</v>
      </c>
      <c r="C82" s="83">
        <v>4620179.72</v>
      </c>
      <c r="D82" s="83">
        <v>0</v>
      </c>
      <c r="E82" s="83">
        <v>4620179.72</v>
      </c>
      <c r="F82" s="78" t="s">
        <v>773</v>
      </c>
      <c r="G82" s="78" t="s">
        <v>345</v>
      </c>
      <c r="H82" s="78" t="s">
        <v>626</v>
      </c>
      <c r="I82" s="78" t="s">
        <v>774</v>
      </c>
    </row>
    <row r="83" spans="1:9" s="54" customFormat="1" ht="13.5" hidden="1" customHeight="1" x14ac:dyDescent="0.2">
      <c r="A83" s="78" t="s">
        <v>7</v>
      </c>
      <c r="B83" s="80">
        <v>10</v>
      </c>
      <c r="C83" s="83">
        <v>4620179.72</v>
      </c>
      <c r="D83" s="83">
        <v>0</v>
      </c>
      <c r="E83" s="83">
        <v>4620179.72</v>
      </c>
      <c r="F83" s="78" t="s">
        <v>775</v>
      </c>
      <c r="G83" s="78" t="s">
        <v>345</v>
      </c>
      <c r="H83" s="78" t="s">
        <v>629</v>
      </c>
      <c r="I83" s="78" t="s">
        <v>776</v>
      </c>
    </row>
    <row r="84" spans="1:9" s="54" customFormat="1" ht="13.5" hidden="1" customHeight="1" x14ac:dyDescent="0.2">
      <c r="A84" s="78" t="s">
        <v>7</v>
      </c>
      <c r="B84" s="80">
        <v>11</v>
      </c>
      <c r="C84" s="83">
        <v>4620179.72</v>
      </c>
      <c r="D84" s="83">
        <v>0</v>
      </c>
      <c r="E84" s="83">
        <v>4620179.72</v>
      </c>
      <c r="F84" s="78" t="s">
        <v>777</v>
      </c>
      <c r="G84" s="78" t="s">
        <v>345</v>
      </c>
      <c r="H84" s="78" t="s">
        <v>632</v>
      </c>
      <c r="I84" s="78" t="s">
        <v>778</v>
      </c>
    </row>
    <row r="85" spans="1:9" s="54" customFormat="1" ht="13.5" hidden="1" customHeight="1" x14ac:dyDescent="0.2">
      <c r="A85" s="78" t="s">
        <v>7</v>
      </c>
      <c r="B85" s="80">
        <v>12</v>
      </c>
      <c r="C85" s="83">
        <v>4620084.3600000003</v>
      </c>
      <c r="D85" s="83">
        <v>0</v>
      </c>
      <c r="E85" s="83">
        <v>4620084.3600000003</v>
      </c>
      <c r="F85" s="78" t="s">
        <v>779</v>
      </c>
      <c r="G85" s="78" t="s">
        <v>345</v>
      </c>
      <c r="H85" s="78" t="s">
        <v>635</v>
      </c>
      <c r="I85" s="78" t="s">
        <v>780</v>
      </c>
    </row>
    <row r="86" spans="1:9" s="54" customFormat="1" ht="13.5" hidden="1" customHeight="1" x14ac:dyDescent="0.2">
      <c r="A86" s="78" t="s">
        <v>8</v>
      </c>
      <c r="B86" s="80">
        <v>1</v>
      </c>
      <c r="C86" s="83">
        <v>1391509.86</v>
      </c>
      <c r="D86" s="83">
        <v>0</v>
      </c>
      <c r="E86" s="83">
        <v>1391509.86</v>
      </c>
      <c r="F86" s="78" t="s">
        <v>781</v>
      </c>
      <c r="G86" s="78" t="s">
        <v>378</v>
      </c>
      <c r="H86" s="78" t="s">
        <v>602</v>
      </c>
      <c r="I86" s="78" t="s">
        <v>782</v>
      </c>
    </row>
    <row r="87" spans="1:9" s="54" customFormat="1" ht="13.5" hidden="1" customHeight="1" x14ac:dyDescent="0.2">
      <c r="A87" s="78" t="s">
        <v>8</v>
      </c>
      <c r="B87" s="80">
        <v>2</v>
      </c>
      <c r="C87" s="83">
        <v>1391509.86</v>
      </c>
      <c r="D87" s="83">
        <v>0</v>
      </c>
      <c r="E87" s="83">
        <v>1391509.86</v>
      </c>
      <c r="F87" s="78" t="s">
        <v>783</v>
      </c>
      <c r="G87" s="78" t="s">
        <v>378</v>
      </c>
      <c r="H87" s="78" t="s">
        <v>605</v>
      </c>
      <c r="I87" s="78" t="s">
        <v>784</v>
      </c>
    </row>
    <row r="88" spans="1:9" s="54" customFormat="1" ht="13.5" hidden="1" customHeight="1" x14ac:dyDescent="0.2">
      <c r="A88" s="78" t="s">
        <v>8</v>
      </c>
      <c r="B88" s="80">
        <v>3</v>
      </c>
      <c r="C88" s="83">
        <v>1391509.86</v>
      </c>
      <c r="D88" s="83">
        <v>0</v>
      </c>
      <c r="E88" s="83">
        <v>1391509.86</v>
      </c>
      <c r="F88" s="78" t="s">
        <v>785</v>
      </c>
      <c r="G88" s="78" t="s">
        <v>378</v>
      </c>
      <c r="H88" s="78" t="s">
        <v>608</v>
      </c>
      <c r="I88" s="78" t="s">
        <v>786</v>
      </c>
    </row>
    <row r="89" spans="1:9" s="54" customFormat="1" ht="13.5" hidden="1" customHeight="1" x14ac:dyDescent="0.2">
      <c r="A89" s="78" t="s">
        <v>8</v>
      </c>
      <c r="B89" s="80">
        <v>4</v>
      </c>
      <c r="C89" s="83">
        <v>1391509.86</v>
      </c>
      <c r="D89" s="83">
        <v>0</v>
      </c>
      <c r="E89" s="83">
        <v>1391509.86</v>
      </c>
      <c r="F89" s="78" t="s">
        <v>787</v>
      </c>
      <c r="G89" s="78" t="s">
        <v>378</v>
      </c>
      <c r="H89" s="78" t="s">
        <v>611</v>
      </c>
      <c r="I89" s="78" t="s">
        <v>788</v>
      </c>
    </row>
    <row r="90" spans="1:9" s="54" customFormat="1" ht="13.5" hidden="1" customHeight="1" x14ac:dyDescent="0.2">
      <c r="A90" s="78" t="s">
        <v>8</v>
      </c>
      <c r="B90" s="80">
        <v>5</v>
      </c>
      <c r="C90" s="83">
        <v>1391509.86</v>
      </c>
      <c r="D90" s="83">
        <v>0</v>
      </c>
      <c r="E90" s="83">
        <v>1391509.86</v>
      </c>
      <c r="F90" s="78" t="s">
        <v>789</v>
      </c>
      <c r="G90" s="78" t="s">
        <v>378</v>
      </c>
      <c r="H90" s="78" t="s">
        <v>614</v>
      </c>
      <c r="I90" s="78" t="s">
        <v>790</v>
      </c>
    </row>
    <row r="91" spans="1:9" s="54" customFormat="1" ht="13.5" hidden="1" customHeight="1" x14ac:dyDescent="0.2">
      <c r="A91" s="78" t="s">
        <v>8</v>
      </c>
      <c r="B91" s="80">
        <v>6</v>
      </c>
      <c r="C91" s="83">
        <v>1215803.46</v>
      </c>
      <c r="D91" s="83">
        <v>0</v>
      </c>
      <c r="E91" s="83">
        <v>1215803.46</v>
      </c>
      <c r="F91" s="78" t="s">
        <v>791</v>
      </c>
      <c r="G91" s="78" t="s">
        <v>378</v>
      </c>
      <c r="H91" s="78" t="s">
        <v>617</v>
      </c>
      <c r="I91" s="78" t="s">
        <v>792</v>
      </c>
    </row>
    <row r="92" spans="1:9" s="54" customFormat="1" ht="13.5" hidden="1" customHeight="1" x14ac:dyDescent="0.2">
      <c r="A92" s="78" t="s">
        <v>8</v>
      </c>
      <c r="B92" s="80">
        <v>7</v>
      </c>
      <c r="C92" s="83">
        <v>1209082.6200000001</v>
      </c>
      <c r="D92" s="83">
        <v>0</v>
      </c>
      <c r="E92" s="83">
        <v>1209082.6200000001</v>
      </c>
      <c r="F92" s="78" t="s">
        <v>793</v>
      </c>
      <c r="G92" s="78" t="s">
        <v>378</v>
      </c>
      <c r="H92" s="78" t="s">
        <v>620</v>
      </c>
      <c r="I92" s="78" t="s">
        <v>794</v>
      </c>
    </row>
    <row r="93" spans="1:9" s="54" customFormat="1" ht="13.5" hidden="1" customHeight="1" x14ac:dyDescent="0.2">
      <c r="A93" s="78" t="s">
        <v>8</v>
      </c>
      <c r="B93" s="80">
        <v>8</v>
      </c>
      <c r="C93" s="83">
        <v>1209090.01</v>
      </c>
      <c r="D93" s="83">
        <v>0</v>
      </c>
      <c r="E93" s="83">
        <v>1209090.01</v>
      </c>
      <c r="F93" s="78" t="s">
        <v>795</v>
      </c>
      <c r="G93" s="78" t="s">
        <v>378</v>
      </c>
      <c r="H93" s="78" t="s">
        <v>623</v>
      </c>
      <c r="I93" s="78" t="s">
        <v>796</v>
      </c>
    </row>
    <row r="94" spans="1:9" s="54" customFormat="1" ht="13.5" hidden="1" customHeight="1" x14ac:dyDescent="0.2">
      <c r="A94" s="78" t="s">
        <v>8</v>
      </c>
      <c r="B94" s="80">
        <v>9</v>
      </c>
      <c r="C94" s="83">
        <v>1252491.97</v>
      </c>
      <c r="D94" s="83">
        <v>0</v>
      </c>
      <c r="E94" s="83">
        <v>1252491.97</v>
      </c>
      <c r="F94" s="78" t="s">
        <v>797</v>
      </c>
      <c r="G94" s="78" t="s">
        <v>378</v>
      </c>
      <c r="H94" s="78" t="s">
        <v>626</v>
      </c>
      <c r="I94" s="78" t="s">
        <v>798</v>
      </c>
    </row>
    <row r="95" spans="1:9" s="54" customFormat="1" ht="13.5" hidden="1" customHeight="1" x14ac:dyDescent="0.2">
      <c r="A95" s="78" t="s">
        <v>8</v>
      </c>
      <c r="B95" s="80">
        <v>10</v>
      </c>
      <c r="C95" s="83">
        <v>1252491.97</v>
      </c>
      <c r="D95" s="83">
        <v>0</v>
      </c>
      <c r="E95" s="83">
        <v>1252491.97</v>
      </c>
      <c r="F95" s="78" t="s">
        <v>799</v>
      </c>
      <c r="G95" s="78" t="s">
        <v>378</v>
      </c>
      <c r="H95" s="78" t="s">
        <v>629</v>
      </c>
      <c r="I95" s="78" t="s">
        <v>800</v>
      </c>
    </row>
    <row r="96" spans="1:9" s="54" customFormat="1" ht="13.5" hidden="1" customHeight="1" x14ac:dyDescent="0.2">
      <c r="A96" s="78" t="s">
        <v>8</v>
      </c>
      <c r="B96" s="80">
        <v>11</v>
      </c>
      <c r="C96" s="83">
        <v>1252491.97</v>
      </c>
      <c r="D96" s="83">
        <v>0</v>
      </c>
      <c r="E96" s="83">
        <v>1252491.97</v>
      </c>
      <c r="F96" s="78" t="s">
        <v>801</v>
      </c>
      <c r="G96" s="78" t="s">
        <v>378</v>
      </c>
      <c r="H96" s="78" t="s">
        <v>632</v>
      </c>
      <c r="I96" s="78" t="s">
        <v>802</v>
      </c>
    </row>
    <row r="97" spans="1:9" s="54" customFormat="1" ht="13.5" hidden="1" customHeight="1" x14ac:dyDescent="0.2">
      <c r="A97" s="78" t="s">
        <v>8</v>
      </c>
      <c r="B97" s="80">
        <v>12</v>
      </c>
      <c r="C97" s="83">
        <v>1252468.3799999999</v>
      </c>
      <c r="D97" s="83">
        <v>0</v>
      </c>
      <c r="E97" s="83">
        <v>1252468.3799999999</v>
      </c>
      <c r="F97" s="78" t="s">
        <v>803</v>
      </c>
      <c r="G97" s="78" t="s">
        <v>378</v>
      </c>
      <c r="H97" s="78" t="s">
        <v>635</v>
      </c>
      <c r="I97" s="78" t="s">
        <v>804</v>
      </c>
    </row>
    <row r="98" spans="1:9" s="54" customFormat="1" ht="13.5" hidden="1" customHeight="1" x14ac:dyDescent="0.2">
      <c r="A98" s="78" t="s">
        <v>9</v>
      </c>
      <c r="B98" s="80">
        <v>1</v>
      </c>
      <c r="C98" s="83">
        <v>167023.54</v>
      </c>
      <c r="D98" s="83">
        <v>0</v>
      </c>
      <c r="E98" s="83">
        <v>167023.54</v>
      </c>
      <c r="F98" s="78" t="s">
        <v>805</v>
      </c>
      <c r="G98" s="78" t="s">
        <v>382</v>
      </c>
      <c r="H98" s="78" t="s">
        <v>602</v>
      </c>
      <c r="I98" s="78" t="s">
        <v>806</v>
      </c>
    </row>
    <row r="99" spans="1:9" s="54" customFormat="1" ht="13.5" hidden="1" customHeight="1" x14ac:dyDescent="0.2">
      <c r="A99" s="78" t="s">
        <v>9</v>
      </c>
      <c r="B99" s="80">
        <v>2</v>
      </c>
      <c r="C99" s="83">
        <v>167023.54</v>
      </c>
      <c r="D99" s="83">
        <v>0</v>
      </c>
      <c r="E99" s="83">
        <v>167023.54</v>
      </c>
      <c r="F99" s="78" t="s">
        <v>807</v>
      </c>
      <c r="G99" s="78" t="s">
        <v>382</v>
      </c>
      <c r="H99" s="78" t="s">
        <v>605</v>
      </c>
      <c r="I99" s="78" t="s">
        <v>808</v>
      </c>
    </row>
    <row r="100" spans="1:9" s="54" customFormat="1" ht="13.5" hidden="1" customHeight="1" x14ac:dyDescent="0.2">
      <c r="A100" s="78" t="s">
        <v>9</v>
      </c>
      <c r="B100" s="80">
        <v>3</v>
      </c>
      <c r="C100" s="83">
        <v>167023.54</v>
      </c>
      <c r="D100" s="83">
        <v>0</v>
      </c>
      <c r="E100" s="83">
        <v>167023.54</v>
      </c>
      <c r="F100" s="78" t="s">
        <v>809</v>
      </c>
      <c r="G100" s="78" t="s">
        <v>382</v>
      </c>
      <c r="H100" s="78" t="s">
        <v>608</v>
      </c>
      <c r="I100" s="78" t="s">
        <v>810</v>
      </c>
    </row>
    <row r="101" spans="1:9" s="54" customFormat="1" ht="13.5" hidden="1" customHeight="1" x14ac:dyDescent="0.2">
      <c r="A101" s="78" t="s">
        <v>9</v>
      </c>
      <c r="B101" s="80">
        <v>4</v>
      </c>
      <c r="C101" s="83">
        <v>167023.54</v>
      </c>
      <c r="D101" s="83">
        <v>0</v>
      </c>
      <c r="E101" s="83">
        <v>167023.54</v>
      </c>
      <c r="F101" s="78" t="s">
        <v>811</v>
      </c>
      <c r="G101" s="78" t="s">
        <v>382</v>
      </c>
      <c r="H101" s="78" t="s">
        <v>611</v>
      </c>
      <c r="I101" s="78" t="s">
        <v>812</v>
      </c>
    </row>
    <row r="102" spans="1:9" s="54" customFormat="1" ht="13.5" hidden="1" customHeight="1" x14ac:dyDescent="0.2">
      <c r="A102" s="78" t="s">
        <v>9</v>
      </c>
      <c r="B102" s="80">
        <v>5</v>
      </c>
      <c r="C102" s="83">
        <v>167023.54</v>
      </c>
      <c r="D102" s="83">
        <v>0</v>
      </c>
      <c r="E102" s="83">
        <v>167023.54</v>
      </c>
      <c r="F102" s="78" t="s">
        <v>813</v>
      </c>
      <c r="G102" s="78" t="s">
        <v>382</v>
      </c>
      <c r="H102" s="78" t="s">
        <v>614</v>
      </c>
      <c r="I102" s="78" t="s">
        <v>814</v>
      </c>
    </row>
    <row r="103" spans="1:9" s="54" customFormat="1" ht="13.5" hidden="1" customHeight="1" x14ac:dyDescent="0.2">
      <c r="A103" s="78" t="s">
        <v>9</v>
      </c>
      <c r="B103" s="80">
        <v>6</v>
      </c>
      <c r="C103" s="83">
        <v>159948.04999999999</v>
      </c>
      <c r="D103" s="83">
        <v>0</v>
      </c>
      <c r="E103" s="83">
        <v>159948.04999999999</v>
      </c>
      <c r="F103" s="78" t="s">
        <v>815</v>
      </c>
      <c r="G103" s="78" t="s">
        <v>382</v>
      </c>
      <c r="H103" s="78" t="s">
        <v>617</v>
      </c>
      <c r="I103" s="78" t="s">
        <v>816</v>
      </c>
    </row>
    <row r="104" spans="1:9" s="54" customFormat="1" ht="13.5" hidden="1" customHeight="1" x14ac:dyDescent="0.2">
      <c r="A104" s="78" t="s">
        <v>9</v>
      </c>
      <c r="B104" s="80">
        <v>7</v>
      </c>
      <c r="C104" s="83">
        <v>159947.12</v>
      </c>
      <c r="D104" s="83">
        <v>0</v>
      </c>
      <c r="E104" s="83">
        <v>159947.12</v>
      </c>
      <c r="F104" s="78" t="s">
        <v>817</v>
      </c>
      <c r="G104" s="78" t="s">
        <v>382</v>
      </c>
      <c r="H104" s="78" t="s">
        <v>620</v>
      </c>
      <c r="I104" s="78" t="s">
        <v>818</v>
      </c>
    </row>
    <row r="105" spans="1:9" s="54" customFormat="1" ht="13.5" hidden="1" customHeight="1" x14ac:dyDescent="0.2">
      <c r="A105" s="78" t="s">
        <v>9</v>
      </c>
      <c r="B105" s="80">
        <v>8</v>
      </c>
      <c r="C105" s="83">
        <v>159948.32</v>
      </c>
      <c r="D105" s="83">
        <v>0</v>
      </c>
      <c r="E105" s="83">
        <v>159948.32</v>
      </c>
      <c r="F105" s="78" t="s">
        <v>819</v>
      </c>
      <c r="G105" s="78" t="s">
        <v>382</v>
      </c>
      <c r="H105" s="78" t="s">
        <v>623</v>
      </c>
      <c r="I105" s="78" t="s">
        <v>820</v>
      </c>
    </row>
    <row r="106" spans="1:9" s="54" customFormat="1" ht="13.5" hidden="1" customHeight="1" x14ac:dyDescent="0.2">
      <c r="A106" s="78" t="s">
        <v>9</v>
      </c>
      <c r="B106" s="80">
        <v>9</v>
      </c>
      <c r="C106" s="83">
        <v>167002.92000000001</v>
      </c>
      <c r="D106" s="83">
        <v>0</v>
      </c>
      <c r="E106" s="83">
        <v>167002.92000000001</v>
      </c>
      <c r="F106" s="78" t="s">
        <v>821</v>
      </c>
      <c r="G106" s="78" t="s">
        <v>382</v>
      </c>
      <c r="H106" s="78" t="s">
        <v>626</v>
      </c>
      <c r="I106" s="78" t="s">
        <v>822</v>
      </c>
    </row>
    <row r="107" spans="1:9" s="54" customFormat="1" ht="13.5" hidden="1" customHeight="1" x14ac:dyDescent="0.2">
      <c r="A107" s="78" t="s">
        <v>9</v>
      </c>
      <c r="B107" s="80">
        <v>10</v>
      </c>
      <c r="C107" s="83">
        <v>167002.92000000001</v>
      </c>
      <c r="D107" s="83">
        <v>0</v>
      </c>
      <c r="E107" s="83">
        <v>167002.92000000001</v>
      </c>
      <c r="F107" s="78" t="s">
        <v>823</v>
      </c>
      <c r="G107" s="78" t="s">
        <v>382</v>
      </c>
      <c r="H107" s="78" t="s">
        <v>629</v>
      </c>
      <c r="I107" s="78" t="s">
        <v>824</v>
      </c>
    </row>
    <row r="108" spans="1:9" s="54" customFormat="1" ht="13.5" hidden="1" customHeight="1" x14ac:dyDescent="0.2">
      <c r="A108" s="78" t="s">
        <v>9</v>
      </c>
      <c r="B108" s="80">
        <v>11</v>
      </c>
      <c r="C108" s="83">
        <v>167002.92000000001</v>
      </c>
      <c r="D108" s="83">
        <v>0</v>
      </c>
      <c r="E108" s="83">
        <v>167002.92000000001</v>
      </c>
      <c r="F108" s="78" t="s">
        <v>825</v>
      </c>
      <c r="G108" s="78" t="s">
        <v>382</v>
      </c>
      <c r="H108" s="78" t="s">
        <v>632</v>
      </c>
      <c r="I108" s="78" t="s">
        <v>826</v>
      </c>
    </row>
    <row r="109" spans="1:9" s="54" customFormat="1" ht="13.5" hidden="1" customHeight="1" x14ac:dyDescent="0.2">
      <c r="A109" s="78" t="s">
        <v>9</v>
      </c>
      <c r="B109" s="80">
        <v>12</v>
      </c>
      <c r="C109" s="83">
        <v>166999.07999999999</v>
      </c>
      <c r="D109" s="83">
        <v>0</v>
      </c>
      <c r="E109" s="83">
        <v>166999.07999999999</v>
      </c>
      <c r="F109" s="78" t="s">
        <v>827</v>
      </c>
      <c r="G109" s="78" t="s">
        <v>382</v>
      </c>
      <c r="H109" s="78" t="s">
        <v>635</v>
      </c>
      <c r="I109" s="78" t="s">
        <v>828</v>
      </c>
    </row>
    <row r="110" spans="1:9" s="54" customFormat="1" ht="13.5" hidden="1" customHeight="1" x14ac:dyDescent="0.2">
      <c r="A110" s="78" t="s">
        <v>10</v>
      </c>
      <c r="B110" s="80">
        <v>1</v>
      </c>
      <c r="C110" s="83">
        <v>621860.11</v>
      </c>
      <c r="D110" s="83">
        <v>0</v>
      </c>
      <c r="E110" s="83">
        <v>621860.11</v>
      </c>
      <c r="F110" s="78" t="s">
        <v>829</v>
      </c>
      <c r="G110" s="78" t="s">
        <v>425</v>
      </c>
      <c r="H110" s="78" t="s">
        <v>602</v>
      </c>
      <c r="I110" s="78" t="s">
        <v>830</v>
      </c>
    </row>
    <row r="111" spans="1:9" s="54" customFormat="1" ht="13.5" hidden="1" customHeight="1" x14ac:dyDescent="0.2">
      <c r="A111" s="78" t="s">
        <v>10</v>
      </c>
      <c r="B111" s="80">
        <v>2</v>
      </c>
      <c r="C111" s="83">
        <v>621860.11</v>
      </c>
      <c r="D111" s="83">
        <v>0</v>
      </c>
      <c r="E111" s="83">
        <v>621860.11</v>
      </c>
      <c r="F111" s="78" t="s">
        <v>831</v>
      </c>
      <c r="G111" s="78" t="s">
        <v>425</v>
      </c>
      <c r="H111" s="78" t="s">
        <v>605</v>
      </c>
      <c r="I111" s="78" t="s">
        <v>832</v>
      </c>
    </row>
    <row r="112" spans="1:9" s="54" customFormat="1" ht="13.5" hidden="1" customHeight="1" x14ac:dyDescent="0.2">
      <c r="A112" s="78" t="s">
        <v>10</v>
      </c>
      <c r="B112" s="80">
        <v>3</v>
      </c>
      <c r="C112" s="83">
        <v>621951.87</v>
      </c>
      <c r="D112" s="83">
        <v>0</v>
      </c>
      <c r="E112" s="83">
        <v>621951.87</v>
      </c>
      <c r="F112" s="78" t="s">
        <v>833</v>
      </c>
      <c r="G112" s="78" t="s">
        <v>425</v>
      </c>
      <c r="H112" s="78" t="s">
        <v>608</v>
      </c>
      <c r="I112" s="78" t="s">
        <v>834</v>
      </c>
    </row>
    <row r="113" spans="1:9" s="54" customFormat="1" ht="13.5" hidden="1" customHeight="1" x14ac:dyDescent="0.2">
      <c r="A113" s="78" t="s">
        <v>10</v>
      </c>
      <c r="B113" s="80">
        <v>4</v>
      </c>
      <c r="C113" s="83">
        <v>621951.87</v>
      </c>
      <c r="D113" s="83">
        <v>0</v>
      </c>
      <c r="E113" s="83">
        <v>621951.87</v>
      </c>
      <c r="F113" s="78" t="s">
        <v>835</v>
      </c>
      <c r="G113" s="78" t="s">
        <v>425</v>
      </c>
      <c r="H113" s="78" t="s">
        <v>611</v>
      </c>
      <c r="I113" s="78" t="s">
        <v>836</v>
      </c>
    </row>
    <row r="114" spans="1:9" s="54" customFormat="1" ht="13.5" hidden="1" customHeight="1" x14ac:dyDescent="0.2">
      <c r="A114" s="78" t="s">
        <v>10</v>
      </c>
      <c r="B114" s="80">
        <v>5</v>
      </c>
      <c r="C114" s="83">
        <v>621951.87</v>
      </c>
      <c r="D114" s="83">
        <v>0</v>
      </c>
      <c r="E114" s="83">
        <v>621951.87</v>
      </c>
      <c r="F114" s="78" t="s">
        <v>837</v>
      </c>
      <c r="G114" s="78" t="s">
        <v>425</v>
      </c>
      <c r="H114" s="78" t="s">
        <v>614</v>
      </c>
      <c r="I114" s="78" t="s">
        <v>838</v>
      </c>
    </row>
    <row r="115" spans="1:9" s="54" customFormat="1" ht="13.5" hidden="1" customHeight="1" x14ac:dyDescent="0.2">
      <c r="A115" s="78" t="s">
        <v>10</v>
      </c>
      <c r="B115" s="80">
        <v>6</v>
      </c>
      <c r="C115" s="83">
        <v>404235.42</v>
      </c>
      <c r="D115" s="83">
        <v>0</v>
      </c>
      <c r="E115" s="83">
        <v>404235.42</v>
      </c>
      <c r="F115" s="78" t="s">
        <v>839</v>
      </c>
      <c r="G115" s="78" t="s">
        <v>425</v>
      </c>
      <c r="H115" s="78" t="s">
        <v>617</v>
      </c>
      <c r="I115" s="78" t="s">
        <v>840</v>
      </c>
    </row>
    <row r="116" spans="1:9" s="54" customFormat="1" ht="13.5" hidden="1" customHeight="1" x14ac:dyDescent="0.2">
      <c r="A116" s="78" t="s">
        <v>10</v>
      </c>
      <c r="B116" s="80">
        <v>7</v>
      </c>
      <c r="C116" s="83">
        <v>237110.41</v>
      </c>
      <c r="D116" s="83">
        <v>0</v>
      </c>
      <c r="E116" s="83">
        <v>237110.41</v>
      </c>
      <c r="F116" s="78" t="s">
        <v>841</v>
      </c>
      <c r="G116" s="78" t="s">
        <v>425</v>
      </c>
      <c r="H116" s="78" t="s">
        <v>620</v>
      </c>
      <c r="I116" s="78" t="s">
        <v>842</v>
      </c>
    </row>
    <row r="117" spans="1:9" s="54" customFormat="1" ht="13.5" hidden="1" customHeight="1" x14ac:dyDescent="0.2">
      <c r="A117" s="78" t="s">
        <v>10</v>
      </c>
      <c r="B117" s="80">
        <v>8</v>
      </c>
      <c r="C117" s="83">
        <v>237118.71</v>
      </c>
      <c r="D117" s="83">
        <v>0</v>
      </c>
      <c r="E117" s="83">
        <v>237118.71</v>
      </c>
      <c r="F117" s="78" t="s">
        <v>843</v>
      </c>
      <c r="G117" s="78" t="s">
        <v>425</v>
      </c>
      <c r="H117" s="78" t="s">
        <v>623</v>
      </c>
      <c r="I117" s="78" t="s">
        <v>844</v>
      </c>
    </row>
    <row r="118" spans="1:9" s="54" customFormat="1" ht="13.5" hidden="1" customHeight="1" x14ac:dyDescent="0.2">
      <c r="A118" s="78" t="s">
        <v>10</v>
      </c>
      <c r="B118" s="80">
        <v>9</v>
      </c>
      <c r="C118" s="83">
        <v>285792.21000000002</v>
      </c>
      <c r="D118" s="83">
        <v>0</v>
      </c>
      <c r="E118" s="83">
        <v>285792.21000000002</v>
      </c>
      <c r="F118" s="78" t="s">
        <v>845</v>
      </c>
      <c r="G118" s="78" t="s">
        <v>425</v>
      </c>
      <c r="H118" s="78" t="s">
        <v>626</v>
      </c>
      <c r="I118" s="78" t="s">
        <v>846</v>
      </c>
    </row>
    <row r="119" spans="1:9" s="54" customFormat="1" ht="13.5" hidden="1" customHeight="1" x14ac:dyDescent="0.2">
      <c r="A119" s="78" t="s">
        <v>10</v>
      </c>
      <c r="B119" s="80">
        <v>10</v>
      </c>
      <c r="C119" s="83">
        <v>285792.21000000002</v>
      </c>
      <c r="D119" s="83">
        <v>0</v>
      </c>
      <c r="E119" s="83">
        <v>285792.21000000002</v>
      </c>
      <c r="F119" s="78" t="s">
        <v>847</v>
      </c>
      <c r="G119" s="78" t="s">
        <v>425</v>
      </c>
      <c r="H119" s="78" t="s">
        <v>629</v>
      </c>
      <c r="I119" s="78" t="s">
        <v>848</v>
      </c>
    </row>
    <row r="120" spans="1:9" s="54" customFormat="1" ht="13.5" hidden="1" customHeight="1" x14ac:dyDescent="0.2">
      <c r="A120" s="78" t="s">
        <v>10</v>
      </c>
      <c r="B120" s="80">
        <v>11</v>
      </c>
      <c r="C120" s="83">
        <v>285792.21000000002</v>
      </c>
      <c r="D120" s="83">
        <v>0</v>
      </c>
      <c r="E120" s="83">
        <v>285792.21000000002</v>
      </c>
      <c r="F120" s="78" t="s">
        <v>849</v>
      </c>
      <c r="G120" s="78" t="s">
        <v>425</v>
      </c>
      <c r="H120" s="78" t="s">
        <v>632</v>
      </c>
      <c r="I120" s="78" t="s">
        <v>850</v>
      </c>
    </row>
    <row r="121" spans="1:9" s="54" customFormat="1" ht="13.5" hidden="1" customHeight="1" x14ac:dyDescent="0.2">
      <c r="A121" s="78" t="s">
        <v>10</v>
      </c>
      <c r="B121" s="80">
        <v>12</v>
      </c>
      <c r="C121" s="83">
        <v>285765.76000000001</v>
      </c>
      <c r="D121" s="83">
        <v>0</v>
      </c>
      <c r="E121" s="83">
        <v>285765.76000000001</v>
      </c>
      <c r="F121" s="78" t="s">
        <v>851</v>
      </c>
      <c r="G121" s="78" t="s">
        <v>425</v>
      </c>
      <c r="H121" s="78" t="s">
        <v>635</v>
      </c>
      <c r="I121" s="78" t="s">
        <v>852</v>
      </c>
    </row>
    <row r="122" spans="1:9" s="54" customFormat="1" ht="13.5" hidden="1" customHeight="1" x14ac:dyDescent="0.2">
      <c r="A122" s="78" t="s">
        <v>11</v>
      </c>
      <c r="B122" s="80">
        <v>1</v>
      </c>
      <c r="C122" s="83">
        <v>668898.76</v>
      </c>
      <c r="D122" s="83">
        <v>0</v>
      </c>
      <c r="E122" s="83">
        <v>668898.76</v>
      </c>
      <c r="F122" s="78" t="s">
        <v>853</v>
      </c>
      <c r="G122" s="78" t="s">
        <v>479</v>
      </c>
      <c r="H122" s="78" t="s">
        <v>602</v>
      </c>
      <c r="I122" s="78" t="s">
        <v>854</v>
      </c>
    </row>
    <row r="123" spans="1:9" s="54" customFormat="1" ht="13.5" hidden="1" customHeight="1" x14ac:dyDescent="0.2">
      <c r="A123" s="78" t="s">
        <v>11</v>
      </c>
      <c r="B123" s="80">
        <v>2</v>
      </c>
      <c r="C123" s="83">
        <v>668898.76</v>
      </c>
      <c r="D123" s="83">
        <v>0</v>
      </c>
      <c r="E123" s="83">
        <v>668898.76</v>
      </c>
      <c r="F123" s="78" t="s">
        <v>855</v>
      </c>
      <c r="G123" s="78" t="s">
        <v>479</v>
      </c>
      <c r="H123" s="78" t="s">
        <v>605</v>
      </c>
      <c r="I123" s="78" t="s">
        <v>856</v>
      </c>
    </row>
    <row r="124" spans="1:9" s="54" customFormat="1" ht="13.5" hidden="1" customHeight="1" x14ac:dyDescent="0.2">
      <c r="A124" s="78" t="s">
        <v>11</v>
      </c>
      <c r="B124" s="80">
        <v>3</v>
      </c>
      <c r="C124" s="83">
        <v>668898.76</v>
      </c>
      <c r="D124" s="83">
        <v>0</v>
      </c>
      <c r="E124" s="83">
        <v>668898.76</v>
      </c>
      <c r="F124" s="78" t="s">
        <v>857</v>
      </c>
      <c r="G124" s="78" t="s">
        <v>479</v>
      </c>
      <c r="H124" s="78" t="s">
        <v>608</v>
      </c>
      <c r="I124" s="78" t="s">
        <v>858</v>
      </c>
    </row>
    <row r="125" spans="1:9" s="54" customFormat="1" ht="13.5" hidden="1" customHeight="1" x14ac:dyDescent="0.2">
      <c r="A125" s="78" t="s">
        <v>11</v>
      </c>
      <c r="B125" s="80">
        <v>4</v>
      </c>
      <c r="C125" s="83">
        <v>668898.76</v>
      </c>
      <c r="D125" s="83">
        <v>0</v>
      </c>
      <c r="E125" s="83">
        <v>668898.76</v>
      </c>
      <c r="F125" s="78" t="s">
        <v>859</v>
      </c>
      <c r="G125" s="78" t="s">
        <v>479</v>
      </c>
      <c r="H125" s="78" t="s">
        <v>611</v>
      </c>
      <c r="I125" s="78" t="s">
        <v>860</v>
      </c>
    </row>
    <row r="126" spans="1:9" s="54" customFormat="1" ht="13.5" hidden="1" customHeight="1" x14ac:dyDescent="0.2">
      <c r="A126" s="78" t="s">
        <v>11</v>
      </c>
      <c r="B126" s="80">
        <v>5</v>
      </c>
      <c r="C126" s="83">
        <v>668898.76</v>
      </c>
      <c r="D126" s="83">
        <v>0</v>
      </c>
      <c r="E126" s="83">
        <v>668898.76</v>
      </c>
      <c r="F126" s="78" t="s">
        <v>861</v>
      </c>
      <c r="G126" s="78" t="s">
        <v>479</v>
      </c>
      <c r="H126" s="78" t="s">
        <v>614</v>
      </c>
      <c r="I126" s="78" t="s">
        <v>862</v>
      </c>
    </row>
    <row r="127" spans="1:9" s="54" customFormat="1" ht="13.5" hidden="1" customHeight="1" x14ac:dyDescent="0.2">
      <c r="A127" s="78" t="s">
        <v>11</v>
      </c>
      <c r="B127" s="80">
        <v>6</v>
      </c>
      <c r="C127" s="83">
        <v>477084.89</v>
      </c>
      <c r="D127" s="83">
        <v>0</v>
      </c>
      <c r="E127" s="83">
        <v>477084.89</v>
      </c>
      <c r="F127" s="78" t="s">
        <v>863</v>
      </c>
      <c r="G127" s="78" t="s">
        <v>479</v>
      </c>
      <c r="H127" s="78" t="s">
        <v>617</v>
      </c>
      <c r="I127" s="78" t="s">
        <v>864</v>
      </c>
    </row>
    <row r="128" spans="1:9" s="54" customFormat="1" ht="13.5" hidden="1" customHeight="1" x14ac:dyDescent="0.2">
      <c r="A128" s="78" t="s">
        <v>11</v>
      </c>
      <c r="B128" s="80">
        <v>7</v>
      </c>
      <c r="C128" s="83">
        <v>470102.32</v>
      </c>
      <c r="D128" s="83">
        <v>0</v>
      </c>
      <c r="E128" s="83">
        <v>470102.32</v>
      </c>
      <c r="F128" s="78" t="s">
        <v>865</v>
      </c>
      <c r="G128" s="78" t="s">
        <v>479</v>
      </c>
      <c r="H128" s="78" t="s">
        <v>620</v>
      </c>
      <c r="I128" s="78" t="s">
        <v>866</v>
      </c>
    </row>
    <row r="129" spans="1:9" s="54" customFormat="1" ht="13.5" hidden="1" customHeight="1" x14ac:dyDescent="0.2">
      <c r="A129" s="78" t="s">
        <v>11</v>
      </c>
      <c r="B129" s="80">
        <v>8</v>
      </c>
      <c r="C129" s="83">
        <v>470107.08</v>
      </c>
      <c r="D129" s="83">
        <v>0</v>
      </c>
      <c r="E129" s="83">
        <v>470107.08</v>
      </c>
      <c r="F129" s="78" t="s">
        <v>867</v>
      </c>
      <c r="G129" s="78" t="s">
        <v>479</v>
      </c>
      <c r="H129" s="78" t="s">
        <v>623</v>
      </c>
      <c r="I129" s="78" t="s">
        <v>868</v>
      </c>
    </row>
    <row r="130" spans="1:9" s="54" customFormat="1" ht="13.5" hidden="1" customHeight="1" x14ac:dyDescent="0.2">
      <c r="A130" s="78" t="s">
        <v>11</v>
      </c>
      <c r="B130" s="80">
        <v>9</v>
      </c>
      <c r="C130" s="83">
        <v>498070.4</v>
      </c>
      <c r="D130" s="83">
        <v>0</v>
      </c>
      <c r="E130" s="83">
        <v>498070.4</v>
      </c>
      <c r="F130" s="78" t="s">
        <v>869</v>
      </c>
      <c r="G130" s="78" t="s">
        <v>479</v>
      </c>
      <c r="H130" s="78" t="s">
        <v>626</v>
      </c>
      <c r="I130" s="78" t="s">
        <v>870</v>
      </c>
    </row>
    <row r="131" spans="1:9" s="54" customFormat="1" ht="13.5" hidden="1" customHeight="1" x14ac:dyDescent="0.2">
      <c r="A131" s="78" t="s">
        <v>11</v>
      </c>
      <c r="B131" s="80">
        <v>10</v>
      </c>
      <c r="C131" s="83">
        <v>498070.4</v>
      </c>
      <c r="D131" s="83">
        <v>0</v>
      </c>
      <c r="E131" s="83">
        <v>498070.4</v>
      </c>
      <c r="F131" s="78" t="s">
        <v>871</v>
      </c>
      <c r="G131" s="78" t="s">
        <v>479</v>
      </c>
      <c r="H131" s="78" t="s">
        <v>629</v>
      </c>
      <c r="I131" s="78" t="s">
        <v>872</v>
      </c>
    </row>
    <row r="132" spans="1:9" s="54" customFormat="1" ht="13.5" hidden="1" customHeight="1" x14ac:dyDescent="0.2">
      <c r="A132" s="78" t="s">
        <v>11</v>
      </c>
      <c r="B132" s="80">
        <v>11</v>
      </c>
      <c r="C132" s="83">
        <v>498070.4</v>
      </c>
      <c r="D132" s="83">
        <v>0</v>
      </c>
      <c r="E132" s="83">
        <v>498070.4</v>
      </c>
      <c r="F132" s="78" t="s">
        <v>873</v>
      </c>
      <c r="G132" s="78" t="s">
        <v>479</v>
      </c>
      <c r="H132" s="78" t="s">
        <v>632</v>
      </c>
      <c r="I132" s="78" t="s">
        <v>874</v>
      </c>
    </row>
    <row r="133" spans="1:9" s="54" customFormat="1" ht="13.5" hidden="1" customHeight="1" x14ac:dyDescent="0.2">
      <c r="A133" s="78" t="s">
        <v>11</v>
      </c>
      <c r="B133" s="80">
        <v>12</v>
      </c>
      <c r="C133" s="83">
        <v>498055.19</v>
      </c>
      <c r="D133" s="83">
        <v>0</v>
      </c>
      <c r="E133" s="83">
        <v>498055.19</v>
      </c>
      <c r="F133" s="78" t="s">
        <v>875</v>
      </c>
      <c r="G133" s="78" t="s">
        <v>479</v>
      </c>
      <c r="H133" s="78" t="s">
        <v>635</v>
      </c>
      <c r="I133" s="78" t="s">
        <v>876</v>
      </c>
    </row>
    <row r="134" spans="1:9" s="54" customFormat="1" ht="13.5" hidden="1" customHeight="1" x14ac:dyDescent="0.2">
      <c r="A134" s="78" t="s">
        <v>12</v>
      </c>
      <c r="B134" s="80">
        <v>1</v>
      </c>
      <c r="C134" s="83">
        <v>27991240.48</v>
      </c>
      <c r="D134" s="83">
        <v>0</v>
      </c>
      <c r="E134" s="83">
        <v>27991240.48</v>
      </c>
      <c r="F134" s="78" t="s">
        <v>877</v>
      </c>
      <c r="G134" s="78" t="s">
        <v>325</v>
      </c>
      <c r="H134" s="78" t="s">
        <v>878</v>
      </c>
      <c r="I134" s="78" t="s">
        <v>879</v>
      </c>
    </row>
    <row r="135" spans="1:9" s="54" customFormat="1" ht="13.5" hidden="1" customHeight="1" x14ac:dyDescent="0.2">
      <c r="A135" s="78" t="s">
        <v>12</v>
      </c>
      <c r="B135" s="80">
        <v>2</v>
      </c>
      <c r="C135" s="83">
        <v>27991990.48</v>
      </c>
      <c r="D135" s="83">
        <v>0</v>
      </c>
      <c r="E135" s="83">
        <v>27991990.48</v>
      </c>
      <c r="F135" s="78" t="s">
        <v>880</v>
      </c>
      <c r="G135" s="78" t="s">
        <v>325</v>
      </c>
      <c r="H135" s="78" t="s">
        <v>881</v>
      </c>
      <c r="I135" s="78" t="s">
        <v>882</v>
      </c>
    </row>
    <row r="136" spans="1:9" s="54" customFormat="1" ht="13.5" hidden="1" customHeight="1" x14ac:dyDescent="0.2">
      <c r="A136" s="78" t="s">
        <v>12</v>
      </c>
      <c r="B136" s="80">
        <v>3</v>
      </c>
      <c r="C136" s="83">
        <v>27992028.760000002</v>
      </c>
      <c r="D136" s="83">
        <v>0</v>
      </c>
      <c r="E136" s="83">
        <v>27992028.760000002</v>
      </c>
      <c r="F136" s="78" t="s">
        <v>883</v>
      </c>
      <c r="G136" s="78" t="s">
        <v>325</v>
      </c>
      <c r="H136" s="78" t="s">
        <v>884</v>
      </c>
      <c r="I136" s="78" t="s">
        <v>885</v>
      </c>
    </row>
    <row r="137" spans="1:9" s="54" customFormat="1" ht="13.5" hidden="1" customHeight="1" x14ac:dyDescent="0.2">
      <c r="A137" s="78" t="s">
        <v>12</v>
      </c>
      <c r="B137" s="80">
        <v>4</v>
      </c>
      <c r="C137" s="83">
        <v>27992028.760000002</v>
      </c>
      <c r="D137" s="83">
        <v>0</v>
      </c>
      <c r="E137" s="83">
        <v>27992028.760000002</v>
      </c>
      <c r="F137" s="78" t="s">
        <v>886</v>
      </c>
      <c r="G137" s="78" t="s">
        <v>325</v>
      </c>
      <c r="H137" s="78" t="s">
        <v>887</v>
      </c>
      <c r="I137" s="78" t="s">
        <v>888</v>
      </c>
    </row>
    <row r="138" spans="1:9" s="54" customFormat="1" ht="13.5" hidden="1" customHeight="1" x14ac:dyDescent="0.2">
      <c r="A138" s="78" t="s">
        <v>12</v>
      </c>
      <c r="B138" s="80">
        <v>5</v>
      </c>
      <c r="C138" s="83">
        <v>27992028.760000002</v>
      </c>
      <c r="D138" s="83">
        <v>0</v>
      </c>
      <c r="E138" s="83">
        <v>27992028.760000002</v>
      </c>
      <c r="F138" s="78" t="s">
        <v>889</v>
      </c>
      <c r="G138" s="78" t="s">
        <v>325</v>
      </c>
      <c r="H138" s="78" t="s">
        <v>890</v>
      </c>
      <c r="I138" s="78" t="s">
        <v>891</v>
      </c>
    </row>
    <row r="139" spans="1:9" s="54" customFormat="1" ht="13.5" hidden="1" customHeight="1" x14ac:dyDescent="0.2">
      <c r="A139" s="78" t="s">
        <v>12</v>
      </c>
      <c r="B139" s="80">
        <v>6</v>
      </c>
      <c r="C139" s="83">
        <v>26373484.66</v>
      </c>
      <c r="D139" s="83">
        <v>0</v>
      </c>
      <c r="E139" s="83">
        <v>26373484.66</v>
      </c>
      <c r="F139" s="78" t="s">
        <v>892</v>
      </c>
      <c r="G139" s="78" t="s">
        <v>325</v>
      </c>
      <c r="H139" s="78" t="s">
        <v>893</v>
      </c>
      <c r="I139" s="78" t="s">
        <v>894</v>
      </c>
    </row>
    <row r="140" spans="1:9" s="54" customFormat="1" ht="13.5" hidden="1" customHeight="1" x14ac:dyDescent="0.2">
      <c r="A140" s="78" t="s">
        <v>12</v>
      </c>
      <c r="B140" s="80">
        <v>7</v>
      </c>
      <c r="C140" s="83">
        <v>26542981.550000001</v>
      </c>
      <c r="D140" s="83">
        <v>0</v>
      </c>
      <c r="E140" s="83">
        <v>26542981.550000001</v>
      </c>
      <c r="F140" s="78" t="s">
        <v>895</v>
      </c>
      <c r="G140" s="78" t="s">
        <v>325</v>
      </c>
      <c r="H140" s="78" t="s">
        <v>620</v>
      </c>
      <c r="I140" s="78" t="s">
        <v>896</v>
      </c>
    </row>
    <row r="141" spans="1:9" s="54" customFormat="1" ht="13.5" hidden="1" customHeight="1" x14ac:dyDescent="0.2">
      <c r="A141" s="78" t="s">
        <v>12</v>
      </c>
      <c r="B141" s="80">
        <v>8</v>
      </c>
      <c r="C141" s="83">
        <v>26543157.030000001</v>
      </c>
      <c r="D141" s="83">
        <v>0</v>
      </c>
      <c r="E141" s="83">
        <v>26543157.030000001</v>
      </c>
      <c r="F141" s="78" t="s">
        <v>897</v>
      </c>
      <c r="G141" s="78" t="s">
        <v>325</v>
      </c>
      <c r="H141" s="78" t="s">
        <v>898</v>
      </c>
      <c r="I141" s="78" t="s">
        <v>899</v>
      </c>
    </row>
    <row r="142" spans="1:9" s="54" customFormat="1" ht="13.5" hidden="1" customHeight="1" x14ac:dyDescent="0.2">
      <c r="A142" s="78" t="s">
        <v>12</v>
      </c>
      <c r="B142" s="80">
        <v>9</v>
      </c>
      <c r="C142" s="83">
        <v>27572980.030000001</v>
      </c>
      <c r="D142" s="83">
        <v>0</v>
      </c>
      <c r="E142" s="83">
        <v>27572980.030000001</v>
      </c>
      <c r="F142" s="78" t="s">
        <v>900</v>
      </c>
      <c r="G142" s="78" t="s">
        <v>325</v>
      </c>
      <c r="H142" s="78" t="s">
        <v>901</v>
      </c>
      <c r="I142" s="78" t="s">
        <v>902</v>
      </c>
    </row>
    <row r="143" spans="1:9" s="54" customFormat="1" ht="13.5" hidden="1" customHeight="1" x14ac:dyDescent="0.2">
      <c r="A143" s="78" t="s">
        <v>12</v>
      </c>
      <c r="B143" s="80">
        <v>10</v>
      </c>
      <c r="C143" s="83">
        <v>27572980.02</v>
      </c>
      <c r="D143" s="83">
        <v>0</v>
      </c>
      <c r="E143" s="83">
        <v>27572980.02</v>
      </c>
      <c r="F143" s="78" t="s">
        <v>903</v>
      </c>
      <c r="G143" s="78" t="s">
        <v>325</v>
      </c>
      <c r="H143" s="78" t="s">
        <v>904</v>
      </c>
      <c r="I143" s="78" t="s">
        <v>905</v>
      </c>
    </row>
    <row r="144" spans="1:9" s="54" customFormat="1" ht="13.5" hidden="1" customHeight="1" x14ac:dyDescent="0.2">
      <c r="A144" s="78" t="s">
        <v>12</v>
      </c>
      <c r="B144" s="80">
        <v>11</v>
      </c>
      <c r="C144" s="83">
        <v>27572980.030000001</v>
      </c>
      <c r="D144" s="83">
        <v>0</v>
      </c>
      <c r="E144" s="83">
        <v>27572980.030000001</v>
      </c>
      <c r="F144" s="78" t="s">
        <v>906</v>
      </c>
      <c r="G144" s="78" t="s">
        <v>325</v>
      </c>
      <c r="H144" s="78" t="s">
        <v>907</v>
      </c>
      <c r="I144" s="78" t="s">
        <v>908</v>
      </c>
    </row>
    <row r="145" spans="1:9" s="54" customFormat="1" ht="13.5" hidden="1" customHeight="1" x14ac:dyDescent="0.2">
      <c r="A145" s="78" t="s">
        <v>12</v>
      </c>
      <c r="B145" s="80">
        <v>12</v>
      </c>
      <c r="C145" s="83">
        <v>27572420.280000001</v>
      </c>
      <c r="D145" s="83">
        <v>0</v>
      </c>
      <c r="E145" s="83">
        <v>27572420.280000001</v>
      </c>
      <c r="F145" s="78" t="s">
        <v>909</v>
      </c>
      <c r="G145" s="78" t="s">
        <v>325</v>
      </c>
      <c r="H145" s="78" t="s">
        <v>910</v>
      </c>
      <c r="I145" s="78" t="s">
        <v>911</v>
      </c>
    </row>
    <row r="146" spans="1:9" s="54" customFormat="1" ht="13.5" hidden="1" customHeight="1" x14ac:dyDescent="0.2">
      <c r="A146" s="78" t="s">
        <v>13</v>
      </c>
      <c r="B146" s="80">
        <v>1</v>
      </c>
      <c r="C146" s="83">
        <v>5511453.2800000003</v>
      </c>
      <c r="D146" s="83">
        <v>0</v>
      </c>
      <c r="E146" s="83">
        <v>5511453.2800000003</v>
      </c>
      <c r="F146" s="78" t="s">
        <v>912</v>
      </c>
      <c r="G146" s="78" t="s">
        <v>322</v>
      </c>
      <c r="H146" s="78" t="s">
        <v>878</v>
      </c>
      <c r="I146" s="78" t="s">
        <v>913</v>
      </c>
    </row>
    <row r="147" spans="1:9" s="54" customFormat="1" ht="13.5" hidden="1" customHeight="1" x14ac:dyDescent="0.2">
      <c r="A147" s="78" t="s">
        <v>13</v>
      </c>
      <c r="B147" s="80">
        <v>2</v>
      </c>
      <c r="C147" s="83">
        <v>5511953.2800000003</v>
      </c>
      <c r="D147" s="83">
        <v>0</v>
      </c>
      <c r="E147" s="83">
        <v>5511953.2800000003</v>
      </c>
      <c r="F147" s="78" t="s">
        <v>914</v>
      </c>
      <c r="G147" s="78" t="s">
        <v>322</v>
      </c>
      <c r="H147" s="78" t="s">
        <v>881</v>
      </c>
      <c r="I147" s="78" t="s">
        <v>915</v>
      </c>
    </row>
    <row r="148" spans="1:9" s="54" customFormat="1" ht="13.5" hidden="1" customHeight="1" x14ac:dyDescent="0.2">
      <c r="A148" s="78" t="s">
        <v>13</v>
      </c>
      <c r="B148" s="80">
        <v>3</v>
      </c>
      <c r="C148" s="83">
        <v>5512471.5499999998</v>
      </c>
      <c r="D148" s="83">
        <v>0</v>
      </c>
      <c r="E148" s="83">
        <v>5512471.5499999998</v>
      </c>
      <c r="F148" s="78" t="s">
        <v>916</v>
      </c>
      <c r="G148" s="78" t="s">
        <v>322</v>
      </c>
      <c r="H148" s="78" t="s">
        <v>884</v>
      </c>
      <c r="I148" s="78" t="s">
        <v>917</v>
      </c>
    </row>
    <row r="149" spans="1:9" s="54" customFormat="1" ht="13.5" hidden="1" customHeight="1" x14ac:dyDescent="0.2">
      <c r="A149" s="78" t="s">
        <v>13</v>
      </c>
      <c r="B149" s="80">
        <v>4</v>
      </c>
      <c r="C149" s="83">
        <v>5512471.6100000003</v>
      </c>
      <c r="D149" s="83">
        <v>0</v>
      </c>
      <c r="E149" s="83">
        <v>5512471.6100000003</v>
      </c>
      <c r="F149" s="78" t="s">
        <v>918</v>
      </c>
      <c r="G149" s="78" t="s">
        <v>322</v>
      </c>
      <c r="H149" s="78" t="s">
        <v>887</v>
      </c>
      <c r="I149" s="78" t="s">
        <v>919</v>
      </c>
    </row>
    <row r="150" spans="1:9" s="54" customFormat="1" ht="13.5" hidden="1" customHeight="1" x14ac:dyDescent="0.2">
      <c r="A150" s="78" t="s">
        <v>13</v>
      </c>
      <c r="B150" s="80">
        <v>5</v>
      </c>
      <c r="C150" s="83">
        <v>5512700.7300000004</v>
      </c>
      <c r="D150" s="83">
        <v>0</v>
      </c>
      <c r="E150" s="83">
        <v>5512700.7300000004</v>
      </c>
      <c r="F150" s="78" t="s">
        <v>920</v>
      </c>
      <c r="G150" s="78" t="s">
        <v>322</v>
      </c>
      <c r="H150" s="78" t="s">
        <v>890</v>
      </c>
      <c r="I150" s="78" t="s">
        <v>921</v>
      </c>
    </row>
    <row r="151" spans="1:9" s="54" customFormat="1" ht="13.5" hidden="1" customHeight="1" x14ac:dyDescent="0.2">
      <c r="A151" s="78" t="s">
        <v>13</v>
      </c>
      <c r="B151" s="80">
        <v>6</v>
      </c>
      <c r="C151" s="83">
        <v>4897751.45</v>
      </c>
      <c r="D151" s="83">
        <v>0</v>
      </c>
      <c r="E151" s="83">
        <v>4897751.45</v>
      </c>
      <c r="F151" s="78" t="s">
        <v>922</v>
      </c>
      <c r="G151" s="78" t="s">
        <v>322</v>
      </c>
      <c r="H151" s="78" t="s">
        <v>893</v>
      </c>
      <c r="I151" s="78" t="s">
        <v>923</v>
      </c>
    </row>
    <row r="152" spans="1:9" s="54" customFormat="1" ht="13.5" hidden="1" customHeight="1" x14ac:dyDescent="0.2">
      <c r="A152" s="78" t="s">
        <v>13</v>
      </c>
      <c r="B152" s="80">
        <v>7</v>
      </c>
      <c r="C152" s="83">
        <v>4893852.67</v>
      </c>
      <c r="D152" s="83">
        <v>0</v>
      </c>
      <c r="E152" s="83">
        <v>4893852.67</v>
      </c>
      <c r="F152" s="78" t="s">
        <v>924</v>
      </c>
      <c r="G152" s="78" t="s">
        <v>322</v>
      </c>
      <c r="H152" s="78" t="s">
        <v>620</v>
      </c>
      <c r="I152" s="78" t="s">
        <v>925</v>
      </c>
    </row>
    <row r="153" spans="1:9" s="54" customFormat="1" ht="13.5" hidden="1" customHeight="1" x14ac:dyDescent="0.2">
      <c r="A153" s="78" t="s">
        <v>13</v>
      </c>
      <c r="B153" s="80">
        <v>8</v>
      </c>
      <c r="C153" s="83">
        <v>4888628.1399999997</v>
      </c>
      <c r="D153" s="83">
        <v>0</v>
      </c>
      <c r="E153" s="83">
        <v>4888628.1399999997</v>
      </c>
      <c r="F153" s="78" t="s">
        <v>926</v>
      </c>
      <c r="G153" s="78" t="s">
        <v>322</v>
      </c>
      <c r="H153" s="78" t="s">
        <v>898</v>
      </c>
      <c r="I153" s="78" t="s">
        <v>927</v>
      </c>
    </row>
    <row r="154" spans="1:9" s="54" customFormat="1" ht="13.5" hidden="1" customHeight="1" x14ac:dyDescent="0.2">
      <c r="A154" s="78" t="s">
        <v>13</v>
      </c>
      <c r="B154" s="80">
        <v>9</v>
      </c>
      <c r="C154" s="83">
        <v>5150671.16</v>
      </c>
      <c r="D154" s="83">
        <v>0</v>
      </c>
      <c r="E154" s="83">
        <v>5150671.16</v>
      </c>
      <c r="F154" s="78" t="s">
        <v>928</v>
      </c>
      <c r="G154" s="78" t="s">
        <v>322</v>
      </c>
      <c r="H154" s="78" t="s">
        <v>901</v>
      </c>
      <c r="I154" s="78" t="s">
        <v>929</v>
      </c>
    </row>
    <row r="155" spans="1:9" s="54" customFormat="1" ht="13.5" hidden="1" customHeight="1" x14ac:dyDescent="0.2">
      <c r="A155" s="78" t="s">
        <v>13</v>
      </c>
      <c r="B155" s="80">
        <v>10</v>
      </c>
      <c r="C155" s="83">
        <v>5150671.1399999997</v>
      </c>
      <c r="D155" s="83">
        <v>0</v>
      </c>
      <c r="E155" s="83">
        <v>5150671.1399999997</v>
      </c>
      <c r="F155" s="78" t="s">
        <v>930</v>
      </c>
      <c r="G155" s="78" t="s">
        <v>322</v>
      </c>
      <c r="H155" s="78" t="s">
        <v>904</v>
      </c>
      <c r="I155" s="78" t="s">
        <v>931</v>
      </c>
    </row>
    <row r="156" spans="1:9" s="54" customFormat="1" ht="13.5" hidden="1" customHeight="1" x14ac:dyDescent="0.2">
      <c r="A156" s="78" t="s">
        <v>13</v>
      </c>
      <c r="B156" s="80">
        <v>11</v>
      </c>
      <c r="C156" s="83">
        <v>5150671.16</v>
      </c>
      <c r="D156" s="83">
        <v>0</v>
      </c>
      <c r="E156" s="83">
        <v>5150671.16</v>
      </c>
      <c r="F156" s="78" t="s">
        <v>932</v>
      </c>
      <c r="G156" s="78" t="s">
        <v>322</v>
      </c>
      <c r="H156" s="78" t="s">
        <v>907</v>
      </c>
      <c r="I156" s="78" t="s">
        <v>933</v>
      </c>
    </row>
    <row r="157" spans="1:9" s="54" customFormat="1" ht="13.5" hidden="1" customHeight="1" x14ac:dyDescent="0.2">
      <c r="A157" s="78" t="s">
        <v>13</v>
      </c>
      <c r="B157" s="80">
        <v>12</v>
      </c>
      <c r="C157" s="83">
        <v>5150528.8</v>
      </c>
      <c r="D157" s="83">
        <v>0</v>
      </c>
      <c r="E157" s="83">
        <v>5150528.8</v>
      </c>
      <c r="F157" s="78" t="s">
        <v>934</v>
      </c>
      <c r="G157" s="78" t="s">
        <v>322</v>
      </c>
      <c r="H157" s="78" t="s">
        <v>910</v>
      </c>
      <c r="I157" s="78" t="s">
        <v>935</v>
      </c>
    </row>
    <row r="158" spans="1:9" s="54" customFormat="1" ht="13.5" hidden="1" customHeight="1" x14ac:dyDescent="0.2">
      <c r="A158" s="78" t="s">
        <v>14</v>
      </c>
      <c r="B158" s="80">
        <v>1</v>
      </c>
      <c r="C158" s="83">
        <v>171454.26</v>
      </c>
      <c r="D158" s="83">
        <v>0</v>
      </c>
      <c r="E158" s="83">
        <v>171454.26</v>
      </c>
      <c r="F158" s="78" t="s">
        <v>936</v>
      </c>
      <c r="G158" s="78" t="s">
        <v>426</v>
      </c>
      <c r="H158" s="78" t="s">
        <v>602</v>
      </c>
      <c r="I158" s="78" t="s">
        <v>937</v>
      </c>
    </row>
    <row r="159" spans="1:9" s="54" customFormat="1" ht="13.5" hidden="1" customHeight="1" x14ac:dyDescent="0.2">
      <c r="A159" s="78" t="s">
        <v>14</v>
      </c>
      <c r="B159" s="80">
        <v>2</v>
      </c>
      <c r="C159" s="83">
        <v>171454.26</v>
      </c>
      <c r="D159" s="83">
        <v>0</v>
      </c>
      <c r="E159" s="83">
        <v>171454.26</v>
      </c>
      <c r="F159" s="78" t="s">
        <v>938</v>
      </c>
      <c r="G159" s="78" t="s">
        <v>426</v>
      </c>
      <c r="H159" s="78" t="s">
        <v>605</v>
      </c>
      <c r="I159" s="78" t="s">
        <v>939</v>
      </c>
    </row>
    <row r="160" spans="1:9" s="54" customFormat="1" ht="13.5" hidden="1" customHeight="1" x14ac:dyDescent="0.2">
      <c r="A160" s="78" t="s">
        <v>14</v>
      </c>
      <c r="B160" s="80">
        <v>3</v>
      </c>
      <c r="C160" s="83">
        <v>171454.26</v>
      </c>
      <c r="D160" s="83">
        <v>0</v>
      </c>
      <c r="E160" s="83">
        <v>171454.26</v>
      </c>
      <c r="F160" s="78" t="s">
        <v>940</v>
      </c>
      <c r="G160" s="78" t="s">
        <v>426</v>
      </c>
      <c r="H160" s="78" t="s">
        <v>608</v>
      </c>
      <c r="I160" s="78" t="s">
        <v>941</v>
      </c>
    </row>
    <row r="161" spans="1:9" s="54" customFormat="1" ht="13.5" hidden="1" customHeight="1" x14ac:dyDescent="0.2">
      <c r="A161" s="78" t="s">
        <v>14</v>
      </c>
      <c r="B161" s="80">
        <v>4</v>
      </c>
      <c r="C161" s="83">
        <v>171454.26</v>
      </c>
      <c r="D161" s="83">
        <v>0</v>
      </c>
      <c r="E161" s="83">
        <v>171454.26</v>
      </c>
      <c r="F161" s="78" t="s">
        <v>942</v>
      </c>
      <c r="G161" s="78" t="s">
        <v>426</v>
      </c>
      <c r="H161" s="78" t="s">
        <v>611</v>
      </c>
      <c r="I161" s="78" t="s">
        <v>943</v>
      </c>
    </row>
    <row r="162" spans="1:9" s="54" customFormat="1" ht="13.5" hidden="1" customHeight="1" x14ac:dyDescent="0.2">
      <c r="A162" s="78" t="s">
        <v>14</v>
      </c>
      <c r="B162" s="80">
        <v>5</v>
      </c>
      <c r="C162" s="83">
        <v>171454.26</v>
      </c>
      <c r="D162" s="83">
        <v>0</v>
      </c>
      <c r="E162" s="83">
        <v>171454.26</v>
      </c>
      <c r="F162" s="78" t="s">
        <v>944</v>
      </c>
      <c r="G162" s="78" t="s">
        <v>426</v>
      </c>
      <c r="H162" s="78" t="s">
        <v>614</v>
      </c>
      <c r="I162" s="78" t="s">
        <v>945</v>
      </c>
    </row>
    <row r="163" spans="1:9" s="54" customFormat="1" ht="13.5" hidden="1" customHeight="1" x14ac:dyDescent="0.2">
      <c r="A163" s="78" t="s">
        <v>14</v>
      </c>
      <c r="B163" s="80">
        <v>6</v>
      </c>
      <c r="C163" s="83">
        <v>164504.87</v>
      </c>
      <c r="D163" s="83">
        <v>0</v>
      </c>
      <c r="E163" s="83">
        <v>164504.87</v>
      </c>
      <c r="F163" s="78" t="s">
        <v>946</v>
      </c>
      <c r="G163" s="78" t="s">
        <v>426</v>
      </c>
      <c r="H163" s="78" t="s">
        <v>617</v>
      </c>
      <c r="I163" s="78" t="s">
        <v>947</v>
      </c>
    </row>
    <row r="164" spans="1:9" s="54" customFormat="1" ht="13.5" hidden="1" customHeight="1" x14ac:dyDescent="0.2">
      <c r="A164" s="78" t="s">
        <v>14</v>
      </c>
      <c r="B164" s="80">
        <v>7</v>
      </c>
      <c r="C164" s="83">
        <v>164339.4</v>
      </c>
      <c r="D164" s="83">
        <v>0</v>
      </c>
      <c r="E164" s="83">
        <v>164339.4</v>
      </c>
      <c r="F164" s="78" t="s">
        <v>948</v>
      </c>
      <c r="G164" s="78" t="s">
        <v>426</v>
      </c>
      <c r="H164" s="78" t="s">
        <v>620</v>
      </c>
      <c r="I164" s="78" t="s">
        <v>949</v>
      </c>
    </row>
    <row r="165" spans="1:9" s="54" customFormat="1" ht="13.5" hidden="1" customHeight="1" x14ac:dyDescent="0.2">
      <c r="A165" s="78" t="s">
        <v>14</v>
      </c>
      <c r="B165" s="80">
        <v>8</v>
      </c>
      <c r="C165" s="83">
        <v>164340.70000000001</v>
      </c>
      <c r="D165" s="83">
        <v>0</v>
      </c>
      <c r="E165" s="83">
        <v>164340.70000000001</v>
      </c>
      <c r="F165" s="78" t="s">
        <v>950</v>
      </c>
      <c r="G165" s="78" t="s">
        <v>426</v>
      </c>
      <c r="H165" s="78" t="s">
        <v>623</v>
      </c>
      <c r="I165" s="78" t="s">
        <v>951</v>
      </c>
    </row>
    <row r="166" spans="1:9" s="54" customFormat="1" ht="13.5" hidden="1" customHeight="1" x14ac:dyDescent="0.2">
      <c r="A166" s="78" t="s">
        <v>14</v>
      </c>
      <c r="B166" s="80">
        <v>9</v>
      </c>
      <c r="C166" s="83">
        <v>171958.71</v>
      </c>
      <c r="D166" s="83">
        <v>0</v>
      </c>
      <c r="E166" s="83">
        <v>171958.71</v>
      </c>
      <c r="F166" s="78" t="s">
        <v>952</v>
      </c>
      <c r="G166" s="78" t="s">
        <v>426</v>
      </c>
      <c r="H166" s="78" t="s">
        <v>626</v>
      </c>
      <c r="I166" s="78" t="s">
        <v>953</v>
      </c>
    </row>
    <row r="167" spans="1:9" s="54" customFormat="1" ht="13.5" hidden="1" customHeight="1" x14ac:dyDescent="0.2">
      <c r="A167" s="78" t="s">
        <v>14</v>
      </c>
      <c r="B167" s="80">
        <v>10</v>
      </c>
      <c r="C167" s="83">
        <v>171958.71</v>
      </c>
      <c r="D167" s="83">
        <v>0</v>
      </c>
      <c r="E167" s="83">
        <v>171958.71</v>
      </c>
      <c r="F167" s="78" t="s">
        <v>954</v>
      </c>
      <c r="G167" s="78" t="s">
        <v>426</v>
      </c>
      <c r="H167" s="78" t="s">
        <v>629</v>
      </c>
      <c r="I167" s="78" t="s">
        <v>955</v>
      </c>
    </row>
    <row r="168" spans="1:9" s="54" customFormat="1" ht="13.5" hidden="1" customHeight="1" x14ac:dyDescent="0.2">
      <c r="A168" s="78" t="s">
        <v>14</v>
      </c>
      <c r="B168" s="80">
        <v>11</v>
      </c>
      <c r="C168" s="83">
        <v>171958.71</v>
      </c>
      <c r="D168" s="83">
        <v>0</v>
      </c>
      <c r="E168" s="83">
        <v>171958.71</v>
      </c>
      <c r="F168" s="78" t="s">
        <v>956</v>
      </c>
      <c r="G168" s="78" t="s">
        <v>426</v>
      </c>
      <c r="H168" s="78" t="s">
        <v>632</v>
      </c>
      <c r="I168" s="78" t="s">
        <v>957</v>
      </c>
    </row>
    <row r="169" spans="1:9" s="54" customFormat="1" ht="13.5" hidden="1" customHeight="1" x14ac:dyDescent="0.2">
      <c r="A169" s="78" t="s">
        <v>14</v>
      </c>
      <c r="B169" s="80">
        <v>12</v>
      </c>
      <c r="C169" s="83">
        <v>171954.57</v>
      </c>
      <c r="D169" s="83">
        <v>0</v>
      </c>
      <c r="E169" s="83">
        <v>171954.57</v>
      </c>
      <c r="F169" s="78" t="s">
        <v>958</v>
      </c>
      <c r="G169" s="78" t="s">
        <v>426</v>
      </c>
      <c r="H169" s="78" t="s">
        <v>635</v>
      </c>
      <c r="I169" s="78" t="s">
        <v>959</v>
      </c>
    </row>
    <row r="170" spans="1:9" s="54" customFormat="1" ht="13.5" hidden="1" customHeight="1" x14ac:dyDescent="0.2">
      <c r="A170" s="78" t="s">
        <v>15</v>
      </c>
      <c r="B170" s="80">
        <v>1</v>
      </c>
      <c r="C170" s="83">
        <v>22175735.550000001</v>
      </c>
      <c r="D170" s="83">
        <v>0</v>
      </c>
      <c r="E170" s="83">
        <v>22175735.550000001</v>
      </c>
      <c r="F170" s="78" t="s">
        <v>960</v>
      </c>
      <c r="G170" s="78" t="s">
        <v>485</v>
      </c>
      <c r="H170" s="78" t="s">
        <v>602</v>
      </c>
      <c r="I170" s="78" t="s">
        <v>961</v>
      </c>
    </row>
    <row r="171" spans="1:9" s="54" customFormat="1" ht="13.5" hidden="1" customHeight="1" x14ac:dyDescent="0.2">
      <c r="A171" s="78" t="s">
        <v>15</v>
      </c>
      <c r="B171" s="80">
        <v>2</v>
      </c>
      <c r="C171" s="83">
        <v>22177914.010000002</v>
      </c>
      <c r="D171" s="83">
        <v>0</v>
      </c>
      <c r="E171" s="83">
        <v>22177914.010000002</v>
      </c>
      <c r="F171" s="78" t="s">
        <v>962</v>
      </c>
      <c r="G171" s="78" t="s">
        <v>485</v>
      </c>
      <c r="H171" s="78" t="s">
        <v>605</v>
      </c>
      <c r="I171" s="78" t="s">
        <v>963</v>
      </c>
    </row>
    <row r="172" spans="1:9" s="54" customFormat="1" ht="13.5" hidden="1" customHeight="1" x14ac:dyDescent="0.2">
      <c r="A172" s="78" t="s">
        <v>15</v>
      </c>
      <c r="B172" s="80">
        <v>3</v>
      </c>
      <c r="C172" s="83">
        <v>22178023.940000001</v>
      </c>
      <c r="D172" s="83">
        <v>0</v>
      </c>
      <c r="E172" s="83">
        <v>22178023.940000001</v>
      </c>
      <c r="F172" s="78" t="s">
        <v>964</v>
      </c>
      <c r="G172" s="78" t="s">
        <v>485</v>
      </c>
      <c r="H172" s="78" t="s">
        <v>608</v>
      </c>
      <c r="I172" s="78" t="s">
        <v>965</v>
      </c>
    </row>
    <row r="173" spans="1:9" s="54" customFormat="1" ht="13.5" hidden="1" customHeight="1" x14ac:dyDescent="0.2">
      <c r="A173" s="78" t="s">
        <v>15</v>
      </c>
      <c r="B173" s="80">
        <v>4</v>
      </c>
      <c r="C173" s="83">
        <v>22178098.239999998</v>
      </c>
      <c r="D173" s="83">
        <v>0</v>
      </c>
      <c r="E173" s="83">
        <v>22178098.239999998</v>
      </c>
      <c r="F173" s="78" t="s">
        <v>966</v>
      </c>
      <c r="G173" s="78" t="s">
        <v>485</v>
      </c>
      <c r="H173" s="78" t="s">
        <v>611</v>
      </c>
      <c r="I173" s="78" t="s">
        <v>967</v>
      </c>
    </row>
    <row r="174" spans="1:9" s="54" customFormat="1" ht="13.5" hidden="1" customHeight="1" x14ac:dyDescent="0.2">
      <c r="A174" s="78" t="s">
        <v>15</v>
      </c>
      <c r="B174" s="80">
        <v>5</v>
      </c>
      <c r="C174" s="83">
        <v>22178172.579999998</v>
      </c>
      <c r="D174" s="83">
        <v>0</v>
      </c>
      <c r="E174" s="83">
        <v>22178172.579999998</v>
      </c>
      <c r="F174" s="78" t="s">
        <v>968</v>
      </c>
      <c r="G174" s="78" t="s">
        <v>485</v>
      </c>
      <c r="H174" s="78" t="s">
        <v>614</v>
      </c>
      <c r="I174" s="78" t="s">
        <v>969</v>
      </c>
    </row>
    <row r="175" spans="1:9" s="54" customFormat="1" ht="13.5" hidden="1" customHeight="1" x14ac:dyDescent="0.2">
      <c r="A175" s="78" t="s">
        <v>15</v>
      </c>
      <c r="B175" s="80">
        <v>6</v>
      </c>
      <c r="C175" s="83">
        <v>20551268.800000001</v>
      </c>
      <c r="D175" s="83">
        <v>0</v>
      </c>
      <c r="E175" s="83">
        <v>20551268.800000001</v>
      </c>
      <c r="F175" s="78" t="s">
        <v>970</v>
      </c>
      <c r="G175" s="78" t="s">
        <v>485</v>
      </c>
      <c r="H175" s="78" t="s">
        <v>617</v>
      </c>
      <c r="I175" s="78" t="s">
        <v>971</v>
      </c>
    </row>
    <row r="176" spans="1:9" s="54" customFormat="1" ht="13.5" hidden="1" customHeight="1" x14ac:dyDescent="0.2">
      <c r="A176" s="78" t="s">
        <v>15</v>
      </c>
      <c r="B176" s="80">
        <v>7</v>
      </c>
      <c r="C176" s="83">
        <v>20620428.57</v>
      </c>
      <c r="D176" s="83">
        <v>0</v>
      </c>
      <c r="E176" s="83">
        <v>20620428.57</v>
      </c>
      <c r="F176" s="78" t="s">
        <v>972</v>
      </c>
      <c r="G176" s="78" t="s">
        <v>485</v>
      </c>
      <c r="H176" s="78" t="s">
        <v>620</v>
      </c>
      <c r="I176" s="78" t="s">
        <v>973</v>
      </c>
    </row>
    <row r="177" spans="1:9" s="54" customFormat="1" ht="13.5" hidden="1" customHeight="1" x14ac:dyDescent="0.2">
      <c r="A177" s="78" t="s">
        <v>15</v>
      </c>
      <c r="B177" s="80">
        <v>8</v>
      </c>
      <c r="C177" s="83">
        <v>20558565.34</v>
      </c>
      <c r="D177" s="83">
        <v>0</v>
      </c>
      <c r="E177" s="83">
        <v>20558565.34</v>
      </c>
      <c r="F177" s="78" t="s">
        <v>974</v>
      </c>
      <c r="G177" s="78" t="s">
        <v>485</v>
      </c>
      <c r="H177" s="78" t="s">
        <v>623</v>
      </c>
      <c r="I177" s="78" t="s">
        <v>975</v>
      </c>
    </row>
    <row r="178" spans="1:9" s="54" customFormat="1" ht="13.5" hidden="1" customHeight="1" x14ac:dyDescent="0.2">
      <c r="A178" s="78" t="s">
        <v>15</v>
      </c>
      <c r="B178" s="80">
        <v>9</v>
      </c>
      <c r="C178" s="83">
        <v>21344841.399999999</v>
      </c>
      <c r="D178" s="83">
        <v>0</v>
      </c>
      <c r="E178" s="83">
        <v>21344841.399999999</v>
      </c>
      <c r="F178" s="78" t="s">
        <v>976</v>
      </c>
      <c r="G178" s="78" t="s">
        <v>485</v>
      </c>
      <c r="H178" s="78" t="s">
        <v>626</v>
      </c>
      <c r="I178" s="78" t="s">
        <v>977</v>
      </c>
    </row>
    <row r="179" spans="1:9" s="54" customFormat="1" ht="13.5" hidden="1" customHeight="1" x14ac:dyDescent="0.2">
      <c r="A179" s="78" t="s">
        <v>15</v>
      </c>
      <c r="B179" s="80">
        <v>10</v>
      </c>
      <c r="C179" s="83">
        <v>21344009.699999999</v>
      </c>
      <c r="D179" s="83">
        <v>0</v>
      </c>
      <c r="E179" s="83">
        <v>21344009.699999999</v>
      </c>
      <c r="F179" s="78" t="s">
        <v>978</v>
      </c>
      <c r="G179" s="78" t="s">
        <v>485</v>
      </c>
      <c r="H179" s="78" t="s">
        <v>629</v>
      </c>
      <c r="I179" s="78" t="s">
        <v>979</v>
      </c>
    </row>
    <row r="180" spans="1:9" s="54" customFormat="1" ht="13.5" hidden="1" customHeight="1" x14ac:dyDescent="0.2">
      <c r="A180" s="78" t="s">
        <v>15</v>
      </c>
      <c r="B180" s="80">
        <v>11</v>
      </c>
      <c r="C180" s="83">
        <v>21344087.109999999</v>
      </c>
      <c r="D180" s="83">
        <v>0</v>
      </c>
      <c r="E180" s="83">
        <v>21344087.109999999</v>
      </c>
      <c r="F180" s="78" t="s">
        <v>980</v>
      </c>
      <c r="G180" s="78" t="s">
        <v>485</v>
      </c>
      <c r="H180" s="78" t="s">
        <v>632</v>
      </c>
      <c r="I180" s="78" t="s">
        <v>981</v>
      </c>
    </row>
    <row r="181" spans="1:9" s="54" customFormat="1" ht="13.5" hidden="1" customHeight="1" x14ac:dyDescent="0.2">
      <c r="A181" s="78" t="s">
        <v>15</v>
      </c>
      <c r="B181" s="80">
        <v>12</v>
      </c>
      <c r="C181" s="83">
        <v>21343735.949999999</v>
      </c>
      <c r="D181" s="83">
        <v>0</v>
      </c>
      <c r="E181" s="83">
        <v>21343735.949999999</v>
      </c>
      <c r="F181" s="78" t="s">
        <v>982</v>
      </c>
      <c r="G181" s="78" t="s">
        <v>485</v>
      </c>
      <c r="H181" s="78" t="s">
        <v>635</v>
      </c>
      <c r="I181" s="78" t="s">
        <v>983</v>
      </c>
    </row>
    <row r="182" spans="1:9" s="54" customFormat="1" ht="13.5" hidden="1" customHeight="1" x14ac:dyDescent="0.2">
      <c r="A182" s="78" t="s">
        <v>16</v>
      </c>
      <c r="B182" s="80">
        <v>1</v>
      </c>
      <c r="C182" s="83">
        <v>3179019.55</v>
      </c>
      <c r="D182" s="83">
        <v>0</v>
      </c>
      <c r="E182" s="83">
        <v>3179019.55</v>
      </c>
      <c r="F182" s="78" t="s">
        <v>984</v>
      </c>
      <c r="G182" s="78" t="s">
        <v>463</v>
      </c>
      <c r="H182" s="78" t="s">
        <v>602</v>
      </c>
      <c r="I182" s="78" t="s">
        <v>985</v>
      </c>
    </row>
    <row r="183" spans="1:9" s="54" customFormat="1" ht="13.5" hidden="1" customHeight="1" x14ac:dyDescent="0.2">
      <c r="A183" s="78" t="s">
        <v>16</v>
      </c>
      <c r="B183" s="80">
        <v>2</v>
      </c>
      <c r="C183" s="83">
        <v>3179019.55</v>
      </c>
      <c r="D183" s="83">
        <v>0</v>
      </c>
      <c r="E183" s="83">
        <v>3179019.55</v>
      </c>
      <c r="F183" s="78" t="s">
        <v>986</v>
      </c>
      <c r="G183" s="78" t="s">
        <v>463</v>
      </c>
      <c r="H183" s="78" t="s">
        <v>605</v>
      </c>
      <c r="I183" s="78" t="s">
        <v>987</v>
      </c>
    </row>
    <row r="184" spans="1:9" s="54" customFormat="1" ht="13.5" hidden="1" customHeight="1" x14ac:dyDescent="0.2">
      <c r="A184" s="78" t="s">
        <v>16</v>
      </c>
      <c r="B184" s="80">
        <v>3</v>
      </c>
      <c r="C184" s="83">
        <v>3179019.55</v>
      </c>
      <c r="D184" s="83">
        <v>0</v>
      </c>
      <c r="E184" s="83">
        <v>3179019.55</v>
      </c>
      <c r="F184" s="78" t="s">
        <v>988</v>
      </c>
      <c r="G184" s="78" t="s">
        <v>463</v>
      </c>
      <c r="H184" s="78" t="s">
        <v>608</v>
      </c>
      <c r="I184" s="78" t="s">
        <v>989</v>
      </c>
    </row>
    <row r="185" spans="1:9" s="54" customFormat="1" ht="13.5" hidden="1" customHeight="1" x14ac:dyDescent="0.2">
      <c r="A185" s="78" t="s">
        <v>16</v>
      </c>
      <c r="B185" s="80">
        <v>4</v>
      </c>
      <c r="C185" s="83">
        <v>3179019.55</v>
      </c>
      <c r="D185" s="83">
        <v>0</v>
      </c>
      <c r="E185" s="83">
        <v>3179019.55</v>
      </c>
      <c r="F185" s="78" t="s">
        <v>990</v>
      </c>
      <c r="G185" s="78" t="s">
        <v>463</v>
      </c>
      <c r="H185" s="78" t="s">
        <v>611</v>
      </c>
      <c r="I185" s="78" t="s">
        <v>991</v>
      </c>
    </row>
    <row r="186" spans="1:9" s="54" customFormat="1" ht="13.5" hidden="1" customHeight="1" x14ac:dyDescent="0.2">
      <c r="A186" s="78" t="s">
        <v>16</v>
      </c>
      <c r="B186" s="80">
        <v>5</v>
      </c>
      <c r="C186" s="83">
        <v>3179019.55</v>
      </c>
      <c r="D186" s="83">
        <v>0</v>
      </c>
      <c r="E186" s="83">
        <v>3179019.55</v>
      </c>
      <c r="F186" s="78" t="s">
        <v>992</v>
      </c>
      <c r="G186" s="78" t="s">
        <v>463</v>
      </c>
      <c r="H186" s="78" t="s">
        <v>614</v>
      </c>
      <c r="I186" s="78" t="s">
        <v>993</v>
      </c>
    </row>
    <row r="187" spans="1:9" s="54" customFormat="1" ht="13.5" hidden="1" customHeight="1" x14ac:dyDescent="0.2">
      <c r="A187" s="78" t="s">
        <v>16</v>
      </c>
      <c r="B187" s="80">
        <v>6</v>
      </c>
      <c r="C187" s="83">
        <v>3396580.32</v>
      </c>
      <c r="D187" s="83">
        <v>0</v>
      </c>
      <c r="E187" s="83">
        <v>3396580.32</v>
      </c>
      <c r="F187" s="78" t="s">
        <v>994</v>
      </c>
      <c r="G187" s="78" t="s">
        <v>463</v>
      </c>
      <c r="H187" s="78" t="s">
        <v>617</v>
      </c>
      <c r="I187" s="78" t="s">
        <v>995</v>
      </c>
    </row>
    <row r="188" spans="1:9" s="54" customFormat="1" ht="13.5" hidden="1" customHeight="1" x14ac:dyDescent="0.2">
      <c r="A188" s="78" t="s">
        <v>16</v>
      </c>
      <c r="B188" s="80">
        <v>7</v>
      </c>
      <c r="C188" s="83">
        <v>3394048.89</v>
      </c>
      <c r="D188" s="83">
        <v>0</v>
      </c>
      <c r="E188" s="83">
        <v>3394048.89</v>
      </c>
      <c r="F188" s="78" t="s">
        <v>996</v>
      </c>
      <c r="G188" s="78" t="s">
        <v>463</v>
      </c>
      <c r="H188" s="78" t="s">
        <v>620</v>
      </c>
      <c r="I188" s="78" t="s">
        <v>997</v>
      </c>
    </row>
    <row r="189" spans="1:9" s="54" customFormat="1" ht="13.5" hidden="1" customHeight="1" x14ac:dyDescent="0.2">
      <c r="A189" s="78" t="s">
        <v>16</v>
      </c>
      <c r="B189" s="80">
        <v>8</v>
      </c>
      <c r="C189" s="83">
        <v>3394064.1</v>
      </c>
      <c r="D189" s="83">
        <v>0</v>
      </c>
      <c r="E189" s="83">
        <v>3394064.1</v>
      </c>
      <c r="F189" s="78" t="s">
        <v>998</v>
      </c>
      <c r="G189" s="78" t="s">
        <v>463</v>
      </c>
      <c r="H189" s="78" t="s">
        <v>623</v>
      </c>
      <c r="I189" s="78" t="s">
        <v>999</v>
      </c>
    </row>
    <row r="190" spans="1:9" s="54" customFormat="1" ht="13.5" hidden="1" customHeight="1" x14ac:dyDescent="0.2">
      <c r="A190" s="78" t="s">
        <v>16</v>
      </c>
      <c r="B190" s="80">
        <v>9</v>
      </c>
      <c r="C190" s="83">
        <v>3483282.63</v>
      </c>
      <c r="D190" s="83">
        <v>0</v>
      </c>
      <c r="E190" s="83">
        <v>3483282.63</v>
      </c>
      <c r="F190" s="78" t="s">
        <v>1000</v>
      </c>
      <c r="G190" s="78" t="s">
        <v>463</v>
      </c>
      <c r="H190" s="78" t="s">
        <v>626</v>
      </c>
      <c r="I190" s="78" t="s">
        <v>1001</v>
      </c>
    </row>
    <row r="191" spans="1:9" s="54" customFormat="1" ht="13.5" hidden="1" customHeight="1" x14ac:dyDescent="0.2">
      <c r="A191" s="78" t="s">
        <v>16</v>
      </c>
      <c r="B191" s="80">
        <v>10</v>
      </c>
      <c r="C191" s="83">
        <v>3483282.63</v>
      </c>
      <c r="D191" s="83">
        <v>0</v>
      </c>
      <c r="E191" s="83">
        <v>3483282.63</v>
      </c>
      <c r="F191" s="78" t="s">
        <v>1002</v>
      </c>
      <c r="G191" s="78" t="s">
        <v>463</v>
      </c>
      <c r="H191" s="78" t="s">
        <v>629</v>
      </c>
      <c r="I191" s="78" t="s">
        <v>1003</v>
      </c>
    </row>
    <row r="192" spans="1:9" s="54" customFormat="1" ht="13.5" hidden="1" customHeight="1" x14ac:dyDescent="0.2">
      <c r="A192" s="78" t="s">
        <v>16</v>
      </c>
      <c r="B192" s="80">
        <v>11</v>
      </c>
      <c r="C192" s="83">
        <v>3483282.63</v>
      </c>
      <c r="D192" s="83">
        <v>0</v>
      </c>
      <c r="E192" s="83">
        <v>3483282.63</v>
      </c>
      <c r="F192" s="78" t="s">
        <v>1004</v>
      </c>
      <c r="G192" s="78" t="s">
        <v>463</v>
      </c>
      <c r="H192" s="78" t="s">
        <v>632</v>
      </c>
      <c r="I192" s="78" t="s">
        <v>1005</v>
      </c>
    </row>
    <row r="193" spans="1:9" s="54" customFormat="1" ht="13.5" hidden="1" customHeight="1" x14ac:dyDescent="0.2">
      <c r="A193" s="78" t="s">
        <v>16</v>
      </c>
      <c r="B193" s="80">
        <v>12</v>
      </c>
      <c r="C193" s="83">
        <v>3483234.13</v>
      </c>
      <c r="D193" s="83">
        <v>0</v>
      </c>
      <c r="E193" s="83">
        <v>3483234.13</v>
      </c>
      <c r="F193" s="78" t="s">
        <v>1006</v>
      </c>
      <c r="G193" s="78" t="s">
        <v>463</v>
      </c>
      <c r="H193" s="78" t="s">
        <v>635</v>
      </c>
      <c r="I193" s="78" t="s">
        <v>1007</v>
      </c>
    </row>
    <row r="194" spans="1:9" s="54" customFormat="1" ht="13.5" hidden="1" customHeight="1" x14ac:dyDescent="0.2">
      <c r="A194" s="78" t="s">
        <v>17</v>
      </c>
      <c r="B194" s="80">
        <v>1</v>
      </c>
      <c r="C194" s="83">
        <v>635684.07999999996</v>
      </c>
      <c r="D194" s="83">
        <v>0</v>
      </c>
      <c r="E194" s="83">
        <v>635684.07999999996</v>
      </c>
      <c r="F194" s="78" t="s">
        <v>1008</v>
      </c>
      <c r="G194" s="78" t="s">
        <v>415</v>
      </c>
      <c r="H194" s="78" t="s">
        <v>602</v>
      </c>
      <c r="I194" s="78" t="s">
        <v>1009</v>
      </c>
    </row>
    <row r="195" spans="1:9" s="54" customFormat="1" ht="13.5" hidden="1" customHeight="1" x14ac:dyDescent="0.2">
      <c r="A195" s="78" t="s">
        <v>17</v>
      </c>
      <c r="B195" s="80">
        <v>2</v>
      </c>
      <c r="C195" s="83">
        <v>635684.07999999996</v>
      </c>
      <c r="D195" s="83">
        <v>0</v>
      </c>
      <c r="E195" s="83">
        <v>635684.07999999996</v>
      </c>
      <c r="F195" s="78" t="s">
        <v>1010</v>
      </c>
      <c r="G195" s="78" t="s">
        <v>415</v>
      </c>
      <c r="H195" s="78" t="s">
        <v>605</v>
      </c>
      <c r="I195" s="78" t="s">
        <v>1011</v>
      </c>
    </row>
    <row r="196" spans="1:9" s="54" customFormat="1" ht="13.5" hidden="1" customHeight="1" x14ac:dyDescent="0.2">
      <c r="A196" s="78" t="s">
        <v>17</v>
      </c>
      <c r="B196" s="80">
        <v>3</v>
      </c>
      <c r="C196" s="83">
        <v>635684.07999999996</v>
      </c>
      <c r="D196" s="83">
        <v>0</v>
      </c>
      <c r="E196" s="83">
        <v>635684.07999999996</v>
      </c>
      <c r="F196" s="78" t="s">
        <v>1012</v>
      </c>
      <c r="G196" s="78" t="s">
        <v>415</v>
      </c>
      <c r="H196" s="78" t="s">
        <v>608</v>
      </c>
      <c r="I196" s="78" t="s">
        <v>1013</v>
      </c>
    </row>
    <row r="197" spans="1:9" s="54" customFormat="1" ht="13.5" hidden="1" customHeight="1" x14ac:dyDescent="0.2">
      <c r="A197" s="78" t="s">
        <v>17</v>
      </c>
      <c r="B197" s="80">
        <v>4</v>
      </c>
      <c r="C197" s="83">
        <v>635684.07999999996</v>
      </c>
      <c r="D197" s="83">
        <v>0</v>
      </c>
      <c r="E197" s="83">
        <v>635684.07999999996</v>
      </c>
      <c r="F197" s="78" t="s">
        <v>1014</v>
      </c>
      <c r="G197" s="78" t="s">
        <v>415</v>
      </c>
      <c r="H197" s="78" t="s">
        <v>611</v>
      </c>
      <c r="I197" s="78" t="s">
        <v>1015</v>
      </c>
    </row>
    <row r="198" spans="1:9" s="54" customFormat="1" ht="13.5" hidden="1" customHeight="1" x14ac:dyDescent="0.2">
      <c r="A198" s="78" t="s">
        <v>17</v>
      </c>
      <c r="B198" s="80">
        <v>5</v>
      </c>
      <c r="C198" s="83">
        <v>635684.07999999996</v>
      </c>
      <c r="D198" s="83">
        <v>0</v>
      </c>
      <c r="E198" s="83">
        <v>635684.07999999996</v>
      </c>
      <c r="F198" s="78" t="s">
        <v>1016</v>
      </c>
      <c r="G198" s="78" t="s">
        <v>415</v>
      </c>
      <c r="H198" s="78" t="s">
        <v>614</v>
      </c>
      <c r="I198" s="78" t="s">
        <v>1017</v>
      </c>
    </row>
    <row r="199" spans="1:9" s="54" customFormat="1" ht="13.5" hidden="1" customHeight="1" x14ac:dyDescent="0.2">
      <c r="A199" s="78" t="s">
        <v>17</v>
      </c>
      <c r="B199" s="80">
        <v>6</v>
      </c>
      <c r="C199" s="83">
        <v>481870.44</v>
      </c>
      <c r="D199" s="83">
        <v>0</v>
      </c>
      <c r="E199" s="83">
        <v>481870.44</v>
      </c>
      <c r="F199" s="78" t="s">
        <v>1018</v>
      </c>
      <c r="G199" s="78" t="s">
        <v>415</v>
      </c>
      <c r="H199" s="78" t="s">
        <v>617</v>
      </c>
      <c r="I199" s="78" t="s">
        <v>1019</v>
      </c>
    </row>
    <row r="200" spans="1:9" s="54" customFormat="1" ht="13.5" hidden="1" customHeight="1" x14ac:dyDescent="0.2">
      <c r="A200" s="78" t="s">
        <v>17</v>
      </c>
      <c r="B200" s="80">
        <v>7</v>
      </c>
      <c r="C200" s="83">
        <v>473994.04</v>
      </c>
      <c r="D200" s="83">
        <v>0</v>
      </c>
      <c r="E200" s="83">
        <v>473994.04</v>
      </c>
      <c r="F200" s="78" t="s">
        <v>1020</v>
      </c>
      <c r="G200" s="78" t="s">
        <v>415</v>
      </c>
      <c r="H200" s="78" t="s">
        <v>620</v>
      </c>
      <c r="I200" s="78" t="s">
        <v>1021</v>
      </c>
    </row>
    <row r="201" spans="1:9" s="54" customFormat="1" ht="13.5" hidden="1" customHeight="1" x14ac:dyDescent="0.2">
      <c r="A201" s="78" t="s">
        <v>17</v>
      </c>
      <c r="B201" s="80">
        <v>8</v>
      </c>
      <c r="C201" s="83">
        <v>473999.66</v>
      </c>
      <c r="D201" s="83">
        <v>0</v>
      </c>
      <c r="E201" s="83">
        <v>473999.66</v>
      </c>
      <c r="F201" s="78" t="s">
        <v>1022</v>
      </c>
      <c r="G201" s="78" t="s">
        <v>415</v>
      </c>
      <c r="H201" s="78" t="s">
        <v>623</v>
      </c>
      <c r="I201" s="78" t="s">
        <v>1023</v>
      </c>
    </row>
    <row r="202" spans="1:9" s="54" customFormat="1" ht="13.5" hidden="1" customHeight="1" x14ac:dyDescent="0.2">
      <c r="A202" s="78" t="s">
        <v>17</v>
      </c>
      <c r="B202" s="80">
        <v>9</v>
      </c>
      <c r="C202" s="83">
        <v>506934.77</v>
      </c>
      <c r="D202" s="83">
        <v>0</v>
      </c>
      <c r="E202" s="83">
        <v>506934.77</v>
      </c>
      <c r="F202" s="78" t="s">
        <v>1024</v>
      </c>
      <c r="G202" s="78" t="s">
        <v>415</v>
      </c>
      <c r="H202" s="78" t="s">
        <v>626</v>
      </c>
      <c r="I202" s="78" t="s">
        <v>1025</v>
      </c>
    </row>
    <row r="203" spans="1:9" s="54" customFormat="1" ht="13.5" hidden="1" customHeight="1" x14ac:dyDescent="0.2">
      <c r="A203" s="78" t="s">
        <v>17</v>
      </c>
      <c r="B203" s="80">
        <v>10</v>
      </c>
      <c r="C203" s="83">
        <v>506934.77</v>
      </c>
      <c r="D203" s="83">
        <v>0</v>
      </c>
      <c r="E203" s="83">
        <v>506934.77</v>
      </c>
      <c r="F203" s="78" t="s">
        <v>1026</v>
      </c>
      <c r="G203" s="78" t="s">
        <v>415</v>
      </c>
      <c r="H203" s="78" t="s">
        <v>629</v>
      </c>
      <c r="I203" s="78" t="s">
        <v>1027</v>
      </c>
    </row>
    <row r="204" spans="1:9" s="54" customFormat="1" ht="13.5" hidden="1" customHeight="1" x14ac:dyDescent="0.2">
      <c r="A204" s="78" t="s">
        <v>17</v>
      </c>
      <c r="B204" s="80">
        <v>11</v>
      </c>
      <c r="C204" s="83">
        <v>506934.78</v>
      </c>
      <c r="D204" s="83">
        <v>0</v>
      </c>
      <c r="E204" s="83">
        <v>506934.78</v>
      </c>
      <c r="F204" s="78" t="s">
        <v>1028</v>
      </c>
      <c r="G204" s="78" t="s">
        <v>415</v>
      </c>
      <c r="H204" s="78" t="s">
        <v>632</v>
      </c>
      <c r="I204" s="78" t="s">
        <v>1029</v>
      </c>
    </row>
    <row r="205" spans="1:9" s="54" customFormat="1" ht="13.5" hidden="1" customHeight="1" x14ac:dyDescent="0.2">
      <c r="A205" s="78" t="s">
        <v>17</v>
      </c>
      <c r="B205" s="80">
        <v>12</v>
      </c>
      <c r="C205" s="83">
        <v>506916.87</v>
      </c>
      <c r="D205" s="83">
        <v>0</v>
      </c>
      <c r="E205" s="83">
        <v>506916.87</v>
      </c>
      <c r="F205" s="78" t="s">
        <v>1030</v>
      </c>
      <c r="G205" s="78" t="s">
        <v>415</v>
      </c>
      <c r="H205" s="78" t="s">
        <v>635</v>
      </c>
      <c r="I205" s="78" t="s">
        <v>1031</v>
      </c>
    </row>
    <row r="206" spans="1:9" s="54" customFormat="1" ht="13.5" hidden="1" customHeight="1" x14ac:dyDescent="0.2">
      <c r="A206" s="78" t="s">
        <v>18</v>
      </c>
      <c r="B206" s="80">
        <v>1</v>
      </c>
      <c r="C206" s="83">
        <v>132493.76999999999</v>
      </c>
      <c r="D206" s="83">
        <v>0</v>
      </c>
      <c r="E206" s="83">
        <v>132493.76999999999</v>
      </c>
      <c r="F206" s="78" t="s">
        <v>1032</v>
      </c>
      <c r="G206" s="78" t="s">
        <v>395</v>
      </c>
      <c r="H206" s="78" t="s">
        <v>602</v>
      </c>
      <c r="I206" s="78" t="s">
        <v>1033</v>
      </c>
    </row>
    <row r="207" spans="1:9" s="54" customFormat="1" ht="13.5" hidden="1" customHeight="1" x14ac:dyDescent="0.2">
      <c r="A207" s="78" t="s">
        <v>18</v>
      </c>
      <c r="B207" s="80">
        <v>2</v>
      </c>
      <c r="C207" s="83">
        <v>132493.76999999999</v>
      </c>
      <c r="D207" s="83">
        <v>0</v>
      </c>
      <c r="E207" s="83">
        <v>132493.76999999999</v>
      </c>
      <c r="F207" s="78" t="s">
        <v>1034</v>
      </c>
      <c r="G207" s="78" t="s">
        <v>395</v>
      </c>
      <c r="H207" s="78" t="s">
        <v>605</v>
      </c>
      <c r="I207" s="78" t="s">
        <v>1035</v>
      </c>
    </row>
    <row r="208" spans="1:9" s="54" customFormat="1" ht="13.5" hidden="1" customHeight="1" x14ac:dyDescent="0.2">
      <c r="A208" s="78" t="s">
        <v>18</v>
      </c>
      <c r="B208" s="80">
        <v>3</v>
      </c>
      <c r="C208" s="83">
        <v>132493.76999999999</v>
      </c>
      <c r="D208" s="83">
        <v>0</v>
      </c>
      <c r="E208" s="83">
        <v>132493.76999999999</v>
      </c>
      <c r="F208" s="78" t="s">
        <v>1036</v>
      </c>
      <c r="G208" s="78" t="s">
        <v>395</v>
      </c>
      <c r="H208" s="78" t="s">
        <v>608</v>
      </c>
      <c r="I208" s="78" t="s">
        <v>1037</v>
      </c>
    </row>
    <row r="209" spans="1:9" s="54" customFormat="1" ht="13.5" hidden="1" customHeight="1" x14ac:dyDescent="0.2">
      <c r="A209" s="78" t="s">
        <v>18</v>
      </c>
      <c r="B209" s="80">
        <v>4</v>
      </c>
      <c r="C209" s="83">
        <v>132493.76999999999</v>
      </c>
      <c r="D209" s="83">
        <v>0</v>
      </c>
      <c r="E209" s="83">
        <v>132493.76999999999</v>
      </c>
      <c r="F209" s="78" t="s">
        <v>1038</v>
      </c>
      <c r="G209" s="78" t="s">
        <v>395</v>
      </c>
      <c r="H209" s="78" t="s">
        <v>611</v>
      </c>
      <c r="I209" s="78" t="s">
        <v>1039</v>
      </c>
    </row>
    <row r="210" spans="1:9" s="54" customFormat="1" ht="13.5" hidden="1" customHeight="1" x14ac:dyDescent="0.2">
      <c r="A210" s="78" t="s">
        <v>18</v>
      </c>
      <c r="B210" s="80">
        <v>5</v>
      </c>
      <c r="C210" s="83">
        <v>132493.76999999999</v>
      </c>
      <c r="D210" s="83">
        <v>0</v>
      </c>
      <c r="E210" s="83">
        <v>132493.76999999999</v>
      </c>
      <c r="F210" s="78" t="s">
        <v>1040</v>
      </c>
      <c r="G210" s="78" t="s">
        <v>395</v>
      </c>
      <c r="H210" s="78" t="s">
        <v>614</v>
      </c>
      <c r="I210" s="78" t="s">
        <v>1041</v>
      </c>
    </row>
    <row r="211" spans="1:9" s="54" customFormat="1" ht="13.5" hidden="1" customHeight="1" x14ac:dyDescent="0.2">
      <c r="A211" s="78" t="s">
        <v>18</v>
      </c>
      <c r="B211" s="80">
        <v>6</v>
      </c>
      <c r="C211" s="83">
        <v>137798.01999999999</v>
      </c>
      <c r="D211" s="83">
        <v>0</v>
      </c>
      <c r="E211" s="83">
        <v>137798.01999999999</v>
      </c>
      <c r="F211" s="78" t="s">
        <v>1042</v>
      </c>
      <c r="G211" s="78" t="s">
        <v>395</v>
      </c>
      <c r="H211" s="78" t="s">
        <v>617</v>
      </c>
      <c r="I211" s="78" t="s">
        <v>1043</v>
      </c>
    </row>
    <row r="212" spans="1:9" s="54" customFormat="1" ht="13.5" hidden="1" customHeight="1" x14ac:dyDescent="0.2">
      <c r="A212" s="78" t="s">
        <v>18</v>
      </c>
      <c r="B212" s="80">
        <v>7</v>
      </c>
      <c r="C212" s="83">
        <v>137795.93</v>
      </c>
      <c r="D212" s="83">
        <v>0</v>
      </c>
      <c r="E212" s="83">
        <v>137795.93</v>
      </c>
      <c r="F212" s="78" t="s">
        <v>1044</v>
      </c>
      <c r="G212" s="78" t="s">
        <v>395</v>
      </c>
      <c r="H212" s="78" t="s">
        <v>620</v>
      </c>
      <c r="I212" s="78" t="s">
        <v>1045</v>
      </c>
    </row>
    <row r="213" spans="1:9" s="54" customFormat="1" ht="13.5" hidden="1" customHeight="1" x14ac:dyDescent="0.2">
      <c r="A213" s="78" t="s">
        <v>18</v>
      </c>
      <c r="B213" s="80">
        <v>8</v>
      </c>
      <c r="C213" s="83">
        <v>137796.76999999999</v>
      </c>
      <c r="D213" s="83">
        <v>0</v>
      </c>
      <c r="E213" s="83">
        <v>137796.76999999999</v>
      </c>
      <c r="F213" s="78" t="s">
        <v>1046</v>
      </c>
      <c r="G213" s="78" t="s">
        <v>395</v>
      </c>
      <c r="H213" s="78" t="s">
        <v>623</v>
      </c>
      <c r="I213" s="78" t="s">
        <v>1047</v>
      </c>
    </row>
    <row r="214" spans="1:9" s="54" customFormat="1" ht="13.5" hidden="1" customHeight="1" x14ac:dyDescent="0.2">
      <c r="A214" s="78" t="s">
        <v>18</v>
      </c>
      <c r="B214" s="80">
        <v>9</v>
      </c>
      <c r="C214" s="83">
        <v>142723.44</v>
      </c>
      <c r="D214" s="83">
        <v>0</v>
      </c>
      <c r="E214" s="83">
        <v>142723.44</v>
      </c>
      <c r="F214" s="78" t="s">
        <v>1048</v>
      </c>
      <c r="G214" s="78" t="s">
        <v>395</v>
      </c>
      <c r="H214" s="78" t="s">
        <v>626</v>
      </c>
      <c r="I214" s="78" t="s">
        <v>1049</v>
      </c>
    </row>
    <row r="215" spans="1:9" s="54" customFormat="1" ht="13.5" hidden="1" customHeight="1" x14ac:dyDescent="0.2">
      <c r="A215" s="78" t="s">
        <v>18</v>
      </c>
      <c r="B215" s="80">
        <v>10</v>
      </c>
      <c r="C215" s="83">
        <v>142723.44</v>
      </c>
      <c r="D215" s="83">
        <v>0</v>
      </c>
      <c r="E215" s="83">
        <v>142723.44</v>
      </c>
      <c r="F215" s="78" t="s">
        <v>1050</v>
      </c>
      <c r="G215" s="78" t="s">
        <v>395</v>
      </c>
      <c r="H215" s="78" t="s">
        <v>629</v>
      </c>
      <c r="I215" s="78" t="s">
        <v>1051</v>
      </c>
    </row>
    <row r="216" spans="1:9" s="54" customFormat="1" ht="13.5" hidden="1" customHeight="1" x14ac:dyDescent="0.2">
      <c r="A216" s="78" t="s">
        <v>18</v>
      </c>
      <c r="B216" s="80">
        <v>11</v>
      </c>
      <c r="C216" s="83">
        <v>142723.45000000001</v>
      </c>
      <c r="D216" s="83">
        <v>0</v>
      </c>
      <c r="E216" s="83">
        <v>142723.45000000001</v>
      </c>
      <c r="F216" s="78" t="s">
        <v>1052</v>
      </c>
      <c r="G216" s="78" t="s">
        <v>395</v>
      </c>
      <c r="H216" s="78" t="s">
        <v>632</v>
      </c>
      <c r="I216" s="78" t="s">
        <v>1053</v>
      </c>
    </row>
    <row r="217" spans="1:9" s="54" customFormat="1" ht="13.5" hidden="1" customHeight="1" x14ac:dyDescent="0.2">
      <c r="A217" s="78" t="s">
        <v>18</v>
      </c>
      <c r="B217" s="80">
        <v>12</v>
      </c>
      <c r="C217" s="83">
        <v>142720.76999999999</v>
      </c>
      <c r="D217" s="83">
        <v>0</v>
      </c>
      <c r="E217" s="83">
        <v>142720.76999999999</v>
      </c>
      <c r="F217" s="78" t="s">
        <v>1054</v>
      </c>
      <c r="G217" s="78" t="s">
        <v>395</v>
      </c>
      <c r="H217" s="78" t="s">
        <v>635</v>
      </c>
      <c r="I217" s="78" t="s">
        <v>1055</v>
      </c>
    </row>
    <row r="218" spans="1:9" s="54" customFormat="1" ht="13.5" hidden="1" customHeight="1" x14ac:dyDescent="0.2">
      <c r="A218" s="78" t="s">
        <v>19</v>
      </c>
      <c r="B218" s="80">
        <v>1</v>
      </c>
      <c r="C218" s="83">
        <v>44926.02</v>
      </c>
      <c r="D218" s="83">
        <v>0</v>
      </c>
      <c r="E218" s="83">
        <v>44926.02</v>
      </c>
      <c r="F218" s="78" t="s">
        <v>1056</v>
      </c>
      <c r="G218" s="78" t="s">
        <v>399</v>
      </c>
      <c r="H218" s="78" t="s">
        <v>602</v>
      </c>
      <c r="I218" s="78" t="s">
        <v>1057</v>
      </c>
    </row>
    <row r="219" spans="1:9" s="54" customFormat="1" ht="13.5" hidden="1" customHeight="1" x14ac:dyDescent="0.2">
      <c r="A219" s="78" t="s">
        <v>19</v>
      </c>
      <c r="B219" s="80">
        <v>2</v>
      </c>
      <c r="C219" s="83">
        <v>44926.02</v>
      </c>
      <c r="D219" s="83">
        <v>0</v>
      </c>
      <c r="E219" s="83">
        <v>44926.02</v>
      </c>
      <c r="F219" s="78" t="s">
        <v>1058</v>
      </c>
      <c r="G219" s="78" t="s">
        <v>399</v>
      </c>
      <c r="H219" s="78" t="s">
        <v>605</v>
      </c>
      <c r="I219" s="78" t="s">
        <v>1059</v>
      </c>
    </row>
    <row r="220" spans="1:9" s="54" customFormat="1" ht="13.5" hidden="1" customHeight="1" x14ac:dyDescent="0.2">
      <c r="A220" s="78" t="s">
        <v>19</v>
      </c>
      <c r="B220" s="80">
        <v>3</v>
      </c>
      <c r="C220" s="83">
        <v>44926.02</v>
      </c>
      <c r="D220" s="83">
        <v>0</v>
      </c>
      <c r="E220" s="83">
        <v>44926.02</v>
      </c>
      <c r="F220" s="78" t="s">
        <v>1060</v>
      </c>
      <c r="G220" s="78" t="s">
        <v>399</v>
      </c>
      <c r="H220" s="78" t="s">
        <v>608</v>
      </c>
      <c r="I220" s="78" t="s">
        <v>1061</v>
      </c>
    </row>
    <row r="221" spans="1:9" s="54" customFormat="1" ht="13.5" hidden="1" customHeight="1" x14ac:dyDescent="0.2">
      <c r="A221" s="78" t="s">
        <v>19</v>
      </c>
      <c r="B221" s="80">
        <v>4</v>
      </c>
      <c r="C221" s="83">
        <v>44926.02</v>
      </c>
      <c r="D221" s="83">
        <v>0</v>
      </c>
      <c r="E221" s="83">
        <v>44926.02</v>
      </c>
      <c r="F221" s="78" t="s">
        <v>1062</v>
      </c>
      <c r="G221" s="78" t="s">
        <v>399</v>
      </c>
      <c r="H221" s="78" t="s">
        <v>611</v>
      </c>
      <c r="I221" s="78" t="s">
        <v>1063</v>
      </c>
    </row>
    <row r="222" spans="1:9" s="54" customFormat="1" ht="13.5" hidden="1" customHeight="1" x14ac:dyDescent="0.2">
      <c r="A222" s="78" t="s">
        <v>19</v>
      </c>
      <c r="B222" s="80">
        <v>5</v>
      </c>
      <c r="C222" s="83">
        <v>44926.02</v>
      </c>
      <c r="D222" s="83">
        <v>0</v>
      </c>
      <c r="E222" s="83">
        <v>44926.02</v>
      </c>
      <c r="F222" s="78" t="s">
        <v>1064</v>
      </c>
      <c r="G222" s="78" t="s">
        <v>399</v>
      </c>
      <c r="H222" s="78" t="s">
        <v>614</v>
      </c>
      <c r="I222" s="78" t="s">
        <v>1065</v>
      </c>
    </row>
    <row r="223" spans="1:9" s="54" customFormat="1" ht="13.5" hidden="1" customHeight="1" x14ac:dyDescent="0.2">
      <c r="A223" s="78" t="s">
        <v>19</v>
      </c>
      <c r="B223" s="80">
        <v>6</v>
      </c>
      <c r="C223" s="83">
        <v>40840.449999999997</v>
      </c>
      <c r="D223" s="83">
        <v>0</v>
      </c>
      <c r="E223" s="83">
        <v>40840.449999999997</v>
      </c>
      <c r="F223" s="78" t="s">
        <v>1066</v>
      </c>
      <c r="G223" s="78" t="s">
        <v>399</v>
      </c>
      <c r="H223" s="78" t="s">
        <v>617</v>
      </c>
      <c r="I223" s="78" t="s">
        <v>1067</v>
      </c>
    </row>
    <row r="224" spans="1:9" s="54" customFormat="1" ht="13.5" hidden="1" customHeight="1" x14ac:dyDescent="0.2">
      <c r="A224" s="78" t="s">
        <v>19</v>
      </c>
      <c r="B224" s="80">
        <v>7</v>
      </c>
      <c r="C224" s="83">
        <v>41434.949999999997</v>
      </c>
      <c r="D224" s="83">
        <v>0</v>
      </c>
      <c r="E224" s="83">
        <v>41434.949999999997</v>
      </c>
      <c r="F224" s="78" t="s">
        <v>1068</v>
      </c>
      <c r="G224" s="78" t="s">
        <v>399</v>
      </c>
      <c r="H224" s="78" t="s">
        <v>620</v>
      </c>
      <c r="I224" s="78" t="s">
        <v>1069</v>
      </c>
    </row>
    <row r="225" spans="1:9" s="54" customFormat="1" ht="13.5" hidden="1" customHeight="1" x14ac:dyDescent="0.2">
      <c r="A225" s="78" t="s">
        <v>19</v>
      </c>
      <c r="B225" s="80">
        <v>8</v>
      </c>
      <c r="C225" s="83">
        <v>41435.360000000001</v>
      </c>
      <c r="D225" s="83">
        <v>0</v>
      </c>
      <c r="E225" s="83">
        <v>41435.360000000001</v>
      </c>
      <c r="F225" s="78" t="s">
        <v>1070</v>
      </c>
      <c r="G225" s="78" t="s">
        <v>399</v>
      </c>
      <c r="H225" s="78" t="s">
        <v>623</v>
      </c>
      <c r="I225" s="78" t="s">
        <v>1071</v>
      </c>
    </row>
    <row r="226" spans="1:9" s="54" customFormat="1" ht="13.5" hidden="1" customHeight="1" x14ac:dyDescent="0.2">
      <c r="A226" s="78" t="s">
        <v>19</v>
      </c>
      <c r="B226" s="80">
        <v>9</v>
      </c>
      <c r="C226" s="83">
        <v>43445.4</v>
      </c>
      <c r="D226" s="83">
        <v>0</v>
      </c>
      <c r="E226" s="83">
        <v>43445.4</v>
      </c>
      <c r="F226" s="78" t="s">
        <v>1072</v>
      </c>
      <c r="G226" s="78" t="s">
        <v>399</v>
      </c>
      <c r="H226" s="78" t="s">
        <v>626</v>
      </c>
      <c r="I226" s="78" t="s">
        <v>1073</v>
      </c>
    </row>
    <row r="227" spans="1:9" s="54" customFormat="1" ht="13.5" hidden="1" customHeight="1" x14ac:dyDescent="0.2">
      <c r="A227" s="78" t="s">
        <v>19</v>
      </c>
      <c r="B227" s="80">
        <v>10</v>
      </c>
      <c r="C227" s="83">
        <v>43801.36</v>
      </c>
      <c r="D227" s="83">
        <v>0</v>
      </c>
      <c r="E227" s="83">
        <v>43801.36</v>
      </c>
      <c r="F227" s="78" t="s">
        <v>1074</v>
      </c>
      <c r="G227" s="78" t="s">
        <v>399</v>
      </c>
      <c r="H227" s="78" t="s">
        <v>629</v>
      </c>
      <c r="I227" s="78" t="s">
        <v>1075</v>
      </c>
    </row>
    <row r="228" spans="1:9" s="54" customFormat="1" ht="13.5" hidden="1" customHeight="1" x14ac:dyDescent="0.2">
      <c r="A228" s="78" t="s">
        <v>19</v>
      </c>
      <c r="B228" s="80">
        <v>11</v>
      </c>
      <c r="C228" s="83">
        <v>43801.36</v>
      </c>
      <c r="D228" s="83">
        <v>0</v>
      </c>
      <c r="E228" s="83">
        <v>43801.36</v>
      </c>
      <c r="F228" s="78" t="s">
        <v>1076</v>
      </c>
      <c r="G228" s="78" t="s">
        <v>399</v>
      </c>
      <c r="H228" s="78" t="s">
        <v>632</v>
      </c>
      <c r="I228" s="78" t="s">
        <v>1077</v>
      </c>
    </row>
    <row r="229" spans="1:9" s="54" customFormat="1" ht="13.5" hidden="1" customHeight="1" x14ac:dyDescent="0.2">
      <c r="A229" s="78" t="s">
        <v>19</v>
      </c>
      <c r="B229" s="80">
        <v>12</v>
      </c>
      <c r="C229" s="83">
        <v>43800.08</v>
      </c>
      <c r="D229" s="83">
        <v>0</v>
      </c>
      <c r="E229" s="83">
        <v>43800.08</v>
      </c>
      <c r="F229" s="78" t="s">
        <v>1078</v>
      </c>
      <c r="G229" s="78" t="s">
        <v>399</v>
      </c>
      <c r="H229" s="78" t="s">
        <v>635</v>
      </c>
      <c r="I229" s="78" t="s">
        <v>1079</v>
      </c>
    </row>
    <row r="230" spans="1:9" s="54" customFormat="1" ht="13.5" hidden="1" customHeight="1" x14ac:dyDescent="0.2">
      <c r="A230" s="78" t="s">
        <v>20</v>
      </c>
      <c r="B230" s="80">
        <v>1</v>
      </c>
      <c r="C230" s="83">
        <v>204963.7</v>
      </c>
      <c r="D230" s="83">
        <v>0</v>
      </c>
      <c r="E230" s="83">
        <v>204963.7</v>
      </c>
      <c r="F230" s="78" t="s">
        <v>1080</v>
      </c>
      <c r="G230" s="78" t="s">
        <v>410</v>
      </c>
      <c r="H230" s="78" t="s">
        <v>602</v>
      </c>
      <c r="I230" s="78" t="s">
        <v>1081</v>
      </c>
    </row>
    <row r="231" spans="1:9" s="54" customFormat="1" ht="13.5" hidden="1" customHeight="1" x14ac:dyDescent="0.2">
      <c r="A231" s="78" t="s">
        <v>20</v>
      </c>
      <c r="B231" s="80">
        <v>2</v>
      </c>
      <c r="C231" s="83">
        <v>204963.7</v>
      </c>
      <c r="D231" s="83">
        <v>0</v>
      </c>
      <c r="E231" s="83">
        <v>204963.7</v>
      </c>
      <c r="F231" s="78" t="s">
        <v>1082</v>
      </c>
      <c r="G231" s="78" t="s">
        <v>410</v>
      </c>
      <c r="H231" s="78" t="s">
        <v>605</v>
      </c>
      <c r="I231" s="78" t="s">
        <v>1083</v>
      </c>
    </row>
    <row r="232" spans="1:9" s="54" customFormat="1" ht="13.5" hidden="1" customHeight="1" x14ac:dyDescent="0.2">
      <c r="A232" s="78" t="s">
        <v>20</v>
      </c>
      <c r="B232" s="80">
        <v>3</v>
      </c>
      <c r="C232" s="83">
        <v>204963.7</v>
      </c>
      <c r="D232" s="83">
        <v>0</v>
      </c>
      <c r="E232" s="83">
        <v>204963.7</v>
      </c>
      <c r="F232" s="78" t="s">
        <v>1084</v>
      </c>
      <c r="G232" s="78" t="s">
        <v>410</v>
      </c>
      <c r="H232" s="78" t="s">
        <v>608</v>
      </c>
      <c r="I232" s="78" t="s">
        <v>1085</v>
      </c>
    </row>
    <row r="233" spans="1:9" s="54" customFormat="1" ht="13.5" hidden="1" customHeight="1" x14ac:dyDescent="0.2">
      <c r="A233" s="78" t="s">
        <v>20</v>
      </c>
      <c r="B233" s="80">
        <v>4</v>
      </c>
      <c r="C233" s="83">
        <v>204963.7</v>
      </c>
      <c r="D233" s="83">
        <v>0</v>
      </c>
      <c r="E233" s="83">
        <v>204963.7</v>
      </c>
      <c r="F233" s="78" t="s">
        <v>1086</v>
      </c>
      <c r="G233" s="78" t="s">
        <v>410</v>
      </c>
      <c r="H233" s="78" t="s">
        <v>611</v>
      </c>
      <c r="I233" s="78" t="s">
        <v>1087</v>
      </c>
    </row>
    <row r="234" spans="1:9" s="54" customFormat="1" ht="13.5" hidden="1" customHeight="1" x14ac:dyDescent="0.2">
      <c r="A234" s="78" t="s">
        <v>20</v>
      </c>
      <c r="B234" s="80">
        <v>5</v>
      </c>
      <c r="C234" s="83">
        <v>204963.7</v>
      </c>
      <c r="D234" s="83">
        <v>0</v>
      </c>
      <c r="E234" s="83">
        <v>204963.7</v>
      </c>
      <c r="F234" s="78" t="s">
        <v>1088</v>
      </c>
      <c r="G234" s="78" t="s">
        <v>410</v>
      </c>
      <c r="H234" s="78" t="s">
        <v>614</v>
      </c>
      <c r="I234" s="78" t="s">
        <v>1089</v>
      </c>
    </row>
    <row r="235" spans="1:9" s="54" customFormat="1" ht="13.5" hidden="1" customHeight="1" x14ac:dyDescent="0.2">
      <c r="A235" s="78" t="s">
        <v>20</v>
      </c>
      <c r="B235" s="80">
        <v>6</v>
      </c>
      <c r="C235" s="83">
        <v>180374.68</v>
      </c>
      <c r="D235" s="83">
        <v>0</v>
      </c>
      <c r="E235" s="83">
        <v>180374.68</v>
      </c>
      <c r="F235" s="78" t="s">
        <v>1090</v>
      </c>
      <c r="G235" s="78" t="s">
        <v>410</v>
      </c>
      <c r="H235" s="78" t="s">
        <v>617</v>
      </c>
      <c r="I235" s="78" t="s">
        <v>1091</v>
      </c>
    </row>
    <row r="236" spans="1:9" s="54" customFormat="1" ht="13.5" hidden="1" customHeight="1" x14ac:dyDescent="0.2">
      <c r="A236" s="78" t="s">
        <v>20</v>
      </c>
      <c r="B236" s="80">
        <v>7</v>
      </c>
      <c r="C236" s="83">
        <v>180356.85</v>
      </c>
      <c r="D236" s="83">
        <v>0</v>
      </c>
      <c r="E236" s="83">
        <v>180356.85</v>
      </c>
      <c r="F236" s="78" t="s">
        <v>1092</v>
      </c>
      <c r="G236" s="78" t="s">
        <v>410</v>
      </c>
      <c r="H236" s="78" t="s">
        <v>620</v>
      </c>
      <c r="I236" s="78" t="s">
        <v>1093</v>
      </c>
    </row>
    <row r="237" spans="1:9" s="54" customFormat="1" ht="13.5" hidden="1" customHeight="1" x14ac:dyDescent="0.2">
      <c r="A237" s="78" t="s">
        <v>20</v>
      </c>
      <c r="B237" s="80">
        <v>8</v>
      </c>
      <c r="C237" s="83">
        <v>180358.06</v>
      </c>
      <c r="D237" s="83">
        <v>0</v>
      </c>
      <c r="E237" s="83">
        <v>180358.06</v>
      </c>
      <c r="F237" s="78" t="s">
        <v>1094</v>
      </c>
      <c r="G237" s="78" t="s">
        <v>410</v>
      </c>
      <c r="H237" s="78" t="s">
        <v>623</v>
      </c>
      <c r="I237" s="78" t="s">
        <v>1095</v>
      </c>
    </row>
    <row r="238" spans="1:9" s="54" customFormat="1" ht="13.5" hidden="1" customHeight="1" x14ac:dyDescent="0.2">
      <c r="A238" s="78" t="s">
        <v>20</v>
      </c>
      <c r="B238" s="80">
        <v>9</v>
      </c>
      <c r="C238" s="83">
        <v>187450.81</v>
      </c>
      <c r="D238" s="83">
        <v>0</v>
      </c>
      <c r="E238" s="83">
        <v>187450.81</v>
      </c>
      <c r="F238" s="78" t="s">
        <v>1096</v>
      </c>
      <c r="G238" s="78" t="s">
        <v>410</v>
      </c>
      <c r="H238" s="78" t="s">
        <v>626</v>
      </c>
      <c r="I238" s="78" t="s">
        <v>1097</v>
      </c>
    </row>
    <row r="239" spans="1:9" s="54" customFormat="1" ht="13.5" hidden="1" customHeight="1" x14ac:dyDescent="0.2">
      <c r="A239" s="78" t="s">
        <v>20</v>
      </c>
      <c r="B239" s="80">
        <v>10</v>
      </c>
      <c r="C239" s="83">
        <v>187450.81</v>
      </c>
      <c r="D239" s="83">
        <v>0</v>
      </c>
      <c r="E239" s="83">
        <v>187450.81</v>
      </c>
      <c r="F239" s="78" t="s">
        <v>1098</v>
      </c>
      <c r="G239" s="78" t="s">
        <v>410</v>
      </c>
      <c r="H239" s="78" t="s">
        <v>629</v>
      </c>
      <c r="I239" s="78" t="s">
        <v>1099</v>
      </c>
    </row>
    <row r="240" spans="1:9" s="54" customFormat="1" ht="13.5" hidden="1" customHeight="1" x14ac:dyDescent="0.2">
      <c r="A240" s="78" t="s">
        <v>20</v>
      </c>
      <c r="B240" s="80">
        <v>11</v>
      </c>
      <c r="C240" s="83">
        <v>187450.81</v>
      </c>
      <c r="D240" s="83">
        <v>0</v>
      </c>
      <c r="E240" s="83">
        <v>187450.81</v>
      </c>
      <c r="F240" s="78" t="s">
        <v>1100</v>
      </c>
      <c r="G240" s="78" t="s">
        <v>410</v>
      </c>
      <c r="H240" s="78" t="s">
        <v>632</v>
      </c>
      <c r="I240" s="78" t="s">
        <v>1101</v>
      </c>
    </row>
    <row r="241" spans="1:9" s="54" customFormat="1" ht="13.5" hidden="1" customHeight="1" x14ac:dyDescent="0.2">
      <c r="A241" s="78" t="s">
        <v>20</v>
      </c>
      <c r="B241" s="80">
        <v>12</v>
      </c>
      <c r="C241" s="83">
        <v>187446.96</v>
      </c>
      <c r="D241" s="83">
        <v>0</v>
      </c>
      <c r="E241" s="83">
        <v>187446.96</v>
      </c>
      <c r="F241" s="78" t="s">
        <v>1102</v>
      </c>
      <c r="G241" s="78" t="s">
        <v>410</v>
      </c>
      <c r="H241" s="78" t="s">
        <v>635</v>
      </c>
      <c r="I241" s="78" t="s">
        <v>1103</v>
      </c>
    </row>
    <row r="242" spans="1:9" s="54" customFormat="1" ht="13.5" hidden="1" customHeight="1" x14ac:dyDescent="0.2">
      <c r="A242" s="78" t="s">
        <v>21</v>
      </c>
      <c r="B242" s="80">
        <v>1</v>
      </c>
      <c r="C242" s="83">
        <v>148859.60999999999</v>
      </c>
      <c r="D242" s="83">
        <v>0</v>
      </c>
      <c r="E242" s="83">
        <v>148859.60999999999</v>
      </c>
      <c r="F242" s="78" t="s">
        <v>1104</v>
      </c>
      <c r="G242" s="78" t="s">
        <v>401</v>
      </c>
      <c r="H242" s="78" t="s">
        <v>602</v>
      </c>
      <c r="I242" s="78" t="s">
        <v>1105</v>
      </c>
    </row>
    <row r="243" spans="1:9" s="54" customFormat="1" ht="13.5" hidden="1" customHeight="1" x14ac:dyDescent="0.2">
      <c r="A243" s="78" t="s">
        <v>21</v>
      </c>
      <c r="B243" s="80">
        <v>2</v>
      </c>
      <c r="C243" s="83">
        <v>148859.60999999999</v>
      </c>
      <c r="D243" s="83">
        <v>0</v>
      </c>
      <c r="E243" s="83">
        <v>148859.60999999999</v>
      </c>
      <c r="F243" s="78" t="s">
        <v>1106</v>
      </c>
      <c r="G243" s="78" t="s">
        <v>401</v>
      </c>
      <c r="H243" s="78" t="s">
        <v>605</v>
      </c>
      <c r="I243" s="78" t="s">
        <v>1107</v>
      </c>
    </row>
    <row r="244" spans="1:9" s="54" customFormat="1" ht="13.5" hidden="1" customHeight="1" x14ac:dyDescent="0.2">
      <c r="A244" s="78" t="s">
        <v>21</v>
      </c>
      <c r="B244" s="80">
        <v>3</v>
      </c>
      <c r="C244" s="83">
        <v>148859.60999999999</v>
      </c>
      <c r="D244" s="83">
        <v>0</v>
      </c>
      <c r="E244" s="83">
        <v>148859.60999999999</v>
      </c>
      <c r="F244" s="78" t="s">
        <v>1108</v>
      </c>
      <c r="G244" s="78" t="s">
        <v>401</v>
      </c>
      <c r="H244" s="78" t="s">
        <v>608</v>
      </c>
      <c r="I244" s="78" t="s">
        <v>1109</v>
      </c>
    </row>
    <row r="245" spans="1:9" s="54" customFormat="1" ht="13.5" hidden="1" customHeight="1" x14ac:dyDescent="0.2">
      <c r="A245" s="78" t="s">
        <v>21</v>
      </c>
      <c r="B245" s="80">
        <v>4</v>
      </c>
      <c r="C245" s="83">
        <v>148859.60999999999</v>
      </c>
      <c r="D245" s="83">
        <v>0</v>
      </c>
      <c r="E245" s="83">
        <v>148859.60999999999</v>
      </c>
      <c r="F245" s="78" t="s">
        <v>1110</v>
      </c>
      <c r="G245" s="78" t="s">
        <v>401</v>
      </c>
      <c r="H245" s="78" t="s">
        <v>611</v>
      </c>
      <c r="I245" s="78" t="s">
        <v>1111</v>
      </c>
    </row>
    <row r="246" spans="1:9" s="54" customFormat="1" ht="13.5" hidden="1" customHeight="1" x14ac:dyDescent="0.2">
      <c r="A246" s="78" t="s">
        <v>21</v>
      </c>
      <c r="B246" s="80">
        <v>5</v>
      </c>
      <c r="C246" s="83">
        <v>148859.60999999999</v>
      </c>
      <c r="D246" s="83">
        <v>0</v>
      </c>
      <c r="E246" s="83">
        <v>148859.60999999999</v>
      </c>
      <c r="F246" s="78" t="s">
        <v>1112</v>
      </c>
      <c r="G246" s="78" t="s">
        <v>401</v>
      </c>
      <c r="H246" s="78" t="s">
        <v>614</v>
      </c>
      <c r="I246" s="78" t="s">
        <v>1113</v>
      </c>
    </row>
    <row r="247" spans="1:9" s="54" customFormat="1" ht="13.5" hidden="1" customHeight="1" x14ac:dyDescent="0.2">
      <c r="A247" s="78" t="s">
        <v>21</v>
      </c>
      <c r="B247" s="80">
        <v>6</v>
      </c>
      <c r="C247" s="83">
        <v>192071.91</v>
      </c>
      <c r="D247" s="83">
        <v>0</v>
      </c>
      <c r="E247" s="83">
        <v>192071.91</v>
      </c>
      <c r="F247" s="78" t="s">
        <v>1114</v>
      </c>
      <c r="G247" s="78" t="s">
        <v>401</v>
      </c>
      <c r="H247" s="78" t="s">
        <v>617</v>
      </c>
      <c r="I247" s="78" t="s">
        <v>1115</v>
      </c>
    </row>
    <row r="248" spans="1:9" s="54" customFormat="1" ht="13.5" hidden="1" customHeight="1" x14ac:dyDescent="0.2">
      <c r="A248" s="78" t="s">
        <v>21</v>
      </c>
      <c r="B248" s="80">
        <v>7</v>
      </c>
      <c r="C248" s="83">
        <v>191797.45</v>
      </c>
      <c r="D248" s="83">
        <v>0</v>
      </c>
      <c r="E248" s="83">
        <v>191797.45</v>
      </c>
      <c r="F248" s="78" t="s">
        <v>1116</v>
      </c>
      <c r="G248" s="78" t="s">
        <v>401</v>
      </c>
      <c r="H248" s="78" t="s">
        <v>620</v>
      </c>
      <c r="I248" s="78" t="s">
        <v>1117</v>
      </c>
    </row>
    <row r="249" spans="1:9" s="54" customFormat="1" ht="13.5" hidden="1" customHeight="1" x14ac:dyDescent="0.2">
      <c r="A249" s="78" t="s">
        <v>21</v>
      </c>
      <c r="B249" s="80">
        <v>8</v>
      </c>
      <c r="C249" s="83">
        <v>191798.3</v>
      </c>
      <c r="D249" s="83">
        <v>0</v>
      </c>
      <c r="E249" s="83">
        <v>191798.3</v>
      </c>
      <c r="F249" s="78" t="s">
        <v>1118</v>
      </c>
      <c r="G249" s="78" t="s">
        <v>401</v>
      </c>
      <c r="H249" s="78" t="s">
        <v>623</v>
      </c>
      <c r="I249" s="78" t="s">
        <v>1119</v>
      </c>
    </row>
    <row r="250" spans="1:9" s="54" customFormat="1" ht="13.5" hidden="1" customHeight="1" x14ac:dyDescent="0.2">
      <c r="A250" s="78" t="s">
        <v>21</v>
      </c>
      <c r="B250" s="80">
        <v>9</v>
      </c>
      <c r="C250" s="83">
        <v>196773.42</v>
      </c>
      <c r="D250" s="83">
        <v>0</v>
      </c>
      <c r="E250" s="83">
        <v>196773.42</v>
      </c>
      <c r="F250" s="78" t="s">
        <v>1120</v>
      </c>
      <c r="G250" s="78" t="s">
        <v>401</v>
      </c>
      <c r="H250" s="78" t="s">
        <v>626</v>
      </c>
      <c r="I250" s="78" t="s">
        <v>1121</v>
      </c>
    </row>
    <row r="251" spans="1:9" s="54" customFormat="1" ht="13.5" hidden="1" customHeight="1" x14ac:dyDescent="0.2">
      <c r="A251" s="78" t="s">
        <v>21</v>
      </c>
      <c r="B251" s="80">
        <v>10</v>
      </c>
      <c r="C251" s="83">
        <v>196773.42</v>
      </c>
      <c r="D251" s="83">
        <v>0</v>
      </c>
      <c r="E251" s="83">
        <v>196773.42</v>
      </c>
      <c r="F251" s="78" t="s">
        <v>1122</v>
      </c>
      <c r="G251" s="78" t="s">
        <v>401</v>
      </c>
      <c r="H251" s="78" t="s">
        <v>629</v>
      </c>
      <c r="I251" s="78" t="s">
        <v>1123</v>
      </c>
    </row>
    <row r="252" spans="1:9" s="54" customFormat="1" ht="13.5" hidden="1" customHeight="1" x14ac:dyDescent="0.2">
      <c r="A252" s="78" t="s">
        <v>21</v>
      </c>
      <c r="B252" s="80">
        <v>11</v>
      </c>
      <c r="C252" s="83">
        <v>196773.42</v>
      </c>
      <c r="D252" s="83">
        <v>0</v>
      </c>
      <c r="E252" s="83">
        <v>196773.42</v>
      </c>
      <c r="F252" s="78" t="s">
        <v>1124</v>
      </c>
      <c r="G252" s="78" t="s">
        <v>401</v>
      </c>
      <c r="H252" s="78" t="s">
        <v>632</v>
      </c>
      <c r="I252" s="78" t="s">
        <v>1125</v>
      </c>
    </row>
    <row r="253" spans="1:9" s="54" customFormat="1" ht="13.5" hidden="1" customHeight="1" x14ac:dyDescent="0.2">
      <c r="A253" s="78" t="s">
        <v>21</v>
      </c>
      <c r="B253" s="80">
        <v>12</v>
      </c>
      <c r="C253" s="83">
        <v>196770.72</v>
      </c>
      <c r="D253" s="83">
        <v>0</v>
      </c>
      <c r="E253" s="83">
        <v>196770.72</v>
      </c>
      <c r="F253" s="78" t="s">
        <v>1126</v>
      </c>
      <c r="G253" s="78" t="s">
        <v>401</v>
      </c>
      <c r="H253" s="78" t="s">
        <v>635</v>
      </c>
      <c r="I253" s="78" t="s">
        <v>1127</v>
      </c>
    </row>
    <row r="254" spans="1:9" s="54" customFormat="1" ht="13.5" hidden="1" customHeight="1" x14ac:dyDescent="0.2">
      <c r="A254" s="78" t="s">
        <v>22</v>
      </c>
      <c r="B254" s="80">
        <v>1</v>
      </c>
      <c r="C254" s="83">
        <v>57172.95</v>
      </c>
      <c r="D254" s="83">
        <v>0</v>
      </c>
      <c r="E254" s="83">
        <v>57172.95</v>
      </c>
      <c r="F254" s="78" t="s">
        <v>1128</v>
      </c>
      <c r="G254" s="78" t="s">
        <v>469</v>
      </c>
      <c r="H254" s="78" t="s">
        <v>602</v>
      </c>
      <c r="I254" s="78" t="s">
        <v>1129</v>
      </c>
    </row>
    <row r="255" spans="1:9" s="54" customFormat="1" ht="13.5" hidden="1" customHeight="1" x14ac:dyDescent="0.2">
      <c r="A255" s="78" t="s">
        <v>22</v>
      </c>
      <c r="B255" s="80">
        <v>2</v>
      </c>
      <c r="C255" s="83">
        <v>57172.95</v>
      </c>
      <c r="D255" s="83">
        <v>0</v>
      </c>
      <c r="E255" s="83">
        <v>57172.95</v>
      </c>
      <c r="F255" s="78" t="s">
        <v>1130</v>
      </c>
      <c r="G255" s="78" t="s">
        <v>469</v>
      </c>
      <c r="H255" s="78" t="s">
        <v>605</v>
      </c>
      <c r="I255" s="78" t="s">
        <v>1131</v>
      </c>
    </row>
    <row r="256" spans="1:9" s="54" customFormat="1" ht="13.5" hidden="1" customHeight="1" x14ac:dyDescent="0.2">
      <c r="A256" s="78" t="s">
        <v>22</v>
      </c>
      <c r="B256" s="80">
        <v>3</v>
      </c>
      <c r="C256" s="83">
        <v>57172.95</v>
      </c>
      <c r="D256" s="83">
        <v>0</v>
      </c>
      <c r="E256" s="83">
        <v>57172.95</v>
      </c>
      <c r="F256" s="78" t="s">
        <v>1132</v>
      </c>
      <c r="G256" s="78" t="s">
        <v>469</v>
      </c>
      <c r="H256" s="78" t="s">
        <v>608</v>
      </c>
      <c r="I256" s="78" t="s">
        <v>1133</v>
      </c>
    </row>
    <row r="257" spans="1:9" s="54" customFormat="1" ht="13.5" hidden="1" customHeight="1" x14ac:dyDescent="0.2">
      <c r="A257" s="78" t="s">
        <v>22</v>
      </c>
      <c r="B257" s="80">
        <v>4</v>
      </c>
      <c r="C257" s="83">
        <v>57172.95</v>
      </c>
      <c r="D257" s="83">
        <v>0</v>
      </c>
      <c r="E257" s="83">
        <v>57172.95</v>
      </c>
      <c r="F257" s="78" t="s">
        <v>1134</v>
      </c>
      <c r="G257" s="78" t="s">
        <v>469</v>
      </c>
      <c r="H257" s="78" t="s">
        <v>611</v>
      </c>
      <c r="I257" s="78" t="s">
        <v>1135</v>
      </c>
    </row>
    <row r="258" spans="1:9" s="54" customFormat="1" ht="13.5" hidden="1" customHeight="1" x14ac:dyDescent="0.2">
      <c r="A258" s="78" t="s">
        <v>22</v>
      </c>
      <c r="B258" s="80">
        <v>5</v>
      </c>
      <c r="C258" s="83">
        <v>57172.95</v>
      </c>
      <c r="D258" s="83">
        <v>0</v>
      </c>
      <c r="E258" s="83">
        <v>57172.95</v>
      </c>
      <c r="F258" s="78" t="s">
        <v>1136</v>
      </c>
      <c r="G258" s="78" t="s">
        <v>469</v>
      </c>
      <c r="H258" s="78" t="s">
        <v>614</v>
      </c>
      <c r="I258" s="78" t="s">
        <v>1137</v>
      </c>
    </row>
    <row r="259" spans="1:9" s="54" customFormat="1" ht="13.5" hidden="1" customHeight="1" x14ac:dyDescent="0.2">
      <c r="A259" s="78" t="s">
        <v>22</v>
      </c>
      <c r="B259" s="80">
        <v>6</v>
      </c>
      <c r="C259" s="83">
        <v>55015.92</v>
      </c>
      <c r="D259" s="83">
        <v>0</v>
      </c>
      <c r="E259" s="83">
        <v>55015.92</v>
      </c>
      <c r="F259" s="78" t="s">
        <v>1138</v>
      </c>
      <c r="G259" s="78" t="s">
        <v>469</v>
      </c>
      <c r="H259" s="78" t="s">
        <v>617</v>
      </c>
      <c r="I259" s="78" t="s">
        <v>1139</v>
      </c>
    </row>
    <row r="260" spans="1:9" s="54" customFormat="1" ht="13.5" hidden="1" customHeight="1" x14ac:dyDescent="0.2">
      <c r="A260" s="78" t="s">
        <v>22</v>
      </c>
      <c r="B260" s="80">
        <v>7</v>
      </c>
      <c r="C260" s="83">
        <v>55013.97</v>
      </c>
      <c r="D260" s="83">
        <v>0</v>
      </c>
      <c r="E260" s="83">
        <v>55013.97</v>
      </c>
      <c r="F260" s="78" t="s">
        <v>1140</v>
      </c>
      <c r="G260" s="78" t="s">
        <v>469</v>
      </c>
      <c r="H260" s="78" t="s">
        <v>620</v>
      </c>
      <c r="I260" s="78" t="s">
        <v>1141</v>
      </c>
    </row>
    <row r="261" spans="1:9" s="54" customFormat="1" ht="13.5" hidden="1" customHeight="1" x14ac:dyDescent="0.2">
      <c r="A261" s="78" t="s">
        <v>22</v>
      </c>
      <c r="B261" s="80">
        <v>8</v>
      </c>
      <c r="C261" s="83">
        <v>55014.3</v>
      </c>
      <c r="D261" s="83">
        <v>0</v>
      </c>
      <c r="E261" s="83">
        <v>55014.3</v>
      </c>
      <c r="F261" s="78" t="s">
        <v>1142</v>
      </c>
      <c r="G261" s="78" t="s">
        <v>469</v>
      </c>
      <c r="H261" s="78" t="s">
        <v>623</v>
      </c>
      <c r="I261" s="78" t="s">
        <v>1143</v>
      </c>
    </row>
    <row r="262" spans="1:9" s="54" customFormat="1" ht="13.5" hidden="1" customHeight="1" x14ac:dyDescent="0.2">
      <c r="A262" s="78" t="s">
        <v>22</v>
      </c>
      <c r="B262" s="80">
        <v>9</v>
      </c>
      <c r="C262" s="83">
        <v>56944.86</v>
      </c>
      <c r="D262" s="83">
        <v>0</v>
      </c>
      <c r="E262" s="83">
        <v>56944.86</v>
      </c>
      <c r="F262" s="78" t="s">
        <v>1144</v>
      </c>
      <c r="G262" s="78" t="s">
        <v>469</v>
      </c>
      <c r="H262" s="78" t="s">
        <v>626</v>
      </c>
      <c r="I262" s="78" t="s">
        <v>1145</v>
      </c>
    </row>
    <row r="263" spans="1:9" s="54" customFormat="1" ht="13.5" hidden="1" customHeight="1" x14ac:dyDescent="0.2">
      <c r="A263" s="78" t="s">
        <v>22</v>
      </c>
      <c r="B263" s="80">
        <v>10</v>
      </c>
      <c r="C263" s="83">
        <v>56944.86</v>
      </c>
      <c r="D263" s="83">
        <v>0</v>
      </c>
      <c r="E263" s="83">
        <v>56944.86</v>
      </c>
      <c r="F263" s="78" t="s">
        <v>1146</v>
      </c>
      <c r="G263" s="78" t="s">
        <v>469</v>
      </c>
      <c r="H263" s="78" t="s">
        <v>629</v>
      </c>
      <c r="I263" s="78" t="s">
        <v>1147</v>
      </c>
    </row>
    <row r="264" spans="1:9" s="54" customFormat="1" ht="13.5" hidden="1" customHeight="1" x14ac:dyDescent="0.2">
      <c r="A264" s="78" t="s">
        <v>22</v>
      </c>
      <c r="B264" s="80">
        <v>11</v>
      </c>
      <c r="C264" s="83">
        <v>56944.86</v>
      </c>
      <c r="D264" s="83">
        <v>0</v>
      </c>
      <c r="E264" s="83">
        <v>56944.86</v>
      </c>
      <c r="F264" s="78" t="s">
        <v>1148</v>
      </c>
      <c r="G264" s="78" t="s">
        <v>469</v>
      </c>
      <c r="H264" s="78" t="s">
        <v>632</v>
      </c>
      <c r="I264" s="78" t="s">
        <v>1149</v>
      </c>
    </row>
    <row r="265" spans="1:9" s="54" customFormat="1" ht="13.5" hidden="1" customHeight="1" x14ac:dyDescent="0.2">
      <c r="A265" s="78" t="s">
        <v>22</v>
      </c>
      <c r="B265" s="80">
        <v>12</v>
      </c>
      <c r="C265" s="83">
        <v>56943.81</v>
      </c>
      <c r="D265" s="83">
        <v>0</v>
      </c>
      <c r="E265" s="83">
        <v>56943.81</v>
      </c>
      <c r="F265" s="78" t="s">
        <v>1150</v>
      </c>
      <c r="G265" s="78" t="s">
        <v>469</v>
      </c>
      <c r="H265" s="78" t="s">
        <v>635</v>
      </c>
      <c r="I265" s="78" t="s">
        <v>1151</v>
      </c>
    </row>
    <row r="266" spans="1:9" s="54" customFormat="1" ht="13.5" hidden="1" customHeight="1" x14ac:dyDescent="0.2">
      <c r="A266" s="78" t="s">
        <v>23</v>
      </c>
      <c r="B266" s="80">
        <v>1</v>
      </c>
      <c r="C266" s="83">
        <v>1501284.64</v>
      </c>
      <c r="D266" s="83">
        <v>0</v>
      </c>
      <c r="E266" s="83">
        <v>1501284.64</v>
      </c>
      <c r="F266" s="78" t="s">
        <v>1152</v>
      </c>
      <c r="G266" s="78" t="s">
        <v>417</v>
      </c>
      <c r="H266" s="78" t="s">
        <v>602</v>
      </c>
      <c r="I266" s="78" t="s">
        <v>1153</v>
      </c>
    </row>
    <row r="267" spans="1:9" s="54" customFormat="1" ht="13.5" hidden="1" customHeight="1" x14ac:dyDescent="0.2">
      <c r="A267" s="78" t="s">
        <v>23</v>
      </c>
      <c r="B267" s="80">
        <v>2</v>
      </c>
      <c r="C267" s="83">
        <v>1501284.64</v>
      </c>
      <c r="D267" s="83">
        <v>0</v>
      </c>
      <c r="E267" s="83">
        <v>1501284.64</v>
      </c>
      <c r="F267" s="78" t="s">
        <v>1154</v>
      </c>
      <c r="G267" s="78" t="s">
        <v>417</v>
      </c>
      <c r="H267" s="78" t="s">
        <v>605</v>
      </c>
      <c r="I267" s="78" t="s">
        <v>1155</v>
      </c>
    </row>
    <row r="268" spans="1:9" s="54" customFormat="1" ht="13.5" hidden="1" customHeight="1" x14ac:dyDescent="0.2">
      <c r="A268" s="78" t="s">
        <v>23</v>
      </c>
      <c r="B268" s="80">
        <v>3</v>
      </c>
      <c r="C268" s="83">
        <v>1501284.64</v>
      </c>
      <c r="D268" s="83">
        <v>0</v>
      </c>
      <c r="E268" s="83">
        <v>1501284.64</v>
      </c>
      <c r="F268" s="78" t="s">
        <v>1156</v>
      </c>
      <c r="G268" s="78" t="s">
        <v>417</v>
      </c>
      <c r="H268" s="78" t="s">
        <v>608</v>
      </c>
      <c r="I268" s="78" t="s">
        <v>1157</v>
      </c>
    </row>
    <row r="269" spans="1:9" s="54" customFormat="1" ht="13.5" hidden="1" customHeight="1" x14ac:dyDescent="0.2">
      <c r="A269" s="78" t="s">
        <v>23</v>
      </c>
      <c r="B269" s="80">
        <v>4</v>
      </c>
      <c r="C269" s="83">
        <v>1501284.64</v>
      </c>
      <c r="D269" s="83">
        <v>0</v>
      </c>
      <c r="E269" s="83">
        <v>1501284.64</v>
      </c>
      <c r="F269" s="78" t="s">
        <v>1158</v>
      </c>
      <c r="G269" s="78" t="s">
        <v>417</v>
      </c>
      <c r="H269" s="78" t="s">
        <v>611</v>
      </c>
      <c r="I269" s="78" t="s">
        <v>1159</v>
      </c>
    </row>
    <row r="270" spans="1:9" s="54" customFormat="1" ht="13.5" hidden="1" customHeight="1" x14ac:dyDescent="0.2">
      <c r="A270" s="78" t="s">
        <v>23</v>
      </c>
      <c r="B270" s="80">
        <v>5</v>
      </c>
      <c r="C270" s="83">
        <v>1501284.64</v>
      </c>
      <c r="D270" s="83">
        <v>0</v>
      </c>
      <c r="E270" s="83">
        <v>1501284.64</v>
      </c>
      <c r="F270" s="78" t="s">
        <v>1160</v>
      </c>
      <c r="G270" s="78" t="s">
        <v>417</v>
      </c>
      <c r="H270" s="78" t="s">
        <v>614</v>
      </c>
      <c r="I270" s="78" t="s">
        <v>1161</v>
      </c>
    </row>
    <row r="271" spans="1:9" s="54" customFormat="1" ht="13.5" hidden="1" customHeight="1" x14ac:dyDescent="0.2">
      <c r="A271" s="78" t="s">
        <v>24</v>
      </c>
      <c r="B271" s="80">
        <v>1</v>
      </c>
      <c r="C271" s="83">
        <v>200481.02</v>
      </c>
      <c r="D271" s="83">
        <v>0</v>
      </c>
      <c r="E271" s="83">
        <v>200481.02</v>
      </c>
      <c r="F271" s="78" t="s">
        <v>1162</v>
      </c>
      <c r="G271" s="78" t="s">
        <v>475</v>
      </c>
      <c r="H271" s="78" t="s">
        <v>602</v>
      </c>
      <c r="I271" s="78" t="s">
        <v>1163</v>
      </c>
    </row>
    <row r="272" spans="1:9" s="54" customFormat="1" ht="13.5" hidden="1" customHeight="1" x14ac:dyDescent="0.2">
      <c r="A272" s="78" t="s">
        <v>24</v>
      </c>
      <c r="B272" s="80">
        <v>2</v>
      </c>
      <c r="C272" s="83">
        <v>200481.02</v>
      </c>
      <c r="D272" s="83">
        <v>0</v>
      </c>
      <c r="E272" s="83">
        <v>200481.02</v>
      </c>
      <c r="F272" s="78" t="s">
        <v>1164</v>
      </c>
      <c r="G272" s="78" t="s">
        <v>475</v>
      </c>
      <c r="H272" s="78" t="s">
        <v>605</v>
      </c>
      <c r="I272" s="78" t="s">
        <v>1165</v>
      </c>
    </row>
    <row r="273" spans="1:9" s="54" customFormat="1" ht="13.5" hidden="1" customHeight="1" x14ac:dyDescent="0.2">
      <c r="A273" s="78" t="s">
        <v>24</v>
      </c>
      <c r="B273" s="80">
        <v>3</v>
      </c>
      <c r="C273" s="83">
        <v>200481.02</v>
      </c>
      <c r="D273" s="83">
        <v>0</v>
      </c>
      <c r="E273" s="83">
        <v>200481.02</v>
      </c>
      <c r="F273" s="78" t="s">
        <v>1166</v>
      </c>
      <c r="G273" s="78" t="s">
        <v>475</v>
      </c>
      <c r="H273" s="78" t="s">
        <v>608</v>
      </c>
      <c r="I273" s="78" t="s">
        <v>1167</v>
      </c>
    </row>
    <row r="274" spans="1:9" s="54" customFormat="1" ht="13.5" hidden="1" customHeight="1" x14ac:dyDescent="0.2">
      <c r="A274" s="78" t="s">
        <v>24</v>
      </c>
      <c r="B274" s="80">
        <v>4</v>
      </c>
      <c r="C274" s="83">
        <v>200481.02</v>
      </c>
      <c r="D274" s="83">
        <v>0</v>
      </c>
      <c r="E274" s="83">
        <v>200481.02</v>
      </c>
      <c r="F274" s="78" t="s">
        <v>1168</v>
      </c>
      <c r="G274" s="78" t="s">
        <v>475</v>
      </c>
      <c r="H274" s="78" t="s">
        <v>611</v>
      </c>
      <c r="I274" s="78" t="s">
        <v>1169</v>
      </c>
    </row>
    <row r="275" spans="1:9" s="54" customFormat="1" ht="13.5" hidden="1" customHeight="1" x14ac:dyDescent="0.2">
      <c r="A275" s="78" t="s">
        <v>24</v>
      </c>
      <c r="B275" s="80">
        <v>5</v>
      </c>
      <c r="C275" s="83">
        <v>200481.02</v>
      </c>
      <c r="D275" s="83">
        <v>0</v>
      </c>
      <c r="E275" s="83">
        <v>200481.02</v>
      </c>
      <c r="F275" s="78" t="s">
        <v>1170</v>
      </c>
      <c r="G275" s="78" t="s">
        <v>475</v>
      </c>
      <c r="H275" s="78" t="s">
        <v>614</v>
      </c>
      <c r="I275" s="78" t="s">
        <v>1171</v>
      </c>
    </row>
    <row r="276" spans="1:9" s="54" customFormat="1" ht="13.5" hidden="1" customHeight="1" x14ac:dyDescent="0.2">
      <c r="A276" s="78" t="s">
        <v>24</v>
      </c>
      <c r="B276" s="80">
        <v>6</v>
      </c>
      <c r="C276" s="83">
        <v>192015.76</v>
      </c>
      <c r="D276" s="83">
        <v>0</v>
      </c>
      <c r="E276" s="83">
        <v>192015.76</v>
      </c>
      <c r="F276" s="78" t="s">
        <v>1172</v>
      </c>
      <c r="G276" s="78" t="s">
        <v>475</v>
      </c>
      <c r="H276" s="78" t="s">
        <v>617</v>
      </c>
      <c r="I276" s="78" t="s">
        <v>1173</v>
      </c>
    </row>
    <row r="277" spans="1:9" s="54" customFormat="1" ht="13.5" hidden="1" customHeight="1" x14ac:dyDescent="0.2">
      <c r="A277" s="78" t="s">
        <v>24</v>
      </c>
      <c r="B277" s="80">
        <v>7</v>
      </c>
      <c r="C277" s="83">
        <v>192012.01</v>
      </c>
      <c r="D277" s="83">
        <v>0</v>
      </c>
      <c r="E277" s="83">
        <v>192012.01</v>
      </c>
      <c r="F277" s="78" t="s">
        <v>1174</v>
      </c>
      <c r="G277" s="78" t="s">
        <v>475</v>
      </c>
      <c r="H277" s="78" t="s">
        <v>620</v>
      </c>
      <c r="I277" s="78" t="s">
        <v>1175</v>
      </c>
    </row>
    <row r="278" spans="1:9" s="54" customFormat="1" ht="13.5" hidden="1" customHeight="1" x14ac:dyDescent="0.2">
      <c r="A278" s="78" t="s">
        <v>24</v>
      </c>
      <c r="B278" s="80">
        <v>8</v>
      </c>
      <c r="C278" s="83">
        <v>192013.09</v>
      </c>
      <c r="D278" s="83">
        <v>0</v>
      </c>
      <c r="E278" s="83">
        <v>192013.09</v>
      </c>
      <c r="F278" s="78" t="s">
        <v>1176</v>
      </c>
      <c r="G278" s="78" t="s">
        <v>475</v>
      </c>
      <c r="H278" s="78" t="s">
        <v>623</v>
      </c>
      <c r="I278" s="78" t="s">
        <v>1177</v>
      </c>
    </row>
    <row r="279" spans="1:9" s="54" customFormat="1" ht="13.5" hidden="1" customHeight="1" x14ac:dyDescent="0.2">
      <c r="A279" s="78" t="s">
        <v>24</v>
      </c>
      <c r="B279" s="80">
        <v>9</v>
      </c>
      <c r="C279" s="83">
        <v>198321.24</v>
      </c>
      <c r="D279" s="83">
        <v>0</v>
      </c>
      <c r="E279" s="83">
        <v>198321.24</v>
      </c>
      <c r="F279" s="78" t="s">
        <v>1178</v>
      </c>
      <c r="G279" s="78" t="s">
        <v>475</v>
      </c>
      <c r="H279" s="78" t="s">
        <v>626</v>
      </c>
      <c r="I279" s="78" t="s">
        <v>1179</v>
      </c>
    </row>
    <row r="280" spans="1:9" s="54" customFormat="1" ht="13.5" hidden="1" customHeight="1" x14ac:dyDescent="0.2">
      <c r="A280" s="78" t="s">
        <v>24</v>
      </c>
      <c r="B280" s="80">
        <v>10</v>
      </c>
      <c r="C280" s="83">
        <v>198321.25</v>
      </c>
      <c r="D280" s="83">
        <v>0</v>
      </c>
      <c r="E280" s="83">
        <v>198321.25</v>
      </c>
      <c r="F280" s="78" t="s">
        <v>1180</v>
      </c>
      <c r="G280" s="78" t="s">
        <v>475</v>
      </c>
      <c r="H280" s="78" t="s">
        <v>629</v>
      </c>
      <c r="I280" s="78" t="s">
        <v>1181</v>
      </c>
    </row>
    <row r="281" spans="1:9" s="54" customFormat="1" ht="13.5" hidden="1" customHeight="1" x14ac:dyDescent="0.2">
      <c r="A281" s="78" t="s">
        <v>24</v>
      </c>
      <c r="B281" s="80">
        <v>11</v>
      </c>
      <c r="C281" s="83">
        <v>198321.24</v>
      </c>
      <c r="D281" s="83">
        <v>0</v>
      </c>
      <c r="E281" s="83">
        <v>198321.24</v>
      </c>
      <c r="F281" s="78" t="s">
        <v>1182</v>
      </c>
      <c r="G281" s="78" t="s">
        <v>475</v>
      </c>
      <c r="H281" s="78" t="s">
        <v>632</v>
      </c>
      <c r="I281" s="78" t="s">
        <v>1183</v>
      </c>
    </row>
    <row r="282" spans="1:9" s="54" customFormat="1" ht="13.5" hidden="1" customHeight="1" x14ac:dyDescent="0.2">
      <c r="A282" s="78" t="s">
        <v>24</v>
      </c>
      <c r="B282" s="80">
        <v>12</v>
      </c>
      <c r="C282" s="83">
        <v>198317.82</v>
      </c>
      <c r="D282" s="83">
        <v>0</v>
      </c>
      <c r="E282" s="83">
        <v>198317.82</v>
      </c>
      <c r="F282" s="78" t="s">
        <v>1184</v>
      </c>
      <c r="G282" s="78" t="s">
        <v>475</v>
      </c>
      <c r="H282" s="78" t="s">
        <v>635</v>
      </c>
      <c r="I282" s="78" t="s">
        <v>1185</v>
      </c>
    </row>
    <row r="283" spans="1:9" s="54" customFormat="1" ht="13.5" hidden="1" customHeight="1" x14ac:dyDescent="0.2">
      <c r="A283" s="78" t="s">
        <v>25</v>
      </c>
      <c r="B283" s="80">
        <v>1</v>
      </c>
      <c r="C283" s="83">
        <v>12765698.85</v>
      </c>
      <c r="D283" s="83">
        <v>0</v>
      </c>
      <c r="E283" s="83">
        <v>12765698.85</v>
      </c>
      <c r="F283" s="78" t="s">
        <v>1186</v>
      </c>
      <c r="G283" s="78" t="s">
        <v>407</v>
      </c>
      <c r="H283" s="78" t="s">
        <v>602</v>
      </c>
      <c r="I283" s="78" t="s">
        <v>1187</v>
      </c>
    </row>
    <row r="284" spans="1:9" s="54" customFormat="1" ht="13.5" hidden="1" customHeight="1" x14ac:dyDescent="0.2">
      <c r="A284" s="78" t="s">
        <v>25</v>
      </c>
      <c r="B284" s="80">
        <v>2</v>
      </c>
      <c r="C284" s="83">
        <v>12767248.869999999</v>
      </c>
      <c r="D284" s="83">
        <v>0</v>
      </c>
      <c r="E284" s="83">
        <v>12767248.869999999</v>
      </c>
      <c r="F284" s="78" t="s">
        <v>1188</v>
      </c>
      <c r="G284" s="78" t="s">
        <v>407</v>
      </c>
      <c r="H284" s="78" t="s">
        <v>605</v>
      </c>
      <c r="I284" s="78" t="s">
        <v>1189</v>
      </c>
    </row>
    <row r="285" spans="1:9" s="54" customFormat="1" ht="13.5" hidden="1" customHeight="1" x14ac:dyDescent="0.2">
      <c r="A285" s="78" t="s">
        <v>25</v>
      </c>
      <c r="B285" s="80">
        <v>3</v>
      </c>
      <c r="C285" s="83">
        <v>12767523.060000001</v>
      </c>
      <c r="D285" s="83">
        <v>0</v>
      </c>
      <c r="E285" s="83">
        <v>12767523.060000001</v>
      </c>
      <c r="F285" s="78" t="s">
        <v>1190</v>
      </c>
      <c r="G285" s="78" t="s">
        <v>407</v>
      </c>
      <c r="H285" s="78" t="s">
        <v>608</v>
      </c>
      <c r="I285" s="78" t="s">
        <v>1191</v>
      </c>
    </row>
    <row r="286" spans="1:9" s="54" customFormat="1" ht="13.5" hidden="1" customHeight="1" x14ac:dyDescent="0.2">
      <c r="A286" s="78" t="s">
        <v>25</v>
      </c>
      <c r="B286" s="80">
        <v>4</v>
      </c>
      <c r="C286" s="83">
        <v>12767523.029999999</v>
      </c>
      <c r="D286" s="83">
        <v>0</v>
      </c>
      <c r="E286" s="83">
        <v>12767523.029999999</v>
      </c>
      <c r="F286" s="78" t="s">
        <v>1192</v>
      </c>
      <c r="G286" s="78" t="s">
        <v>407</v>
      </c>
      <c r="H286" s="78" t="s">
        <v>611</v>
      </c>
      <c r="I286" s="78" t="s">
        <v>1193</v>
      </c>
    </row>
    <row r="287" spans="1:9" s="54" customFormat="1" ht="13.5" hidden="1" customHeight="1" x14ac:dyDescent="0.2">
      <c r="A287" s="78" t="s">
        <v>25</v>
      </c>
      <c r="B287" s="80">
        <v>5</v>
      </c>
      <c r="C287" s="83">
        <v>12767479.310000001</v>
      </c>
      <c r="D287" s="83">
        <v>0</v>
      </c>
      <c r="E287" s="83">
        <v>12767479.310000001</v>
      </c>
      <c r="F287" s="78" t="s">
        <v>1194</v>
      </c>
      <c r="G287" s="78" t="s">
        <v>407</v>
      </c>
      <c r="H287" s="78" t="s">
        <v>614</v>
      </c>
      <c r="I287" s="78" t="s">
        <v>1195</v>
      </c>
    </row>
    <row r="288" spans="1:9" s="54" customFormat="1" ht="13.5" hidden="1" customHeight="1" x14ac:dyDescent="0.2">
      <c r="A288" s="78" t="s">
        <v>25</v>
      </c>
      <c r="B288" s="80">
        <v>6</v>
      </c>
      <c r="C288" s="83">
        <v>22119159.57</v>
      </c>
      <c r="D288" s="83">
        <v>0</v>
      </c>
      <c r="E288" s="83">
        <v>22119159.57</v>
      </c>
      <c r="F288" s="78" t="s">
        <v>1196</v>
      </c>
      <c r="G288" s="78" t="s">
        <v>407</v>
      </c>
      <c r="H288" s="78" t="s">
        <v>617</v>
      </c>
      <c r="I288" s="78" t="s">
        <v>1197</v>
      </c>
    </row>
    <row r="289" spans="1:9" s="54" customFormat="1" ht="13.5" hidden="1" customHeight="1" x14ac:dyDescent="0.2">
      <c r="A289" s="78" t="s">
        <v>25</v>
      </c>
      <c r="B289" s="80">
        <v>7</v>
      </c>
      <c r="C289" s="83">
        <v>11617345.560000001</v>
      </c>
      <c r="D289" s="83">
        <v>0</v>
      </c>
      <c r="E289" s="83">
        <v>11617345.560000001</v>
      </c>
      <c r="F289" s="78" t="s">
        <v>1198</v>
      </c>
      <c r="G289" s="78" t="s">
        <v>407</v>
      </c>
      <c r="H289" s="78" t="s">
        <v>620</v>
      </c>
      <c r="I289" s="78" t="s">
        <v>1199</v>
      </c>
    </row>
    <row r="290" spans="1:9" s="54" customFormat="1" ht="13.5" hidden="1" customHeight="1" x14ac:dyDescent="0.2">
      <c r="A290" s="78" t="s">
        <v>25</v>
      </c>
      <c r="B290" s="80">
        <v>8</v>
      </c>
      <c r="C290" s="83">
        <v>11617445.07</v>
      </c>
      <c r="D290" s="83">
        <v>0</v>
      </c>
      <c r="E290" s="83">
        <v>11617445.07</v>
      </c>
      <c r="F290" s="78" t="s">
        <v>1200</v>
      </c>
      <c r="G290" s="78" t="s">
        <v>407</v>
      </c>
      <c r="H290" s="78" t="s">
        <v>623</v>
      </c>
      <c r="I290" s="78" t="s">
        <v>1201</v>
      </c>
    </row>
    <row r="291" spans="1:9" s="54" customFormat="1" ht="13.5" hidden="1" customHeight="1" x14ac:dyDescent="0.2">
      <c r="A291" s="78" t="s">
        <v>25</v>
      </c>
      <c r="B291" s="80">
        <v>9</v>
      </c>
      <c r="C291" s="83">
        <v>12201535.49</v>
      </c>
      <c r="D291" s="83">
        <v>0</v>
      </c>
      <c r="E291" s="83">
        <v>12201535.49</v>
      </c>
      <c r="F291" s="78" t="s">
        <v>1202</v>
      </c>
      <c r="G291" s="78" t="s">
        <v>407</v>
      </c>
      <c r="H291" s="78" t="s">
        <v>626</v>
      </c>
      <c r="I291" s="78" t="s">
        <v>1203</v>
      </c>
    </row>
    <row r="292" spans="1:9" s="54" customFormat="1" ht="13.5" hidden="1" customHeight="1" x14ac:dyDescent="0.2">
      <c r="A292" s="78" t="s">
        <v>25</v>
      </c>
      <c r="B292" s="80">
        <v>10</v>
      </c>
      <c r="C292" s="83">
        <v>12201535.52</v>
      </c>
      <c r="D292" s="83">
        <v>0</v>
      </c>
      <c r="E292" s="83">
        <v>12201535.52</v>
      </c>
      <c r="F292" s="78" t="s">
        <v>1204</v>
      </c>
      <c r="G292" s="78" t="s">
        <v>407</v>
      </c>
      <c r="H292" s="78" t="s">
        <v>629</v>
      </c>
      <c r="I292" s="78" t="s">
        <v>1205</v>
      </c>
    </row>
    <row r="293" spans="1:9" s="54" customFormat="1" ht="13.5" hidden="1" customHeight="1" x14ac:dyDescent="0.2">
      <c r="A293" s="78" t="s">
        <v>25</v>
      </c>
      <c r="B293" s="80">
        <v>11</v>
      </c>
      <c r="C293" s="83">
        <v>12201535.49</v>
      </c>
      <c r="D293" s="83">
        <v>0</v>
      </c>
      <c r="E293" s="83">
        <v>12201535.49</v>
      </c>
      <c r="F293" s="78" t="s">
        <v>1206</v>
      </c>
      <c r="G293" s="78" t="s">
        <v>407</v>
      </c>
      <c r="H293" s="78" t="s">
        <v>632</v>
      </c>
      <c r="I293" s="78" t="s">
        <v>1207</v>
      </c>
    </row>
    <row r="294" spans="1:9" s="54" customFormat="1" ht="13.5" hidden="1" customHeight="1" x14ac:dyDescent="0.2">
      <c r="A294" s="78" t="s">
        <v>25</v>
      </c>
      <c r="B294" s="80">
        <v>12</v>
      </c>
      <c r="C294" s="83">
        <v>12178940.630000001</v>
      </c>
      <c r="D294" s="83">
        <v>0</v>
      </c>
      <c r="E294" s="83">
        <v>12178940.630000001</v>
      </c>
      <c r="F294" s="78" t="s">
        <v>1208</v>
      </c>
      <c r="G294" s="78" t="s">
        <v>407</v>
      </c>
      <c r="H294" s="78" t="s">
        <v>635</v>
      </c>
      <c r="I294" s="78" t="s">
        <v>1209</v>
      </c>
    </row>
    <row r="295" spans="1:9" s="54" customFormat="1" ht="13.5" hidden="1" customHeight="1" x14ac:dyDescent="0.2">
      <c r="A295" s="78" t="s">
        <v>26</v>
      </c>
      <c r="B295" s="80">
        <v>1</v>
      </c>
      <c r="C295" s="83">
        <v>5068590.5999999996</v>
      </c>
      <c r="D295" s="83">
        <v>0</v>
      </c>
      <c r="E295" s="83">
        <v>5068590.5999999996</v>
      </c>
      <c r="F295" s="78" t="s">
        <v>1210</v>
      </c>
      <c r="G295" s="78" t="s">
        <v>409</v>
      </c>
      <c r="H295" s="78" t="s">
        <v>602</v>
      </c>
      <c r="I295" s="78" t="s">
        <v>1211</v>
      </c>
    </row>
    <row r="296" spans="1:9" s="54" customFormat="1" ht="13.5" hidden="1" customHeight="1" x14ac:dyDescent="0.2">
      <c r="A296" s="78" t="s">
        <v>26</v>
      </c>
      <c r="B296" s="80">
        <v>2</v>
      </c>
      <c r="C296" s="83">
        <v>5068807.26</v>
      </c>
      <c r="D296" s="83">
        <v>0</v>
      </c>
      <c r="E296" s="83">
        <v>5068807.26</v>
      </c>
      <c r="F296" s="78" t="s">
        <v>1212</v>
      </c>
      <c r="G296" s="78" t="s">
        <v>409</v>
      </c>
      <c r="H296" s="78" t="s">
        <v>605</v>
      </c>
      <c r="I296" s="78" t="s">
        <v>1213</v>
      </c>
    </row>
    <row r="297" spans="1:9" s="54" customFormat="1" ht="13.5" hidden="1" customHeight="1" x14ac:dyDescent="0.2">
      <c r="A297" s="78" t="s">
        <v>26</v>
      </c>
      <c r="B297" s="80">
        <v>3</v>
      </c>
      <c r="C297" s="83">
        <v>5068807.26</v>
      </c>
      <c r="D297" s="83">
        <v>0</v>
      </c>
      <c r="E297" s="83">
        <v>5068807.26</v>
      </c>
      <c r="F297" s="78" t="s">
        <v>1214</v>
      </c>
      <c r="G297" s="78" t="s">
        <v>409</v>
      </c>
      <c r="H297" s="78" t="s">
        <v>608</v>
      </c>
      <c r="I297" s="78" t="s">
        <v>1215</v>
      </c>
    </row>
    <row r="298" spans="1:9" s="54" customFormat="1" ht="13.5" hidden="1" customHeight="1" x14ac:dyDescent="0.2">
      <c r="A298" s="78" t="s">
        <v>26</v>
      </c>
      <c r="B298" s="80">
        <v>4</v>
      </c>
      <c r="C298" s="83">
        <v>5068807.26</v>
      </c>
      <c r="D298" s="83">
        <v>0</v>
      </c>
      <c r="E298" s="83">
        <v>5068807.26</v>
      </c>
      <c r="F298" s="78" t="s">
        <v>1216</v>
      </c>
      <c r="G298" s="78" t="s">
        <v>409</v>
      </c>
      <c r="H298" s="78" t="s">
        <v>611</v>
      </c>
      <c r="I298" s="78" t="s">
        <v>1217</v>
      </c>
    </row>
    <row r="299" spans="1:9" s="54" customFormat="1" ht="13.5" hidden="1" customHeight="1" x14ac:dyDescent="0.2">
      <c r="A299" s="78" t="s">
        <v>26</v>
      </c>
      <c r="B299" s="80">
        <v>5</v>
      </c>
      <c r="C299" s="83">
        <v>5068807.26</v>
      </c>
      <c r="D299" s="83">
        <v>0</v>
      </c>
      <c r="E299" s="83">
        <v>5068807.26</v>
      </c>
      <c r="F299" s="78" t="s">
        <v>1218</v>
      </c>
      <c r="G299" s="78" t="s">
        <v>409</v>
      </c>
      <c r="H299" s="78" t="s">
        <v>614</v>
      </c>
      <c r="I299" s="78" t="s">
        <v>1219</v>
      </c>
    </row>
    <row r="300" spans="1:9" s="54" customFormat="1" ht="13.5" hidden="1" customHeight="1" x14ac:dyDescent="0.2">
      <c r="A300" s="78" t="s">
        <v>26</v>
      </c>
      <c r="B300" s="80">
        <v>6</v>
      </c>
      <c r="C300" s="83">
        <v>4054532.55</v>
      </c>
      <c r="D300" s="83">
        <v>0</v>
      </c>
      <c r="E300" s="83">
        <v>4054532.55</v>
      </c>
      <c r="F300" s="78" t="s">
        <v>1220</v>
      </c>
      <c r="G300" s="78" t="s">
        <v>409</v>
      </c>
      <c r="H300" s="78" t="s">
        <v>617</v>
      </c>
      <c r="I300" s="78" t="s">
        <v>1221</v>
      </c>
    </row>
    <row r="301" spans="1:9" s="54" customFormat="1" ht="13.5" hidden="1" customHeight="1" x14ac:dyDescent="0.2">
      <c r="A301" s="78" t="s">
        <v>26</v>
      </c>
      <c r="B301" s="80">
        <v>7</v>
      </c>
      <c r="C301" s="83">
        <v>5465607.2400000002</v>
      </c>
      <c r="D301" s="83">
        <v>0</v>
      </c>
      <c r="E301" s="83">
        <v>5465607.2400000002</v>
      </c>
      <c r="F301" s="78" t="s">
        <v>1222</v>
      </c>
      <c r="G301" s="78" t="s">
        <v>409</v>
      </c>
      <c r="H301" s="78" t="s">
        <v>620</v>
      </c>
      <c r="I301" s="78" t="s">
        <v>1223</v>
      </c>
    </row>
    <row r="302" spans="1:9" s="54" customFormat="1" ht="13.5" hidden="1" customHeight="1" x14ac:dyDescent="0.2">
      <c r="A302" s="78" t="s">
        <v>26</v>
      </c>
      <c r="B302" s="80">
        <v>8</v>
      </c>
      <c r="C302" s="83">
        <v>5465702.5199999996</v>
      </c>
      <c r="D302" s="83">
        <v>0</v>
      </c>
      <c r="E302" s="83">
        <v>5465702.5199999996</v>
      </c>
      <c r="F302" s="78" t="s">
        <v>1224</v>
      </c>
      <c r="G302" s="78" t="s">
        <v>409</v>
      </c>
      <c r="H302" s="78" t="s">
        <v>623</v>
      </c>
      <c r="I302" s="78" t="s">
        <v>1225</v>
      </c>
    </row>
    <row r="303" spans="1:9" s="54" customFormat="1" ht="13.5" hidden="1" customHeight="1" x14ac:dyDescent="0.2">
      <c r="A303" s="78" t="s">
        <v>26</v>
      </c>
      <c r="B303" s="80">
        <v>9</v>
      </c>
      <c r="C303" s="83">
        <v>6024757.1100000003</v>
      </c>
      <c r="D303" s="83">
        <v>0</v>
      </c>
      <c r="E303" s="83">
        <v>6024757.1100000003</v>
      </c>
      <c r="F303" s="78" t="s">
        <v>1226</v>
      </c>
      <c r="G303" s="78" t="s">
        <v>409</v>
      </c>
      <c r="H303" s="78" t="s">
        <v>626</v>
      </c>
      <c r="I303" s="78" t="s">
        <v>1227</v>
      </c>
    </row>
    <row r="304" spans="1:9" s="54" customFormat="1" ht="13.5" hidden="1" customHeight="1" x14ac:dyDescent="0.2">
      <c r="A304" s="78" t="s">
        <v>26</v>
      </c>
      <c r="B304" s="80">
        <v>10</v>
      </c>
      <c r="C304" s="83">
        <v>6024757.1100000003</v>
      </c>
      <c r="D304" s="83">
        <v>0</v>
      </c>
      <c r="E304" s="83">
        <v>6024757.1100000003</v>
      </c>
      <c r="F304" s="78" t="s">
        <v>1228</v>
      </c>
      <c r="G304" s="78" t="s">
        <v>409</v>
      </c>
      <c r="H304" s="78" t="s">
        <v>629</v>
      </c>
      <c r="I304" s="78" t="s">
        <v>1229</v>
      </c>
    </row>
    <row r="305" spans="1:9" s="54" customFormat="1" ht="13.5" hidden="1" customHeight="1" x14ac:dyDescent="0.2">
      <c r="A305" s="78" t="s">
        <v>26</v>
      </c>
      <c r="B305" s="80">
        <v>11</v>
      </c>
      <c r="C305" s="83">
        <v>6024757.1100000003</v>
      </c>
      <c r="D305" s="83">
        <v>0</v>
      </c>
      <c r="E305" s="83">
        <v>6024757.1100000003</v>
      </c>
      <c r="F305" s="78" t="s">
        <v>1230</v>
      </c>
      <c r="G305" s="78" t="s">
        <v>409</v>
      </c>
      <c r="H305" s="78" t="s">
        <v>632</v>
      </c>
      <c r="I305" s="78" t="s">
        <v>1231</v>
      </c>
    </row>
    <row r="306" spans="1:9" s="54" customFormat="1" ht="13.5" hidden="1" customHeight="1" x14ac:dyDescent="0.2">
      <c r="A306" s="78" t="s">
        <v>26</v>
      </c>
      <c r="B306" s="80">
        <v>12</v>
      </c>
      <c r="C306" s="83">
        <v>6019247.5999999996</v>
      </c>
      <c r="D306" s="83">
        <v>0</v>
      </c>
      <c r="E306" s="83">
        <v>6019247.5999999996</v>
      </c>
      <c r="F306" s="78" t="s">
        <v>1232</v>
      </c>
      <c r="G306" s="78" t="s">
        <v>409</v>
      </c>
      <c r="H306" s="78" t="s">
        <v>635</v>
      </c>
      <c r="I306" s="78" t="s">
        <v>1233</v>
      </c>
    </row>
    <row r="307" spans="1:9" s="54" customFormat="1" ht="13.5" hidden="1" customHeight="1" x14ac:dyDescent="0.2">
      <c r="A307" s="78" t="s">
        <v>27</v>
      </c>
      <c r="B307" s="80">
        <v>1</v>
      </c>
      <c r="C307" s="83">
        <v>374228.16</v>
      </c>
      <c r="D307" s="83">
        <v>0</v>
      </c>
      <c r="E307" s="83">
        <v>374228.16</v>
      </c>
      <c r="F307" s="78" t="s">
        <v>1234</v>
      </c>
      <c r="G307" s="78" t="s">
        <v>483</v>
      </c>
      <c r="H307" s="78" t="s">
        <v>602</v>
      </c>
      <c r="I307" s="78" t="s">
        <v>1235</v>
      </c>
    </row>
    <row r="308" spans="1:9" s="54" customFormat="1" ht="13.5" hidden="1" customHeight="1" x14ac:dyDescent="0.2">
      <c r="A308" s="78" t="s">
        <v>27</v>
      </c>
      <c r="B308" s="80">
        <v>2</v>
      </c>
      <c r="C308" s="83">
        <v>374228.16</v>
      </c>
      <c r="D308" s="83">
        <v>0</v>
      </c>
      <c r="E308" s="83">
        <v>374228.16</v>
      </c>
      <c r="F308" s="78" t="s">
        <v>1236</v>
      </c>
      <c r="G308" s="78" t="s">
        <v>483</v>
      </c>
      <c r="H308" s="78" t="s">
        <v>605</v>
      </c>
      <c r="I308" s="78" t="s">
        <v>1237</v>
      </c>
    </row>
    <row r="309" spans="1:9" s="54" customFormat="1" ht="13.5" hidden="1" customHeight="1" x14ac:dyDescent="0.2">
      <c r="A309" s="78" t="s">
        <v>27</v>
      </c>
      <c r="B309" s="80">
        <v>3</v>
      </c>
      <c r="C309" s="83">
        <v>374228.16</v>
      </c>
      <c r="D309" s="83">
        <v>0</v>
      </c>
      <c r="E309" s="83">
        <v>374228.16</v>
      </c>
      <c r="F309" s="78" t="s">
        <v>1238</v>
      </c>
      <c r="G309" s="78" t="s">
        <v>483</v>
      </c>
      <c r="H309" s="78" t="s">
        <v>608</v>
      </c>
      <c r="I309" s="78" t="s">
        <v>1239</v>
      </c>
    </row>
    <row r="310" spans="1:9" s="54" customFormat="1" ht="13.5" hidden="1" customHeight="1" x14ac:dyDescent="0.2">
      <c r="A310" s="78" t="s">
        <v>27</v>
      </c>
      <c r="B310" s="80">
        <v>4</v>
      </c>
      <c r="C310" s="83">
        <v>374228.16</v>
      </c>
      <c r="D310" s="83">
        <v>0</v>
      </c>
      <c r="E310" s="83">
        <v>374228.16</v>
      </c>
      <c r="F310" s="78" t="s">
        <v>1240</v>
      </c>
      <c r="G310" s="78" t="s">
        <v>483</v>
      </c>
      <c r="H310" s="78" t="s">
        <v>611</v>
      </c>
      <c r="I310" s="78" t="s">
        <v>1241</v>
      </c>
    </row>
    <row r="311" spans="1:9" s="54" customFormat="1" ht="13.5" hidden="1" customHeight="1" x14ac:dyDescent="0.2">
      <c r="A311" s="78" t="s">
        <v>27</v>
      </c>
      <c r="B311" s="80">
        <v>5</v>
      </c>
      <c r="C311" s="83">
        <v>374228.16</v>
      </c>
      <c r="D311" s="83">
        <v>0</v>
      </c>
      <c r="E311" s="83">
        <v>374228.16</v>
      </c>
      <c r="F311" s="78" t="s">
        <v>1242</v>
      </c>
      <c r="G311" s="78" t="s">
        <v>483</v>
      </c>
      <c r="H311" s="78" t="s">
        <v>614</v>
      </c>
      <c r="I311" s="78" t="s">
        <v>1243</v>
      </c>
    </row>
    <row r="312" spans="1:9" s="54" customFormat="1" ht="13.5" hidden="1" customHeight="1" x14ac:dyDescent="0.2">
      <c r="A312" s="78" t="s">
        <v>27</v>
      </c>
      <c r="B312" s="80">
        <v>6</v>
      </c>
      <c r="C312" s="83">
        <v>273072.68</v>
      </c>
      <c r="D312" s="83">
        <v>0</v>
      </c>
      <c r="E312" s="83">
        <v>273072.68</v>
      </c>
      <c r="F312" s="78" t="s">
        <v>1244</v>
      </c>
      <c r="G312" s="78" t="s">
        <v>483</v>
      </c>
      <c r="H312" s="78" t="s">
        <v>617</v>
      </c>
      <c r="I312" s="78" t="s">
        <v>1245</v>
      </c>
    </row>
    <row r="313" spans="1:9" s="54" customFormat="1" ht="13.5" hidden="1" customHeight="1" x14ac:dyDescent="0.2">
      <c r="A313" s="78" t="s">
        <v>27</v>
      </c>
      <c r="B313" s="80">
        <v>7</v>
      </c>
      <c r="C313" s="83">
        <v>265986.17</v>
      </c>
      <c r="D313" s="83">
        <v>0</v>
      </c>
      <c r="E313" s="83">
        <v>265986.17</v>
      </c>
      <c r="F313" s="78" t="s">
        <v>1246</v>
      </c>
      <c r="G313" s="78" t="s">
        <v>483</v>
      </c>
      <c r="H313" s="78" t="s">
        <v>620</v>
      </c>
      <c r="I313" s="78" t="s">
        <v>1247</v>
      </c>
    </row>
    <row r="314" spans="1:9" s="54" customFormat="1" ht="13.5" hidden="1" customHeight="1" x14ac:dyDescent="0.2">
      <c r="A314" s="78" t="s">
        <v>27</v>
      </c>
      <c r="B314" s="80">
        <v>8</v>
      </c>
      <c r="C314" s="83">
        <v>265989.48</v>
      </c>
      <c r="D314" s="83">
        <v>0</v>
      </c>
      <c r="E314" s="83">
        <v>265989.48</v>
      </c>
      <c r="F314" s="78" t="s">
        <v>1248</v>
      </c>
      <c r="G314" s="78" t="s">
        <v>483</v>
      </c>
      <c r="H314" s="78" t="s">
        <v>623</v>
      </c>
      <c r="I314" s="78" t="s">
        <v>1249</v>
      </c>
    </row>
    <row r="315" spans="1:9" s="54" customFormat="1" ht="13.5" hidden="1" customHeight="1" x14ac:dyDescent="0.2">
      <c r="A315" s="78" t="s">
        <v>27</v>
      </c>
      <c r="B315" s="80">
        <v>9</v>
      </c>
      <c r="C315" s="83">
        <v>285409.14</v>
      </c>
      <c r="D315" s="83">
        <v>0</v>
      </c>
      <c r="E315" s="83">
        <v>285409.14</v>
      </c>
      <c r="F315" s="78" t="s">
        <v>1250</v>
      </c>
      <c r="G315" s="78" t="s">
        <v>483</v>
      </c>
      <c r="H315" s="78" t="s">
        <v>626</v>
      </c>
      <c r="I315" s="78" t="s">
        <v>1251</v>
      </c>
    </row>
    <row r="316" spans="1:9" s="54" customFormat="1" ht="13.5" hidden="1" customHeight="1" x14ac:dyDescent="0.2">
      <c r="A316" s="78" t="s">
        <v>27</v>
      </c>
      <c r="B316" s="80">
        <v>10</v>
      </c>
      <c r="C316" s="83">
        <v>285409.14</v>
      </c>
      <c r="D316" s="83">
        <v>0</v>
      </c>
      <c r="E316" s="83">
        <v>285409.14</v>
      </c>
      <c r="F316" s="78" t="s">
        <v>1252</v>
      </c>
      <c r="G316" s="78" t="s">
        <v>483</v>
      </c>
      <c r="H316" s="78" t="s">
        <v>629</v>
      </c>
      <c r="I316" s="78" t="s">
        <v>1253</v>
      </c>
    </row>
    <row r="317" spans="1:9" s="54" customFormat="1" ht="13.5" hidden="1" customHeight="1" x14ac:dyDescent="0.2">
      <c r="A317" s="78" t="s">
        <v>27</v>
      </c>
      <c r="B317" s="80">
        <v>11</v>
      </c>
      <c r="C317" s="83">
        <v>285409.14</v>
      </c>
      <c r="D317" s="83">
        <v>0</v>
      </c>
      <c r="E317" s="83">
        <v>285409.14</v>
      </c>
      <c r="F317" s="78" t="s">
        <v>1254</v>
      </c>
      <c r="G317" s="78" t="s">
        <v>483</v>
      </c>
      <c r="H317" s="78" t="s">
        <v>632</v>
      </c>
      <c r="I317" s="78" t="s">
        <v>1255</v>
      </c>
    </row>
    <row r="318" spans="1:9" s="54" customFormat="1" ht="13.5" hidden="1" customHeight="1" x14ac:dyDescent="0.2">
      <c r="A318" s="78" t="s">
        <v>27</v>
      </c>
      <c r="B318" s="80">
        <v>12</v>
      </c>
      <c r="C318" s="83">
        <v>285398.58</v>
      </c>
      <c r="D318" s="83">
        <v>0</v>
      </c>
      <c r="E318" s="83">
        <v>285398.58</v>
      </c>
      <c r="F318" s="78" t="s">
        <v>1256</v>
      </c>
      <c r="G318" s="78" t="s">
        <v>483</v>
      </c>
      <c r="H318" s="78" t="s">
        <v>635</v>
      </c>
      <c r="I318" s="78" t="s">
        <v>1257</v>
      </c>
    </row>
    <row r="319" spans="1:9" s="54" customFormat="1" ht="13.5" hidden="1" customHeight="1" x14ac:dyDescent="0.2">
      <c r="A319" s="78" t="s">
        <v>28</v>
      </c>
      <c r="B319" s="80">
        <v>1</v>
      </c>
      <c r="C319" s="83">
        <v>493342.48</v>
      </c>
      <c r="D319" s="83">
        <v>0</v>
      </c>
      <c r="E319" s="83">
        <v>493342.48</v>
      </c>
      <c r="F319" s="78" t="s">
        <v>1258</v>
      </c>
      <c r="G319" s="78" t="s">
        <v>346</v>
      </c>
      <c r="H319" s="78" t="s">
        <v>602</v>
      </c>
      <c r="I319" s="78" t="s">
        <v>1259</v>
      </c>
    </row>
    <row r="320" spans="1:9" s="54" customFormat="1" ht="13.5" hidden="1" customHeight="1" x14ac:dyDescent="0.2">
      <c r="A320" s="78" t="s">
        <v>28</v>
      </c>
      <c r="B320" s="80">
        <v>2</v>
      </c>
      <c r="C320" s="83">
        <v>493342.48</v>
      </c>
      <c r="D320" s="83">
        <v>0</v>
      </c>
      <c r="E320" s="83">
        <v>493342.48</v>
      </c>
      <c r="F320" s="78" t="s">
        <v>1260</v>
      </c>
      <c r="G320" s="78" t="s">
        <v>346</v>
      </c>
      <c r="H320" s="78" t="s">
        <v>605</v>
      </c>
      <c r="I320" s="78" t="s">
        <v>1261</v>
      </c>
    </row>
    <row r="321" spans="1:9" s="54" customFormat="1" ht="13.5" hidden="1" customHeight="1" x14ac:dyDescent="0.2">
      <c r="A321" s="78" t="s">
        <v>28</v>
      </c>
      <c r="B321" s="80">
        <v>3</v>
      </c>
      <c r="C321" s="83">
        <v>493342.48</v>
      </c>
      <c r="D321" s="83">
        <v>0</v>
      </c>
      <c r="E321" s="83">
        <v>493342.48</v>
      </c>
      <c r="F321" s="78" t="s">
        <v>1262</v>
      </c>
      <c r="G321" s="78" t="s">
        <v>1263</v>
      </c>
      <c r="H321" s="78" t="s">
        <v>608</v>
      </c>
      <c r="I321" s="78" t="s">
        <v>1264</v>
      </c>
    </row>
    <row r="322" spans="1:9" s="54" customFormat="1" ht="13.5" hidden="1" customHeight="1" x14ac:dyDescent="0.2">
      <c r="A322" s="78" t="s">
        <v>28</v>
      </c>
      <c r="B322" s="80">
        <v>4</v>
      </c>
      <c r="C322" s="83">
        <v>493342.48</v>
      </c>
      <c r="D322" s="83">
        <v>0</v>
      </c>
      <c r="E322" s="83">
        <v>493342.48</v>
      </c>
      <c r="F322" s="78" t="s">
        <v>1265</v>
      </c>
      <c r="G322" s="78" t="s">
        <v>1263</v>
      </c>
      <c r="H322" s="78" t="s">
        <v>611</v>
      </c>
      <c r="I322" s="78" t="s">
        <v>1266</v>
      </c>
    </row>
    <row r="323" spans="1:9" s="54" customFormat="1" ht="13.5" hidden="1" customHeight="1" x14ac:dyDescent="0.2">
      <c r="A323" s="78" t="s">
        <v>28</v>
      </c>
      <c r="B323" s="80">
        <v>5</v>
      </c>
      <c r="C323" s="83">
        <v>493342.48</v>
      </c>
      <c r="D323" s="83">
        <v>0</v>
      </c>
      <c r="E323" s="83">
        <v>493342.48</v>
      </c>
      <c r="F323" s="78" t="s">
        <v>1267</v>
      </c>
      <c r="G323" s="78" t="s">
        <v>1263</v>
      </c>
      <c r="H323" s="78" t="s">
        <v>614</v>
      </c>
      <c r="I323" s="78" t="s">
        <v>1268</v>
      </c>
    </row>
    <row r="324" spans="1:9" s="54" customFormat="1" ht="13.5" hidden="1" customHeight="1" x14ac:dyDescent="0.2">
      <c r="A324" s="78" t="s">
        <v>28</v>
      </c>
      <c r="B324" s="80">
        <v>6</v>
      </c>
      <c r="C324" s="83">
        <v>412119.29</v>
      </c>
      <c r="D324" s="83">
        <v>0</v>
      </c>
      <c r="E324" s="83">
        <v>412119.29</v>
      </c>
      <c r="F324" s="78" t="s">
        <v>1269</v>
      </c>
      <c r="G324" s="78" t="s">
        <v>1263</v>
      </c>
      <c r="H324" s="78" t="s">
        <v>617</v>
      </c>
      <c r="I324" s="78" t="s">
        <v>1270</v>
      </c>
    </row>
    <row r="325" spans="1:9" s="54" customFormat="1" ht="13.5" hidden="1" customHeight="1" x14ac:dyDescent="0.2">
      <c r="A325" s="78" t="s">
        <v>28</v>
      </c>
      <c r="B325" s="80">
        <v>7</v>
      </c>
      <c r="C325" s="83">
        <v>411609.74</v>
      </c>
      <c r="D325" s="83">
        <v>0</v>
      </c>
      <c r="E325" s="83">
        <v>411609.74</v>
      </c>
      <c r="F325" s="78" t="s">
        <v>1271</v>
      </c>
      <c r="G325" s="78" t="s">
        <v>1263</v>
      </c>
      <c r="H325" s="78" t="s">
        <v>620</v>
      </c>
      <c r="I325" s="78" t="s">
        <v>1272</v>
      </c>
    </row>
    <row r="326" spans="1:9" s="54" customFormat="1" ht="13.5" hidden="1" customHeight="1" x14ac:dyDescent="0.2">
      <c r="A326" s="78" t="s">
        <v>28</v>
      </c>
      <c r="B326" s="80">
        <v>8</v>
      </c>
      <c r="C326" s="83">
        <v>411614.03</v>
      </c>
      <c r="D326" s="83">
        <v>0</v>
      </c>
      <c r="E326" s="83">
        <v>411614.03</v>
      </c>
      <c r="F326" s="78" t="s">
        <v>1273</v>
      </c>
      <c r="G326" s="78" t="s">
        <v>1263</v>
      </c>
      <c r="H326" s="78" t="s">
        <v>623</v>
      </c>
      <c r="I326" s="78" t="s">
        <v>1274</v>
      </c>
    </row>
    <row r="327" spans="1:9" s="54" customFormat="1" ht="13.5" hidden="1" customHeight="1" x14ac:dyDescent="0.2">
      <c r="A327" s="78" t="s">
        <v>28</v>
      </c>
      <c r="B327" s="80">
        <v>9</v>
      </c>
      <c r="C327" s="83">
        <v>435956.04</v>
      </c>
      <c r="D327" s="83">
        <v>0</v>
      </c>
      <c r="E327" s="83">
        <v>435956.04</v>
      </c>
      <c r="F327" s="78" t="s">
        <v>1275</v>
      </c>
      <c r="G327" s="78" t="s">
        <v>1263</v>
      </c>
      <c r="H327" s="78" t="s">
        <v>626</v>
      </c>
      <c r="I327" s="78" t="s">
        <v>1276</v>
      </c>
    </row>
    <row r="328" spans="1:9" s="54" customFormat="1" ht="13.5" hidden="1" customHeight="1" x14ac:dyDescent="0.2">
      <c r="A328" s="78" t="s">
        <v>28</v>
      </c>
      <c r="B328" s="80">
        <v>10</v>
      </c>
      <c r="C328" s="83">
        <v>435956.05</v>
      </c>
      <c r="D328" s="83">
        <v>0</v>
      </c>
      <c r="E328" s="83">
        <v>435956.05</v>
      </c>
      <c r="F328" s="78" t="s">
        <v>1277</v>
      </c>
      <c r="G328" s="78" t="s">
        <v>1263</v>
      </c>
      <c r="H328" s="78" t="s">
        <v>629</v>
      </c>
      <c r="I328" s="78" t="s">
        <v>1278</v>
      </c>
    </row>
    <row r="329" spans="1:9" s="54" customFormat="1" ht="13.5" hidden="1" customHeight="1" x14ac:dyDescent="0.2">
      <c r="A329" s="78" t="s">
        <v>28</v>
      </c>
      <c r="B329" s="80">
        <v>11</v>
      </c>
      <c r="C329" s="83">
        <v>435956.04</v>
      </c>
      <c r="D329" s="83">
        <v>0</v>
      </c>
      <c r="E329" s="83">
        <v>435956.04</v>
      </c>
      <c r="F329" s="78" t="s">
        <v>1279</v>
      </c>
      <c r="G329" s="78" t="s">
        <v>1263</v>
      </c>
      <c r="H329" s="78" t="s">
        <v>632</v>
      </c>
      <c r="I329" s="78" t="s">
        <v>1280</v>
      </c>
    </row>
    <row r="330" spans="1:9" s="54" customFormat="1" ht="13.5" hidden="1" customHeight="1" x14ac:dyDescent="0.2">
      <c r="A330" s="78" t="s">
        <v>28</v>
      </c>
      <c r="B330" s="80">
        <v>12</v>
      </c>
      <c r="C330" s="83">
        <v>435942.79</v>
      </c>
      <c r="D330" s="83">
        <v>0</v>
      </c>
      <c r="E330" s="83">
        <v>435942.79</v>
      </c>
      <c r="F330" s="78" t="s">
        <v>1281</v>
      </c>
      <c r="G330" s="78" t="s">
        <v>1263</v>
      </c>
      <c r="H330" s="78" t="s">
        <v>635</v>
      </c>
      <c r="I330" s="78" t="s">
        <v>1282</v>
      </c>
    </row>
    <row r="331" spans="1:9" s="54" customFormat="1" ht="13.5" hidden="1" customHeight="1" x14ac:dyDescent="0.2">
      <c r="A331" s="78" t="s">
        <v>29</v>
      </c>
      <c r="B331" s="80">
        <v>1</v>
      </c>
      <c r="C331" s="83">
        <v>106009.55</v>
      </c>
      <c r="D331" s="83">
        <v>0</v>
      </c>
      <c r="E331" s="83">
        <v>106009.55</v>
      </c>
      <c r="F331" s="78" t="s">
        <v>1283</v>
      </c>
      <c r="G331" s="78" t="s">
        <v>390</v>
      </c>
      <c r="H331" s="78" t="s">
        <v>602</v>
      </c>
      <c r="I331" s="78" t="s">
        <v>1284</v>
      </c>
    </row>
    <row r="332" spans="1:9" s="54" customFormat="1" ht="13.5" hidden="1" customHeight="1" x14ac:dyDescent="0.2">
      <c r="A332" s="78" t="s">
        <v>29</v>
      </c>
      <c r="B332" s="80">
        <v>2</v>
      </c>
      <c r="C332" s="83">
        <v>106009.55</v>
      </c>
      <c r="D332" s="83">
        <v>0</v>
      </c>
      <c r="E332" s="83">
        <v>106009.55</v>
      </c>
      <c r="F332" s="78" t="s">
        <v>1285</v>
      </c>
      <c r="G332" s="78" t="s">
        <v>390</v>
      </c>
      <c r="H332" s="78" t="s">
        <v>605</v>
      </c>
      <c r="I332" s="78" t="s">
        <v>1286</v>
      </c>
    </row>
    <row r="333" spans="1:9" s="54" customFormat="1" ht="13.5" hidden="1" customHeight="1" x14ac:dyDescent="0.2">
      <c r="A333" s="78" t="s">
        <v>29</v>
      </c>
      <c r="B333" s="80">
        <v>3</v>
      </c>
      <c r="C333" s="83">
        <v>106009.55</v>
      </c>
      <c r="D333" s="83">
        <v>0</v>
      </c>
      <c r="E333" s="83">
        <v>106009.55</v>
      </c>
      <c r="F333" s="78" t="s">
        <v>1287</v>
      </c>
      <c r="G333" s="78" t="s">
        <v>390</v>
      </c>
      <c r="H333" s="78" t="s">
        <v>608</v>
      </c>
      <c r="I333" s="78" t="s">
        <v>1288</v>
      </c>
    </row>
    <row r="334" spans="1:9" s="54" customFormat="1" ht="13.5" hidden="1" customHeight="1" x14ac:dyDescent="0.2">
      <c r="A334" s="78" t="s">
        <v>29</v>
      </c>
      <c r="B334" s="80">
        <v>4</v>
      </c>
      <c r="C334" s="83">
        <v>106009.55</v>
      </c>
      <c r="D334" s="83">
        <v>0</v>
      </c>
      <c r="E334" s="83">
        <v>106009.55</v>
      </c>
      <c r="F334" s="78" t="s">
        <v>1289</v>
      </c>
      <c r="G334" s="78" t="s">
        <v>390</v>
      </c>
      <c r="H334" s="78" t="s">
        <v>611</v>
      </c>
      <c r="I334" s="78" t="s">
        <v>1290</v>
      </c>
    </row>
    <row r="335" spans="1:9" s="54" customFormat="1" ht="13.5" hidden="1" customHeight="1" x14ac:dyDescent="0.2">
      <c r="A335" s="78" t="s">
        <v>29</v>
      </c>
      <c r="B335" s="80">
        <v>5</v>
      </c>
      <c r="C335" s="83">
        <v>106009.55</v>
      </c>
      <c r="D335" s="83">
        <v>0</v>
      </c>
      <c r="E335" s="83">
        <v>106009.55</v>
      </c>
      <c r="F335" s="78" t="s">
        <v>1291</v>
      </c>
      <c r="G335" s="78" t="s">
        <v>390</v>
      </c>
      <c r="H335" s="78" t="s">
        <v>614</v>
      </c>
      <c r="I335" s="78" t="s">
        <v>1292</v>
      </c>
    </row>
    <row r="336" spans="1:9" s="54" customFormat="1" ht="13.5" hidden="1" customHeight="1" x14ac:dyDescent="0.2">
      <c r="A336" s="78" t="s">
        <v>29</v>
      </c>
      <c r="B336" s="80">
        <v>6</v>
      </c>
      <c r="C336" s="83">
        <v>102962.53</v>
      </c>
      <c r="D336" s="83">
        <v>0</v>
      </c>
      <c r="E336" s="83">
        <v>102962.53</v>
      </c>
      <c r="F336" s="78" t="s">
        <v>1293</v>
      </c>
      <c r="G336" s="78" t="s">
        <v>390</v>
      </c>
      <c r="H336" s="78" t="s">
        <v>617</v>
      </c>
      <c r="I336" s="78" t="s">
        <v>1294</v>
      </c>
    </row>
    <row r="337" spans="1:9" s="54" customFormat="1" ht="13.5" hidden="1" customHeight="1" x14ac:dyDescent="0.2">
      <c r="A337" s="78" t="s">
        <v>29</v>
      </c>
      <c r="B337" s="80">
        <v>7</v>
      </c>
      <c r="C337" s="83">
        <v>102893.19</v>
      </c>
      <c r="D337" s="83">
        <v>0</v>
      </c>
      <c r="E337" s="83">
        <v>102893.19</v>
      </c>
      <c r="F337" s="78" t="s">
        <v>1295</v>
      </c>
      <c r="G337" s="78" t="s">
        <v>390</v>
      </c>
      <c r="H337" s="78" t="s">
        <v>620</v>
      </c>
      <c r="I337" s="78" t="s">
        <v>1296</v>
      </c>
    </row>
    <row r="338" spans="1:9" s="54" customFormat="1" ht="13.5" hidden="1" customHeight="1" x14ac:dyDescent="0.2">
      <c r="A338" s="78" t="s">
        <v>29</v>
      </c>
      <c r="B338" s="80">
        <v>8</v>
      </c>
      <c r="C338" s="83">
        <v>102893.8</v>
      </c>
      <c r="D338" s="83">
        <v>0</v>
      </c>
      <c r="E338" s="83">
        <v>102893.8</v>
      </c>
      <c r="F338" s="78" t="s">
        <v>1297</v>
      </c>
      <c r="G338" s="78" t="s">
        <v>390</v>
      </c>
      <c r="H338" s="78" t="s">
        <v>623</v>
      </c>
      <c r="I338" s="78" t="s">
        <v>1298</v>
      </c>
    </row>
    <row r="339" spans="1:9" s="54" customFormat="1" ht="13.5" hidden="1" customHeight="1" x14ac:dyDescent="0.2">
      <c r="A339" s="78" t="s">
        <v>29</v>
      </c>
      <c r="B339" s="80">
        <v>9</v>
      </c>
      <c r="C339" s="83">
        <v>106463.64</v>
      </c>
      <c r="D339" s="83">
        <v>0</v>
      </c>
      <c r="E339" s="83">
        <v>106463.64</v>
      </c>
      <c r="F339" s="78" t="s">
        <v>1299</v>
      </c>
      <c r="G339" s="78" t="s">
        <v>390</v>
      </c>
      <c r="H339" s="78" t="s">
        <v>626</v>
      </c>
      <c r="I339" s="78" t="s">
        <v>1300</v>
      </c>
    </row>
    <row r="340" spans="1:9" s="54" customFormat="1" ht="13.5" hidden="1" customHeight="1" x14ac:dyDescent="0.2">
      <c r="A340" s="78" t="s">
        <v>29</v>
      </c>
      <c r="B340" s="80">
        <v>10</v>
      </c>
      <c r="C340" s="83">
        <v>106463.64</v>
      </c>
      <c r="D340" s="83">
        <v>0</v>
      </c>
      <c r="E340" s="83">
        <v>106463.64</v>
      </c>
      <c r="F340" s="78" t="s">
        <v>1301</v>
      </c>
      <c r="G340" s="78" t="s">
        <v>390</v>
      </c>
      <c r="H340" s="78" t="s">
        <v>629</v>
      </c>
      <c r="I340" s="78" t="s">
        <v>1302</v>
      </c>
    </row>
    <row r="341" spans="1:9" s="54" customFormat="1" ht="13.5" hidden="1" customHeight="1" x14ac:dyDescent="0.2">
      <c r="A341" s="78" t="s">
        <v>29</v>
      </c>
      <c r="B341" s="80">
        <v>11</v>
      </c>
      <c r="C341" s="83">
        <v>106463.64</v>
      </c>
      <c r="D341" s="83">
        <v>0</v>
      </c>
      <c r="E341" s="83">
        <v>106463.64</v>
      </c>
      <c r="F341" s="78" t="s">
        <v>1303</v>
      </c>
      <c r="G341" s="78" t="s">
        <v>390</v>
      </c>
      <c r="H341" s="78" t="s">
        <v>632</v>
      </c>
      <c r="I341" s="78" t="s">
        <v>1304</v>
      </c>
    </row>
    <row r="342" spans="1:9" s="54" customFormat="1" ht="13.5" hidden="1" customHeight="1" x14ac:dyDescent="0.2">
      <c r="A342" s="78" t="s">
        <v>29</v>
      </c>
      <c r="B342" s="80">
        <v>12</v>
      </c>
      <c r="C342" s="83">
        <v>106461.7</v>
      </c>
      <c r="D342" s="83">
        <v>0</v>
      </c>
      <c r="E342" s="83">
        <v>106461.7</v>
      </c>
      <c r="F342" s="78" t="s">
        <v>1305</v>
      </c>
      <c r="G342" s="78" t="s">
        <v>390</v>
      </c>
      <c r="H342" s="78" t="s">
        <v>635</v>
      </c>
      <c r="I342" s="78" t="s">
        <v>1306</v>
      </c>
    </row>
    <row r="343" spans="1:9" s="54" customFormat="1" ht="13.5" hidden="1" customHeight="1" x14ac:dyDescent="0.2">
      <c r="A343" s="78" t="s">
        <v>30</v>
      </c>
      <c r="B343" s="80">
        <v>1</v>
      </c>
      <c r="C343" s="83">
        <v>171291</v>
      </c>
      <c r="D343" s="83">
        <v>0</v>
      </c>
      <c r="E343" s="83">
        <v>171291</v>
      </c>
      <c r="F343" s="78" t="s">
        <v>1307</v>
      </c>
      <c r="G343" s="78" t="s">
        <v>411</v>
      </c>
      <c r="H343" s="78" t="s">
        <v>602</v>
      </c>
      <c r="I343" s="78" t="s">
        <v>1308</v>
      </c>
    </row>
    <row r="344" spans="1:9" s="54" customFormat="1" ht="13.5" hidden="1" customHeight="1" x14ac:dyDescent="0.2">
      <c r="A344" s="78" t="s">
        <v>30</v>
      </c>
      <c r="B344" s="80">
        <v>2</v>
      </c>
      <c r="C344" s="83">
        <v>171291</v>
      </c>
      <c r="D344" s="83">
        <v>0</v>
      </c>
      <c r="E344" s="83">
        <v>171291</v>
      </c>
      <c r="F344" s="78" t="s">
        <v>1309</v>
      </c>
      <c r="G344" s="78" t="s">
        <v>411</v>
      </c>
      <c r="H344" s="78" t="s">
        <v>605</v>
      </c>
      <c r="I344" s="78" t="s">
        <v>1310</v>
      </c>
    </row>
    <row r="345" spans="1:9" s="54" customFormat="1" ht="13.5" hidden="1" customHeight="1" x14ac:dyDescent="0.2">
      <c r="A345" s="78" t="s">
        <v>30</v>
      </c>
      <c r="B345" s="80">
        <v>3</v>
      </c>
      <c r="C345" s="83">
        <v>171291</v>
      </c>
      <c r="D345" s="83">
        <v>0</v>
      </c>
      <c r="E345" s="83">
        <v>171291</v>
      </c>
      <c r="F345" s="78" t="s">
        <v>1311</v>
      </c>
      <c r="G345" s="78" t="s">
        <v>411</v>
      </c>
      <c r="H345" s="78" t="s">
        <v>608</v>
      </c>
      <c r="I345" s="78" t="s">
        <v>1312</v>
      </c>
    </row>
    <row r="346" spans="1:9" s="54" customFormat="1" ht="13.5" hidden="1" customHeight="1" x14ac:dyDescent="0.2">
      <c r="A346" s="78" t="s">
        <v>30</v>
      </c>
      <c r="B346" s="80">
        <v>4</v>
      </c>
      <c r="C346" s="83">
        <v>171291</v>
      </c>
      <c r="D346" s="83">
        <v>0</v>
      </c>
      <c r="E346" s="83">
        <v>171291</v>
      </c>
      <c r="F346" s="78" t="s">
        <v>1313</v>
      </c>
      <c r="G346" s="78" t="s">
        <v>411</v>
      </c>
      <c r="H346" s="78" t="s">
        <v>611</v>
      </c>
      <c r="I346" s="78" t="s">
        <v>1314</v>
      </c>
    </row>
    <row r="347" spans="1:9" s="54" customFormat="1" ht="13.5" hidden="1" customHeight="1" x14ac:dyDescent="0.2">
      <c r="A347" s="78" t="s">
        <v>30</v>
      </c>
      <c r="B347" s="80">
        <v>5</v>
      </c>
      <c r="C347" s="83">
        <v>171291</v>
      </c>
      <c r="D347" s="83">
        <v>0</v>
      </c>
      <c r="E347" s="83">
        <v>171291</v>
      </c>
      <c r="F347" s="78" t="s">
        <v>1315</v>
      </c>
      <c r="G347" s="78" t="s">
        <v>411</v>
      </c>
      <c r="H347" s="78" t="s">
        <v>614</v>
      </c>
      <c r="I347" s="78" t="s">
        <v>1316</v>
      </c>
    </row>
    <row r="348" spans="1:9" s="54" customFormat="1" ht="13.5" hidden="1" customHeight="1" x14ac:dyDescent="0.2">
      <c r="A348" s="78" t="s">
        <v>30</v>
      </c>
      <c r="B348" s="80">
        <v>6</v>
      </c>
      <c r="C348" s="83">
        <v>156333.39000000001</v>
      </c>
      <c r="D348" s="83">
        <v>0</v>
      </c>
      <c r="E348" s="83">
        <v>156333.39000000001</v>
      </c>
      <c r="F348" s="78" t="s">
        <v>1317</v>
      </c>
      <c r="G348" s="78" t="s">
        <v>411</v>
      </c>
      <c r="H348" s="78" t="s">
        <v>617</v>
      </c>
      <c r="I348" s="78" t="s">
        <v>1318</v>
      </c>
    </row>
    <row r="349" spans="1:9" s="54" customFormat="1" ht="13.5" hidden="1" customHeight="1" x14ac:dyDescent="0.2">
      <c r="A349" s="78" t="s">
        <v>30</v>
      </c>
      <c r="B349" s="80">
        <v>7</v>
      </c>
      <c r="C349" s="83">
        <v>156897.79999999999</v>
      </c>
      <c r="D349" s="83">
        <v>0</v>
      </c>
      <c r="E349" s="83">
        <v>156897.79999999999</v>
      </c>
      <c r="F349" s="78" t="s">
        <v>1319</v>
      </c>
      <c r="G349" s="78" t="s">
        <v>411</v>
      </c>
      <c r="H349" s="78" t="s">
        <v>620</v>
      </c>
      <c r="I349" s="78" t="s">
        <v>1320</v>
      </c>
    </row>
    <row r="350" spans="1:9" s="54" customFormat="1" ht="13.5" hidden="1" customHeight="1" x14ac:dyDescent="0.2">
      <c r="A350" s="78" t="s">
        <v>30</v>
      </c>
      <c r="B350" s="80">
        <v>8</v>
      </c>
      <c r="C350" s="83">
        <v>156898.76</v>
      </c>
      <c r="D350" s="83">
        <v>0</v>
      </c>
      <c r="E350" s="83">
        <v>156898.76</v>
      </c>
      <c r="F350" s="78" t="s">
        <v>1321</v>
      </c>
      <c r="G350" s="78" t="s">
        <v>411</v>
      </c>
      <c r="H350" s="78" t="s">
        <v>623</v>
      </c>
      <c r="I350" s="78" t="s">
        <v>1322</v>
      </c>
    </row>
    <row r="351" spans="1:9" s="54" customFormat="1" ht="13.5" hidden="1" customHeight="1" x14ac:dyDescent="0.2">
      <c r="A351" s="78" t="s">
        <v>30</v>
      </c>
      <c r="B351" s="80">
        <v>9</v>
      </c>
      <c r="C351" s="83">
        <v>162520.43</v>
      </c>
      <c r="D351" s="83">
        <v>0</v>
      </c>
      <c r="E351" s="83">
        <v>162520.43</v>
      </c>
      <c r="F351" s="78" t="s">
        <v>1323</v>
      </c>
      <c r="G351" s="78" t="s">
        <v>411</v>
      </c>
      <c r="H351" s="78" t="s">
        <v>626</v>
      </c>
      <c r="I351" s="78" t="s">
        <v>1324</v>
      </c>
    </row>
    <row r="352" spans="1:9" s="54" customFormat="1" ht="13.5" hidden="1" customHeight="1" x14ac:dyDescent="0.2">
      <c r="A352" s="78" t="s">
        <v>30</v>
      </c>
      <c r="B352" s="80">
        <v>10</v>
      </c>
      <c r="C352" s="83">
        <v>162520.43</v>
      </c>
      <c r="D352" s="83">
        <v>0</v>
      </c>
      <c r="E352" s="83">
        <v>162520.43</v>
      </c>
      <c r="F352" s="78" t="s">
        <v>1325</v>
      </c>
      <c r="G352" s="78" t="s">
        <v>411</v>
      </c>
      <c r="H352" s="78" t="s">
        <v>629</v>
      </c>
      <c r="I352" s="78" t="s">
        <v>1326</v>
      </c>
    </row>
    <row r="353" spans="1:9" s="54" customFormat="1" ht="13.5" hidden="1" customHeight="1" x14ac:dyDescent="0.2">
      <c r="A353" s="78" t="s">
        <v>30</v>
      </c>
      <c r="B353" s="80">
        <v>11</v>
      </c>
      <c r="C353" s="83">
        <v>162520.43</v>
      </c>
      <c r="D353" s="83">
        <v>0</v>
      </c>
      <c r="E353" s="83">
        <v>162520.43</v>
      </c>
      <c r="F353" s="78" t="s">
        <v>1327</v>
      </c>
      <c r="G353" s="78" t="s">
        <v>411</v>
      </c>
      <c r="H353" s="78" t="s">
        <v>632</v>
      </c>
      <c r="I353" s="78" t="s">
        <v>1328</v>
      </c>
    </row>
    <row r="354" spans="1:9" s="54" customFormat="1" ht="13.5" hidden="1" customHeight="1" x14ac:dyDescent="0.2">
      <c r="A354" s="78" t="s">
        <v>30</v>
      </c>
      <c r="B354" s="80">
        <v>12</v>
      </c>
      <c r="C354" s="83">
        <v>162517.37</v>
      </c>
      <c r="D354" s="83">
        <v>0</v>
      </c>
      <c r="E354" s="83">
        <v>162517.37</v>
      </c>
      <c r="F354" s="78" t="s">
        <v>1329</v>
      </c>
      <c r="G354" s="78" t="s">
        <v>411</v>
      </c>
      <c r="H354" s="78" t="s">
        <v>635</v>
      </c>
      <c r="I354" s="78" t="s">
        <v>1330</v>
      </c>
    </row>
    <row r="355" spans="1:9" s="54" customFormat="1" ht="13.5" hidden="1" customHeight="1" x14ac:dyDescent="0.2">
      <c r="A355" s="78" t="s">
        <v>31</v>
      </c>
      <c r="B355" s="80">
        <v>1</v>
      </c>
      <c r="C355" s="83">
        <v>153781.03</v>
      </c>
      <c r="D355" s="83">
        <v>0</v>
      </c>
      <c r="E355" s="83">
        <v>153781.03</v>
      </c>
      <c r="F355" s="78" t="s">
        <v>1331</v>
      </c>
      <c r="G355" s="78" t="s">
        <v>392</v>
      </c>
      <c r="H355" s="78" t="s">
        <v>602</v>
      </c>
      <c r="I355" s="78" t="s">
        <v>1332</v>
      </c>
    </row>
    <row r="356" spans="1:9" s="54" customFormat="1" ht="13.5" hidden="1" customHeight="1" x14ac:dyDescent="0.2">
      <c r="A356" s="78" t="s">
        <v>31</v>
      </c>
      <c r="B356" s="80">
        <v>2</v>
      </c>
      <c r="C356" s="83">
        <v>153781.03</v>
      </c>
      <c r="D356" s="83">
        <v>0</v>
      </c>
      <c r="E356" s="83">
        <v>153781.03</v>
      </c>
      <c r="F356" s="78" t="s">
        <v>1333</v>
      </c>
      <c r="G356" s="78" t="s">
        <v>392</v>
      </c>
      <c r="H356" s="78" t="s">
        <v>605</v>
      </c>
      <c r="I356" s="78" t="s">
        <v>1334</v>
      </c>
    </row>
    <row r="357" spans="1:9" s="54" customFormat="1" ht="13.5" hidden="1" customHeight="1" x14ac:dyDescent="0.2">
      <c r="A357" s="78" t="s">
        <v>31</v>
      </c>
      <c r="B357" s="80">
        <v>3</v>
      </c>
      <c r="C357" s="83">
        <v>153781.03</v>
      </c>
      <c r="D357" s="83">
        <v>0</v>
      </c>
      <c r="E357" s="83">
        <v>153781.03</v>
      </c>
      <c r="F357" s="78" t="s">
        <v>1335</v>
      </c>
      <c r="G357" s="78" t="s">
        <v>392</v>
      </c>
      <c r="H357" s="78" t="s">
        <v>608</v>
      </c>
      <c r="I357" s="78" t="s">
        <v>1336</v>
      </c>
    </row>
    <row r="358" spans="1:9" s="54" customFormat="1" ht="13.5" hidden="1" customHeight="1" x14ac:dyDescent="0.2">
      <c r="A358" s="78" t="s">
        <v>31</v>
      </c>
      <c r="B358" s="80">
        <v>4</v>
      </c>
      <c r="C358" s="83">
        <v>153781.03</v>
      </c>
      <c r="D358" s="83">
        <v>0</v>
      </c>
      <c r="E358" s="83">
        <v>153781.03</v>
      </c>
      <c r="F358" s="78" t="s">
        <v>1337</v>
      </c>
      <c r="G358" s="78" t="s">
        <v>392</v>
      </c>
      <c r="H358" s="78" t="s">
        <v>611</v>
      </c>
      <c r="I358" s="78" t="s">
        <v>1338</v>
      </c>
    </row>
    <row r="359" spans="1:9" s="54" customFormat="1" ht="13.5" hidden="1" customHeight="1" x14ac:dyDescent="0.2">
      <c r="A359" s="78" t="s">
        <v>31</v>
      </c>
      <c r="B359" s="80">
        <v>5</v>
      </c>
      <c r="C359" s="83">
        <v>153781.03</v>
      </c>
      <c r="D359" s="83">
        <v>0</v>
      </c>
      <c r="E359" s="83">
        <v>153781.03</v>
      </c>
      <c r="F359" s="78" t="s">
        <v>1339</v>
      </c>
      <c r="G359" s="78" t="s">
        <v>392</v>
      </c>
      <c r="H359" s="78" t="s">
        <v>614</v>
      </c>
      <c r="I359" s="78" t="s">
        <v>1340</v>
      </c>
    </row>
    <row r="360" spans="1:9" s="54" customFormat="1" ht="13.5" hidden="1" customHeight="1" x14ac:dyDescent="0.2">
      <c r="A360" s="78" t="s">
        <v>31</v>
      </c>
      <c r="B360" s="80">
        <v>6</v>
      </c>
      <c r="C360" s="83">
        <v>186797.78</v>
      </c>
      <c r="D360" s="83">
        <v>0</v>
      </c>
      <c r="E360" s="83">
        <v>186797.78</v>
      </c>
      <c r="F360" s="78" t="s">
        <v>1341</v>
      </c>
      <c r="G360" s="78" t="s">
        <v>392</v>
      </c>
      <c r="H360" s="78" t="s">
        <v>617</v>
      </c>
      <c r="I360" s="78" t="s">
        <v>1342</v>
      </c>
    </row>
    <row r="361" spans="1:9" s="54" customFormat="1" ht="13.5" hidden="1" customHeight="1" x14ac:dyDescent="0.2">
      <c r="A361" s="78" t="s">
        <v>31</v>
      </c>
      <c r="B361" s="80">
        <v>7</v>
      </c>
      <c r="C361" s="83">
        <v>187426.03</v>
      </c>
      <c r="D361" s="83">
        <v>0</v>
      </c>
      <c r="E361" s="83">
        <v>187426.03</v>
      </c>
      <c r="F361" s="78" t="s">
        <v>1343</v>
      </c>
      <c r="G361" s="78" t="s">
        <v>392</v>
      </c>
      <c r="H361" s="78" t="s">
        <v>620</v>
      </c>
      <c r="I361" s="78" t="s">
        <v>1344</v>
      </c>
    </row>
    <row r="362" spans="1:9" s="54" customFormat="1" ht="13.5" hidden="1" customHeight="1" x14ac:dyDescent="0.2">
      <c r="A362" s="78" t="s">
        <v>31</v>
      </c>
      <c r="B362" s="80">
        <v>8</v>
      </c>
      <c r="C362" s="83">
        <v>187428.46</v>
      </c>
      <c r="D362" s="83">
        <v>0</v>
      </c>
      <c r="E362" s="83">
        <v>187428.46</v>
      </c>
      <c r="F362" s="78" t="s">
        <v>1345</v>
      </c>
      <c r="G362" s="78" t="s">
        <v>392</v>
      </c>
      <c r="H362" s="78" t="s">
        <v>623</v>
      </c>
      <c r="I362" s="78" t="s">
        <v>1346</v>
      </c>
    </row>
    <row r="363" spans="1:9" s="54" customFormat="1" ht="13.5" hidden="1" customHeight="1" x14ac:dyDescent="0.2">
      <c r="A363" s="78" t="s">
        <v>31</v>
      </c>
      <c r="B363" s="80">
        <v>9</v>
      </c>
      <c r="C363" s="83">
        <v>201722.52</v>
      </c>
      <c r="D363" s="83">
        <v>0</v>
      </c>
      <c r="E363" s="83">
        <v>201722.52</v>
      </c>
      <c r="F363" s="78" t="s">
        <v>1347</v>
      </c>
      <c r="G363" s="78" t="s">
        <v>392</v>
      </c>
      <c r="H363" s="78" t="s">
        <v>626</v>
      </c>
      <c r="I363" s="78" t="s">
        <v>1348</v>
      </c>
    </row>
    <row r="364" spans="1:9" s="54" customFormat="1" ht="13.5" hidden="1" customHeight="1" x14ac:dyDescent="0.2">
      <c r="A364" s="78" t="s">
        <v>31</v>
      </c>
      <c r="B364" s="80">
        <v>10</v>
      </c>
      <c r="C364" s="83">
        <v>201722.53</v>
      </c>
      <c r="D364" s="83">
        <v>0</v>
      </c>
      <c r="E364" s="83">
        <v>201722.53</v>
      </c>
      <c r="F364" s="78" t="s">
        <v>1349</v>
      </c>
      <c r="G364" s="78" t="s">
        <v>392</v>
      </c>
      <c r="H364" s="78" t="s">
        <v>629</v>
      </c>
      <c r="I364" s="78" t="s">
        <v>1350</v>
      </c>
    </row>
    <row r="365" spans="1:9" s="54" customFormat="1" ht="13.5" hidden="1" customHeight="1" x14ac:dyDescent="0.2">
      <c r="A365" s="78" t="s">
        <v>31</v>
      </c>
      <c r="B365" s="80">
        <v>11</v>
      </c>
      <c r="C365" s="83">
        <v>201722.52</v>
      </c>
      <c r="D365" s="83">
        <v>0</v>
      </c>
      <c r="E365" s="83">
        <v>201722.52</v>
      </c>
      <c r="F365" s="78" t="s">
        <v>1351</v>
      </c>
      <c r="G365" s="78" t="s">
        <v>392</v>
      </c>
      <c r="H365" s="78" t="s">
        <v>632</v>
      </c>
      <c r="I365" s="78" t="s">
        <v>1352</v>
      </c>
    </row>
    <row r="366" spans="1:9" s="54" customFormat="1" ht="13.5" hidden="1" customHeight="1" x14ac:dyDescent="0.2">
      <c r="A366" s="78" t="s">
        <v>31</v>
      </c>
      <c r="B366" s="80">
        <v>12</v>
      </c>
      <c r="C366" s="83">
        <v>201323.24</v>
      </c>
      <c r="D366" s="83">
        <v>0</v>
      </c>
      <c r="E366" s="83">
        <v>201323.24</v>
      </c>
      <c r="F366" s="78" t="s">
        <v>1353</v>
      </c>
      <c r="G366" s="78" t="s">
        <v>392</v>
      </c>
      <c r="H366" s="78" t="s">
        <v>635</v>
      </c>
      <c r="I366" s="78" t="s">
        <v>1354</v>
      </c>
    </row>
    <row r="367" spans="1:9" s="54" customFormat="1" ht="13.5" hidden="1" customHeight="1" x14ac:dyDescent="0.2">
      <c r="A367" s="78" t="s">
        <v>32</v>
      </c>
      <c r="B367" s="80">
        <v>1</v>
      </c>
      <c r="C367" s="83">
        <v>737071.31</v>
      </c>
      <c r="D367" s="83">
        <v>0</v>
      </c>
      <c r="E367" s="83">
        <v>737071.31</v>
      </c>
      <c r="F367" s="78" t="s">
        <v>1355</v>
      </c>
      <c r="G367" s="78" t="s">
        <v>412</v>
      </c>
      <c r="H367" s="78" t="s">
        <v>602</v>
      </c>
      <c r="I367" s="78" t="s">
        <v>1356</v>
      </c>
    </row>
    <row r="368" spans="1:9" s="54" customFormat="1" ht="13.5" hidden="1" customHeight="1" x14ac:dyDescent="0.2">
      <c r="A368" s="78" t="s">
        <v>32</v>
      </c>
      <c r="B368" s="80">
        <v>2</v>
      </c>
      <c r="C368" s="83">
        <v>737071.31</v>
      </c>
      <c r="D368" s="83">
        <v>0</v>
      </c>
      <c r="E368" s="83">
        <v>737071.31</v>
      </c>
      <c r="F368" s="78" t="s">
        <v>1357</v>
      </c>
      <c r="G368" s="78" t="s">
        <v>412</v>
      </c>
      <c r="H368" s="78" t="s">
        <v>605</v>
      </c>
      <c r="I368" s="78" t="s">
        <v>1358</v>
      </c>
    </row>
    <row r="369" spans="1:9" s="54" customFormat="1" ht="13.5" hidden="1" customHeight="1" x14ac:dyDescent="0.2">
      <c r="A369" s="78" t="s">
        <v>32</v>
      </c>
      <c r="B369" s="80">
        <v>3</v>
      </c>
      <c r="C369" s="83">
        <v>737071.31</v>
      </c>
      <c r="D369" s="83">
        <v>0</v>
      </c>
      <c r="E369" s="83">
        <v>737071.31</v>
      </c>
      <c r="F369" s="78" t="s">
        <v>1359</v>
      </c>
      <c r="G369" s="78" t="s">
        <v>412</v>
      </c>
      <c r="H369" s="78" t="s">
        <v>608</v>
      </c>
      <c r="I369" s="78" t="s">
        <v>1360</v>
      </c>
    </row>
    <row r="370" spans="1:9" s="54" customFormat="1" ht="13.5" hidden="1" customHeight="1" x14ac:dyDescent="0.2">
      <c r="A370" s="78" t="s">
        <v>32</v>
      </c>
      <c r="B370" s="80">
        <v>4</v>
      </c>
      <c r="C370" s="83">
        <v>737071.31</v>
      </c>
      <c r="D370" s="83">
        <v>0</v>
      </c>
      <c r="E370" s="83">
        <v>737071.31</v>
      </c>
      <c r="F370" s="78" t="s">
        <v>1361</v>
      </c>
      <c r="G370" s="78" t="s">
        <v>412</v>
      </c>
      <c r="H370" s="78" t="s">
        <v>611</v>
      </c>
      <c r="I370" s="78" t="s">
        <v>1362</v>
      </c>
    </row>
    <row r="371" spans="1:9" s="54" customFormat="1" ht="13.5" hidden="1" customHeight="1" x14ac:dyDescent="0.2">
      <c r="A371" s="78" t="s">
        <v>32</v>
      </c>
      <c r="B371" s="80">
        <v>5</v>
      </c>
      <c r="C371" s="83">
        <v>737071.31</v>
      </c>
      <c r="D371" s="83">
        <v>0</v>
      </c>
      <c r="E371" s="83">
        <v>737071.31</v>
      </c>
      <c r="F371" s="78" t="s">
        <v>1363</v>
      </c>
      <c r="G371" s="78" t="s">
        <v>412</v>
      </c>
      <c r="H371" s="78" t="s">
        <v>614</v>
      </c>
      <c r="I371" s="78" t="s">
        <v>1364</v>
      </c>
    </row>
    <row r="372" spans="1:9" s="54" customFormat="1" ht="13.5" hidden="1" customHeight="1" x14ac:dyDescent="0.2">
      <c r="A372" s="78" t="s">
        <v>32</v>
      </c>
      <c r="B372" s="80">
        <v>6</v>
      </c>
      <c r="C372" s="83">
        <v>801775.15</v>
      </c>
      <c r="D372" s="83">
        <v>0</v>
      </c>
      <c r="E372" s="83">
        <v>801775.15</v>
      </c>
      <c r="F372" s="78" t="s">
        <v>1365</v>
      </c>
      <c r="G372" s="78" t="s">
        <v>412</v>
      </c>
      <c r="H372" s="78" t="s">
        <v>617</v>
      </c>
      <c r="I372" s="78" t="s">
        <v>1366</v>
      </c>
    </row>
    <row r="373" spans="1:9" s="54" customFormat="1" ht="13.5" hidden="1" customHeight="1" x14ac:dyDescent="0.2">
      <c r="A373" s="78" t="s">
        <v>32</v>
      </c>
      <c r="B373" s="80">
        <v>7</v>
      </c>
      <c r="C373" s="83">
        <v>690594.46</v>
      </c>
      <c r="D373" s="83">
        <v>0</v>
      </c>
      <c r="E373" s="83">
        <v>690594.46</v>
      </c>
      <c r="F373" s="78" t="s">
        <v>1367</v>
      </c>
      <c r="G373" s="78" t="s">
        <v>412</v>
      </c>
      <c r="H373" s="78" t="s">
        <v>620</v>
      </c>
      <c r="I373" s="78" t="s">
        <v>1368</v>
      </c>
    </row>
    <row r="374" spans="1:9" s="54" customFormat="1" ht="13.5" hidden="1" customHeight="1" x14ac:dyDescent="0.2">
      <c r="A374" s="78" t="s">
        <v>32</v>
      </c>
      <c r="B374" s="80">
        <v>8</v>
      </c>
      <c r="C374" s="83">
        <v>690597.93</v>
      </c>
      <c r="D374" s="83">
        <v>0</v>
      </c>
      <c r="E374" s="83">
        <v>690597.93</v>
      </c>
      <c r="F374" s="78" t="s">
        <v>1369</v>
      </c>
      <c r="G374" s="78" t="s">
        <v>412</v>
      </c>
      <c r="H374" s="78" t="s">
        <v>623</v>
      </c>
      <c r="I374" s="78" t="s">
        <v>1370</v>
      </c>
    </row>
    <row r="375" spans="1:9" s="54" customFormat="1" ht="13.5" hidden="1" customHeight="1" x14ac:dyDescent="0.2">
      <c r="A375" s="78" t="s">
        <v>32</v>
      </c>
      <c r="B375" s="80">
        <v>9</v>
      </c>
      <c r="C375" s="83">
        <v>710934.8</v>
      </c>
      <c r="D375" s="83">
        <v>0</v>
      </c>
      <c r="E375" s="83">
        <v>710934.8</v>
      </c>
      <c r="F375" s="78" t="s">
        <v>1371</v>
      </c>
      <c r="G375" s="78" t="s">
        <v>412</v>
      </c>
      <c r="H375" s="78" t="s">
        <v>626</v>
      </c>
      <c r="I375" s="78" t="s">
        <v>1372</v>
      </c>
    </row>
    <row r="376" spans="1:9" s="54" customFormat="1" ht="13.5" hidden="1" customHeight="1" x14ac:dyDescent="0.2">
      <c r="A376" s="78" t="s">
        <v>32</v>
      </c>
      <c r="B376" s="80">
        <v>10</v>
      </c>
      <c r="C376" s="83">
        <v>710934.79</v>
      </c>
      <c r="D376" s="83">
        <v>0</v>
      </c>
      <c r="E376" s="83">
        <v>710934.79</v>
      </c>
      <c r="F376" s="78" t="s">
        <v>1373</v>
      </c>
      <c r="G376" s="78" t="s">
        <v>412</v>
      </c>
      <c r="H376" s="78" t="s">
        <v>629</v>
      </c>
      <c r="I376" s="78" t="s">
        <v>1374</v>
      </c>
    </row>
    <row r="377" spans="1:9" s="54" customFormat="1" ht="13.5" hidden="1" customHeight="1" x14ac:dyDescent="0.2">
      <c r="A377" s="78" t="s">
        <v>32</v>
      </c>
      <c r="B377" s="80">
        <v>11</v>
      </c>
      <c r="C377" s="83">
        <v>710934.8</v>
      </c>
      <c r="D377" s="83">
        <v>0</v>
      </c>
      <c r="E377" s="83">
        <v>710934.8</v>
      </c>
      <c r="F377" s="78" t="s">
        <v>1375</v>
      </c>
      <c r="G377" s="78" t="s">
        <v>412</v>
      </c>
      <c r="H377" s="78" t="s">
        <v>632</v>
      </c>
      <c r="I377" s="78" t="s">
        <v>1376</v>
      </c>
    </row>
    <row r="378" spans="1:9" s="54" customFormat="1" ht="13.5" hidden="1" customHeight="1" x14ac:dyDescent="0.2">
      <c r="A378" s="78" t="s">
        <v>32</v>
      </c>
      <c r="B378" s="80">
        <v>12</v>
      </c>
      <c r="C378" s="83">
        <v>710923.74</v>
      </c>
      <c r="D378" s="83">
        <v>0</v>
      </c>
      <c r="E378" s="83">
        <v>710923.74</v>
      </c>
      <c r="F378" s="78" t="s">
        <v>1377</v>
      </c>
      <c r="G378" s="78" t="s">
        <v>412</v>
      </c>
      <c r="H378" s="78" t="s">
        <v>635</v>
      </c>
      <c r="I378" s="78" t="s">
        <v>1378</v>
      </c>
    </row>
    <row r="379" spans="1:9" s="54" customFormat="1" ht="13.5" hidden="1" customHeight="1" x14ac:dyDescent="0.2">
      <c r="A379" s="78" t="s">
        <v>33</v>
      </c>
      <c r="B379" s="80">
        <v>1</v>
      </c>
      <c r="C379" s="83">
        <v>293840.64000000001</v>
      </c>
      <c r="D379" s="83">
        <v>0</v>
      </c>
      <c r="E379" s="83">
        <v>293840.64000000001</v>
      </c>
      <c r="F379" s="78" t="s">
        <v>1379</v>
      </c>
      <c r="G379" s="78" t="s">
        <v>427</v>
      </c>
      <c r="H379" s="78" t="s">
        <v>602</v>
      </c>
      <c r="I379" s="78" t="s">
        <v>1380</v>
      </c>
    </row>
    <row r="380" spans="1:9" s="54" customFormat="1" ht="13.5" hidden="1" customHeight="1" x14ac:dyDescent="0.2">
      <c r="A380" s="78" t="s">
        <v>33</v>
      </c>
      <c r="B380" s="80">
        <v>2</v>
      </c>
      <c r="C380" s="83">
        <v>293840.64000000001</v>
      </c>
      <c r="D380" s="83">
        <v>0</v>
      </c>
      <c r="E380" s="83">
        <v>293840.64000000001</v>
      </c>
      <c r="F380" s="78" t="s">
        <v>1381</v>
      </c>
      <c r="G380" s="78" t="s">
        <v>427</v>
      </c>
      <c r="H380" s="78" t="s">
        <v>605</v>
      </c>
      <c r="I380" s="78" t="s">
        <v>1382</v>
      </c>
    </row>
    <row r="381" spans="1:9" s="54" customFormat="1" ht="13.5" hidden="1" customHeight="1" x14ac:dyDescent="0.2">
      <c r="A381" s="78" t="s">
        <v>33</v>
      </c>
      <c r="B381" s="80">
        <v>3</v>
      </c>
      <c r="C381" s="83">
        <v>293840.64000000001</v>
      </c>
      <c r="D381" s="83">
        <v>0</v>
      </c>
      <c r="E381" s="83">
        <v>293840.64000000001</v>
      </c>
      <c r="F381" s="78" t="s">
        <v>1383</v>
      </c>
      <c r="G381" s="78" t="s">
        <v>427</v>
      </c>
      <c r="H381" s="78" t="s">
        <v>608</v>
      </c>
      <c r="I381" s="78" t="s">
        <v>1384</v>
      </c>
    </row>
    <row r="382" spans="1:9" s="54" customFormat="1" ht="13.5" hidden="1" customHeight="1" x14ac:dyDescent="0.2">
      <c r="A382" s="78" t="s">
        <v>33</v>
      </c>
      <c r="B382" s="80">
        <v>4</v>
      </c>
      <c r="C382" s="83">
        <v>293840.64000000001</v>
      </c>
      <c r="D382" s="83">
        <v>0</v>
      </c>
      <c r="E382" s="83">
        <v>293840.64000000001</v>
      </c>
      <c r="F382" s="78" t="s">
        <v>1385</v>
      </c>
      <c r="G382" s="78" t="s">
        <v>427</v>
      </c>
      <c r="H382" s="78" t="s">
        <v>611</v>
      </c>
      <c r="I382" s="78" t="s">
        <v>1386</v>
      </c>
    </row>
    <row r="383" spans="1:9" s="54" customFormat="1" ht="13.5" hidden="1" customHeight="1" x14ac:dyDescent="0.2">
      <c r="A383" s="78" t="s">
        <v>33</v>
      </c>
      <c r="B383" s="80">
        <v>5</v>
      </c>
      <c r="C383" s="83">
        <v>293840.64000000001</v>
      </c>
      <c r="D383" s="83">
        <v>0</v>
      </c>
      <c r="E383" s="83">
        <v>293840.64000000001</v>
      </c>
      <c r="F383" s="78" t="s">
        <v>1387</v>
      </c>
      <c r="G383" s="78" t="s">
        <v>427</v>
      </c>
      <c r="H383" s="78" t="s">
        <v>614</v>
      </c>
      <c r="I383" s="78" t="s">
        <v>1388</v>
      </c>
    </row>
    <row r="384" spans="1:9" s="54" customFormat="1" ht="13.5" hidden="1" customHeight="1" x14ac:dyDescent="0.2">
      <c r="A384" s="78" t="s">
        <v>33</v>
      </c>
      <c r="B384" s="80">
        <v>6</v>
      </c>
      <c r="C384" s="83">
        <v>339857.59</v>
      </c>
      <c r="D384" s="83">
        <v>0</v>
      </c>
      <c r="E384" s="83">
        <v>339857.59</v>
      </c>
      <c r="F384" s="78" t="s">
        <v>1389</v>
      </c>
      <c r="G384" s="78" t="s">
        <v>427</v>
      </c>
      <c r="H384" s="78" t="s">
        <v>617</v>
      </c>
      <c r="I384" s="78" t="s">
        <v>1390</v>
      </c>
    </row>
    <row r="385" spans="1:9" s="54" customFormat="1" ht="13.5" hidden="1" customHeight="1" x14ac:dyDescent="0.2">
      <c r="A385" s="78" t="s">
        <v>33</v>
      </c>
      <c r="B385" s="80">
        <v>7</v>
      </c>
      <c r="C385" s="83">
        <v>296716.09000000003</v>
      </c>
      <c r="D385" s="83">
        <v>0</v>
      </c>
      <c r="E385" s="83">
        <v>296716.09000000003</v>
      </c>
      <c r="F385" s="78" t="s">
        <v>1391</v>
      </c>
      <c r="G385" s="78" t="s">
        <v>427</v>
      </c>
      <c r="H385" s="78" t="s">
        <v>620</v>
      </c>
      <c r="I385" s="78" t="s">
        <v>1392</v>
      </c>
    </row>
    <row r="386" spans="1:9" s="54" customFormat="1" ht="13.5" hidden="1" customHeight="1" x14ac:dyDescent="0.2">
      <c r="A386" s="78" t="s">
        <v>33</v>
      </c>
      <c r="B386" s="80">
        <v>8</v>
      </c>
      <c r="C386" s="83">
        <v>296717.53000000003</v>
      </c>
      <c r="D386" s="83">
        <v>0</v>
      </c>
      <c r="E386" s="83">
        <v>296717.53000000003</v>
      </c>
      <c r="F386" s="78" t="s">
        <v>1393</v>
      </c>
      <c r="G386" s="78" t="s">
        <v>427</v>
      </c>
      <c r="H386" s="78" t="s">
        <v>623</v>
      </c>
      <c r="I386" s="78" t="s">
        <v>1394</v>
      </c>
    </row>
    <row r="387" spans="1:9" s="54" customFormat="1" ht="13.5" hidden="1" customHeight="1" x14ac:dyDescent="0.2">
      <c r="A387" s="78" t="s">
        <v>33</v>
      </c>
      <c r="B387" s="80">
        <v>9</v>
      </c>
      <c r="C387" s="83">
        <v>305135</v>
      </c>
      <c r="D387" s="83">
        <v>0</v>
      </c>
      <c r="E387" s="83">
        <v>305135</v>
      </c>
      <c r="F387" s="78" t="s">
        <v>1395</v>
      </c>
      <c r="G387" s="78" t="s">
        <v>427</v>
      </c>
      <c r="H387" s="78" t="s">
        <v>626</v>
      </c>
      <c r="I387" s="78" t="s">
        <v>1396</v>
      </c>
    </row>
    <row r="388" spans="1:9" s="54" customFormat="1" ht="13.5" hidden="1" customHeight="1" x14ac:dyDescent="0.2">
      <c r="A388" s="78" t="s">
        <v>33</v>
      </c>
      <c r="B388" s="80">
        <v>10</v>
      </c>
      <c r="C388" s="83">
        <v>305135</v>
      </c>
      <c r="D388" s="83">
        <v>0</v>
      </c>
      <c r="E388" s="83">
        <v>305135</v>
      </c>
      <c r="F388" s="78" t="s">
        <v>1397</v>
      </c>
      <c r="G388" s="78" t="s">
        <v>427</v>
      </c>
      <c r="H388" s="78" t="s">
        <v>629</v>
      </c>
      <c r="I388" s="78" t="s">
        <v>1398</v>
      </c>
    </row>
    <row r="389" spans="1:9" s="54" customFormat="1" ht="13.5" hidden="1" customHeight="1" x14ac:dyDescent="0.2">
      <c r="A389" s="78" t="s">
        <v>33</v>
      </c>
      <c r="B389" s="80">
        <v>11</v>
      </c>
      <c r="C389" s="83">
        <v>305135.01</v>
      </c>
      <c r="D389" s="83">
        <v>0</v>
      </c>
      <c r="E389" s="83">
        <v>305135.01</v>
      </c>
      <c r="F389" s="78" t="s">
        <v>1399</v>
      </c>
      <c r="G389" s="78" t="s">
        <v>427</v>
      </c>
      <c r="H389" s="78" t="s">
        <v>632</v>
      </c>
      <c r="I389" s="78" t="s">
        <v>1400</v>
      </c>
    </row>
    <row r="390" spans="1:9" s="54" customFormat="1" ht="13.5" hidden="1" customHeight="1" x14ac:dyDescent="0.2">
      <c r="A390" s="78" t="s">
        <v>33</v>
      </c>
      <c r="B390" s="80">
        <v>12</v>
      </c>
      <c r="C390" s="83">
        <v>305130.43</v>
      </c>
      <c r="D390" s="83">
        <v>0</v>
      </c>
      <c r="E390" s="83">
        <v>305130.43</v>
      </c>
      <c r="F390" s="78" t="s">
        <v>1401</v>
      </c>
      <c r="G390" s="78" t="s">
        <v>427</v>
      </c>
      <c r="H390" s="78" t="s">
        <v>635</v>
      </c>
      <c r="I390" s="78" t="s">
        <v>1402</v>
      </c>
    </row>
    <row r="391" spans="1:9" s="54" customFormat="1" ht="13.5" hidden="1" customHeight="1" x14ac:dyDescent="0.2">
      <c r="A391" s="78" t="s">
        <v>34</v>
      </c>
      <c r="B391" s="80">
        <v>1</v>
      </c>
      <c r="C391" s="83">
        <v>153386.45000000001</v>
      </c>
      <c r="D391" s="83">
        <v>0</v>
      </c>
      <c r="E391" s="83">
        <v>153386.45000000001</v>
      </c>
      <c r="F391" s="78" t="s">
        <v>1403</v>
      </c>
      <c r="G391" s="78" t="s">
        <v>347</v>
      </c>
      <c r="H391" s="78" t="s">
        <v>602</v>
      </c>
      <c r="I391" s="78" t="s">
        <v>1404</v>
      </c>
    </row>
    <row r="392" spans="1:9" s="54" customFormat="1" ht="13.5" hidden="1" customHeight="1" x14ac:dyDescent="0.2">
      <c r="A392" s="78" t="s">
        <v>34</v>
      </c>
      <c r="B392" s="80">
        <v>2</v>
      </c>
      <c r="C392" s="83">
        <v>153386.45000000001</v>
      </c>
      <c r="D392" s="83">
        <v>0</v>
      </c>
      <c r="E392" s="83">
        <v>153386.45000000001</v>
      </c>
      <c r="F392" s="78" t="s">
        <v>1405</v>
      </c>
      <c r="G392" s="78" t="s">
        <v>347</v>
      </c>
      <c r="H392" s="78" t="s">
        <v>605</v>
      </c>
      <c r="I392" s="78" t="s">
        <v>1406</v>
      </c>
    </row>
    <row r="393" spans="1:9" s="54" customFormat="1" ht="13.5" hidden="1" customHeight="1" x14ac:dyDescent="0.2">
      <c r="A393" s="78" t="s">
        <v>34</v>
      </c>
      <c r="B393" s="80">
        <v>3</v>
      </c>
      <c r="C393" s="83">
        <v>153386.45000000001</v>
      </c>
      <c r="D393" s="83">
        <v>0</v>
      </c>
      <c r="E393" s="83">
        <v>153386.45000000001</v>
      </c>
      <c r="F393" s="78" t="s">
        <v>1407</v>
      </c>
      <c r="G393" s="78" t="s">
        <v>1408</v>
      </c>
      <c r="H393" s="78" t="s">
        <v>608</v>
      </c>
      <c r="I393" s="78" t="s">
        <v>1409</v>
      </c>
    </row>
    <row r="394" spans="1:9" s="54" customFormat="1" ht="13.5" hidden="1" customHeight="1" x14ac:dyDescent="0.2">
      <c r="A394" s="78" t="s">
        <v>34</v>
      </c>
      <c r="B394" s="80">
        <v>4</v>
      </c>
      <c r="C394" s="83">
        <v>153386.45000000001</v>
      </c>
      <c r="D394" s="83">
        <v>0</v>
      </c>
      <c r="E394" s="83">
        <v>153386.45000000001</v>
      </c>
      <c r="F394" s="78" t="s">
        <v>1410</v>
      </c>
      <c r="G394" s="78" t="s">
        <v>1408</v>
      </c>
      <c r="H394" s="78" t="s">
        <v>611</v>
      </c>
      <c r="I394" s="78" t="s">
        <v>1411</v>
      </c>
    </row>
    <row r="395" spans="1:9" s="54" customFormat="1" ht="13.5" hidden="1" customHeight="1" x14ac:dyDescent="0.2">
      <c r="A395" s="78" t="s">
        <v>34</v>
      </c>
      <c r="B395" s="80">
        <v>5</v>
      </c>
      <c r="C395" s="83">
        <v>153386.45000000001</v>
      </c>
      <c r="D395" s="83">
        <v>0</v>
      </c>
      <c r="E395" s="83">
        <v>153386.45000000001</v>
      </c>
      <c r="F395" s="78" t="s">
        <v>1412</v>
      </c>
      <c r="G395" s="78" t="s">
        <v>1408</v>
      </c>
      <c r="H395" s="78" t="s">
        <v>614</v>
      </c>
      <c r="I395" s="78" t="s">
        <v>1413</v>
      </c>
    </row>
    <row r="396" spans="1:9" s="54" customFormat="1" ht="13.5" hidden="1" customHeight="1" x14ac:dyDescent="0.2">
      <c r="A396" s="78" t="s">
        <v>34</v>
      </c>
      <c r="B396" s="80">
        <v>6</v>
      </c>
      <c r="C396" s="83">
        <v>148652.62</v>
      </c>
      <c r="D396" s="83">
        <v>0</v>
      </c>
      <c r="E396" s="83">
        <v>148652.62</v>
      </c>
      <c r="F396" s="78" t="s">
        <v>1414</v>
      </c>
      <c r="G396" s="78" t="s">
        <v>1408</v>
      </c>
      <c r="H396" s="78" t="s">
        <v>617</v>
      </c>
      <c r="I396" s="78" t="s">
        <v>1415</v>
      </c>
    </row>
    <row r="397" spans="1:9" s="54" customFormat="1" ht="13.5" hidden="1" customHeight="1" x14ac:dyDescent="0.2">
      <c r="A397" s="78" t="s">
        <v>34</v>
      </c>
      <c r="B397" s="80">
        <v>7</v>
      </c>
      <c r="C397" s="83">
        <v>148262.13</v>
      </c>
      <c r="D397" s="83">
        <v>0</v>
      </c>
      <c r="E397" s="83">
        <v>148262.13</v>
      </c>
      <c r="F397" s="78" t="s">
        <v>1416</v>
      </c>
      <c r="G397" s="78" t="s">
        <v>1408</v>
      </c>
      <c r="H397" s="78" t="s">
        <v>620</v>
      </c>
      <c r="I397" s="78" t="s">
        <v>1417</v>
      </c>
    </row>
    <row r="398" spans="1:9" s="54" customFormat="1" ht="13.5" hidden="1" customHeight="1" x14ac:dyDescent="0.2">
      <c r="A398" s="78" t="s">
        <v>34</v>
      </c>
      <c r="B398" s="80">
        <v>8</v>
      </c>
      <c r="C398" s="83">
        <v>148263.06</v>
      </c>
      <c r="D398" s="83">
        <v>0</v>
      </c>
      <c r="E398" s="83">
        <v>148263.06</v>
      </c>
      <c r="F398" s="78" t="s">
        <v>1418</v>
      </c>
      <c r="G398" s="78" t="s">
        <v>1408</v>
      </c>
      <c r="H398" s="78" t="s">
        <v>623</v>
      </c>
      <c r="I398" s="78" t="s">
        <v>1419</v>
      </c>
    </row>
    <row r="399" spans="1:9" s="54" customFormat="1" ht="13.5" hidden="1" customHeight="1" x14ac:dyDescent="0.2">
      <c r="A399" s="78" t="s">
        <v>34</v>
      </c>
      <c r="B399" s="80">
        <v>9</v>
      </c>
      <c r="C399" s="83">
        <v>153743.01999999999</v>
      </c>
      <c r="D399" s="83">
        <v>0</v>
      </c>
      <c r="E399" s="83">
        <v>153743.01999999999</v>
      </c>
      <c r="F399" s="78" t="s">
        <v>1420</v>
      </c>
      <c r="G399" s="78" t="s">
        <v>1408</v>
      </c>
      <c r="H399" s="78" t="s">
        <v>626</v>
      </c>
      <c r="I399" s="78" t="s">
        <v>1421</v>
      </c>
    </row>
    <row r="400" spans="1:9" s="54" customFormat="1" ht="13.5" hidden="1" customHeight="1" x14ac:dyDescent="0.2">
      <c r="A400" s="78" t="s">
        <v>34</v>
      </c>
      <c r="B400" s="80">
        <v>10</v>
      </c>
      <c r="C400" s="83">
        <v>153743.01999999999</v>
      </c>
      <c r="D400" s="83">
        <v>0</v>
      </c>
      <c r="E400" s="83">
        <v>153743.01999999999</v>
      </c>
      <c r="F400" s="78" t="s">
        <v>1422</v>
      </c>
      <c r="G400" s="78" t="s">
        <v>1408</v>
      </c>
      <c r="H400" s="78" t="s">
        <v>629</v>
      </c>
      <c r="I400" s="78" t="s">
        <v>1423</v>
      </c>
    </row>
    <row r="401" spans="1:9" s="54" customFormat="1" ht="13.5" hidden="1" customHeight="1" x14ac:dyDescent="0.2">
      <c r="A401" s="78" t="s">
        <v>34</v>
      </c>
      <c r="B401" s="80">
        <v>11</v>
      </c>
      <c r="C401" s="83">
        <v>153743.01</v>
      </c>
      <c r="D401" s="83">
        <v>0</v>
      </c>
      <c r="E401" s="83">
        <v>153743.01</v>
      </c>
      <c r="F401" s="78" t="s">
        <v>1424</v>
      </c>
      <c r="G401" s="78" t="s">
        <v>1408</v>
      </c>
      <c r="H401" s="78" t="s">
        <v>632</v>
      </c>
      <c r="I401" s="78" t="s">
        <v>1425</v>
      </c>
    </row>
    <row r="402" spans="1:9" s="54" customFormat="1" ht="13.5" hidden="1" customHeight="1" x14ac:dyDescent="0.2">
      <c r="A402" s="78" t="s">
        <v>34</v>
      </c>
      <c r="B402" s="80">
        <v>12</v>
      </c>
      <c r="C402" s="83">
        <v>153740.04</v>
      </c>
      <c r="D402" s="83">
        <v>0</v>
      </c>
      <c r="E402" s="83">
        <v>153740.04</v>
      </c>
      <c r="F402" s="78" t="s">
        <v>1426</v>
      </c>
      <c r="G402" s="78" t="s">
        <v>1408</v>
      </c>
      <c r="H402" s="78" t="s">
        <v>635</v>
      </c>
      <c r="I402" s="78" t="s">
        <v>1427</v>
      </c>
    </row>
    <row r="403" spans="1:9" s="54" customFormat="1" ht="13.5" hidden="1" customHeight="1" x14ac:dyDescent="0.2">
      <c r="A403" s="78" t="s">
        <v>35</v>
      </c>
      <c r="B403" s="80">
        <v>1</v>
      </c>
      <c r="C403" s="83">
        <v>169717.21</v>
      </c>
      <c r="D403" s="83">
        <v>0</v>
      </c>
      <c r="E403" s="83">
        <v>169717.21</v>
      </c>
      <c r="F403" s="78" t="s">
        <v>1428</v>
      </c>
      <c r="G403" s="78" t="s">
        <v>332</v>
      </c>
      <c r="H403" s="78" t="s">
        <v>602</v>
      </c>
      <c r="I403" s="78" t="s">
        <v>1429</v>
      </c>
    </row>
    <row r="404" spans="1:9" s="54" customFormat="1" ht="13.5" hidden="1" customHeight="1" x14ac:dyDescent="0.2">
      <c r="A404" s="78" t="s">
        <v>35</v>
      </c>
      <c r="B404" s="80">
        <v>2</v>
      </c>
      <c r="C404" s="83">
        <v>169717.21</v>
      </c>
      <c r="D404" s="83">
        <v>0</v>
      </c>
      <c r="E404" s="83">
        <v>169717.21</v>
      </c>
      <c r="F404" s="78" t="s">
        <v>1430</v>
      </c>
      <c r="G404" s="78" t="s">
        <v>332</v>
      </c>
      <c r="H404" s="78" t="s">
        <v>605</v>
      </c>
      <c r="I404" s="78" t="s">
        <v>1431</v>
      </c>
    </row>
    <row r="405" spans="1:9" s="54" customFormat="1" ht="13.5" hidden="1" customHeight="1" x14ac:dyDescent="0.2">
      <c r="A405" s="78" t="s">
        <v>35</v>
      </c>
      <c r="B405" s="80">
        <v>3</v>
      </c>
      <c r="C405" s="83">
        <v>169717.21</v>
      </c>
      <c r="D405" s="83">
        <v>0</v>
      </c>
      <c r="E405" s="83">
        <v>169717.21</v>
      </c>
      <c r="F405" s="78" t="s">
        <v>1432</v>
      </c>
      <c r="G405" s="78" t="s">
        <v>332</v>
      </c>
      <c r="H405" s="78" t="s">
        <v>608</v>
      </c>
      <c r="I405" s="78" t="s">
        <v>1433</v>
      </c>
    </row>
    <row r="406" spans="1:9" s="54" customFormat="1" ht="13.5" hidden="1" customHeight="1" x14ac:dyDescent="0.2">
      <c r="A406" s="78" t="s">
        <v>35</v>
      </c>
      <c r="B406" s="80">
        <v>4</v>
      </c>
      <c r="C406" s="83">
        <v>169717.21</v>
      </c>
      <c r="D406" s="83">
        <v>0</v>
      </c>
      <c r="E406" s="83">
        <v>169717.21</v>
      </c>
      <c r="F406" s="78" t="s">
        <v>1434</v>
      </c>
      <c r="G406" s="78" t="s">
        <v>332</v>
      </c>
      <c r="H406" s="78" t="s">
        <v>611</v>
      </c>
      <c r="I406" s="78" t="s">
        <v>1435</v>
      </c>
    </row>
    <row r="407" spans="1:9" s="54" customFormat="1" ht="13.5" hidden="1" customHeight="1" x14ac:dyDescent="0.2">
      <c r="A407" s="78" t="s">
        <v>35</v>
      </c>
      <c r="B407" s="80">
        <v>5</v>
      </c>
      <c r="C407" s="83">
        <v>169717.21</v>
      </c>
      <c r="D407" s="83">
        <v>0</v>
      </c>
      <c r="E407" s="83">
        <v>169717.21</v>
      </c>
      <c r="F407" s="78" t="s">
        <v>1436</v>
      </c>
      <c r="G407" s="78" t="s">
        <v>332</v>
      </c>
      <c r="H407" s="78" t="s">
        <v>614</v>
      </c>
      <c r="I407" s="78" t="s">
        <v>1437</v>
      </c>
    </row>
    <row r="408" spans="1:9" s="54" customFormat="1" ht="13.5" hidden="1" customHeight="1" x14ac:dyDescent="0.2">
      <c r="A408" s="78" t="s">
        <v>35</v>
      </c>
      <c r="B408" s="80">
        <v>6</v>
      </c>
      <c r="C408" s="83">
        <v>161036.85</v>
      </c>
      <c r="D408" s="83">
        <v>0</v>
      </c>
      <c r="E408" s="83">
        <v>161036.85</v>
      </c>
      <c r="F408" s="78" t="s">
        <v>1438</v>
      </c>
      <c r="G408" s="78" t="s">
        <v>332</v>
      </c>
      <c r="H408" s="78" t="s">
        <v>617</v>
      </c>
      <c r="I408" s="78" t="s">
        <v>1439</v>
      </c>
    </row>
    <row r="409" spans="1:9" s="54" customFormat="1" ht="13.5" hidden="1" customHeight="1" x14ac:dyDescent="0.2">
      <c r="A409" s="78" t="s">
        <v>35</v>
      </c>
      <c r="B409" s="80">
        <v>7</v>
      </c>
      <c r="C409" s="83">
        <v>161204.56</v>
      </c>
      <c r="D409" s="83">
        <v>0</v>
      </c>
      <c r="E409" s="83">
        <v>161204.56</v>
      </c>
      <c r="F409" s="78" t="s">
        <v>1440</v>
      </c>
      <c r="G409" s="78" t="s">
        <v>332</v>
      </c>
      <c r="H409" s="78" t="s">
        <v>620</v>
      </c>
      <c r="I409" s="78" t="s">
        <v>1441</v>
      </c>
    </row>
    <row r="410" spans="1:9" s="54" customFormat="1" ht="13.5" hidden="1" customHeight="1" x14ac:dyDescent="0.2">
      <c r="A410" s="78" t="s">
        <v>35</v>
      </c>
      <c r="B410" s="80">
        <v>8</v>
      </c>
      <c r="C410" s="83">
        <v>161205.66</v>
      </c>
      <c r="D410" s="83">
        <v>0</v>
      </c>
      <c r="E410" s="83">
        <v>161205.66</v>
      </c>
      <c r="F410" s="78" t="s">
        <v>1442</v>
      </c>
      <c r="G410" s="78" t="s">
        <v>332</v>
      </c>
      <c r="H410" s="78" t="s">
        <v>623</v>
      </c>
      <c r="I410" s="78" t="s">
        <v>1443</v>
      </c>
    </row>
    <row r="411" spans="1:9" s="54" customFormat="1" ht="13.5" hidden="1" customHeight="1" x14ac:dyDescent="0.2">
      <c r="A411" s="78" t="s">
        <v>35</v>
      </c>
      <c r="B411" s="80">
        <v>9</v>
      </c>
      <c r="C411" s="83">
        <v>167674.67000000001</v>
      </c>
      <c r="D411" s="83">
        <v>0</v>
      </c>
      <c r="E411" s="83">
        <v>167674.67000000001</v>
      </c>
      <c r="F411" s="78" t="s">
        <v>1444</v>
      </c>
      <c r="G411" s="78" t="s">
        <v>332</v>
      </c>
      <c r="H411" s="78" t="s">
        <v>626</v>
      </c>
      <c r="I411" s="78" t="s">
        <v>1445</v>
      </c>
    </row>
    <row r="412" spans="1:9" s="54" customFormat="1" ht="13.5" hidden="1" customHeight="1" x14ac:dyDescent="0.2">
      <c r="A412" s="78" t="s">
        <v>35</v>
      </c>
      <c r="B412" s="80">
        <v>10</v>
      </c>
      <c r="C412" s="83">
        <v>167674.67000000001</v>
      </c>
      <c r="D412" s="83">
        <v>0</v>
      </c>
      <c r="E412" s="83">
        <v>167674.67000000001</v>
      </c>
      <c r="F412" s="78" t="s">
        <v>1446</v>
      </c>
      <c r="G412" s="78" t="s">
        <v>332</v>
      </c>
      <c r="H412" s="78" t="s">
        <v>629</v>
      </c>
      <c r="I412" s="78" t="s">
        <v>1447</v>
      </c>
    </row>
    <row r="413" spans="1:9" s="54" customFormat="1" ht="13.5" hidden="1" customHeight="1" x14ac:dyDescent="0.2">
      <c r="A413" s="78" t="s">
        <v>35</v>
      </c>
      <c r="B413" s="80">
        <v>11</v>
      </c>
      <c r="C413" s="83">
        <v>167674.66</v>
      </c>
      <c r="D413" s="83">
        <v>0</v>
      </c>
      <c r="E413" s="83">
        <v>167674.66</v>
      </c>
      <c r="F413" s="78" t="s">
        <v>1448</v>
      </c>
      <c r="G413" s="78" t="s">
        <v>332</v>
      </c>
      <c r="H413" s="78" t="s">
        <v>632</v>
      </c>
      <c r="I413" s="78" t="s">
        <v>1449</v>
      </c>
    </row>
    <row r="414" spans="1:9" s="54" customFormat="1" ht="13.5" hidden="1" customHeight="1" x14ac:dyDescent="0.2">
      <c r="A414" s="78" t="s">
        <v>35</v>
      </c>
      <c r="B414" s="80">
        <v>12</v>
      </c>
      <c r="C414" s="83">
        <v>167671.15</v>
      </c>
      <c r="D414" s="83">
        <v>0</v>
      </c>
      <c r="E414" s="83">
        <v>167671.15</v>
      </c>
      <c r="F414" s="78" t="s">
        <v>1450</v>
      </c>
      <c r="G414" s="78" t="s">
        <v>332</v>
      </c>
      <c r="H414" s="78" t="s">
        <v>635</v>
      </c>
      <c r="I414" s="78" t="s">
        <v>1451</v>
      </c>
    </row>
    <row r="415" spans="1:9" s="54" customFormat="1" ht="13.5" hidden="1" customHeight="1" x14ac:dyDescent="0.2">
      <c r="A415" s="78" t="s">
        <v>36</v>
      </c>
      <c r="B415" s="80">
        <v>1</v>
      </c>
      <c r="C415" s="83">
        <v>126184.01</v>
      </c>
      <c r="D415" s="83">
        <v>0</v>
      </c>
      <c r="E415" s="83">
        <v>126184.01</v>
      </c>
      <c r="F415" s="78" t="s">
        <v>1452</v>
      </c>
      <c r="G415" s="78" t="s">
        <v>324</v>
      </c>
      <c r="H415" s="78" t="s">
        <v>878</v>
      </c>
      <c r="I415" s="78" t="s">
        <v>1453</v>
      </c>
    </row>
    <row r="416" spans="1:9" s="54" customFormat="1" ht="13.5" hidden="1" customHeight="1" x14ac:dyDescent="0.2">
      <c r="A416" s="78" t="s">
        <v>36</v>
      </c>
      <c r="B416" s="80">
        <v>2</v>
      </c>
      <c r="C416" s="83">
        <v>126184.01</v>
      </c>
      <c r="D416" s="83">
        <v>0</v>
      </c>
      <c r="E416" s="83">
        <v>126184.01</v>
      </c>
      <c r="F416" s="78" t="s">
        <v>1454</v>
      </c>
      <c r="G416" s="78" t="s">
        <v>324</v>
      </c>
      <c r="H416" s="78" t="s">
        <v>881</v>
      </c>
      <c r="I416" s="78" t="s">
        <v>1455</v>
      </c>
    </row>
    <row r="417" spans="1:9" s="54" customFormat="1" ht="13.5" hidden="1" customHeight="1" x14ac:dyDescent="0.2">
      <c r="A417" s="78" t="s">
        <v>36</v>
      </c>
      <c r="B417" s="80">
        <v>3</v>
      </c>
      <c r="C417" s="83">
        <v>126184.01</v>
      </c>
      <c r="D417" s="83">
        <v>0</v>
      </c>
      <c r="E417" s="83">
        <v>126184.01</v>
      </c>
      <c r="F417" s="78" t="s">
        <v>1456</v>
      </c>
      <c r="G417" s="78" t="s">
        <v>324</v>
      </c>
      <c r="H417" s="78" t="s">
        <v>884</v>
      </c>
      <c r="I417" s="78" t="s">
        <v>1457</v>
      </c>
    </row>
    <row r="418" spans="1:9" s="54" customFormat="1" ht="13.5" hidden="1" customHeight="1" x14ac:dyDescent="0.2">
      <c r="A418" s="78" t="s">
        <v>36</v>
      </c>
      <c r="B418" s="80">
        <v>4</v>
      </c>
      <c r="C418" s="83">
        <v>126184.01</v>
      </c>
      <c r="D418" s="83">
        <v>0</v>
      </c>
      <c r="E418" s="83">
        <v>126184.01</v>
      </c>
      <c r="F418" s="78" t="s">
        <v>1458</v>
      </c>
      <c r="G418" s="78" t="s">
        <v>324</v>
      </c>
      <c r="H418" s="78" t="s">
        <v>887</v>
      </c>
      <c r="I418" s="78" t="s">
        <v>1459</v>
      </c>
    </row>
    <row r="419" spans="1:9" s="54" customFormat="1" ht="13.5" hidden="1" customHeight="1" x14ac:dyDescent="0.2">
      <c r="A419" s="78" t="s">
        <v>36</v>
      </c>
      <c r="B419" s="80">
        <v>5</v>
      </c>
      <c r="C419" s="83">
        <v>126184.01</v>
      </c>
      <c r="D419" s="83">
        <v>0</v>
      </c>
      <c r="E419" s="83">
        <v>126184.01</v>
      </c>
      <c r="F419" s="78" t="s">
        <v>1460</v>
      </c>
      <c r="G419" s="78" t="s">
        <v>324</v>
      </c>
      <c r="H419" s="78" t="s">
        <v>890</v>
      </c>
      <c r="I419" s="78" t="s">
        <v>1461</v>
      </c>
    </row>
    <row r="420" spans="1:9" s="54" customFormat="1" ht="13.5" hidden="1" customHeight="1" x14ac:dyDescent="0.2">
      <c r="A420" s="78" t="s">
        <v>36</v>
      </c>
      <c r="B420" s="80">
        <v>6</v>
      </c>
      <c r="C420" s="83">
        <v>117196.36</v>
      </c>
      <c r="D420" s="83">
        <v>0</v>
      </c>
      <c r="E420" s="83">
        <v>117196.36</v>
      </c>
      <c r="F420" s="78" t="s">
        <v>1462</v>
      </c>
      <c r="G420" s="78" t="s">
        <v>324</v>
      </c>
      <c r="H420" s="78" t="s">
        <v>893</v>
      </c>
      <c r="I420" s="78" t="s">
        <v>1463</v>
      </c>
    </row>
    <row r="421" spans="1:9" s="54" customFormat="1" ht="13.5" hidden="1" customHeight="1" x14ac:dyDescent="0.2">
      <c r="A421" s="78" t="s">
        <v>36</v>
      </c>
      <c r="B421" s="80">
        <v>7</v>
      </c>
      <c r="C421" s="83">
        <v>126184.01</v>
      </c>
      <c r="D421" s="83">
        <v>0</v>
      </c>
      <c r="E421" s="83">
        <v>126184.01</v>
      </c>
      <c r="F421" s="78" t="s">
        <v>1464</v>
      </c>
      <c r="G421" s="78" t="s">
        <v>324</v>
      </c>
      <c r="H421" s="78" t="s">
        <v>1465</v>
      </c>
      <c r="I421" s="78" t="s">
        <v>1466</v>
      </c>
    </row>
    <row r="422" spans="1:9" s="54" customFormat="1" ht="13.5" hidden="1" customHeight="1" x14ac:dyDescent="0.2">
      <c r="A422" s="78" t="s">
        <v>36</v>
      </c>
      <c r="B422" s="80">
        <v>8</v>
      </c>
      <c r="C422" s="83">
        <v>114486.66</v>
      </c>
      <c r="D422" s="83">
        <v>0</v>
      </c>
      <c r="E422" s="83">
        <v>114486.66</v>
      </c>
      <c r="F422" s="78" t="s">
        <v>1467</v>
      </c>
      <c r="G422" s="78" t="s">
        <v>324</v>
      </c>
      <c r="H422" s="78" t="s">
        <v>898</v>
      </c>
      <c r="I422" s="78" t="s">
        <v>1468</v>
      </c>
    </row>
    <row r="423" spans="1:9" s="54" customFormat="1" ht="13.5" hidden="1" customHeight="1" x14ac:dyDescent="0.2">
      <c r="A423" s="78" t="s">
        <v>36</v>
      </c>
      <c r="B423" s="80">
        <v>9</v>
      </c>
      <c r="C423" s="83">
        <v>121757.02</v>
      </c>
      <c r="D423" s="83">
        <v>0</v>
      </c>
      <c r="E423" s="83">
        <v>121757.02</v>
      </c>
      <c r="F423" s="78" t="s">
        <v>1469</v>
      </c>
      <c r="G423" s="78" t="s">
        <v>324</v>
      </c>
      <c r="H423" s="78" t="s">
        <v>901</v>
      </c>
      <c r="I423" s="78" t="s">
        <v>1470</v>
      </c>
    </row>
    <row r="424" spans="1:9" s="54" customFormat="1" ht="13.5" hidden="1" customHeight="1" x14ac:dyDescent="0.2">
      <c r="A424" s="78" t="s">
        <v>36</v>
      </c>
      <c r="B424" s="80">
        <v>10</v>
      </c>
      <c r="C424" s="83">
        <v>121757.02</v>
      </c>
      <c r="D424" s="83">
        <v>0</v>
      </c>
      <c r="E424" s="83">
        <v>121757.02</v>
      </c>
      <c r="F424" s="78" t="s">
        <v>1471</v>
      </c>
      <c r="G424" s="78" t="s">
        <v>324</v>
      </c>
      <c r="H424" s="78" t="s">
        <v>904</v>
      </c>
      <c r="I424" s="78" t="s">
        <v>1472</v>
      </c>
    </row>
    <row r="425" spans="1:9" s="54" customFormat="1" ht="13.5" hidden="1" customHeight="1" x14ac:dyDescent="0.2">
      <c r="A425" s="78" t="s">
        <v>36</v>
      </c>
      <c r="B425" s="80">
        <v>11</v>
      </c>
      <c r="C425" s="83">
        <v>121757.02</v>
      </c>
      <c r="D425" s="83">
        <v>0</v>
      </c>
      <c r="E425" s="83">
        <v>121757.02</v>
      </c>
      <c r="F425" s="78" t="s">
        <v>1473</v>
      </c>
      <c r="G425" s="78" t="s">
        <v>324</v>
      </c>
      <c r="H425" s="78" t="s">
        <v>907</v>
      </c>
      <c r="I425" s="78" t="s">
        <v>1474</v>
      </c>
    </row>
    <row r="426" spans="1:9" s="54" customFormat="1" ht="13.5" hidden="1" customHeight="1" x14ac:dyDescent="0.2">
      <c r="A426" s="78" t="s">
        <v>36</v>
      </c>
      <c r="B426" s="80">
        <v>12</v>
      </c>
      <c r="C426" s="83">
        <v>121753.07</v>
      </c>
      <c r="D426" s="83">
        <v>0</v>
      </c>
      <c r="E426" s="83">
        <v>121753.07</v>
      </c>
      <c r="F426" s="78" t="s">
        <v>1475</v>
      </c>
      <c r="G426" s="78" t="s">
        <v>324</v>
      </c>
      <c r="H426" s="78" t="s">
        <v>910</v>
      </c>
      <c r="I426" s="78" t="s">
        <v>1476</v>
      </c>
    </row>
    <row r="427" spans="1:9" s="54" customFormat="1" ht="13.5" hidden="1" customHeight="1" x14ac:dyDescent="0.2">
      <c r="A427" s="78" t="s">
        <v>37</v>
      </c>
      <c r="B427" s="80">
        <v>1</v>
      </c>
      <c r="C427" s="83">
        <v>286979.88</v>
      </c>
      <c r="D427" s="83">
        <v>0</v>
      </c>
      <c r="E427" s="83">
        <v>286979.88</v>
      </c>
      <c r="F427" s="78" t="s">
        <v>1477</v>
      </c>
      <c r="G427" s="78" t="s">
        <v>331</v>
      </c>
      <c r="H427" s="78" t="s">
        <v>602</v>
      </c>
      <c r="I427" s="78" t="s">
        <v>1478</v>
      </c>
    </row>
    <row r="428" spans="1:9" s="54" customFormat="1" ht="13.5" hidden="1" customHeight="1" x14ac:dyDescent="0.2">
      <c r="A428" s="78" t="s">
        <v>37</v>
      </c>
      <c r="B428" s="80">
        <v>2</v>
      </c>
      <c r="C428" s="83">
        <v>286979.88</v>
      </c>
      <c r="D428" s="83">
        <v>0</v>
      </c>
      <c r="E428" s="83">
        <v>286979.88</v>
      </c>
      <c r="F428" s="78" t="s">
        <v>1479</v>
      </c>
      <c r="G428" s="78" t="s">
        <v>331</v>
      </c>
      <c r="H428" s="78" t="s">
        <v>605</v>
      </c>
      <c r="I428" s="78" t="s">
        <v>1480</v>
      </c>
    </row>
    <row r="429" spans="1:9" s="54" customFormat="1" ht="13.5" hidden="1" customHeight="1" x14ac:dyDescent="0.2">
      <c r="A429" s="78" t="s">
        <v>37</v>
      </c>
      <c r="B429" s="80">
        <v>3</v>
      </c>
      <c r="C429" s="83">
        <v>286979.88</v>
      </c>
      <c r="D429" s="83">
        <v>0</v>
      </c>
      <c r="E429" s="83">
        <v>286979.88</v>
      </c>
      <c r="F429" s="78" t="s">
        <v>1481</v>
      </c>
      <c r="G429" s="78" t="s">
        <v>331</v>
      </c>
      <c r="H429" s="78" t="s">
        <v>608</v>
      </c>
      <c r="I429" s="78" t="s">
        <v>1482</v>
      </c>
    </row>
    <row r="430" spans="1:9" s="54" customFormat="1" ht="13.5" hidden="1" customHeight="1" x14ac:dyDescent="0.2">
      <c r="A430" s="78" t="s">
        <v>37</v>
      </c>
      <c r="B430" s="80">
        <v>4</v>
      </c>
      <c r="C430" s="83">
        <v>286979.88</v>
      </c>
      <c r="D430" s="83">
        <v>0</v>
      </c>
      <c r="E430" s="83">
        <v>286979.88</v>
      </c>
      <c r="F430" s="78" t="s">
        <v>1483</v>
      </c>
      <c r="G430" s="78" t="s">
        <v>331</v>
      </c>
      <c r="H430" s="78" t="s">
        <v>611</v>
      </c>
      <c r="I430" s="78" t="s">
        <v>1484</v>
      </c>
    </row>
    <row r="431" spans="1:9" s="54" customFormat="1" ht="13.5" hidden="1" customHeight="1" x14ac:dyDescent="0.2">
      <c r="A431" s="78" t="s">
        <v>37</v>
      </c>
      <c r="B431" s="80">
        <v>5</v>
      </c>
      <c r="C431" s="83">
        <v>286979.88</v>
      </c>
      <c r="D431" s="83">
        <v>0</v>
      </c>
      <c r="E431" s="83">
        <v>286979.88</v>
      </c>
      <c r="F431" s="78" t="s">
        <v>1485</v>
      </c>
      <c r="G431" s="78" t="s">
        <v>331</v>
      </c>
      <c r="H431" s="78" t="s">
        <v>614</v>
      </c>
      <c r="I431" s="78" t="s">
        <v>1486</v>
      </c>
    </row>
    <row r="432" spans="1:9" s="54" customFormat="1" ht="13.5" hidden="1" customHeight="1" x14ac:dyDescent="0.2">
      <c r="A432" s="78" t="s">
        <v>37</v>
      </c>
      <c r="B432" s="80">
        <v>6</v>
      </c>
      <c r="C432" s="83">
        <v>241030.64</v>
      </c>
      <c r="D432" s="83">
        <v>0</v>
      </c>
      <c r="E432" s="83">
        <v>241030.64</v>
      </c>
      <c r="F432" s="78" t="s">
        <v>1487</v>
      </c>
      <c r="G432" s="78" t="s">
        <v>331</v>
      </c>
      <c r="H432" s="78" t="s">
        <v>617</v>
      </c>
      <c r="I432" s="78" t="s">
        <v>1488</v>
      </c>
    </row>
    <row r="433" spans="1:9" s="54" customFormat="1" ht="13.5" hidden="1" customHeight="1" x14ac:dyDescent="0.2">
      <c r="A433" s="78" t="s">
        <v>37</v>
      </c>
      <c r="B433" s="80">
        <v>7</v>
      </c>
      <c r="C433" s="83">
        <v>287474.09000000003</v>
      </c>
      <c r="D433" s="83">
        <v>0</v>
      </c>
      <c r="E433" s="83">
        <v>287474.09000000003</v>
      </c>
      <c r="F433" s="78" t="s">
        <v>1489</v>
      </c>
      <c r="G433" s="78" t="s">
        <v>331</v>
      </c>
      <c r="H433" s="78" t="s">
        <v>620</v>
      </c>
      <c r="I433" s="78" t="s">
        <v>1490</v>
      </c>
    </row>
    <row r="434" spans="1:9" s="54" customFormat="1" ht="13.5" hidden="1" customHeight="1" x14ac:dyDescent="0.2">
      <c r="A434" s="78" t="s">
        <v>37</v>
      </c>
      <c r="B434" s="80">
        <v>8</v>
      </c>
      <c r="C434" s="83">
        <v>287475.71999999997</v>
      </c>
      <c r="D434" s="83">
        <v>0</v>
      </c>
      <c r="E434" s="83">
        <v>287475.71999999997</v>
      </c>
      <c r="F434" s="78" t="s">
        <v>1491</v>
      </c>
      <c r="G434" s="78" t="s">
        <v>331</v>
      </c>
      <c r="H434" s="78" t="s">
        <v>623</v>
      </c>
      <c r="I434" s="78" t="s">
        <v>1492</v>
      </c>
    </row>
    <row r="435" spans="1:9" s="54" customFormat="1" ht="13.5" hidden="1" customHeight="1" x14ac:dyDescent="0.2">
      <c r="A435" s="78" t="s">
        <v>37</v>
      </c>
      <c r="B435" s="80">
        <v>9</v>
      </c>
      <c r="C435" s="83">
        <v>292119.55</v>
      </c>
      <c r="D435" s="83">
        <v>0</v>
      </c>
      <c r="E435" s="83">
        <v>292119.55</v>
      </c>
      <c r="F435" s="78" t="s">
        <v>1493</v>
      </c>
      <c r="G435" s="78" t="s">
        <v>331</v>
      </c>
      <c r="H435" s="78" t="s">
        <v>626</v>
      </c>
      <c r="I435" s="78" t="s">
        <v>1494</v>
      </c>
    </row>
    <row r="436" spans="1:9" s="54" customFormat="1" ht="13.5" hidden="1" customHeight="1" x14ac:dyDescent="0.2">
      <c r="A436" s="78" t="s">
        <v>37</v>
      </c>
      <c r="B436" s="80">
        <v>10</v>
      </c>
      <c r="C436" s="83">
        <v>292119.55</v>
      </c>
      <c r="D436" s="83">
        <v>0</v>
      </c>
      <c r="E436" s="83">
        <v>292119.55</v>
      </c>
      <c r="F436" s="78" t="s">
        <v>1495</v>
      </c>
      <c r="G436" s="78" t="s">
        <v>331</v>
      </c>
      <c r="H436" s="78" t="s">
        <v>629</v>
      </c>
      <c r="I436" s="78" t="s">
        <v>1496</v>
      </c>
    </row>
    <row r="437" spans="1:9" s="54" customFormat="1" ht="13.5" hidden="1" customHeight="1" x14ac:dyDescent="0.2">
      <c r="A437" s="78" t="s">
        <v>37</v>
      </c>
      <c r="B437" s="80">
        <v>11</v>
      </c>
      <c r="C437" s="83">
        <v>292119.55</v>
      </c>
      <c r="D437" s="83">
        <v>0</v>
      </c>
      <c r="E437" s="83">
        <v>292119.55</v>
      </c>
      <c r="F437" s="78" t="s">
        <v>1497</v>
      </c>
      <c r="G437" s="78" t="s">
        <v>331</v>
      </c>
      <c r="H437" s="78" t="s">
        <v>632</v>
      </c>
      <c r="I437" s="78" t="s">
        <v>1498</v>
      </c>
    </row>
    <row r="438" spans="1:9" s="54" customFormat="1" ht="13.5" hidden="1" customHeight="1" x14ac:dyDescent="0.2">
      <c r="A438" s="78" t="s">
        <v>37</v>
      </c>
      <c r="B438" s="80">
        <v>12</v>
      </c>
      <c r="C438" s="83">
        <v>311762.15000000002</v>
      </c>
      <c r="D438" s="83">
        <v>0</v>
      </c>
      <c r="E438" s="83">
        <v>311762.15000000002</v>
      </c>
      <c r="F438" s="78" t="s">
        <v>1499</v>
      </c>
      <c r="G438" s="78" t="s">
        <v>331</v>
      </c>
      <c r="H438" s="78" t="s">
        <v>635</v>
      </c>
      <c r="I438" s="78" t="s">
        <v>1500</v>
      </c>
    </row>
    <row r="439" spans="1:9" s="54" customFormat="1" ht="13.5" hidden="1" customHeight="1" x14ac:dyDescent="0.2">
      <c r="A439" s="78" t="s">
        <v>38</v>
      </c>
      <c r="B439" s="80">
        <v>1</v>
      </c>
      <c r="C439" s="83">
        <v>83795.850000000006</v>
      </c>
      <c r="D439" s="83">
        <v>0</v>
      </c>
      <c r="E439" s="83">
        <v>83795.850000000006</v>
      </c>
      <c r="F439" s="78" t="s">
        <v>1501</v>
      </c>
      <c r="G439" s="78" t="s">
        <v>448</v>
      </c>
      <c r="H439" s="78" t="s">
        <v>878</v>
      </c>
      <c r="I439" s="78" t="s">
        <v>1502</v>
      </c>
    </row>
    <row r="440" spans="1:9" s="54" customFormat="1" ht="13.5" hidden="1" customHeight="1" x14ac:dyDescent="0.2">
      <c r="A440" s="78" t="s">
        <v>38</v>
      </c>
      <c r="B440" s="80">
        <v>2</v>
      </c>
      <c r="C440" s="83">
        <v>83795.850000000006</v>
      </c>
      <c r="D440" s="83">
        <v>0</v>
      </c>
      <c r="E440" s="83">
        <v>83795.850000000006</v>
      </c>
      <c r="F440" s="78" t="s">
        <v>1503</v>
      </c>
      <c r="G440" s="78" t="s">
        <v>448</v>
      </c>
      <c r="H440" s="78" t="s">
        <v>881</v>
      </c>
      <c r="I440" s="78" t="s">
        <v>1504</v>
      </c>
    </row>
    <row r="441" spans="1:9" s="54" customFormat="1" ht="13.5" hidden="1" customHeight="1" x14ac:dyDescent="0.2">
      <c r="A441" s="78" t="s">
        <v>38</v>
      </c>
      <c r="B441" s="80">
        <v>3</v>
      </c>
      <c r="C441" s="83">
        <v>83795.850000000006</v>
      </c>
      <c r="D441" s="83">
        <v>0</v>
      </c>
      <c r="E441" s="83">
        <v>83795.850000000006</v>
      </c>
      <c r="F441" s="78" t="s">
        <v>1505</v>
      </c>
      <c r="G441" s="78" t="s">
        <v>448</v>
      </c>
      <c r="H441" s="78" t="s">
        <v>884</v>
      </c>
      <c r="I441" s="78" t="s">
        <v>1506</v>
      </c>
    </row>
    <row r="442" spans="1:9" s="54" customFormat="1" ht="13.5" hidden="1" customHeight="1" x14ac:dyDescent="0.2">
      <c r="A442" s="78" t="s">
        <v>38</v>
      </c>
      <c r="B442" s="80">
        <v>4</v>
      </c>
      <c r="C442" s="83">
        <v>83795.850000000006</v>
      </c>
      <c r="D442" s="83">
        <v>0</v>
      </c>
      <c r="E442" s="83">
        <v>83795.850000000006</v>
      </c>
      <c r="F442" s="78" t="s">
        <v>1507</v>
      </c>
      <c r="G442" s="78" t="s">
        <v>448</v>
      </c>
      <c r="H442" s="78" t="s">
        <v>887</v>
      </c>
      <c r="I442" s="78" t="s">
        <v>1508</v>
      </c>
    </row>
    <row r="443" spans="1:9" s="54" customFormat="1" ht="13.5" hidden="1" customHeight="1" x14ac:dyDescent="0.2">
      <c r="A443" s="78" t="s">
        <v>38</v>
      </c>
      <c r="B443" s="80">
        <v>5</v>
      </c>
      <c r="C443" s="83">
        <v>83795.850000000006</v>
      </c>
      <c r="D443" s="83">
        <v>0</v>
      </c>
      <c r="E443" s="83">
        <v>83795.850000000006</v>
      </c>
      <c r="F443" s="78" t="s">
        <v>1509</v>
      </c>
      <c r="G443" s="78" t="s">
        <v>448</v>
      </c>
      <c r="H443" s="78" t="s">
        <v>890</v>
      </c>
      <c r="I443" s="78" t="s">
        <v>1510</v>
      </c>
    </row>
    <row r="444" spans="1:9" s="54" customFormat="1" ht="13.5" hidden="1" customHeight="1" x14ac:dyDescent="0.2">
      <c r="A444" s="78" t="s">
        <v>38</v>
      </c>
      <c r="B444" s="80">
        <v>6</v>
      </c>
      <c r="C444" s="83">
        <v>41992.76</v>
      </c>
      <c r="D444" s="83">
        <v>0</v>
      </c>
      <c r="E444" s="83">
        <v>41992.76</v>
      </c>
      <c r="F444" s="78" t="s">
        <v>1511</v>
      </c>
      <c r="G444" s="78" t="s">
        <v>448</v>
      </c>
      <c r="H444" s="78" t="s">
        <v>893</v>
      </c>
      <c r="I444" s="78" t="s">
        <v>1512</v>
      </c>
    </row>
    <row r="445" spans="1:9" s="54" customFormat="1" ht="13.5" hidden="1" customHeight="1" x14ac:dyDescent="0.2">
      <c r="A445" s="78" t="s">
        <v>38</v>
      </c>
      <c r="B445" s="80">
        <v>7</v>
      </c>
      <c r="C445" s="83">
        <v>83795.850000000006</v>
      </c>
      <c r="D445" s="83">
        <v>0</v>
      </c>
      <c r="E445" s="83">
        <v>83795.850000000006</v>
      </c>
      <c r="F445" s="78" t="s">
        <v>1513</v>
      </c>
      <c r="G445" s="78" t="s">
        <v>448</v>
      </c>
      <c r="H445" s="78" t="s">
        <v>1465</v>
      </c>
      <c r="I445" s="78" t="s">
        <v>1514</v>
      </c>
    </row>
    <row r="446" spans="1:9" s="54" customFormat="1" ht="13.5" hidden="1" customHeight="1" x14ac:dyDescent="0.2">
      <c r="A446" s="78" t="s">
        <v>38</v>
      </c>
      <c r="B446" s="80">
        <v>8</v>
      </c>
      <c r="C446" s="83">
        <v>37316.519999999997</v>
      </c>
      <c r="D446" s="83">
        <v>0</v>
      </c>
      <c r="E446" s="83">
        <v>37316.519999999997</v>
      </c>
      <c r="F446" s="78" t="s">
        <v>1515</v>
      </c>
      <c r="G446" s="78" t="s">
        <v>448</v>
      </c>
      <c r="H446" s="78" t="s">
        <v>898</v>
      </c>
      <c r="I446" s="78" t="s">
        <v>1516</v>
      </c>
    </row>
    <row r="447" spans="1:9" s="54" customFormat="1" ht="13.5" hidden="1" customHeight="1" x14ac:dyDescent="0.2">
      <c r="A447" s="78" t="s">
        <v>38</v>
      </c>
      <c r="B447" s="80">
        <v>9</v>
      </c>
      <c r="C447" s="83">
        <v>45896.9</v>
      </c>
      <c r="D447" s="83">
        <v>0</v>
      </c>
      <c r="E447" s="83">
        <v>45896.9</v>
      </c>
      <c r="F447" s="78" t="s">
        <v>1517</v>
      </c>
      <c r="G447" s="78" t="s">
        <v>448</v>
      </c>
      <c r="H447" s="78" t="s">
        <v>901</v>
      </c>
      <c r="I447" s="78" t="s">
        <v>1518</v>
      </c>
    </row>
    <row r="448" spans="1:9" s="54" customFormat="1" ht="13.5" hidden="1" customHeight="1" x14ac:dyDescent="0.2">
      <c r="A448" s="78" t="s">
        <v>38</v>
      </c>
      <c r="B448" s="80">
        <v>10</v>
      </c>
      <c r="C448" s="83">
        <v>45896.9</v>
      </c>
      <c r="D448" s="83">
        <v>0</v>
      </c>
      <c r="E448" s="83">
        <v>45896.9</v>
      </c>
      <c r="F448" s="78" t="s">
        <v>1519</v>
      </c>
      <c r="G448" s="78" t="s">
        <v>448</v>
      </c>
      <c r="H448" s="78" t="s">
        <v>904</v>
      </c>
      <c r="I448" s="78" t="s">
        <v>1520</v>
      </c>
    </row>
    <row r="449" spans="1:9" s="54" customFormat="1" ht="13.5" hidden="1" customHeight="1" x14ac:dyDescent="0.2">
      <c r="A449" s="78" t="s">
        <v>38</v>
      </c>
      <c r="B449" s="80">
        <v>11</v>
      </c>
      <c r="C449" s="83">
        <v>45896.91</v>
      </c>
      <c r="D449" s="83">
        <v>0</v>
      </c>
      <c r="E449" s="83">
        <v>45896.91</v>
      </c>
      <c r="F449" s="78" t="s">
        <v>1521</v>
      </c>
      <c r="G449" s="78" t="s">
        <v>448</v>
      </c>
      <c r="H449" s="78" t="s">
        <v>907</v>
      </c>
      <c r="I449" s="78" t="s">
        <v>1522</v>
      </c>
    </row>
    <row r="450" spans="1:9" s="54" customFormat="1" ht="13.5" hidden="1" customHeight="1" x14ac:dyDescent="0.2">
      <c r="A450" s="78" t="s">
        <v>38</v>
      </c>
      <c r="B450" s="80">
        <v>12</v>
      </c>
      <c r="C450" s="83">
        <v>45892.24</v>
      </c>
      <c r="D450" s="83">
        <v>0</v>
      </c>
      <c r="E450" s="83">
        <v>45892.24</v>
      </c>
      <c r="F450" s="78" t="s">
        <v>1523</v>
      </c>
      <c r="G450" s="78" t="s">
        <v>448</v>
      </c>
      <c r="H450" s="78" t="s">
        <v>910</v>
      </c>
      <c r="I450" s="78" t="s">
        <v>1524</v>
      </c>
    </row>
    <row r="451" spans="1:9" s="54" customFormat="1" ht="13.5" hidden="1" customHeight="1" x14ac:dyDescent="0.2">
      <c r="A451" s="78" t="s">
        <v>39</v>
      </c>
      <c r="B451" s="80">
        <v>1</v>
      </c>
      <c r="C451" s="83">
        <v>2579552.15</v>
      </c>
      <c r="D451" s="83">
        <v>0</v>
      </c>
      <c r="E451" s="83">
        <v>2579552.15</v>
      </c>
      <c r="F451" s="78" t="s">
        <v>1525</v>
      </c>
      <c r="G451" s="78" t="s">
        <v>370</v>
      </c>
      <c r="H451" s="78" t="s">
        <v>602</v>
      </c>
      <c r="I451" s="78" t="s">
        <v>1526</v>
      </c>
    </row>
    <row r="452" spans="1:9" s="54" customFormat="1" ht="13.5" hidden="1" customHeight="1" x14ac:dyDescent="0.2">
      <c r="A452" s="78" t="s">
        <v>39</v>
      </c>
      <c r="B452" s="80">
        <v>2</v>
      </c>
      <c r="C452" s="83">
        <v>2579552.15</v>
      </c>
      <c r="D452" s="83">
        <v>0</v>
      </c>
      <c r="E452" s="83">
        <v>2579552.15</v>
      </c>
      <c r="F452" s="78" t="s">
        <v>1527</v>
      </c>
      <c r="G452" s="78" t="s">
        <v>370</v>
      </c>
      <c r="H452" s="78" t="s">
        <v>605</v>
      </c>
      <c r="I452" s="78" t="s">
        <v>1528</v>
      </c>
    </row>
    <row r="453" spans="1:9" s="54" customFormat="1" ht="13.5" hidden="1" customHeight="1" x14ac:dyDescent="0.2">
      <c r="A453" s="78" t="s">
        <v>39</v>
      </c>
      <c r="B453" s="80">
        <v>3</v>
      </c>
      <c r="C453" s="83">
        <v>2579572.2000000002</v>
      </c>
      <c r="D453" s="83">
        <v>0</v>
      </c>
      <c r="E453" s="83">
        <v>2579572.2000000002</v>
      </c>
      <c r="F453" s="78" t="s">
        <v>1529</v>
      </c>
      <c r="G453" s="78" t="s">
        <v>370</v>
      </c>
      <c r="H453" s="78" t="s">
        <v>608</v>
      </c>
      <c r="I453" s="78" t="s">
        <v>1530</v>
      </c>
    </row>
    <row r="454" spans="1:9" s="54" customFormat="1" ht="13.5" hidden="1" customHeight="1" x14ac:dyDescent="0.2">
      <c r="A454" s="78" t="s">
        <v>39</v>
      </c>
      <c r="B454" s="80">
        <v>4</v>
      </c>
      <c r="C454" s="83">
        <v>2579572.2000000002</v>
      </c>
      <c r="D454" s="83">
        <v>0</v>
      </c>
      <c r="E454" s="83">
        <v>2579572.2000000002</v>
      </c>
      <c r="F454" s="78" t="s">
        <v>1531</v>
      </c>
      <c r="G454" s="78" t="s">
        <v>370</v>
      </c>
      <c r="H454" s="78" t="s">
        <v>611</v>
      </c>
      <c r="I454" s="78" t="s">
        <v>1532</v>
      </c>
    </row>
    <row r="455" spans="1:9" s="54" customFormat="1" ht="13.5" hidden="1" customHeight="1" x14ac:dyDescent="0.2">
      <c r="A455" s="78" t="s">
        <v>39</v>
      </c>
      <c r="B455" s="80">
        <v>5</v>
      </c>
      <c r="C455" s="83">
        <v>2579572.2000000002</v>
      </c>
      <c r="D455" s="83">
        <v>0</v>
      </c>
      <c r="E455" s="83">
        <v>2579572.2000000002</v>
      </c>
      <c r="F455" s="78" t="s">
        <v>1533</v>
      </c>
      <c r="G455" s="78" t="s">
        <v>370</v>
      </c>
      <c r="H455" s="78" t="s">
        <v>614</v>
      </c>
      <c r="I455" s="78" t="s">
        <v>1534</v>
      </c>
    </row>
    <row r="456" spans="1:9" s="54" customFormat="1" ht="13.5" hidden="1" customHeight="1" x14ac:dyDescent="0.2">
      <c r="A456" s="78" t="s">
        <v>39</v>
      </c>
      <c r="B456" s="80">
        <v>6</v>
      </c>
      <c r="C456" s="83">
        <v>2399042.86</v>
      </c>
      <c r="D456" s="83">
        <v>0</v>
      </c>
      <c r="E456" s="83">
        <v>2399042.86</v>
      </c>
      <c r="F456" s="78" t="s">
        <v>1535</v>
      </c>
      <c r="G456" s="78" t="s">
        <v>370</v>
      </c>
      <c r="H456" s="78" t="s">
        <v>617</v>
      </c>
      <c r="I456" s="78" t="s">
        <v>1536</v>
      </c>
    </row>
    <row r="457" spans="1:9" s="54" customFormat="1" ht="13.5" hidden="1" customHeight="1" x14ac:dyDescent="0.2">
      <c r="A457" s="78" t="s">
        <v>39</v>
      </c>
      <c r="B457" s="80">
        <v>7</v>
      </c>
      <c r="C457" s="83">
        <v>2200567.81</v>
      </c>
      <c r="D457" s="83">
        <v>0</v>
      </c>
      <c r="E457" s="83">
        <v>2200567.81</v>
      </c>
      <c r="F457" s="78" t="s">
        <v>1537</v>
      </c>
      <c r="G457" s="78" t="s">
        <v>370</v>
      </c>
      <c r="H457" s="78" t="s">
        <v>620</v>
      </c>
      <c r="I457" s="78" t="s">
        <v>1538</v>
      </c>
    </row>
    <row r="458" spans="1:9" s="54" customFormat="1" ht="13.5" hidden="1" customHeight="1" x14ac:dyDescent="0.2">
      <c r="A458" s="78" t="s">
        <v>39</v>
      </c>
      <c r="B458" s="80">
        <v>8</v>
      </c>
      <c r="C458" s="83">
        <v>2200582.52</v>
      </c>
      <c r="D458" s="83">
        <v>0</v>
      </c>
      <c r="E458" s="83">
        <v>2200582.52</v>
      </c>
      <c r="F458" s="78" t="s">
        <v>1539</v>
      </c>
      <c r="G458" s="78" t="s">
        <v>370</v>
      </c>
      <c r="H458" s="78" t="s">
        <v>623</v>
      </c>
      <c r="I458" s="78" t="s">
        <v>1540</v>
      </c>
    </row>
    <row r="459" spans="1:9" s="54" customFormat="1" ht="13.5" hidden="1" customHeight="1" x14ac:dyDescent="0.2">
      <c r="A459" s="78" t="s">
        <v>39</v>
      </c>
      <c r="B459" s="80">
        <v>9</v>
      </c>
      <c r="C459" s="83">
        <v>2286877.75</v>
      </c>
      <c r="D459" s="83">
        <v>0</v>
      </c>
      <c r="E459" s="83">
        <v>2286877.75</v>
      </c>
      <c r="F459" s="78" t="s">
        <v>1541</v>
      </c>
      <c r="G459" s="78" t="s">
        <v>370</v>
      </c>
      <c r="H459" s="78" t="s">
        <v>626</v>
      </c>
      <c r="I459" s="78" t="s">
        <v>1542</v>
      </c>
    </row>
    <row r="460" spans="1:9" s="54" customFormat="1" ht="13.5" hidden="1" customHeight="1" x14ac:dyDescent="0.2">
      <c r="A460" s="78" t="s">
        <v>39</v>
      </c>
      <c r="B460" s="80">
        <v>10</v>
      </c>
      <c r="C460" s="83">
        <v>2286877.75</v>
      </c>
      <c r="D460" s="83">
        <v>0</v>
      </c>
      <c r="E460" s="83">
        <v>2286877.75</v>
      </c>
      <c r="F460" s="78" t="s">
        <v>1543</v>
      </c>
      <c r="G460" s="78" t="s">
        <v>370</v>
      </c>
      <c r="H460" s="78" t="s">
        <v>629</v>
      </c>
      <c r="I460" s="78" t="s">
        <v>1544</v>
      </c>
    </row>
    <row r="461" spans="1:9" s="54" customFormat="1" ht="13.5" hidden="1" customHeight="1" x14ac:dyDescent="0.2">
      <c r="A461" s="78" t="s">
        <v>39</v>
      </c>
      <c r="B461" s="80">
        <v>11</v>
      </c>
      <c r="C461" s="83">
        <v>2286877.7599999998</v>
      </c>
      <c r="D461" s="83">
        <v>0</v>
      </c>
      <c r="E461" s="83">
        <v>2286877.7599999998</v>
      </c>
      <c r="F461" s="78" t="s">
        <v>1545</v>
      </c>
      <c r="G461" s="78" t="s">
        <v>370</v>
      </c>
      <c r="H461" s="78" t="s">
        <v>632</v>
      </c>
      <c r="I461" s="78" t="s">
        <v>1546</v>
      </c>
    </row>
    <row r="462" spans="1:9" s="54" customFormat="1" ht="13.5" hidden="1" customHeight="1" x14ac:dyDescent="0.2">
      <c r="A462" s="78" t="s">
        <v>39</v>
      </c>
      <c r="B462" s="80">
        <v>12</v>
      </c>
      <c r="C462" s="83">
        <v>2282734.62</v>
      </c>
      <c r="D462" s="83">
        <v>0</v>
      </c>
      <c r="E462" s="83">
        <v>2282734.62</v>
      </c>
      <c r="F462" s="78" t="s">
        <v>1547</v>
      </c>
      <c r="G462" s="78" t="s">
        <v>370</v>
      </c>
      <c r="H462" s="78" t="s">
        <v>635</v>
      </c>
      <c r="I462" s="78" t="s">
        <v>1548</v>
      </c>
    </row>
    <row r="463" spans="1:9" s="54" customFormat="1" ht="13.5" hidden="1" customHeight="1" x14ac:dyDescent="0.2">
      <c r="A463" s="78" t="s">
        <v>40</v>
      </c>
      <c r="B463" s="80">
        <v>1</v>
      </c>
      <c r="C463" s="83">
        <v>20087950.800000001</v>
      </c>
      <c r="D463" s="83">
        <v>0</v>
      </c>
      <c r="E463" s="83">
        <v>20087950.800000001</v>
      </c>
      <c r="F463" s="78" t="s">
        <v>1549</v>
      </c>
      <c r="G463" s="78" t="s">
        <v>579</v>
      </c>
      <c r="H463" s="78" t="s">
        <v>878</v>
      </c>
      <c r="I463" s="78" t="s">
        <v>1550</v>
      </c>
    </row>
    <row r="464" spans="1:9" s="54" customFormat="1" ht="13.5" hidden="1" customHeight="1" x14ac:dyDescent="0.2">
      <c r="A464" s="78" t="s">
        <v>40</v>
      </c>
      <c r="B464" s="80">
        <v>2</v>
      </c>
      <c r="C464" s="83">
        <v>20018205.719999999</v>
      </c>
      <c r="D464" s="83">
        <v>0</v>
      </c>
      <c r="E464" s="83">
        <v>20018205.719999999</v>
      </c>
      <c r="F464" s="78" t="s">
        <v>1551</v>
      </c>
      <c r="G464" s="78" t="s">
        <v>579</v>
      </c>
      <c r="H464" s="78" t="s">
        <v>881</v>
      </c>
      <c r="I464" s="78" t="s">
        <v>1552</v>
      </c>
    </row>
    <row r="465" spans="1:9" s="54" customFormat="1" ht="13.5" hidden="1" customHeight="1" x14ac:dyDescent="0.2">
      <c r="A465" s="78" t="s">
        <v>40</v>
      </c>
      <c r="B465" s="80">
        <v>3</v>
      </c>
      <c r="C465" s="83">
        <v>20019608.120000001</v>
      </c>
      <c r="D465" s="83">
        <v>0</v>
      </c>
      <c r="E465" s="83">
        <v>20019608.120000001</v>
      </c>
      <c r="F465" s="78" t="s">
        <v>1553</v>
      </c>
      <c r="G465" s="78" t="s">
        <v>579</v>
      </c>
      <c r="H465" s="78" t="s">
        <v>884</v>
      </c>
      <c r="I465" s="78" t="s">
        <v>1554</v>
      </c>
    </row>
    <row r="466" spans="1:9" s="54" customFormat="1" ht="13.5" hidden="1" customHeight="1" x14ac:dyDescent="0.2">
      <c r="A466" s="78" t="s">
        <v>40</v>
      </c>
      <c r="B466" s="80">
        <v>4</v>
      </c>
      <c r="C466" s="83">
        <v>20017395.829999998</v>
      </c>
      <c r="D466" s="83">
        <v>0</v>
      </c>
      <c r="E466" s="83">
        <v>20017395.829999998</v>
      </c>
      <c r="F466" s="78" t="s">
        <v>1555</v>
      </c>
      <c r="G466" s="78" t="s">
        <v>579</v>
      </c>
      <c r="H466" s="78" t="s">
        <v>887</v>
      </c>
      <c r="I466" s="78" t="s">
        <v>1556</v>
      </c>
    </row>
    <row r="467" spans="1:9" s="54" customFormat="1" ht="13.5" hidden="1" customHeight="1" x14ac:dyDescent="0.2">
      <c r="A467" s="78" t="s">
        <v>40</v>
      </c>
      <c r="B467" s="80">
        <v>5</v>
      </c>
      <c r="C467" s="83">
        <v>20017933.129999999</v>
      </c>
      <c r="D467" s="83">
        <v>0</v>
      </c>
      <c r="E467" s="83">
        <v>20017933.129999999</v>
      </c>
      <c r="F467" s="78" t="s">
        <v>1557</v>
      </c>
      <c r="G467" s="78" t="s">
        <v>579</v>
      </c>
      <c r="H467" s="78" t="s">
        <v>890</v>
      </c>
      <c r="I467" s="78" t="s">
        <v>1558</v>
      </c>
    </row>
    <row r="468" spans="1:9" s="54" customFormat="1" ht="13.5" hidden="1" customHeight="1" x14ac:dyDescent="0.2">
      <c r="A468" s="78" t="s">
        <v>40</v>
      </c>
      <c r="B468" s="80">
        <v>6</v>
      </c>
      <c r="C468" s="83">
        <v>18713286.699999999</v>
      </c>
      <c r="D468" s="83">
        <v>0</v>
      </c>
      <c r="E468" s="83">
        <v>18713286.699999999</v>
      </c>
      <c r="F468" s="78" t="s">
        <v>1559</v>
      </c>
      <c r="G468" s="78" t="s">
        <v>579</v>
      </c>
      <c r="H468" s="78" t="s">
        <v>893</v>
      </c>
      <c r="I468" s="78" t="s">
        <v>1560</v>
      </c>
    </row>
    <row r="469" spans="1:9" s="54" customFormat="1" ht="13.5" hidden="1" customHeight="1" x14ac:dyDescent="0.2">
      <c r="A469" s="78" t="s">
        <v>40</v>
      </c>
      <c r="B469" s="80">
        <v>7</v>
      </c>
      <c r="C469" s="83">
        <v>13055494.539999999</v>
      </c>
      <c r="D469" s="83">
        <v>0</v>
      </c>
      <c r="E469" s="83">
        <v>13055494.539999999</v>
      </c>
      <c r="F469" s="78" t="s">
        <v>1561</v>
      </c>
      <c r="G469" s="78" t="s">
        <v>579</v>
      </c>
      <c r="H469" s="78" t="s">
        <v>620</v>
      </c>
      <c r="I469" s="78" t="s">
        <v>1562</v>
      </c>
    </row>
    <row r="470" spans="1:9" s="54" customFormat="1" ht="13.5" hidden="1" customHeight="1" x14ac:dyDescent="0.2">
      <c r="A470" s="78" t="s">
        <v>40</v>
      </c>
      <c r="B470" s="80">
        <v>8</v>
      </c>
      <c r="C470" s="83">
        <v>13068158.98</v>
      </c>
      <c r="D470" s="83">
        <v>0</v>
      </c>
      <c r="E470" s="83">
        <v>13068158.98</v>
      </c>
      <c r="F470" s="78" t="s">
        <v>1563</v>
      </c>
      <c r="G470" s="78" t="s">
        <v>579</v>
      </c>
      <c r="H470" s="78" t="s">
        <v>898</v>
      </c>
      <c r="I470" s="78" t="s">
        <v>1564</v>
      </c>
    </row>
    <row r="471" spans="1:9" s="54" customFormat="1" ht="13.5" hidden="1" customHeight="1" x14ac:dyDescent="0.2">
      <c r="A471" s="78" t="s">
        <v>40</v>
      </c>
      <c r="B471" s="80">
        <v>9</v>
      </c>
      <c r="C471" s="83">
        <v>14852711.949999999</v>
      </c>
      <c r="D471" s="83">
        <v>0</v>
      </c>
      <c r="E471" s="83">
        <v>14852711.949999999</v>
      </c>
      <c r="F471" s="78" t="s">
        <v>1565</v>
      </c>
      <c r="G471" s="78" t="s">
        <v>579</v>
      </c>
      <c r="H471" s="78" t="s">
        <v>901</v>
      </c>
      <c r="I471" s="78" t="s">
        <v>1566</v>
      </c>
    </row>
    <row r="472" spans="1:9" s="54" customFormat="1" ht="13.5" hidden="1" customHeight="1" x14ac:dyDescent="0.2">
      <c r="A472" s="78" t="s">
        <v>40</v>
      </c>
      <c r="B472" s="80">
        <v>10</v>
      </c>
      <c r="C472" s="83">
        <v>14852773.66</v>
      </c>
      <c r="D472" s="83">
        <v>0</v>
      </c>
      <c r="E472" s="83">
        <v>14852773.66</v>
      </c>
      <c r="F472" s="78" t="s">
        <v>1567</v>
      </c>
      <c r="G472" s="78" t="s">
        <v>579</v>
      </c>
      <c r="H472" s="78" t="s">
        <v>904</v>
      </c>
      <c r="I472" s="78" t="s">
        <v>1568</v>
      </c>
    </row>
    <row r="473" spans="1:9" s="54" customFormat="1" ht="13.5" hidden="1" customHeight="1" x14ac:dyDescent="0.2">
      <c r="A473" s="78" t="s">
        <v>40</v>
      </c>
      <c r="B473" s="80">
        <v>11</v>
      </c>
      <c r="C473" s="83">
        <v>14852835.380000001</v>
      </c>
      <c r="D473" s="83">
        <v>0</v>
      </c>
      <c r="E473" s="83">
        <v>14852835.380000001</v>
      </c>
      <c r="F473" s="78" t="s">
        <v>1569</v>
      </c>
      <c r="G473" s="78" t="s">
        <v>579</v>
      </c>
      <c r="H473" s="78" t="s">
        <v>907</v>
      </c>
      <c r="I473" s="78" t="s">
        <v>1570</v>
      </c>
    </row>
    <row r="474" spans="1:9" s="54" customFormat="1" ht="13.5" hidden="1" customHeight="1" x14ac:dyDescent="0.2">
      <c r="A474" s="78" t="s">
        <v>40</v>
      </c>
      <c r="B474" s="80">
        <v>12</v>
      </c>
      <c r="C474" s="83">
        <v>14852225.93</v>
      </c>
      <c r="D474" s="83">
        <v>0</v>
      </c>
      <c r="E474" s="83">
        <v>14852225.93</v>
      </c>
      <c r="F474" s="78" t="s">
        <v>1571</v>
      </c>
      <c r="G474" s="78" t="s">
        <v>579</v>
      </c>
      <c r="H474" s="78" t="s">
        <v>910</v>
      </c>
      <c r="I474" s="78" t="s">
        <v>1572</v>
      </c>
    </row>
    <row r="475" spans="1:9" s="54" customFormat="1" ht="13.5" hidden="1" customHeight="1" x14ac:dyDescent="0.2">
      <c r="A475" s="78" t="s">
        <v>41</v>
      </c>
      <c r="B475" s="80">
        <v>1</v>
      </c>
      <c r="C475" s="83">
        <v>100016.74</v>
      </c>
      <c r="D475" s="83">
        <v>0</v>
      </c>
      <c r="E475" s="83">
        <v>100016.74</v>
      </c>
      <c r="F475" s="78" t="s">
        <v>1573</v>
      </c>
      <c r="G475" s="78" t="s">
        <v>402</v>
      </c>
      <c r="H475" s="78" t="s">
        <v>602</v>
      </c>
      <c r="I475" s="78" t="s">
        <v>1574</v>
      </c>
    </row>
    <row r="476" spans="1:9" s="54" customFormat="1" ht="13.5" hidden="1" customHeight="1" x14ac:dyDescent="0.2">
      <c r="A476" s="78" t="s">
        <v>41</v>
      </c>
      <c r="B476" s="80">
        <v>2</v>
      </c>
      <c r="C476" s="83">
        <v>100016.74</v>
      </c>
      <c r="D476" s="83">
        <v>0</v>
      </c>
      <c r="E476" s="83">
        <v>100016.74</v>
      </c>
      <c r="F476" s="78" t="s">
        <v>1575</v>
      </c>
      <c r="G476" s="78" t="s">
        <v>402</v>
      </c>
      <c r="H476" s="78" t="s">
        <v>605</v>
      </c>
      <c r="I476" s="78" t="s">
        <v>1576</v>
      </c>
    </row>
    <row r="477" spans="1:9" s="54" customFormat="1" ht="13.5" hidden="1" customHeight="1" x14ac:dyDescent="0.2">
      <c r="A477" s="78" t="s">
        <v>41</v>
      </c>
      <c r="B477" s="80">
        <v>3</v>
      </c>
      <c r="C477" s="83">
        <v>100016.74</v>
      </c>
      <c r="D477" s="83">
        <v>0</v>
      </c>
      <c r="E477" s="83">
        <v>100016.74</v>
      </c>
      <c r="F477" s="78" t="s">
        <v>1577</v>
      </c>
      <c r="G477" s="78" t="s">
        <v>402</v>
      </c>
      <c r="H477" s="78" t="s">
        <v>608</v>
      </c>
      <c r="I477" s="78" t="s">
        <v>1578</v>
      </c>
    </row>
    <row r="478" spans="1:9" s="54" customFormat="1" ht="13.5" hidden="1" customHeight="1" x14ac:dyDescent="0.2">
      <c r="A478" s="78" t="s">
        <v>41</v>
      </c>
      <c r="B478" s="80">
        <v>4</v>
      </c>
      <c r="C478" s="83">
        <v>100016.74</v>
      </c>
      <c r="D478" s="83">
        <v>0</v>
      </c>
      <c r="E478" s="83">
        <v>100016.74</v>
      </c>
      <c r="F478" s="78" t="s">
        <v>1579</v>
      </c>
      <c r="G478" s="78" t="s">
        <v>402</v>
      </c>
      <c r="H478" s="78" t="s">
        <v>611</v>
      </c>
      <c r="I478" s="78" t="s">
        <v>1580</v>
      </c>
    </row>
    <row r="479" spans="1:9" s="54" customFormat="1" ht="13.5" hidden="1" customHeight="1" x14ac:dyDescent="0.2">
      <c r="A479" s="78" t="s">
        <v>41</v>
      </c>
      <c r="B479" s="80">
        <v>5</v>
      </c>
      <c r="C479" s="83">
        <v>100016.74</v>
      </c>
      <c r="D479" s="83">
        <v>0</v>
      </c>
      <c r="E479" s="83">
        <v>100016.74</v>
      </c>
      <c r="F479" s="78" t="s">
        <v>1581</v>
      </c>
      <c r="G479" s="78" t="s">
        <v>402</v>
      </c>
      <c r="H479" s="78" t="s">
        <v>614</v>
      </c>
      <c r="I479" s="78" t="s">
        <v>1582</v>
      </c>
    </row>
    <row r="480" spans="1:9" s="54" customFormat="1" ht="13.5" hidden="1" customHeight="1" x14ac:dyDescent="0.2">
      <c r="A480" s="78" t="s">
        <v>41</v>
      </c>
      <c r="B480" s="80">
        <v>6</v>
      </c>
      <c r="C480" s="83">
        <v>104216.62</v>
      </c>
      <c r="D480" s="83">
        <v>0</v>
      </c>
      <c r="E480" s="83">
        <v>104216.62</v>
      </c>
      <c r="F480" s="78" t="s">
        <v>1583</v>
      </c>
      <c r="G480" s="78" t="s">
        <v>402</v>
      </c>
      <c r="H480" s="78" t="s">
        <v>617</v>
      </c>
      <c r="I480" s="78" t="s">
        <v>1584</v>
      </c>
    </row>
    <row r="481" spans="1:9" s="54" customFormat="1" ht="13.5" hidden="1" customHeight="1" x14ac:dyDescent="0.2">
      <c r="A481" s="78" t="s">
        <v>41</v>
      </c>
      <c r="B481" s="80">
        <v>7</v>
      </c>
      <c r="C481" s="83">
        <v>104210.05</v>
      </c>
      <c r="D481" s="83">
        <v>0</v>
      </c>
      <c r="E481" s="83">
        <v>104210.05</v>
      </c>
      <c r="F481" s="78" t="s">
        <v>1585</v>
      </c>
      <c r="G481" s="78" t="s">
        <v>402</v>
      </c>
      <c r="H481" s="78" t="s">
        <v>620</v>
      </c>
      <c r="I481" s="78" t="s">
        <v>1586</v>
      </c>
    </row>
    <row r="482" spans="1:9" s="54" customFormat="1" ht="13.5" hidden="1" customHeight="1" x14ac:dyDescent="0.2">
      <c r="A482" s="78" t="s">
        <v>41</v>
      </c>
      <c r="B482" s="80">
        <v>8</v>
      </c>
      <c r="C482" s="83">
        <v>104211.27</v>
      </c>
      <c r="D482" s="83">
        <v>0</v>
      </c>
      <c r="E482" s="83">
        <v>104211.27</v>
      </c>
      <c r="F482" s="78" t="s">
        <v>1587</v>
      </c>
      <c r="G482" s="78" t="s">
        <v>402</v>
      </c>
      <c r="H482" s="78" t="s">
        <v>623</v>
      </c>
      <c r="I482" s="78" t="s">
        <v>1588</v>
      </c>
    </row>
    <row r="483" spans="1:9" s="54" customFormat="1" ht="13.5" hidden="1" customHeight="1" x14ac:dyDescent="0.2">
      <c r="A483" s="78" t="s">
        <v>41</v>
      </c>
      <c r="B483" s="80">
        <v>9</v>
      </c>
      <c r="C483" s="83">
        <v>111322.7</v>
      </c>
      <c r="D483" s="83">
        <v>0</v>
      </c>
      <c r="E483" s="83">
        <v>111322.7</v>
      </c>
      <c r="F483" s="78" t="s">
        <v>1589</v>
      </c>
      <c r="G483" s="78" t="s">
        <v>402</v>
      </c>
      <c r="H483" s="78" t="s">
        <v>626</v>
      </c>
      <c r="I483" s="78" t="s">
        <v>1590</v>
      </c>
    </row>
    <row r="484" spans="1:9" s="54" customFormat="1" ht="13.5" hidden="1" customHeight="1" x14ac:dyDescent="0.2">
      <c r="A484" s="78" t="s">
        <v>41</v>
      </c>
      <c r="B484" s="80">
        <v>10</v>
      </c>
      <c r="C484" s="83">
        <v>111322.7</v>
      </c>
      <c r="D484" s="83">
        <v>0</v>
      </c>
      <c r="E484" s="83">
        <v>111322.7</v>
      </c>
      <c r="F484" s="78" t="s">
        <v>1591</v>
      </c>
      <c r="G484" s="78" t="s">
        <v>402</v>
      </c>
      <c r="H484" s="78" t="s">
        <v>629</v>
      </c>
      <c r="I484" s="78" t="s">
        <v>1592</v>
      </c>
    </row>
    <row r="485" spans="1:9" s="54" customFormat="1" ht="13.5" hidden="1" customHeight="1" x14ac:dyDescent="0.2">
      <c r="A485" s="78" t="s">
        <v>41</v>
      </c>
      <c r="B485" s="80">
        <v>11</v>
      </c>
      <c r="C485" s="83">
        <v>111322.71</v>
      </c>
      <c r="D485" s="83">
        <v>0</v>
      </c>
      <c r="E485" s="83">
        <v>111322.71</v>
      </c>
      <c r="F485" s="78" t="s">
        <v>1593</v>
      </c>
      <c r="G485" s="78" t="s">
        <v>402</v>
      </c>
      <c r="H485" s="78" t="s">
        <v>632</v>
      </c>
      <c r="I485" s="78" t="s">
        <v>1594</v>
      </c>
    </row>
    <row r="486" spans="1:9" s="54" customFormat="1" ht="13.5" hidden="1" customHeight="1" x14ac:dyDescent="0.2">
      <c r="A486" s="78" t="s">
        <v>41</v>
      </c>
      <c r="B486" s="80">
        <v>12</v>
      </c>
      <c r="C486" s="83">
        <v>111318.84</v>
      </c>
      <c r="D486" s="83">
        <v>0</v>
      </c>
      <c r="E486" s="83">
        <v>111318.84</v>
      </c>
      <c r="F486" s="78" t="s">
        <v>1595</v>
      </c>
      <c r="G486" s="78" t="s">
        <v>402</v>
      </c>
      <c r="H486" s="78" t="s">
        <v>635</v>
      </c>
      <c r="I486" s="78" t="s">
        <v>1596</v>
      </c>
    </row>
    <row r="487" spans="1:9" s="54" customFormat="1" ht="13.5" hidden="1" customHeight="1" x14ac:dyDescent="0.2">
      <c r="A487" s="78" t="s">
        <v>42</v>
      </c>
      <c r="B487" s="80">
        <v>1</v>
      </c>
      <c r="C487" s="83">
        <v>25815351.91</v>
      </c>
      <c r="D487" s="83">
        <v>0</v>
      </c>
      <c r="E487" s="83">
        <v>25815351.91</v>
      </c>
      <c r="F487" s="78" t="s">
        <v>1597</v>
      </c>
      <c r="G487" s="78" t="s">
        <v>477</v>
      </c>
      <c r="H487" s="78" t="s">
        <v>878</v>
      </c>
      <c r="I487" s="78" t="s">
        <v>1598</v>
      </c>
    </row>
    <row r="488" spans="1:9" s="54" customFormat="1" ht="13.5" hidden="1" customHeight="1" x14ac:dyDescent="0.2">
      <c r="A488" s="78" t="s">
        <v>42</v>
      </c>
      <c r="B488" s="80">
        <v>2</v>
      </c>
      <c r="C488" s="83">
        <v>25819394.140000001</v>
      </c>
      <c r="D488" s="83">
        <v>0</v>
      </c>
      <c r="E488" s="83">
        <v>25819394.140000001</v>
      </c>
      <c r="F488" s="78" t="s">
        <v>1599</v>
      </c>
      <c r="G488" s="78" t="s">
        <v>477</v>
      </c>
      <c r="H488" s="78" t="s">
        <v>881</v>
      </c>
      <c r="I488" s="78" t="s">
        <v>1600</v>
      </c>
    </row>
    <row r="489" spans="1:9" s="54" customFormat="1" ht="13.5" hidden="1" customHeight="1" x14ac:dyDescent="0.2">
      <c r="A489" s="78" t="s">
        <v>42</v>
      </c>
      <c r="B489" s="80">
        <v>3</v>
      </c>
      <c r="C489" s="83">
        <v>25820339.370000001</v>
      </c>
      <c r="D489" s="83">
        <v>0</v>
      </c>
      <c r="E489" s="83">
        <v>25820339.370000001</v>
      </c>
      <c r="F489" s="78" t="s">
        <v>1601</v>
      </c>
      <c r="G489" s="78" t="s">
        <v>477</v>
      </c>
      <c r="H489" s="78" t="s">
        <v>884</v>
      </c>
      <c r="I489" s="78" t="s">
        <v>1602</v>
      </c>
    </row>
    <row r="490" spans="1:9" s="54" customFormat="1" ht="13.5" hidden="1" customHeight="1" x14ac:dyDescent="0.2">
      <c r="A490" s="78" t="s">
        <v>42</v>
      </c>
      <c r="B490" s="80">
        <v>4</v>
      </c>
      <c r="C490" s="83">
        <v>25819792.449999999</v>
      </c>
      <c r="D490" s="83">
        <v>0</v>
      </c>
      <c r="E490" s="83">
        <v>25819792.449999999</v>
      </c>
      <c r="F490" s="78" t="s">
        <v>1603</v>
      </c>
      <c r="G490" s="78" t="s">
        <v>477</v>
      </c>
      <c r="H490" s="78" t="s">
        <v>887</v>
      </c>
      <c r="I490" s="78" t="s">
        <v>1604</v>
      </c>
    </row>
    <row r="491" spans="1:9" s="54" customFormat="1" ht="13.5" hidden="1" customHeight="1" x14ac:dyDescent="0.2">
      <c r="A491" s="78" t="s">
        <v>42</v>
      </c>
      <c r="B491" s="80">
        <v>5</v>
      </c>
      <c r="C491" s="83">
        <v>25777566.91</v>
      </c>
      <c r="D491" s="83">
        <v>0</v>
      </c>
      <c r="E491" s="83">
        <v>25777566.91</v>
      </c>
      <c r="F491" s="78" t="s">
        <v>1605</v>
      </c>
      <c r="G491" s="78" t="s">
        <v>477</v>
      </c>
      <c r="H491" s="78" t="s">
        <v>890</v>
      </c>
      <c r="I491" s="78" t="s">
        <v>1606</v>
      </c>
    </row>
    <row r="492" spans="1:9" s="54" customFormat="1" ht="13.5" hidden="1" customHeight="1" x14ac:dyDescent="0.2">
      <c r="A492" s="78" t="s">
        <v>42</v>
      </c>
      <c r="B492" s="80">
        <v>6</v>
      </c>
      <c r="C492" s="83">
        <v>24382494.539999999</v>
      </c>
      <c r="D492" s="83">
        <v>0</v>
      </c>
      <c r="E492" s="83">
        <v>24382494.539999999</v>
      </c>
      <c r="F492" s="78" t="s">
        <v>1607</v>
      </c>
      <c r="G492" s="78" t="s">
        <v>477</v>
      </c>
      <c r="H492" s="78" t="s">
        <v>893</v>
      </c>
      <c r="I492" s="78" t="s">
        <v>1608</v>
      </c>
    </row>
    <row r="493" spans="1:9" s="54" customFormat="1" ht="13.5" hidden="1" customHeight="1" x14ac:dyDescent="0.2">
      <c r="A493" s="78" t="s">
        <v>42</v>
      </c>
      <c r="B493" s="80">
        <v>7</v>
      </c>
      <c r="C493" s="83">
        <v>24395189.469999999</v>
      </c>
      <c r="D493" s="83">
        <v>0</v>
      </c>
      <c r="E493" s="83">
        <v>24395189.469999999</v>
      </c>
      <c r="F493" s="78" t="s">
        <v>1609</v>
      </c>
      <c r="G493" s="78" t="s">
        <v>477</v>
      </c>
      <c r="H493" s="78" t="s">
        <v>620</v>
      </c>
      <c r="I493" s="78" t="s">
        <v>1610</v>
      </c>
    </row>
    <row r="494" spans="1:9" s="54" customFormat="1" ht="13.5" hidden="1" customHeight="1" x14ac:dyDescent="0.2">
      <c r="A494" s="78" t="s">
        <v>42</v>
      </c>
      <c r="B494" s="80">
        <v>8</v>
      </c>
      <c r="C494" s="83">
        <v>24396925.010000002</v>
      </c>
      <c r="D494" s="83">
        <v>0</v>
      </c>
      <c r="E494" s="83">
        <v>24396925.010000002</v>
      </c>
      <c r="F494" s="78" t="s">
        <v>1611</v>
      </c>
      <c r="G494" s="78" t="s">
        <v>477</v>
      </c>
      <c r="H494" s="78" t="s">
        <v>898</v>
      </c>
      <c r="I494" s="78" t="s">
        <v>1612</v>
      </c>
    </row>
    <row r="495" spans="1:9" s="54" customFormat="1" ht="13.5" hidden="1" customHeight="1" x14ac:dyDescent="0.2">
      <c r="A495" s="78" t="s">
        <v>42</v>
      </c>
      <c r="B495" s="80">
        <v>9</v>
      </c>
      <c r="C495" s="83">
        <v>25578355.510000002</v>
      </c>
      <c r="D495" s="83">
        <v>0</v>
      </c>
      <c r="E495" s="83">
        <v>25578355.510000002</v>
      </c>
      <c r="F495" s="78" t="s">
        <v>1613</v>
      </c>
      <c r="G495" s="78" t="s">
        <v>477</v>
      </c>
      <c r="H495" s="78" t="s">
        <v>901</v>
      </c>
      <c r="I495" s="78" t="s">
        <v>1614</v>
      </c>
    </row>
    <row r="496" spans="1:9" s="54" customFormat="1" ht="13.5" hidden="1" customHeight="1" x14ac:dyDescent="0.2">
      <c r="A496" s="78" t="s">
        <v>42</v>
      </c>
      <c r="B496" s="80">
        <v>10</v>
      </c>
      <c r="C496" s="83">
        <v>25584129.760000002</v>
      </c>
      <c r="D496" s="83">
        <v>0</v>
      </c>
      <c r="E496" s="83">
        <v>25584129.760000002</v>
      </c>
      <c r="F496" s="78" t="s">
        <v>1615</v>
      </c>
      <c r="G496" s="78" t="s">
        <v>477</v>
      </c>
      <c r="H496" s="78" t="s">
        <v>904</v>
      </c>
      <c r="I496" s="78" t="s">
        <v>1616</v>
      </c>
    </row>
    <row r="497" spans="1:9" s="54" customFormat="1" ht="13.5" hidden="1" customHeight="1" x14ac:dyDescent="0.2">
      <c r="A497" s="78" t="s">
        <v>42</v>
      </c>
      <c r="B497" s="80">
        <v>11</v>
      </c>
      <c r="C497" s="83">
        <v>25584062.539999999</v>
      </c>
      <c r="D497" s="83">
        <v>0</v>
      </c>
      <c r="E497" s="83">
        <v>25584062.539999999</v>
      </c>
      <c r="F497" s="78" t="s">
        <v>1617</v>
      </c>
      <c r="G497" s="78" t="s">
        <v>477</v>
      </c>
      <c r="H497" s="78" t="s">
        <v>907</v>
      </c>
      <c r="I497" s="78" t="s">
        <v>1618</v>
      </c>
    </row>
    <row r="498" spans="1:9" s="54" customFormat="1" ht="13.5" hidden="1" customHeight="1" x14ac:dyDescent="0.2">
      <c r="A498" s="78" t="s">
        <v>42</v>
      </c>
      <c r="B498" s="80">
        <v>12</v>
      </c>
      <c r="C498" s="83">
        <v>25562310.440000001</v>
      </c>
      <c r="D498" s="83">
        <v>0</v>
      </c>
      <c r="E498" s="83">
        <v>25562310.440000001</v>
      </c>
      <c r="F498" s="78" t="s">
        <v>1619</v>
      </c>
      <c r="G498" s="78" t="s">
        <v>477</v>
      </c>
      <c r="H498" s="78" t="s">
        <v>910</v>
      </c>
      <c r="I498" s="78" t="s">
        <v>1620</v>
      </c>
    </row>
    <row r="499" spans="1:9" s="54" customFormat="1" ht="13.5" hidden="1" customHeight="1" x14ac:dyDescent="0.2">
      <c r="A499" s="78" t="s">
        <v>43</v>
      </c>
      <c r="B499" s="80">
        <v>1</v>
      </c>
      <c r="C499" s="83">
        <v>1611874.4</v>
      </c>
      <c r="D499" s="83">
        <v>0</v>
      </c>
      <c r="E499" s="83">
        <v>1611874.4</v>
      </c>
      <c r="F499" s="78" t="s">
        <v>1621</v>
      </c>
      <c r="G499" s="78" t="s">
        <v>476</v>
      </c>
      <c r="H499" s="78" t="s">
        <v>878</v>
      </c>
      <c r="I499" s="78" t="s">
        <v>1622</v>
      </c>
    </row>
    <row r="500" spans="1:9" s="54" customFormat="1" ht="13.5" hidden="1" customHeight="1" x14ac:dyDescent="0.2">
      <c r="A500" s="78" t="s">
        <v>43</v>
      </c>
      <c r="B500" s="80">
        <v>2</v>
      </c>
      <c r="C500" s="83">
        <v>1611874.4</v>
      </c>
      <c r="D500" s="83">
        <v>0</v>
      </c>
      <c r="E500" s="83">
        <v>1611874.4</v>
      </c>
      <c r="F500" s="78" t="s">
        <v>1623</v>
      </c>
      <c r="G500" s="78" t="s">
        <v>476</v>
      </c>
      <c r="H500" s="78" t="s">
        <v>881</v>
      </c>
      <c r="I500" s="78" t="s">
        <v>1624</v>
      </c>
    </row>
    <row r="501" spans="1:9" s="54" customFormat="1" ht="13.5" hidden="1" customHeight="1" x14ac:dyDescent="0.2">
      <c r="A501" s="78" t="s">
        <v>43</v>
      </c>
      <c r="B501" s="80">
        <v>3</v>
      </c>
      <c r="C501" s="83">
        <v>1611874.4</v>
      </c>
      <c r="D501" s="83">
        <v>0</v>
      </c>
      <c r="E501" s="83">
        <v>1611874.4</v>
      </c>
      <c r="F501" s="78" t="s">
        <v>1625</v>
      </c>
      <c r="G501" s="78" t="s">
        <v>476</v>
      </c>
      <c r="H501" s="78" t="s">
        <v>884</v>
      </c>
      <c r="I501" s="78" t="s">
        <v>1626</v>
      </c>
    </row>
    <row r="502" spans="1:9" s="54" customFormat="1" ht="13.5" hidden="1" customHeight="1" x14ac:dyDescent="0.2">
      <c r="A502" s="78" t="s">
        <v>43</v>
      </c>
      <c r="B502" s="80">
        <v>4</v>
      </c>
      <c r="C502" s="83">
        <v>1611874.4</v>
      </c>
      <c r="D502" s="83">
        <v>0</v>
      </c>
      <c r="E502" s="83">
        <v>1611874.4</v>
      </c>
      <c r="F502" s="78" t="s">
        <v>1627</v>
      </c>
      <c r="G502" s="78" t="s">
        <v>476</v>
      </c>
      <c r="H502" s="78" t="s">
        <v>887</v>
      </c>
      <c r="I502" s="78" t="s">
        <v>1628</v>
      </c>
    </row>
    <row r="503" spans="1:9" s="54" customFormat="1" ht="13.5" hidden="1" customHeight="1" x14ac:dyDescent="0.2">
      <c r="A503" s="78" t="s">
        <v>43</v>
      </c>
      <c r="B503" s="80">
        <v>5</v>
      </c>
      <c r="C503" s="83">
        <v>1611874.4</v>
      </c>
      <c r="D503" s="83">
        <v>0</v>
      </c>
      <c r="E503" s="83">
        <v>1611874.4</v>
      </c>
      <c r="F503" s="78" t="s">
        <v>1629</v>
      </c>
      <c r="G503" s="78" t="s">
        <v>476</v>
      </c>
      <c r="H503" s="78" t="s">
        <v>890</v>
      </c>
      <c r="I503" s="78" t="s">
        <v>1630</v>
      </c>
    </row>
    <row r="504" spans="1:9" s="54" customFormat="1" ht="13.5" hidden="1" customHeight="1" x14ac:dyDescent="0.2">
      <c r="A504" s="78" t="s">
        <v>43</v>
      </c>
      <c r="B504" s="80">
        <v>6</v>
      </c>
      <c r="C504" s="83">
        <v>1710634.39</v>
      </c>
      <c r="D504" s="83">
        <v>0</v>
      </c>
      <c r="E504" s="83">
        <v>1710634.39</v>
      </c>
      <c r="F504" s="78" t="s">
        <v>1631</v>
      </c>
      <c r="G504" s="78" t="s">
        <v>476</v>
      </c>
      <c r="H504" s="78" t="s">
        <v>893</v>
      </c>
      <c r="I504" s="78" t="s">
        <v>1632</v>
      </c>
    </row>
    <row r="505" spans="1:9" s="54" customFormat="1" ht="13.5" hidden="1" customHeight="1" x14ac:dyDescent="0.2">
      <c r="A505" s="78" t="s">
        <v>43</v>
      </c>
      <c r="B505" s="80">
        <v>7</v>
      </c>
      <c r="C505" s="83">
        <v>1715994.64</v>
      </c>
      <c r="D505" s="83">
        <v>0</v>
      </c>
      <c r="E505" s="83">
        <v>1715994.64</v>
      </c>
      <c r="F505" s="78" t="s">
        <v>1633</v>
      </c>
      <c r="G505" s="78" t="s">
        <v>476</v>
      </c>
      <c r="H505" s="78" t="s">
        <v>620</v>
      </c>
      <c r="I505" s="78" t="s">
        <v>1634</v>
      </c>
    </row>
    <row r="506" spans="1:9" s="54" customFormat="1" ht="13.5" hidden="1" customHeight="1" x14ac:dyDescent="0.2">
      <c r="A506" s="78" t="s">
        <v>43</v>
      </c>
      <c r="B506" s="80">
        <v>8</v>
      </c>
      <c r="C506" s="83">
        <v>1716017.75</v>
      </c>
      <c r="D506" s="83">
        <v>0</v>
      </c>
      <c r="E506" s="83">
        <v>1716017.75</v>
      </c>
      <c r="F506" s="78" t="s">
        <v>1635</v>
      </c>
      <c r="G506" s="78" t="s">
        <v>476</v>
      </c>
      <c r="H506" s="78" t="s">
        <v>898</v>
      </c>
      <c r="I506" s="78" t="s">
        <v>1636</v>
      </c>
    </row>
    <row r="507" spans="1:9" s="54" customFormat="1" ht="13.5" hidden="1" customHeight="1" x14ac:dyDescent="0.2">
      <c r="A507" s="78" t="s">
        <v>43</v>
      </c>
      <c r="B507" s="80">
        <v>9</v>
      </c>
      <c r="C507" s="83">
        <v>1849032.81</v>
      </c>
      <c r="D507" s="83">
        <v>0</v>
      </c>
      <c r="E507" s="83">
        <v>1849032.81</v>
      </c>
      <c r="F507" s="78" t="s">
        <v>1637</v>
      </c>
      <c r="G507" s="78" t="s">
        <v>476</v>
      </c>
      <c r="H507" s="78" t="s">
        <v>901</v>
      </c>
      <c r="I507" s="78" t="s">
        <v>1638</v>
      </c>
    </row>
    <row r="508" spans="1:9" s="54" customFormat="1" ht="13.5" hidden="1" customHeight="1" x14ac:dyDescent="0.2">
      <c r="A508" s="78" t="s">
        <v>43</v>
      </c>
      <c r="B508" s="80">
        <v>10</v>
      </c>
      <c r="C508" s="83">
        <v>1849032.81</v>
      </c>
      <c r="D508" s="83">
        <v>0</v>
      </c>
      <c r="E508" s="83">
        <v>1849032.81</v>
      </c>
      <c r="F508" s="78" t="s">
        <v>1639</v>
      </c>
      <c r="G508" s="78" t="s">
        <v>476</v>
      </c>
      <c r="H508" s="78" t="s">
        <v>904</v>
      </c>
      <c r="I508" s="78" t="s">
        <v>1640</v>
      </c>
    </row>
    <row r="509" spans="1:9" s="54" customFormat="1" ht="13.5" hidden="1" customHeight="1" x14ac:dyDescent="0.2">
      <c r="A509" s="78" t="s">
        <v>43</v>
      </c>
      <c r="B509" s="80">
        <v>11</v>
      </c>
      <c r="C509" s="83">
        <v>1849032.81</v>
      </c>
      <c r="D509" s="83">
        <v>0</v>
      </c>
      <c r="E509" s="83">
        <v>1849032.81</v>
      </c>
      <c r="F509" s="78" t="s">
        <v>1641</v>
      </c>
      <c r="G509" s="78" t="s">
        <v>476</v>
      </c>
      <c r="H509" s="78" t="s">
        <v>907</v>
      </c>
      <c r="I509" s="78" t="s">
        <v>1642</v>
      </c>
    </row>
    <row r="510" spans="1:9" s="54" customFormat="1" ht="13.5" hidden="1" customHeight="1" x14ac:dyDescent="0.2">
      <c r="A510" s="78" t="s">
        <v>43</v>
      </c>
      <c r="B510" s="80">
        <v>12</v>
      </c>
      <c r="C510" s="83">
        <v>1848960.23</v>
      </c>
      <c r="D510" s="83">
        <v>0</v>
      </c>
      <c r="E510" s="83">
        <v>1848960.23</v>
      </c>
      <c r="F510" s="78" t="s">
        <v>1643</v>
      </c>
      <c r="G510" s="78" t="s">
        <v>476</v>
      </c>
      <c r="H510" s="78" t="s">
        <v>910</v>
      </c>
      <c r="I510" s="78" t="s">
        <v>1644</v>
      </c>
    </row>
    <row r="511" spans="1:9" s="54" customFormat="1" ht="13.5" hidden="1" customHeight="1" x14ac:dyDescent="0.2">
      <c r="A511" s="78" t="s">
        <v>47</v>
      </c>
      <c r="B511" s="80">
        <v>1</v>
      </c>
      <c r="C511" s="83">
        <v>223840.21</v>
      </c>
      <c r="D511" s="83">
        <v>0</v>
      </c>
      <c r="E511" s="83">
        <v>223840.21</v>
      </c>
      <c r="F511" s="78" t="s">
        <v>1645</v>
      </c>
      <c r="G511" s="78" t="s">
        <v>373</v>
      </c>
      <c r="H511" s="78" t="s">
        <v>602</v>
      </c>
      <c r="I511" s="78" t="s">
        <v>1646</v>
      </c>
    </row>
    <row r="512" spans="1:9" s="54" customFormat="1" ht="13.5" hidden="1" customHeight="1" x14ac:dyDescent="0.2">
      <c r="A512" s="78" t="s">
        <v>44</v>
      </c>
      <c r="B512" s="80">
        <v>2</v>
      </c>
      <c r="C512" s="83">
        <v>863539.22</v>
      </c>
      <c r="D512" s="83">
        <v>0</v>
      </c>
      <c r="E512" s="83">
        <v>863539.22</v>
      </c>
      <c r="F512" s="78" t="s">
        <v>1647</v>
      </c>
      <c r="G512" s="78" t="s">
        <v>589</v>
      </c>
      <c r="H512" s="78" t="s">
        <v>605</v>
      </c>
      <c r="I512" s="78" t="s">
        <v>1648</v>
      </c>
    </row>
    <row r="513" spans="1:9" s="54" customFormat="1" ht="13.5" hidden="1" customHeight="1" x14ac:dyDescent="0.2">
      <c r="A513" s="78" t="s">
        <v>44</v>
      </c>
      <c r="B513" s="80">
        <v>3</v>
      </c>
      <c r="C513" s="83">
        <v>863539.22</v>
      </c>
      <c r="D513" s="83">
        <v>0</v>
      </c>
      <c r="E513" s="83">
        <v>863539.22</v>
      </c>
      <c r="F513" s="78" t="s">
        <v>1649</v>
      </c>
      <c r="G513" s="78" t="s">
        <v>589</v>
      </c>
      <c r="H513" s="78" t="s">
        <v>608</v>
      </c>
      <c r="I513" s="78" t="s">
        <v>1650</v>
      </c>
    </row>
    <row r="514" spans="1:9" s="54" customFormat="1" ht="13.5" hidden="1" customHeight="1" x14ac:dyDescent="0.2">
      <c r="A514" s="78" t="s">
        <v>44</v>
      </c>
      <c r="B514" s="80">
        <v>4</v>
      </c>
      <c r="C514" s="83">
        <v>863539.22</v>
      </c>
      <c r="D514" s="83">
        <v>0</v>
      </c>
      <c r="E514" s="83">
        <v>863539.22</v>
      </c>
      <c r="F514" s="78" t="s">
        <v>1651</v>
      </c>
      <c r="G514" s="78" t="s">
        <v>589</v>
      </c>
      <c r="H514" s="78" t="s">
        <v>611</v>
      </c>
      <c r="I514" s="78" t="s">
        <v>1652</v>
      </c>
    </row>
    <row r="515" spans="1:9" s="54" customFormat="1" ht="13.5" hidden="1" customHeight="1" x14ac:dyDescent="0.2">
      <c r="A515" s="78" t="s">
        <v>44</v>
      </c>
      <c r="B515" s="80">
        <v>5</v>
      </c>
      <c r="C515" s="83">
        <v>863539.22</v>
      </c>
      <c r="D515" s="83">
        <v>0</v>
      </c>
      <c r="E515" s="83">
        <v>863539.22</v>
      </c>
      <c r="F515" s="78" t="s">
        <v>1653</v>
      </c>
      <c r="G515" s="78" t="s">
        <v>589</v>
      </c>
      <c r="H515" s="78" t="s">
        <v>614</v>
      </c>
      <c r="I515" s="78" t="s">
        <v>1654</v>
      </c>
    </row>
    <row r="516" spans="1:9" s="54" customFormat="1" ht="13.5" hidden="1" customHeight="1" x14ac:dyDescent="0.2">
      <c r="A516" s="78" t="s">
        <v>44</v>
      </c>
      <c r="B516" s="80">
        <v>6</v>
      </c>
      <c r="C516" s="83">
        <v>888246.42</v>
      </c>
      <c r="D516" s="83">
        <v>0</v>
      </c>
      <c r="E516" s="83">
        <v>888246.42</v>
      </c>
      <c r="F516" s="78" t="s">
        <v>1655</v>
      </c>
      <c r="G516" s="78" t="s">
        <v>589</v>
      </c>
      <c r="H516" s="78" t="s">
        <v>617</v>
      </c>
      <c r="I516" s="78" t="s">
        <v>1656</v>
      </c>
    </row>
    <row r="517" spans="1:9" s="54" customFormat="1" ht="13.5" hidden="1" customHeight="1" x14ac:dyDescent="0.2">
      <c r="A517" s="78" t="s">
        <v>44</v>
      </c>
      <c r="B517" s="80">
        <v>7</v>
      </c>
      <c r="C517" s="83">
        <v>889161.68</v>
      </c>
      <c r="D517" s="83">
        <v>0</v>
      </c>
      <c r="E517" s="83">
        <v>889161.68</v>
      </c>
      <c r="F517" s="78" t="s">
        <v>1657</v>
      </c>
      <c r="G517" s="78" t="s">
        <v>589</v>
      </c>
      <c r="H517" s="78" t="s">
        <v>620</v>
      </c>
      <c r="I517" s="78" t="s">
        <v>1658</v>
      </c>
    </row>
    <row r="518" spans="1:9" s="54" customFormat="1" ht="13.5" hidden="1" customHeight="1" x14ac:dyDescent="0.2">
      <c r="A518" s="78" t="s">
        <v>44</v>
      </c>
      <c r="B518" s="80">
        <v>8</v>
      </c>
      <c r="C518" s="83">
        <v>889168.93</v>
      </c>
      <c r="D518" s="83">
        <v>0</v>
      </c>
      <c r="E518" s="83">
        <v>889168.93</v>
      </c>
      <c r="F518" s="78" t="s">
        <v>1659</v>
      </c>
      <c r="G518" s="78" t="s">
        <v>589</v>
      </c>
      <c r="H518" s="78" t="s">
        <v>623</v>
      </c>
      <c r="I518" s="78" t="s">
        <v>1660</v>
      </c>
    </row>
    <row r="519" spans="1:9" s="54" customFormat="1" ht="13.5" hidden="1" customHeight="1" x14ac:dyDescent="0.2">
      <c r="A519" s="78" t="s">
        <v>44</v>
      </c>
      <c r="B519" s="80">
        <v>9</v>
      </c>
      <c r="C519" s="83">
        <v>931733.92</v>
      </c>
      <c r="D519" s="83">
        <v>0</v>
      </c>
      <c r="E519" s="83">
        <v>931733.92</v>
      </c>
      <c r="F519" s="78" t="s">
        <v>1661</v>
      </c>
      <c r="G519" s="78" t="s">
        <v>589</v>
      </c>
      <c r="H519" s="78" t="s">
        <v>626</v>
      </c>
      <c r="I519" s="78" t="s">
        <v>1662</v>
      </c>
    </row>
    <row r="520" spans="1:9" s="54" customFormat="1" ht="13.5" hidden="1" customHeight="1" x14ac:dyDescent="0.2">
      <c r="A520" s="78" t="s">
        <v>44</v>
      </c>
      <c r="B520" s="80">
        <v>10</v>
      </c>
      <c r="C520" s="83">
        <v>931733.92</v>
      </c>
      <c r="D520" s="83">
        <v>0</v>
      </c>
      <c r="E520" s="83">
        <v>931733.92</v>
      </c>
      <c r="F520" s="78" t="s">
        <v>1663</v>
      </c>
      <c r="G520" s="78" t="s">
        <v>589</v>
      </c>
      <c r="H520" s="78" t="s">
        <v>629</v>
      </c>
      <c r="I520" s="78" t="s">
        <v>1664</v>
      </c>
    </row>
    <row r="521" spans="1:9" s="54" customFormat="1" ht="13.5" hidden="1" customHeight="1" x14ac:dyDescent="0.2">
      <c r="A521" s="78" t="s">
        <v>44</v>
      </c>
      <c r="B521" s="80">
        <v>11</v>
      </c>
      <c r="C521" s="83">
        <v>931733.92</v>
      </c>
      <c r="D521" s="83">
        <v>0</v>
      </c>
      <c r="E521" s="83">
        <v>931733.92</v>
      </c>
      <c r="F521" s="78" t="s">
        <v>1665</v>
      </c>
      <c r="G521" s="78" t="s">
        <v>589</v>
      </c>
      <c r="H521" s="78" t="s">
        <v>632</v>
      </c>
      <c r="I521" s="78" t="s">
        <v>1666</v>
      </c>
    </row>
    <row r="522" spans="1:9" s="54" customFormat="1" ht="13.5" hidden="1" customHeight="1" x14ac:dyDescent="0.2">
      <c r="A522" s="78" t="s">
        <v>44</v>
      </c>
      <c r="B522" s="80">
        <v>12</v>
      </c>
      <c r="C522" s="83">
        <v>931710.79</v>
      </c>
      <c r="D522" s="83">
        <v>0</v>
      </c>
      <c r="E522" s="83">
        <v>931710.79</v>
      </c>
      <c r="F522" s="78" t="s">
        <v>1667</v>
      </c>
      <c r="G522" s="78" t="s">
        <v>589</v>
      </c>
      <c r="H522" s="78" t="s">
        <v>635</v>
      </c>
      <c r="I522" s="78" t="s">
        <v>1668</v>
      </c>
    </row>
    <row r="523" spans="1:9" s="54" customFormat="1" ht="13.5" hidden="1" customHeight="1" x14ac:dyDescent="0.2">
      <c r="A523" s="78" t="s">
        <v>45</v>
      </c>
      <c r="B523" s="80">
        <v>1</v>
      </c>
      <c r="C523" s="83">
        <v>183990.83</v>
      </c>
      <c r="D523" s="83">
        <v>0</v>
      </c>
      <c r="E523" s="83">
        <v>183990.83</v>
      </c>
      <c r="F523" s="78" t="s">
        <v>1669</v>
      </c>
      <c r="G523" s="78" t="s">
        <v>428</v>
      </c>
      <c r="H523" s="78" t="s">
        <v>602</v>
      </c>
      <c r="I523" s="78" t="s">
        <v>1670</v>
      </c>
    </row>
    <row r="524" spans="1:9" s="54" customFormat="1" ht="13.5" hidden="1" customHeight="1" x14ac:dyDescent="0.2">
      <c r="A524" s="78" t="s">
        <v>45</v>
      </c>
      <c r="B524" s="80">
        <v>2</v>
      </c>
      <c r="C524" s="83">
        <v>183990.83</v>
      </c>
      <c r="D524" s="83">
        <v>0</v>
      </c>
      <c r="E524" s="83">
        <v>183990.83</v>
      </c>
      <c r="F524" s="78" t="s">
        <v>1671</v>
      </c>
      <c r="G524" s="78" t="s">
        <v>428</v>
      </c>
      <c r="H524" s="78" t="s">
        <v>605</v>
      </c>
      <c r="I524" s="78" t="s">
        <v>1672</v>
      </c>
    </row>
    <row r="525" spans="1:9" s="54" customFormat="1" ht="13.5" hidden="1" customHeight="1" x14ac:dyDescent="0.2">
      <c r="A525" s="78" t="s">
        <v>45</v>
      </c>
      <c r="B525" s="80">
        <v>3</v>
      </c>
      <c r="C525" s="83">
        <v>183990.83</v>
      </c>
      <c r="D525" s="83">
        <v>0</v>
      </c>
      <c r="E525" s="83">
        <v>183990.83</v>
      </c>
      <c r="F525" s="78" t="s">
        <v>1673</v>
      </c>
      <c r="G525" s="78" t="s">
        <v>428</v>
      </c>
      <c r="H525" s="78" t="s">
        <v>608</v>
      </c>
      <c r="I525" s="78" t="s">
        <v>1674</v>
      </c>
    </row>
    <row r="526" spans="1:9" s="54" customFormat="1" ht="13.5" hidden="1" customHeight="1" x14ac:dyDescent="0.2">
      <c r="A526" s="78" t="s">
        <v>45</v>
      </c>
      <c r="B526" s="80">
        <v>4</v>
      </c>
      <c r="C526" s="83">
        <v>183990.83</v>
      </c>
      <c r="D526" s="83">
        <v>0</v>
      </c>
      <c r="E526" s="83">
        <v>183990.83</v>
      </c>
      <c r="F526" s="78" t="s">
        <v>1675</v>
      </c>
      <c r="G526" s="78" t="s">
        <v>428</v>
      </c>
      <c r="H526" s="78" t="s">
        <v>611</v>
      </c>
      <c r="I526" s="78" t="s">
        <v>1676</v>
      </c>
    </row>
    <row r="527" spans="1:9" s="54" customFormat="1" ht="13.5" hidden="1" customHeight="1" x14ac:dyDescent="0.2">
      <c r="A527" s="78" t="s">
        <v>45</v>
      </c>
      <c r="B527" s="80">
        <v>5</v>
      </c>
      <c r="C527" s="83">
        <v>183990.83</v>
      </c>
      <c r="D527" s="83">
        <v>0</v>
      </c>
      <c r="E527" s="83">
        <v>183990.83</v>
      </c>
      <c r="F527" s="78" t="s">
        <v>1677</v>
      </c>
      <c r="G527" s="78" t="s">
        <v>428</v>
      </c>
      <c r="H527" s="78" t="s">
        <v>614</v>
      </c>
      <c r="I527" s="78" t="s">
        <v>1678</v>
      </c>
    </row>
    <row r="528" spans="1:9" s="54" customFormat="1" ht="13.5" hidden="1" customHeight="1" x14ac:dyDescent="0.2">
      <c r="A528" s="78" t="s">
        <v>45</v>
      </c>
      <c r="B528" s="80">
        <v>6</v>
      </c>
      <c r="C528" s="83">
        <v>189965.79</v>
      </c>
      <c r="D528" s="83">
        <v>0</v>
      </c>
      <c r="E528" s="83">
        <v>189965.79</v>
      </c>
      <c r="F528" s="78" t="s">
        <v>1679</v>
      </c>
      <c r="G528" s="78" t="s">
        <v>428</v>
      </c>
      <c r="H528" s="78" t="s">
        <v>617</v>
      </c>
      <c r="I528" s="78" t="s">
        <v>1680</v>
      </c>
    </row>
    <row r="529" spans="1:9" s="54" customFormat="1" ht="13.5" hidden="1" customHeight="1" x14ac:dyDescent="0.2">
      <c r="A529" s="78" t="s">
        <v>45</v>
      </c>
      <c r="B529" s="80">
        <v>7</v>
      </c>
      <c r="C529" s="83">
        <v>187988.91</v>
      </c>
      <c r="D529" s="83">
        <v>0</v>
      </c>
      <c r="E529" s="83">
        <v>187988.91</v>
      </c>
      <c r="F529" s="78" t="s">
        <v>1681</v>
      </c>
      <c r="G529" s="78" t="s">
        <v>428</v>
      </c>
      <c r="H529" s="78" t="s">
        <v>620</v>
      </c>
      <c r="I529" s="78" t="s">
        <v>1682</v>
      </c>
    </row>
    <row r="530" spans="1:9" s="54" customFormat="1" ht="13.5" hidden="1" customHeight="1" x14ac:dyDescent="0.2">
      <c r="A530" s="78" t="s">
        <v>45</v>
      </c>
      <c r="B530" s="80">
        <v>8</v>
      </c>
      <c r="C530" s="83">
        <v>187990.18</v>
      </c>
      <c r="D530" s="83">
        <v>0</v>
      </c>
      <c r="E530" s="83">
        <v>187990.18</v>
      </c>
      <c r="F530" s="78" t="s">
        <v>1683</v>
      </c>
      <c r="G530" s="78" t="s">
        <v>428</v>
      </c>
      <c r="H530" s="78" t="s">
        <v>623</v>
      </c>
      <c r="I530" s="78" t="s">
        <v>1684</v>
      </c>
    </row>
    <row r="531" spans="1:9" s="54" customFormat="1" ht="13.5" hidden="1" customHeight="1" x14ac:dyDescent="0.2">
      <c r="A531" s="78" t="s">
        <v>45</v>
      </c>
      <c r="B531" s="80">
        <v>9</v>
      </c>
      <c r="C531" s="83">
        <v>195448.77</v>
      </c>
      <c r="D531" s="83">
        <v>0</v>
      </c>
      <c r="E531" s="83">
        <v>195448.77</v>
      </c>
      <c r="F531" s="78" t="s">
        <v>1685</v>
      </c>
      <c r="G531" s="78" t="s">
        <v>428</v>
      </c>
      <c r="H531" s="78" t="s">
        <v>626</v>
      </c>
      <c r="I531" s="78" t="s">
        <v>1686</v>
      </c>
    </row>
    <row r="532" spans="1:9" s="54" customFormat="1" ht="13.5" hidden="1" customHeight="1" x14ac:dyDescent="0.2">
      <c r="A532" s="78" t="s">
        <v>45</v>
      </c>
      <c r="B532" s="80">
        <v>10</v>
      </c>
      <c r="C532" s="83">
        <v>195448.78</v>
      </c>
      <c r="D532" s="83">
        <v>0</v>
      </c>
      <c r="E532" s="83">
        <v>195448.78</v>
      </c>
      <c r="F532" s="78" t="s">
        <v>1687</v>
      </c>
      <c r="G532" s="78" t="s">
        <v>428</v>
      </c>
      <c r="H532" s="78" t="s">
        <v>629</v>
      </c>
      <c r="I532" s="78" t="s">
        <v>1688</v>
      </c>
    </row>
    <row r="533" spans="1:9" s="54" customFormat="1" ht="13.5" hidden="1" customHeight="1" x14ac:dyDescent="0.2">
      <c r="A533" s="78" t="s">
        <v>45</v>
      </c>
      <c r="B533" s="80">
        <v>11</v>
      </c>
      <c r="C533" s="83">
        <v>195448.77</v>
      </c>
      <c r="D533" s="83">
        <v>0</v>
      </c>
      <c r="E533" s="83">
        <v>195448.77</v>
      </c>
      <c r="F533" s="78" t="s">
        <v>1689</v>
      </c>
      <c r="G533" s="78" t="s">
        <v>428</v>
      </c>
      <c r="H533" s="78" t="s">
        <v>632</v>
      </c>
      <c r="I533" s="78" t="s">
        <v>1690</v>
      </c>
    </row>
    <row r="534" spans="1:9" s="54" customFormat="1" ht="13.5" hidden="1" customHeight="1" x14ac:dyDescent="0.2">
      <c r="A534" s="78" t="s">
        <v>45</v>
      </c>
      <c r="B534" s="80">
        <v>12</v>
      </c>
      <c r="C534" s="83">
        <v>195444.72</v>
      </c>
      <c r="D534" s="83">
        <v>0</v>
      </c>
      <c r="E534" s="83">
        <v>195444.72</v>
      </c>
      <c r="F534" s="78" t="s">
        <v>1691</v>
      </c>
      <c r="G534" s="78" t="s">
        <v>428</v>
      </c>
      <c r="H534" s="78" t="s">
        <v>635</v>
      </c>
      <c r="I534" s="78" t="s">
        <v>1692</v>
      </c>
    </row>
    <row r="535" spans="1:9" s="54" customFormat="1" ht="13.5" hidden="1" customHeight="1" x14ac:dyDescent="0.2">
      <c r="A535" s="78" t="s">
        <v>46</v>
      </c>
      <c r="B535" s="80">
        <v>1</v>
      </c>
      <c r="C535" s="83">
        <v>235625</v>
      </c>
      <c r="D535" s="83">
        <v>0</v>
      </c>
      <c r="E535" s="83">
        <v>235625</v>
      </c>
      <c r="F535" s="78" t="s">
        <v>1693</v>
      </c>
      <c r="G535" s="78" t="s">
        <v>451</v>
      </c>
      <c r="H535" s="78" t="s">
        <v>602</v>
      </c>
      <c r="I535" s="78" t="s">
        <v>1694</v>
      </c>
    </row>
    <row r="536" spans="1:9" s="54" customFormat="1" ht="13.5" hidden="1" customHeight="1" x14ac:dyDescent="0.2">
      <c r="A536" s="78" t="s">
        <v>46</v>
      </c>
      <c r="B536" s="80">
        <v>2</v>
      </c>
      <c r="C536" s="83">
        <v>235625</v>
      </c>
      <c r="D536" s="83">
        <v>0</v>
      </c>
      <c r="E536" s="83">
        <v>235625</v>
      </c>
      <c r="F536" s="78" t="s">
        <v>1695</v>
      </c>
      <c r="G536" s="78" t="s">
        <v>451</v>
      </c>
      <c r="H536" s="78" t="s">
        <v>605</v>
      </c>
      <c r="I536" s="78" t="s">
        <v>1696</v>
      </c>
    </row>
    <row r="537" spans="1:9" s="54" customFormat="1" ht="13.5" hidden="1" customHeight="1" x14ac:dyDescent="0.2">
      <c r="A537" s="78" t="s">
        <v>46</v>
      </c>
      <c r="B537" s="80">
        <v>3</v>
      </c>
      <c r="C537" s="83">
        <v>235625</v>
      </c>
      <c r="D537" s="83">
        <v>0</v>
      </c>
      <c r="E537" s="83">
        <v>235625</v>
      </c>
      <c r="F537" s="78" t="s">
        <v>1697</v>
      </c>
      <c r="G537" s="78" t="s">
        <v>451</v>
      </c>
      <c r="H537" s="78" t="s">
        <v>608</v>
      </c>
      <c r="I537" s="78" t="s">
        <v>1698</v>
      </c>
    </row>
    <row r="538" spans="1:9" s="54" customFormat="1" ht="13.5" hidden="1" customHeight="1" x14ac:dyDescent="0.2">
      <c r="A538" s="78" t="s">
        <v>46</v>
      </c>
      <c r="B538" s="80">
        <v>4</v>
      </c>
      <c r="C538" s="83">
        <v>235625</v>
      </c>
      <c r="D538" s="83">
        <v>0</v>
      </c>
      <c r="E538" s="83">
        <v>235625</v>
      </c>
      <c r="F538" s="78" t="s">
        <v>1699</v>
      </c>
      <c r="G538" s="78" t="s">
        <v>451</v>
      </c>
      <c r="H538" s="78" t="s">
        <v>611</v>
      </c>
      <c r="I538" s="78" t="s">
        <v>1700</v>
      </c>
    </row>
    <row r="539" spans="1:9" s="54" customFormat="1" ht="13.5" hidden="1" customHeight="1" x14ac:dyDescent="0.2">
      <c r="A539" s="78" t="s">
        <v>46</v>
      </c>
      <c r="B539" s="80">
        <v>5</v>
      </c>
      <c r="C539" s="83">
        <v>235625</v>
      </c>
      <c r="D539" s="83">
        <v>0</v>
      </c>
      <c r="E539" s="83">
        <v>235625</v>
      </c>
      <c r="F539" s="78" t="s">
        <v>1701</v>
      </c>
      <c r="G539" s="78" t="s">
        <v>451</v>
      </c>
      <c r="H539" s="78" t="s">
        <v>614</v>
      </c>
      <c r="I539" s="78" t="s">
        <v>1702</v>
      </c>
    </row>
    <row r="540" spans="1:9" s="54" customFormat="1" ht="13.5" hidden="1" customHeight="1" x14ac:dyDescent="0.2">
      <c r="A540" s="78" t="s">
        <v>46</v>
      </c>
      <c r="B540" s="80">
        <v>6</v>
      </c>
      <c r="C540" s="83">
        <v>207671.6</v>
      </c>
      <c r="D540" s="83">
        <v>0</v>
      </c>
      <c r="E540" s="83">
        <v>207671.6</v>
      </c>
      <c r="F540" s="78" t="s">
        <v>1703</v>
      </c>
      <c r="G540" s="78" t="s">
        <v>451</v>
      </c>
      <c r="H540" s="78" t="s">
        <v>617</v>
      </c>
      <c r="I540" s="78" t="s">
        <v>1704</v>
      </c>
    </row>
    <row r="541" spans="1:9" s="54" customFormat="1" ht="13.5" hidden="1" customHeight="1" x14ac:dyDescent="0.2">
      <c r="A541" s="78" t="s">
        <v>46</v>
      </c>
      <c r="B541" s="80">
        <v>7</v>
      </c>
      <c r="C541" s="83">
        <v>207975.18</v>
      </c>
      <c r="D541" s="83">
        <v>0</v>
      </c>
      <c r="E541" s="83">
        <v>207975.18</v>
      </c>
      <c r="F541" s="78" t="s">
        <v>1705</v>
      </c>
      <c r="G541" s="78" t="s">
        <v>451</v>
      </c>
      <c r="H541" s="78" t="s">
        <v>620</v>
      </c>
      <c r="I541" s="78" t="s">
        <v>1706</v>
      </c>
    </row>
    <row r="542" spans="1:9" s="54" customFormat="1" ht="13.5" hidden="1" customHeight="1" x14ac:dyDescent="0.2">
      <c r="A542" s="78" t="s">
        <v>46</v>
      </c>
      <c r="B542" s="80">
        <v>8</v>
      </c>
      <c r="C542" s="83">
        <v>207976.6</v>
      </c>
      <c r="D542" s="83">
        <v>0</v>
      </c>
      <c r="E542" s="83">
        <v>207976.6</v>
      </c>
      <c r="F542" s="78" t="s">
        <v>1707</v>
      </c>
      <c r="G542" s="78" t="s">
        <v>451</v>
      </c>
      <c r="H542" s="78" t="s">
        <v>623</v>
      </c>
      <c r="I542" s="78" t="s">
        <v>1708</v>
      </c>
    </row>
    <row r="543" spans="1:9" s="54" customFormat="1" ht="13.5" hidden="1" customHeight="1" x14ac:dyDescent="0.2">
      <c r="A543" s="78" t="s">
        <v>46</v>
      </c>
      <c r="B543" s="80">
        <v>9</v>
      </c>
      <c r="C543" s="83">
        <v>216290.64</v>
      </c>
      <c r="D543" s="83">
        <v>0</v>
      </c>
      <c r="E543" s="83">
        <v>216290.64</v>
      </c>
      <c r="F543" s="78" t="s">
        <v>1709</v>
      </c>
      <c r="G543" s="78" t="s">
        <v>451</v>
      </c>
      <c r="H543" s="78" t="s">
        <v>626</v>
      </c>
      <c r="I543" s="78" t="s">
        <v>1710</v>
      </c>
    </row>
    <row r="544" spans="1:9" s="54" customFormat="1" ht="13.5" hidden="1" customHeight="1" x14ac:dyDescent="0.2">
      <c r="A544" s="78" t="s">
        <v>46</v>
      </c>
      <c r="B544" s="80">
        <v>10</v>
      </c>
      <c r="C544" s="83">
        <v>216290.65</v>
      </c>
      <c r="D544" s="83">
        <v>0</v>
      </c>
      <c r="E544" s="83">
        <v>216290.65</v>
      </c>
      <c r="F544" s="78" t="s">
        <v>1711</v>
      </c>
      <c r="G544" s="78" t="s">
        <v>451</v>
      </c>
      <c r="H544" s="78" t="s">
        <v>629</v>
      </c>
      <c r="I544" s="78" t="s">
        <v>1712</v>
      </c>
    </row>
    <row r="545" spans="1:9" s="54" customFormat="1" ht="13.5" hidden="1" customHeight="1" x14ac:dyDescent="0.2">
      <c r="A545" s="78" t="s">
        <v>46</v>
      </c>
      <c r="B545" s="80">
        <v>11</v>
      </c>
      <c r="C545" s="83">
        <v>216290.64</v>
      </c>
      <c r="D545" s="83">
        <v>0</v>
      </c>
      <c r="E545" s="83">
        <v>216290.64</v>
      </c>
      <c r="F545" s="78" t="s">
        <v>1713</v>
      </c>
      <c r="G545" s="78" t="s">
        <v>451</v>
      </c>
      <c r="H545" s="78" t="s">
        <v>632</v>
      </c>
      <c r="I545" s="78" t="s">
        <v>1714</v>
      </c>
    </row>
    <row r="546" spans="1:9" s="54" customFormat="1" ht="13.5" hidden="1" customHeight="1" x14ac:dyDescent="0.2">
      <c r="A546" s="78" t="s">
        <v>46</v>
      </c>
      <c r="B546" s="80">
        <v>12</v>
      </c>
      <c r="C546" s="83">
        <v>216286.13</v>
      </c>
      <c r="D546" s="83">
        <v>0</v>
      </c>
      <c r="E546" s="83">
        <v>216286.13</v>
      </c>
      <c r="F546" s="78" t="s">
        <v>1715</v>
      </c>
      <c r="G546" s="78" t="s">
        <v>451</v>
      </c>
      <c r="H546" s="78" t="s">
        <v>635</v>
      </c>
      <c r="I546" s="78" t="s">
        <v>1716</v>
      </c>
    </row>
    <row r="547" spans="1:9" s="54" customFormat="1" ht="13.5" hidden="1" customHeight="1" x14ac:dyDescent="0.2">
      <c r="A547" s="78" t="s">
        <v>47</v>
      </c>
      <c r="B547" s="80">
        <v>2</v>
      </c>
      <c r="C547" s="83">
        <v>223840.21</v>
      </c>
      <c r="D547" s="83">
        <v>0</v>
      </c>
      <c r="E547" s="83">
        <v>223840.21</v>
      </c>
      <c r="F547" s="78" t="s">
        <v>1717</v>
      </c>
      <c r="G547" s="78" t="s">
        <v>373</v>
      </c>
      <c r="H547" s="78" t="s">
        <v>605</v>
      </c>
      <c r="I547" s="78" t="s">
        <v>1718</v>
      </c>
    </row>
    <row r="548" spans="1:9" s="54" customFormat="1" ht="13.5" hidden="1" customHeight="1" x14ac:dyDescent="0.2">
      <c r="A548" s="78" t="s">
        <v>47</v>
      </c>
      <c r="B548" s="80">
        <v>3</v>
      </c>
      <c r="C548" s="83">
        <v>223840.21</v>
      </c>
      <c r="D548" s="83">
        <v>0</v>
      </c>
      <c r="E548" s="83">
        <v>223840.21</v>
      </c>
      <c r="F548" s="78" t="s">
        <v>1719</v>
      </c>
      <c r="G548" s="78" t="s">
        <v>373</v>
      </c>
      <c r="H548" s="78" t="s">
        <v>608</v>
      </c>
      <c r="I548" s="78" t="s">
        <v>1720</v>
      </c>
    </row>
    <row r="549" spans="1:9" s="54" customFormat="1" ht="13.5" hidden="1" customHeight="1" x14ac:dyDescent="0.2">
      <c r="A549" s="78" t="s">
        <v>47</v>
      </c>
      <c r="B549" s="80">
        <v>4</v>
      </c>
      <c r="C549" s="83">
        <v>223840.21</v>
      </c>
      <c r="D549" s="83">
        <v>0</v>
      </c>
      <c r="E549" s="83">
        <v>223840.21</v>
      </c>
      <c r="F549" s="78" t="s">
        <v>1721</v>
      </c>
      <c r="G549" s="78" t="s">
        <v>373</v>
      </c>
      <c r="H549" s="78" t="s">
        <v>611</v>
      </c>
      <c r="I549" s="78" t="s">
        <v>1722</v>
      </c>
    </row>
    <row r="550" spans="1:9" s="54" customFormat="1" ht="13.5" hidden="1" customHeight="1" x14ac:dyDescent="0.2">
      <c r="A550" s="78" t="s">
        <v>47</v>
      </c>
      <c r="B550" s="80">
        <v>5</v>
      </c>
      <c r="C550" s="83">
        <v>223840.21</v>
      </c>
      <c r="D550" s="83">
        <v>0</v>
      </c>
      <c r="E550" s="83">
        <v>223840.21</v>
      </c>
      <c r="F550" s="78" t="s">
        <v>1723</v>
      </c>
      <c r="G550" s="78" t="s">
        <v>373</v>
      </c>
      <c r="H550" s="78" t="s">
        <v>614</v>
      </c>
      <c r="I550" s="78" t="s">
        <v>1724</v>
      </c>
    </row>
    <row r="551" spans="1:9" s="54" customFormat="1" ht="13.5" hidden="1" customHeight="1" x14ac:dyDescent="0.2">
      <c r="A551" s="78" t="s">
        <v>47</v>
      </c>
      <c r="B551" s="80">
        <v>6</v>
      </c>
      <c r="C551" s="83">
        <v>223541.12</v>
      </c>
      <c r="D551" s="83">
        <v>0</v>
      </c>
      <c r="E551" s="83">
        <v>223541.12</v>
      </c>
      <c r="F551" s="78" t="s">
        <v>1725</v>
      </c>
      <c r="G551" s="78" t="s">
        <v>373</v>
      </c>
      <c r="H551" s="78" t="s">
        <v>617</v>
      </c>
      <c r="I551" s="78" t="s">
        <v>1726</v>
      </c>
    </row>
    <row r="552" spans="1:9" s="54" customFormat="1" ht="13.5" hidden="1" customHeight="1" x14ac:dyDescent="0.2">
      <c r="A552" s="78" t="s">
        <v>47</v>
      </c>
      <c r="B552" s="80">
        <v>7</v>
      </c>
      <c r="C552" s="83">
        <v>223704.22</v>
      </c>
      <c r="D552" s="83">
        <v>0</v>
      </c>
      <c r="E552" s="83">
        <v>223704.22</v>
      </c>
      <c r="F552" s="78" t="s">
        <v>1727</v>
      </c>
      <c r="G552" s="78" t="s">
        <v>373</v>
      </c>
      <c r="H552" s="78" t="s">
        <v>620</v>
      </c>
      <c r="I552" s="78" t="s">
        <v>1728</v>
      </c>
    </row>
    <row r="553" spans="1:9" s="54" customFormat="1" ht="13.5" hidden="1" customHeight="1" x14ac:dyDescent="0.2">
      <c r="A553" s="78" t="s">
        <v>47</v>
      </c>
      <c r="B553" s="80">
        <v>8</v>
      </c>
      <c r="C553" s="83">
        <v>223705.47</v>
      </c>
      <c r="D553" s="83">
        <v>0</v>
      </c>
      <c r="E553" s="83">
        <v>223705.47</v>
      </c>
      <c r="F553" s="78" t="s">
        <v>1729</v>
      </c>
      <c r="G553" s="78" t="s">
        <v>373</v>
      </c>
      <c r="H553" s="78" t="s">
        <v>623</v>
      </c>
      <c r="I553" s="78" t="s">
        <v>1730</v>
      </c>
    </row>
    <row r="554" spans="1:9" s="54" customFormat="1" ht="13.5" hidden="1" customHeight="1" x14ac:dyDescent="0.2">
      <c r="A554" s="78" t="s">
        <v>47</v>
      </c>
      <c r="B554" s="80">
        <v>9</v>
      </c>
      <c r="C554" s="83">
        <v>230979.42</v>
      </c>
      <c r="D554" s="83">
        <v>0</v>
      </c>
      <c r="E554" s="83">
        <v>230979.42</v>
      </c>
      <c r="F554" s="78" t="s">
        <v>1731</v>
      </c>
      <c r="G554" s="78" t="s">
        <v>373</v>
      </c>
      <c r="H554" s="78" t="s">
        <v>626</v>
      </c>
      <c r="I554" s="78" t="s">
        <v>1732</v>
      </c>
    </row>
    <row r="555" spans="1:9" s="54" customFormat="1" ht="13.5" hidden="1" customHeight="1" x14ac:dyDescent="0.2">
      <c r="A555" s="78" t="s">
        <v>47</v>
      </c>
      <c r="B555" s="80">
        <v>10</v>
      </c>
      <c r="C555" s="83">
        <v>230979.42</v>
      </c>
      <c r="D555" s="83">
        <v>0</v>
      </c>
      <c r="E555" s="83">
        <v>230979.42</v>
      </c>
      <c r="F555" s="78" t="s">
        <v>1733</v>
      </c>
      <c r="G555" s="78" t="s">
        <v>373</v>
      </c>
      <c r="H555" s="78" t="s">
        <v>629</v>
      </c>
      <c r="I555" s="78" t="s">
        <v>1734</v>
      </c>
    </row>
    <row r="556" spans="1:9" s="54" customFormat="1" ht="13.5" hidden="1" customHeight="1" x14ac:dyDescent="0.2">
      <c r="A556" s="78" t="s">
        <v>47</v>
      </c>
      <c r="B556" s="80">
        <v>11</v>
      </c>
      <c r="C556" s="83">
        <v>230979.41</v>
      </c>
      <c r="D556" s="83">
        <v>0</v>
      </c>
      <c r="E556" s="83">
        <v>230979.41</v>
      </c>
      <c r="F556" s="78" t="s">
        <v>1735</v>
      </c>
      <c r="G556" s="78" t="s">
        <v>373</v>
      </c>
      <c r="H556" s="78" t="s">
        <v>632</v>
      </c>
      <c r="I556" s="78" t="s">
        <v>1736</v>
      </c>
    </row>
    <row r="557" spans="1:9" s="54" customFormat="1" ht="13.5" hidden="1" customHeight="1" x14ac:dyDescent="0.2">
      <c r="A557" s="78" t="s">
        <v>47</v>
      </c>
      <c r="B557" s="80">
        <v>12</v>
      </c>
      <c r="C557" s="83">
        <v>230975.47</v>
      </c>
      <c r="D557" s="83">
        <v>0</v>
      </c>
      <c r="E557" s="83">
        <v>230975.47</v>
      </c>
      <c r="F557" s="78" t="s">
        <v>1737</v>
      </c>
      <c r="G557" s="78" t="s">
        <v>373</v>
      </c>
      <c r="H557" s="78" t="s">
        <v>635</v>
      </c>
      <c r="I557" s="78" t="s">
        <v>1738</v>
      </c>
    </row>
    <row r="558" spans="1:9" s="54" customFormat="1" ht="13.5" hidden="1" customHeight="1" x14ac:dyDescent="0.2">
      <c r="A558" s="78" t="s">
        <v>48</v>
      </c>
      <c r="B558" s="80">
        <v>1</v>
      </c>
      <c r="C558" s="83">
        <v>58818.27</v>
      </c>
      <c r="D558" s="83">
        <v>0</v>
      </c>
      <c r="E558" s="83">
        <v>58818.27</v>
      </c>
      <c r="F558" s="78" t="s">
        <v>1739</v>
      </c>
      <c r="G558" s="78" t="s">
        <v>453</v>
      </c>
      <c r="H558" s="78" t="s">
        <v>602</v>
      </c>
      <c r="I558" s="78" t="s">
        <v>1740</v>
      </c>
    </row>
    <row r="559" spans="1:9" s="54" customFormat="1" ht="13.5" hidden="1" customHeight="1" x14ac:dyDescent="0.2">
      <c r="A559" s="78" t="s">
        <v>48</v>
      </c>
      <c r="B559" s="80">
        <v>2</v>
      </c>
      <c r="C559" s="83">
        <v>58818.27</v>
      </c>
      <c r="D559" s="83">
        <v>0</v>
      </c>
      <c r="E559" s="83">
        <v>58818.27</v>
      </c>
      <c r="F559" s="78" t="s">
        <v>1741</v>
      </c>
      <c r="G559" s="78" t="s">
        <v>453</v>
      </c>
      <c r="H559" s="78" t="s">
        <v>605</v>
      </c>
      <c r="I559" s="78" t="s">
        <v>1742</v>
      </c>
    </row>
    <row r="560" spans="1:9" s="54" customFormat="1" ht="13.5" hidden="1" customHeight="1" x14ac:dyDescent="0.2">
      <c r="A560" s="78" t="s">
        <v>48</v>
      </c>
      <c r="B560" s="80">
        <v>3</v>
      </c>
      <c r="C560" s="83">
        <v>58818.27</v>
      </c>
      <c r="D560" s="83">
        <v>0</v>
      </c>
      <c r="E560" s="83">
        <v>58818.27</v>
      </c>
      <c r="F560" s="78" t="s">
        <v>1743</v>
      </c>
      <c r="G560" s="78" t="s">
        <v>453</v>
      </c>
      <c r="H560" s="78" t="s">
        <v>608</v>
      </c>
      <c r="I560" s="78" t="s">
        <v>1744</v>
      </c>
    </row>
    <row r="561" spans="1:9" s="54" customFormat="1" ht="13.5" hidden="1" customHeight="1" x14ac:dyDescent="0.2">
      <c r="A561" s="78" t="s">
        <v>48</v>
      </c>
      <c r="B561" s="80">
        <v>4</v>
      </c>
      <c r="C561" s="83">
        <v>58818.27</v>
      </c>
      <c r="D561" s="83">
        <v>0</v>
      </c>
      <c r="E561" s="83">
        <v>58818.27</v>
      </c>
      <c r="F561" s="78" t="s">
        <v>1745</v>
      </c>
      <c r="G561" s="78" t="s">
        <v>453</v>
      </c>
      <c r="H561" s="78" t="s">
        <v>611</v>
      </c>
      <c r="I561" s="78" t="s">
        <v>1746</v>
      </c>
    </row>
    <row r="562" spans="1:9" s="54" customFormat="1" ht="13.5" hidden="1" customHeight="1" x14ac:dyDescent="0.2">
      <c r="A562" s="78" t="s">
        <v>48</v>
      </c>
      <c r="B562" s="80">
        <v>5</v>
      </c>
      <c r="C562" s="83">
        <v>58818.27</v>
      </c>
      <c r="D562" s="83">
        <v>0</v>
      </c>
      <c r="E562" s="83">
        <v>58818.27</v>
      </c>
      <c r="F562" s="78" t="s">
        <v>1747</v>
      </c>
      <c r="G562" s="78" t="s">
        <v>453</v>
      </c>
      <c r="H562" s="78" t="s">
        <v>614</v>
      </c>
      <c r="I562" s="78" t="s">
        <v>1748</v>
      </c>
    </row>
    <row r="563" spans="1:9" s="54" customFormat="1" ht="13.5" hidden="1" customHeight="1" x14ac:dyDescent="0.2">
      <c r="A563" s="78" t="s">
        <v>48</v>
      </c>
      <c r="B563" s="80">
        <v>6</v>
      </c>
      <c r="C563" s="83">
        <v>89421.05</v>
      </c>
      <c r="D563" s="83">
        <v>0</v>
      </c>
      <c r="E563" s="83">
        <v>89421.05</v>
      </c>
      <c r="F563" s="78" t="s">
        <v>1749</v>
      </c>
      <c r="G563" s="78" t="s">
        <v>453</v>
      </c>
      <c r="H563" s="78" t="s">
        <v>617</v>
      </c>
      <c r="I563" s="78" t="s">
        <v>1750</v>
      </c>
    </row>
    <row r="564" spans="1:9" s="54" customFormat="1" ht="13.5" hidden="1" customHeight="1" x14ac:dyDescent="0.2">
      <c r="A564" s="78" t="s">
        <v>48</v>
      </c>
      <c r="B564" s="80">
        <v>7</v>
      </c>
      <c r="C564" s="83">
        <v>89681.75</v>
      </c>
      <c r="D564" s="83">
        <v>0</v>
      </c>
      <c r="E564" s="83">
        <v>89681.75</v>
      </c>
      <c r="F564" s="78" t="s">
        <v>1751</v>
      </c>
      <c r="G564" s="78" t="s">
        <v>453</v>
      </c>
      <c r="H564" s="78" t="s">
        <v>620</v>
      </c>
      <c r="I564" s="78" t="s">
        <v>1752</v>
      </c>
    </row>
    <row r="565" spans="1:9" s="54" customFormat="1" ht="13.5" hidden="1" customHeight="1" x14ac:dyDescent="0.2">
      <c r="A565" s="78" t="s">
        <v>48</v>
      </c>
      <c r="B565" s="80">
        <v>8</v>
      </c>
      <c r="C565" s="83">
        <v>89682.27</v>
      </c>
      <c r="D565" s="83">
        <v>0</v>
      </c>
      <c r="E565" s="83">
        <v>89682.27</v>
      </c>
      <c r="F565" s="78" t="s">
        <v>1753</v>
      </c>
      <c r="G565" s="78" t="s">
        <v>453</v>
      </c>
      <c r="H565" s="78" t="s">
        <v>623</v>
      </c>
      <c r="I565" s="78" t="s">
        <v>1754</v>
      </c>
    </row>
    <row r="566" spans="1:9" s="54" customFormat="1" ht="13.5" hidden="1" customHeight="1" x14ac:dyDescent="0.2">
      <c r="A566" s="78" t="s">
        <v>48</v>
      </c>
      <c r="B566" s="80">
        <v>9</v>
      </c>
      <c r="C566" s="83">
        <v>92731.44</v>
      </c>
      <c r="D566" s="83">
        <v>0</v>
      </c>
      <c r="E566" s="83">
        <v>92731.44</v>
      </c>
      <c r="F566" s="78" t="s">
        <v>1755</v>
      </c>
      <c r="G566" s="78" t="s">
        <v>453</v>
      </c>
      <c r="H566" s="78" t="s">
        <v>626</v>
      </c>
      <c r="I566" s="78" t="s">
        <v>1756</v>
      </c>
    </row>
    <row r="567" spans="1:9" s="54" customFormat="1" ht="13.5" hidden="1" customHeight="1" x14ac:dyDescent="0.2">
      <c r="A567" s="78" t="s">
        <v>48</v>
      </c>
      <c r="B567" s="80">
        <v>10</v>
      </c>
      <c r="C567" s="83">
        <v>92731.44</v>
      </c>
      <c r="D567" s="83">
        <v>0</v>
      </c>
      <c r="E567" s="83">
        <v>92731.44</v>
      </c>
      <c r="F567" s="78" t="s">
        <v>1757</v>
      </c>
      <c r="G567" s="78" t="s">
        <v>453</v>
      </c>
      <c r="H567" s="78" t="s">
        <v>629</v>
      </c>
      <c r="I567" s="78" t="s">
        <v>1758</v>
      </c>
    </row>
    <row r="568" spans="1:9" s="54" customFormat="1" ht="13.5" hidden="1" customHeight="1" x14ac:dyDescent="0.2">
      <c r="A568" s="78" t="s">
        <v>48</v>
      </c>
      <c r="B568" s="80">
        <v>11</v>
      </c>
      <c r="C568" s="83">
        <v>92731.45</v>
      </c>
      <c r="D568" s="83">
        <v>0</v>
      </c>
      <c r="E568" s="83">
        <v>92731.45</v>
      </c>
      <c r="F568" s="78" t="s">
        <v>1759</v>
      </c>
      <c r="G568" s="78" t="s">
        <v>453</v>
      </c>
      <c r="H568" s="78" t="s">
        <v>632</v>
      </c>
      <c r="I568" s="78" t="s">
        <v>1760</v>
      </c>
    </row>
    <row r="569" spans="1:9" s="54" customFormat="1" ht="13.5" hidden="1" customHeight="1" x14ac:dyDescent="0.2">
      <c r="A569" s="78" t="s">
        <v>48</v>
      </c>
      <c r="B569" s="80">
        <v>12</v>
      </c>
      <c r="C569" s="83">
        <v>92729.79</v>
      </c>
      <c r="D569" s="83">
        <v>0</v>
      </c>
      <c r="E569" s="83">
        <v>92729.79</v>
      </c>
      <c r="F569" s="78" t="s">
        <v>1761</v>
      </c>
      <c r="G569" s="78" t="s">
        <v>453</v>
      </c>
      <c r="H569" s="78" t="s">
        <v>635</v>
      </c>
      <c r="I569" s="78" t="s">
        <v>1762</v>
      </c>
    </row>
    <row r="570" spans="1:9" s="54" customFormat="1" ht="13.5" hidden="1" customHeight="1" x14ac:dyDescent="0.2">
      <c r="A570" s="78" t="s">
        <v>44</v>
      </c>
      <c r="B570" s="80">
        <v>1</v>
      </c>
      <c r="C570" s="83">
        <v>863289.22</v>
      </c>
      <c r="D570" s="83">
        <v>0</v>
      </c>
      <c r="E570" s="83">
        <v>863289.22</v>
      </c>
      <c r="F570" s="78" t="s">
        <v>1763</v>
      </c>
      <c r="G570" s="78" t="s">
        <v>589</v>
      </c>
      <c r="H570" s="78" t="s">
        <v>602</v>
      </c>
      <c r="I570" s="78" t="s">
        <v>1764</v>
      </c>
    </row>
    <row r="571" spans="1:9" s="54" customFormat="1" ht="13.5" hidden="1" customHeight="1" x14ac:dyDescent="0.2">
      <c r="A571" s="78" t="s">
        <v>49</v>
      </c>
      <c r="B571" s="80">
        <v>1</v>
      </c>
      <c r="C571" s="83">
        <v>264688.81</v>
      </c>
      <c r="D571" s="83">
        <v>0</v>
      </c>
      <c r="E571" s="83">
        <v>264688.81</v>
      </c>
      <c r="F571" s="78" t="s">
        <v>1765</v>
      </c>
      <c r="G571" s="78" t="s">
        <v>328</v>
      </c>
      <c r="H571" s="78" t="s">
        <v>602</v>
      </c>
      <c r="I571" s="78" t="s">
        <v>1766</v>
      </c>
    </row>
    <row r="572" spans="1:9" s="54" customFormat="1" ht="13.5" hidden="1" customHeight="1" x14ac:dyDescent="0.2">
      <c r="A572" s="78" t="s">
        <v>49</v>
      </c>
      <c r="B572" s="80">
        <v>2</v>
      </c>
      <c r="C572" s="83">
        <v>264688.81</v>
      </c>
      <c r="D572" s="83">
        <v>0</v>
      </c>
      <c r="E572" s="83">
        <v>264688.81</v>
      </c>
      <c r="F572" s="78" t="s">
        <v>1767</v>
      </c>
      <c r="G572" s="78" t="s">
        <v>328</v>
      </c>
      <c r="H572" s="78" t="s">
        <v>605</v>
      </c>
      <c r="I572" s="78" t="s">
        <v>1768</v>
      </c>
    </row>
    <row r="573" spans="1:9" s="54" customFormat="1" ht="13.5" hidden="1" customHeight="1" x14ac:dyDescent="0.2">
      <c r="A573" s="78" t="s">
        <v>49</v>
      </c>
      <c r="B573" s="80">
        <v>3</v>
      </c>
      <c r="C573" s="83">
        <v>264688.81</v>
      </c>
      <c r="D573" s="83">
        <v>0</v>
      </c>
      <c r="E573" s="83">
        <v>264688.81</v>
      </c>
      <c r="F573" s="78" t="s">
        <v>1769</v>
      </c>
      <c r="G573" s="78" t="s">
        <v>328</v>
      </c>
      <c r="H573" s="78" t="s">
        <v>608</v>
      </c>
      <c r="I573" s="78" t="s">
        <v>1770</v>
      </c>
    </row>
    <row r="574" spans="1:9" s="54" customFormat="1" ht="13.5" hidden="1" customHeight="1" x14ac:dyDescent="0.2">
      <c r="A574" s="78" t="s">
        <v>49</v>
      </c>
      <c r="B574" s="80">
        <v>4</v>
      </c>
      <c r="C574" s="83">
        <v>264688.81</v>
      </c>
      <c r="D574" s="83">
        <v>0</v>
      </c>
      <c r="E574" s="83">
        <v>264688.81</v>
      </c>
      <c r="F574" s="78" t="s">
        <v>1771</v>
      </c>
      <c r="G574" s="78" t="s">
        <v>328</v>
      </c>
      <c r="H574" s="78" t="s">
        <v>611</v>
      </c>
      <c r="I574" s="78" t="s">
        <v>1772</v>
      </c>
    </row>
    <row r="575" spans="1:9" s="54" customFormat="1" ht="13.5" hidden="1" customHeight="1" x14ac:dyDescent="0.2">
      <c r="A575" s="78" t="s">
        <v>49</v>
      </c>
      <c r="B575" s="80">
        <v>5</v>
      </c>
      <c r="C575" s="83">
        <v>264688.81</v>
      </c>
      <c r="D575" s="83">
        <v>0</v>
      </c>
      <c r="E575" s="83">
        <v>264688.81</v>
      </c>
      <c r="F575" s="78" t="s">
        <v>1773</v>
      </c>
      <c r="G575" s="78" t="s">
        <v>328</v>
      </c>
      <c r="H575" s="78" t="s">
        <v>614</v>
      </c>
      <c r="I575" s="78" t="s">
        <v>1774</v>
      </c>
    </row>
    <row r="576" spans="1:9" s="54" customFormat="1" ht="13.5" hidden="1" customHeight="1" x14ac:dyDescent="0.2">
      <c r="A576" s="78" t="s">
        <v>49</v>
      </c>
      <c r="B576" s="80">
        <v>6</v>
      </c>
      <c r="C576" s="83">
        <v>257485.14</v>
      </c>
      <c r="D576" s="83">
        <v>0</v>
      </c>
      <c r="E576" s="83">
        <v>257485.14</v>
      </c>
      <c r="F576" s="78" t="s">
        <v>1775</v>
      </c>
      <c r="G576" s="78" t="s">
        <v>328</v>
      </c>
      <c r="H576" s="78" t="s">
        <v>617</v>
      </c>
      <c r="I576" s="78" t="s">
        <v>1776</v>
      </c>
    </row>
    <row r="577" spans="1:9" s="54" customFormat="1" ht="13.5" hidden="1" customHeight="1" x14ac:dyDescent="0.2">
      <c r="A577" s="78" t="s">
        <v>49</v>
      </c>
      <c r="B577" s="80">
        <v>7</v>
      </c>
      <c r="C577" s="83">
        <v>256217.5</v>
      </c>
      <c r="D577" s="83">
        <v>0</v>
      </c>
      <c r="E577" s="83">
        <v>256217.5</v>
      </c>
      <c r="F577" s="78" t="s">
        <v>1777</v>
      </c>
      <c r="G577" s="78" t="s">
        <v>328</v>
      </c>
      <c r="H577" s="78" t="s">
        <v>620</v>
      </c>
      <c r="I577" s="78" t="s">
        <v>1778</v>
      </c>
    </row>
    <row r="578" spans="1:9" s="54" customFormat="1" ht="13.5" hidden="1" customHeight="1" x14ac:dyDescent="0.2">
      <c r="A578" s="78" t="s">
        <v>49</v>
      </c>
      <c r="B578" s="80">
        <v>8</v>
      </c>
      <c r="C578" s="83">
        <v>256219.21</v>
      </c>
      <c r="D578" s="83">
        <v>0</v>
      </c>
      <c r="E578" s="83">
        <v>256219.21</v>
      </c>
      <c r="F578" s="78" t="s">
        <v>1779</v>
      </c>
      <c r="G578" s="78" t="s">
        <v>328</v>
      </c>
      <c r="H578" s="78" t="s">
        <v>623</v>
      </c>
      <c r="I578" s="78" t="s">
        <v>1780</v>
      </c>
    </row>
    <row r="579" spans="1:9" s="54" customFormat="1" ht="13.5" hidden="1" customHeight="1" x14ac:dyDescent="0.2">
      <c r="A579" s="78" t="s">
        <v>49</v>
      </c>
      <c r="B579" s="80">
        <v>9</v>
      </c>
      <c r="C579" s="83">
        <v>266275.65999999997</v>
      </c>
      <c r="D579" s="83">
        <v>0</v>
      </c>
      <c r="E579" s="83">
        <v>266275.65999999997</v>
      </c>
      <c r="F579" s="78" t="s">
        <v>1781</v>
      </c>
      <c r="G579" s="78" t="s">
        <v>328</v>
      </c>
      <c r="H579" s="78" t="s">
        <v>626</v>
      </c>
      <c r="I579" s="78" t="s">
        <v>1782</v>
      </c>
    </row>
    <row r="580" spans="1:9" s="54" customFormat="1" ht="13.5" hidden="1" customHeight="1" x14ac:dyDescent="0.2">
      <c r="A580" s="78" t="s">
        <v>49</v>
      </c>
      <c r="B580" s="80">
        <v>10</v>
      </c>
      <c r="C580" s="83">
        <v>266275.67</v>
      </c>
      <c r="D580" s="83">
        <v>0</v>
      </c>
      <c r="E580" s="83">
        <v>266275.67</v>
      </c>
      <c r="F580" s="78" t="s">
        <v>1783</v>
      </c>
      <c r="G580" s="78" t="s">
        <v>328</v>
      </c>
      <c r="H580" s="78" t="s">
        <v>629</v>
      </c>
      <c r="I580" s="78" t="s">
        <v>1784</v>
      </c>
    </row>
    <row r="581" spans="1:9" s="54" customFormat="1" ht="13.5" hidden="1" customHeight="1" x14ac:dyDescent="0.2">
      <c r="A581" s="78" t="s">
        <v>49</v>
      </c>
      <c r="B581" s="80">
        <v>11</v>
      </c>
      <c r="C581" s="83">
        <v>266275.65999999997</v>
      </c>
      <c r="D581" s="83">
        <v>0</v>
      </c>
      <c r="E581" s="83">
        <v>266275.65999999997</v>
      </c>
      <c r="F581" s="78" t="s">
        <v>1785</v>
      </c>
      <c r="G581" s="78" t="s">
        <v>328</v>
      </c>
      <c r="H581" s="78" t="s">
        <v>632</v>
      </c>
      <c r="I581" s="78" t="s">
        <v>1786</v>
      </c>
    </row>
    <row r="582" spans="1:9" s="54" customFormat="1" ht="13.5" hidden="1" customHeight="1" x14ac:dyDescent="0.2">
      <c r="A582" s="78" t="s">
        <v>49</v>
      </c>
      <c r="B582" s="80">
        <v>12</v>
      </c>
      <c r="C582" s="83">
        <v>266270.2</v>
      </c>
      <c r="D582" s="83">
        <v>0</v>
      </c>
      <c r="E582" s="83">
        <v>266270.2</v>
      </c>
      <c r="F582" s="78" t="s">
        <v>1787</v>
      </c>
      <c r="G582" s="78" t="s">
        <v>328</v>
      </c>
      <c r="H582" s="78" t="s">
        <v>635</v>
      </c>
      <c r="I582" s="78" t="s">
        <v>1788</v>
      </c>
    </row>
    <row r="583" spans="1:9" s="54" customFormat="1" ht="13.5" hidden="1" customHeight="1" x14ac:dyDescent="0.2">
      <c r="A583" s="78" t="s">
        <v>50</v>
      </c>
      <c r="B583" s="80">
        <v>1</v>
      </c>
      <c r="C583" s="83">
        <v>7661051.96</v>
      </c>
      <c r="D583" s="83">
        <v>0</v>
      </c>
      <c r="E583" s="83">
        <v>7661051.96</v>
      </c>
      <c r="F583" s="78" t="s">
        <v>1789</v>
      </c>
      <c r="G583" s="78" t="s">
        <v>348</v>
      </c>
      <c r="H583" s="78" t="s">
        <v>602</v>
      </c>
      <c r="I583" s="78" t="s">
        <v>1790</v>
      </c>
    </row>
    <row r="584" spans="1:9" s="54" customFormat="1" ht="13.5" hidden="1" customHeight="1" x14ac:dyDescent="0.2">
      <c r="A584" s="78" t="s">
        <v>50</v>
      </c>
      <c r="B584" s="80">
        <v>2</v>
      </c>
      <c r="C584" s="83">
        <v>9872083.1999999993</v>
      </c>
      <c r="D584" s="83">
        <v>0</v>
      </c>
      <c r="E584" s="83">
        <v>9872083.1999999993</v>
      </c>
      <c r="F584" s="78" t="s">
        <v>1791</v>
      </c>
      <c r="G584" s="78" t="s">
        <v>348</v>
      </c>
      <c r="H584" s="78" t="s">
        <v>605</v>
      </c>
      <c r="I584" s="78" t="s">
        <v>1792</v>
      </c>
    </row>
    <row r="585" spans="1:9" s="54" customFormat="1" ht="13.5" hidden="1" customHeight="1" x14ac:dyDescent="0.2">
      <c r="A585" s="78" t="s">
        <v>50</v>
      </c>
      <c r="B585" s="80">
        <v>3</v>
      </c>
      <c r="C585" s="83">
        <v>8403809.3300000001</v>
      </c>
      <c r="D585" s="83">
        <v>0</v>
      </c>
      <c r="E585" s="83">
        <v>8403809.3300000001</v>
      </c>
      <c r="F585" s="78" t="s">
        <v>1793</v>
      </c>
      <c r="G585" s="78" t="s">
        <v>348</v>
      </c>
      <c r="H585" s="78" t="s">
        <v>608</v>
      </c>
      <c r="I585" s="78" t="s">
        <v>1794</v>
      </c>
    </row>
    <row r="586" spans="1:9" s="54" customFormat="1" ht="13.5" hidden="1" customHeight="1" x14ac:dyDescent="0.2">
      <c r="A586" s="78" t="s">
        <v>50</v>
      </c>
      <c r="B586" s="80">
        <v>4</v>
      </c>
      <c r="C586" s="83">
        <v>8645986.8300000001</v>
      </c>
      <c r="D586" s="83">
        <v>0</v>
      </c>
      <c r="E586" s="83">
        <v>8645986.8300000001</v>
      </c>
      <c r="F586" s="78" t="s">
        <v>1795</v>
      </c>
      <c r="G586" s="78" t="s">
        <v>348</v>
      </c>
      <c r="H586" s="78" t="s">
        <v>611</v>
      </c>
      <c r="I586" s="78" t="s">
        <v>1796</v>
      </c>
    </row>
    <row r="587" spans="1:9" s="54" customFormat="1" ht="13.5" hidden="1" customHeight="1" x14ac:dyDescent="0.2">
      <c r="A587" s="78" t="s">
        <v>50</v>
      </c>
      <c r="B587" s="80">
        <v>5</v>
      </c>
      <c r="C587" s="83">
        <v>8645986.8100000005</v>
      </c>
      <c r="D587" s="83">
        <v>0</v>
      </c>
      <c r="E587" s="83">
        <v>8645986.8100000005</v>
      </c>
      <c r="F587" s="78" t="s">
        <v>1797</v>
      </c>
      <c r="G587" s="78" t="s">
        <v>348</v>
      </c>
      <c r="H587" s="78" t="s">
        <v>614</v>
      </c>
      <c r="I587" s="78" t="s">
        <v>1798</v>
      </c>
    </row>
    <row r="588" spans="1:9" s="54" customFormat="1" ht="13.5" hidden="1" customHeight="1" x14ac:dyDescent="0.2">
      <c r="A588" s="78" t="s">
        <v>50</v>
      </c>
      <c r="B588" s="80">
        <v>6</v>
      </c>
      <c r="C588" s="83">
        <v>8177827.8600000003</v>
      </c>
      <c r="D588" s="83">
        <v>0</v>
      </c>
      <c r="E588" s="83">
        <v>8177827.8600000003</v>
      </c>
      <c r="F588" s="78" t="s">
        <v>1799</v>
      </c>
      <c r="G588" s="78" t="s">
        <v>348</v>
      </c>
      <c r="H588" s="78" t="s">
        <v>617</v>
      </c>
      <c r="I588" s="78" t="s">
        <v>1800</v>
      </c>
    </row>
    <row r="589" spans="1:9" s="54" customFormat="1" ht="13.5" hidden="1" customHeight="1" x14ac:dyDescent="0.2">
      <c r="A589" s="78" t="s">
        <v>50</v>
      </c>
      <c r="B589" s="80">
        <v>7</v>
      </c>
      <c r="C589" s="83">
        <v>8165180.79</v>
      </c>
      <c r="D589" s="83">
        <v>0</v>
      </c>
      <c r="E589" s="83">
        <v>8165180.79</v>
      </c>
      <c r="F589" s="78" t="s">
        <v>1801</v>
      </c>
      <c r="G589" s="78" t="s">
        <v>348</v>
      </c>
      <c r="H589" s="78" t="s">
        <v>620</v>
      </c>
      <c r="I589" s="78" t="s">
        <v>1802</v>
      </c>
    </row>
    <row r="590" spans="1:9" s="54" customFormat="1" ht="13.5" hidden="1" customHeight="1" x14ac:dyDescent="0.2">
      <c r="A590" s="78" t="s">
        <v>50</v>
      </c>
      <c r="B590" s="80">
        <v>8</v>
      </c>
      <c r="C590" s="83">
        <v>8165224.0099999998</v>
      </c>
      <c r="D590" s="83">
        <v>0</v>
      </c>
      <c r="E590" s="83">
        <v>8165224.0099999998</v>
      </c>
      <c r="F590" s="78" t="s">
        <v>1803</v>
      </c>
      <c r="G590" s="78" t="s">
        <v>348</v>
      </c>
      <c r="H590" s="78" t="s">
        <v>623</v>
      </c>
      <c r="I590" s="78" t="s">
        <v>1804</v>
      </c>
    </row>
    <row r="591" spans="1:9" s="54" customFormat="1" ht="13.5" hidden="1" customHeight="1" x14ac:dyDescent="0.2">
      <c r="A591" s="78" t="s">
        <v>50</v>
      </c>
      <c r="B591" s="80">
        <v>9</v>
      </c>
      <c r="C591" s="83">
        <v>8403956</v>
      </c>
      <c r="D591" s="83">
        <v>0</v>
      </c>
      <c r="E591" s="83">
        <v>8403956</v>
      </c>
      <c r="F591" s="78" t="s">
        <v>1805</v>
      </c>
      <c r="G591" s="78" t="s">
        <v>348</v>
      </c>
      <c r="H591" s="78" t="s">
        <v>626</v>
      </c>
      <c r="I591" s="78" t="s">
        <v>1806</v>
      </c>
    </row>
    <row r="592" spans="1:9" s="54" customFormat="1" ht="13.5" hidden="1" customHeight="1" x14ac:dyDescent="0.2">
      <c r="A592" s="78" t="s">
        <v>50</v>
      </c>
      <c r="B592" s="80">
        <v>10</v>
      </c>
      <c r="C592" s="83">
        <v>8404041.4199999999</v>
      </c>
      <c r="D592" s="83">
        <v>0</v>
      </c>
      <c r="E592" s="83">
        <v>8404041.4199999999</v>
      </c>
      <c r="F592" s="78" t="s">
        <v>1807</v>
      </c>
      <c r="G592" s="78" t="s">
        <v>348</v>
      </c>
      <c r="H592" s="78" t="s">
        <v>629</v>
      </c>
      <c r="I592" s="78" t="s">
        <v>1808</v>
      </c>
    </row>
    <row r="593" spans="1:9" s="54" customFormat="1" ht="13.5" hidden="1" customHeight="1" x14ac:dyDescent="0.2">
      <c r="A593" s="78" t="s">
        <v>50</v>
      </c>
      <c r="B593" s="80">
        <v>11</v>
      </c>
      <c r="C593" s="83">
        <v>8404084.3699999992</v>
      </c>
      <c r="D593" s="83">
        <v>0</v>
      </c>
      <c r="E593" s="83">
        <v>8404084.3699999992</v>
      </c>
      <c r="F593" s="78" t="s">
        <v>1809</v>
      </c>
      <c r="G593" s="78" t="s">
        <v>348</v>
      </c>
      <c r="H593" s="78" t="s">
        <v>632</v>
      </c>
      <c r="I593" s="78" t="s">
        <v>1810</v>
      </c>
    </row>
    <row r="594" spans="1:9" s="54" customFormat="1" ht="13.5" hidden="1" customHeight="1" x14ac:dyDescent="0.2">
      <c r="A594" s="78" t="s">
        <v>50</v>
      </c>
      <c r="B594" s="80">
        <v>12</v>
      </c>
      <c r="C594" s="83">
        <v>8531432.7400000002</v>
      </c>
      <c r="D594" s="83">
        <v>0</v>
      </c>
      <c r="E594" s="83">
        <v>8531432.7400000002</v>
      </c>
      <c r="F594" s="78" t="s">
        <v>1811</v>
      </c>
      <c r="G594" s="78" t="s">
        <v>348</v>
      </c>
      <c r="H594" s="78" t="s">
        <v>635</v>
      </c>
      <c r="I594" s="78" t="s">
        <v>1812</v>
      </c>
    </row>
    <row r="595" spans="1:9" s="54" customFormat="1" ht="13.5" hidden="1" customHeight="1" x14ac:dyDescent="0.2">
      <c r="A595" s="78" t="s">
        <v>51</v>
      </c>
      <c r="B595" s="80">
        <v>1</v>
      </c>
      <c r="C595" s="83">
        <v>5562627.0499999998</v>
      </c>
      <c r="D595" s="83">
        <v>0</v>
      </c>
      <c r="E595" s="83">
        <v>5562627.0499999998</v>
      </c>
      <c r="F595" s="78" t="s">
        <v>1813</v>
      </c>
      <c r="G595" s="78" t="s">
        <v>349</v>
      </c>
      <c r="H595" s="78" t="s">
        <v>602</v>
      </c>
      <c r="I595" s="78" t="s">
        <v>1814</v>
      </c>
    </row>
    <row r="596" spans="1:9" s="54" customFormat="1" ht="13.5" hidden="1" customHeight="1" x14ac:dyDescent="0.2">
      <c r="A596" s="78" t="s">
        <v>51</v>
      </c>
      <c r="B596" s="80">
        <v>2</v>
      </c>
      <c r="C596" s="83">
        <v>5562877.0499999998</v>
      </c>
      <c r="D596" s="83">
        <v>0</v>
      </c>
      <c r="E596" s="83">
        <v>5562877.0499999998</v>
      </c>
      <c r="F596" s="78" t="s">
        <v>1815</v>
      </c>
      <c r="G596" s="78" t="s">
        <v>349</v>
      </c>
      <c r="H596" s="78" t="s">
        <v>605</v>
      </c>
      <c r="I596" s="78" t="s">
        <v>1816</v>
      </c>
    </row>
    <row r="597" spans="1:9" s="54" customFormat="1" ht="13.5" hidden="1" customHeight="1" x14ac:dyDescent="0.2">
      <c r="A597" s="78" t="s">
        <v>51</v>
      </c>
      <c r="B597" s="80">
        <v>3</v>
      </c>
      <c r="C597" s="83">
        <v>5562981.5599999996</v>
      </c>
      <c r="D597" s="83">
        <v>0</v>
      </c>
      <c r="E597" s="83">
        <v>5562981.5599999996</v>
      </c>
      <c r="F597" s="78" t="s">
        <v>1817</v>
      </c>
      <c r="G597" s="78" t="s">
        <v>349</v>
      </c>
      <c r="H597" s="78" t="s">
        <v>608</v>
      </c>
      <c r="I597" s="78" t="s">
        <v>1818</v>
      </c>
    </row>
    <row r="598" spans="1:9" s="54" customFormat="1" ht="13.5" hidden="1" customHeight="1" x14ac:dyDescent="0.2">
      <c r="A598" s="78" t="s">
        <v>51</v>
      </c>
      <c r="B598" s="80">
        <v>4</v>
      </c>
      <c r="C598" s="83">
        <v>5562981.5599999996</v>
      </c>
      <c r="D598" s="83">
        <v>0</v>
      </c>
      <c r="E598" s="83">
        <v>5562981.5599999996</v>
      </c>
      <c r="F598" s="78" t="s">
        <v>1819</v>
      </c>
      <c r="G598" s="78" t="s">
        <v>349</v>
      </c>
      <c r="H598" s="78" t="s">
        <v>611</v>
      </c>
      <c r="I598" s="78" t="s">
        <v>1820</v>
      </c>
    </row>
    <row r="599" spans="1:9" s="54" customFormat="1" ht="13.5" hidden="1" customHeight="1" x14ac:dyDescent="0.2">
      <c r="A599" s="78" t="s">
        <v>51</v>
      </c>
      <c r="B599" s="80">
        <v>5</v>
      </c>
      <c r="C599" s="83">
        <v>5562981.5599999996</v>
      </c>
      <c r="D599" s="83">
        <v>0</v>
      </c>
      <c r="E599" s="83">
        <v>5562981.5599999996</v>
      </c>
      <c r="F599" s="78" t="s">
        <v>1821</v>
      </c>
      <c r="G599" s="78" t="s">
        <v>349</v>
      </c>
      <c r="H599" s="78" t="s">
        <v>614</v>
      </c>
      <c r="I599" s="78" t="s">
        <v>1822</v>
      </c>
    </row>
    <row r="600" spans="1:9" s="54" customFormat="1" ht="13.5" hidden="1" customHeight="1" x14ac:dyDescent="0.2">
      <c r="A600" s="78" t="s">
        <v>51</v>
      </c>
      <c r="B600" s="80">
        <v>6</v>
      </c>
      <c r="C600" s="83">
        <v>4861972.5999999996</v>
      </c>
      <c r="D600" s="83">
        <v>0</v>
      </c>
      <c r="E600" s="83">
        <v>4861972.5999999996</v>
      </c>
      <c r="F600" s="78" t="s">
        <v>1823</v>
      </c>
      <c r="G600" s="78" t="s">
        <v>349</v>
      </c>
      <c r="H600" s="78" t="s">
        <v>617</v>
      </c>
      <c r="I600" s="78" t="s">
        <v>1824</v>
      </c>
    </row>
    <row r="601" spans="1:9" s="54" customFormat="1" ht="13.5" hidden="1" customHeight="1" x14ac:dyDescent="0.2">
      <c r="A601" s="78" t="s">
        <v>51</v>
      </c>
      <c r="B601" s="80">
        <v>7</v>
      </c>
      <c r="C601" s="83">
        <v>4862257</v>
      </c>
      <c r="D601" s="83">
        <v>0</v>
      </c>
      <c r="E601" s="83">
        <v>4862257</v>
      </c>
      <c r="F601" s="78" t="s">
        <v>1825</v>
      </c>
      <c r="G601" s="78" t="s">
        <v>349</v>
      </c>
      <c r="H601" s="78" t="s">
        <v>620</v>
      </c>
      <c r="I601" s="78" t="s">
        <v>1826</v>
      </c>
    </row>
    <row r="602" spans="1:9" s="54" customFormat="1" ht="13.5" hidden="1" customHeight="1" x14ac:dyDescent="0.2">
      <c r="A602" s="78" t="s">
        <v>51</v>
      </c>
      <c r="B602" s="80">
        <v>8</v>
      </c>
      <c r="C602" s="83">
        <v>4862216.87</v>
      </c>
      <c r="D602" s="83">
        <v>0</v>
      </c>
      <c r="E602" s="83">
        <v>4862216.87</v>
      </c>
      <c r="F602" s="78" t="s">
        <v>1827</v>
      </c>
      <c r="G602" s="78" t="s">
        <v>349</v>
      </c>
      <c r="H602" s="78" t="s">
        <v>623</v>
      </c>
      <c r="I602" s="78" t="s">
        <v>1828</v>
      </c>
    </row>
    <row r="603" spans="1:9" s="54" customFormat="1" ht="13.5" hidden="1" customHeight="1" x14ac:dyDescent="0.2">
      <c r="A603" s="78" t="s">
        <v>51</v>
      </c>
      <c r="B603" s="80">
        <v>9</v>
      </c>
      <c r="C603" s="83">
        <v>5029430.1399999997</v>
      </c>
      <c r="D603" s="83">
        <v>0</v>
      </c>
      <c r="E603" s="83">
        <v>5029430.1399999997</v>
      </c>
      <c r="F603" s="78" t="s">
        <v>1829</v>
      </c>
      <c r="G603" s="78" t="s">
        <v>349</v>
      </c>
      <c r="H603" s="78" t="s">
        <v>626</v>
      </c>
      <c r="I603" s="78" t="s">
        <v>1830</v>
      </c>
    </row>
    <row r="604" spans="1:9" s="54" customFormat="1" ht="13.5" hidden="1" customHeight="1" x14ac:dyDescent="0.2">
      <c r="A604" s="78" t="s">
        <v>51</v>
      </c>
      <c r="B604" s="80">
        <v>10</v>
      </c>
      <c r="C604" s="83">
        <v>5029430.1399999997</v>
      </c>
      <c r="D604" s="83">
        <v>0</v>
      </c>
      <c r="E604" s="83">
        <v>5029430.1399999997</v>
      </c>
      <c r="F604" s="78" t="s">
        <v>1831</v>
      </c>
      <c r="G604" s="78" t="s">
        <v>349</v>
      </c>
      <c r="H604" s="78" t="s">
        <v>629</v>
      </c>
      <c r="I604" s="78" t="s">
        <v>1832</v>
      </c>
    </row>
    <row r="605" spans="1:9" s="54" customFormat="1" ht="13.5" hidden="1" customHeight="1" x14ac:dyDescent="0.2">
      <c r="A605" s="78" t="s">
        <v>51</v>
      </c>
      <c r="B605" s="80">
        <v>11</v>
      </c>
      <c r="C605" s="83">
        <v>5029325.99</v>
      </c>
      <c r="D605" s="83">
        <v>0</v>
      </c>
      <c r="E605" s="83">
        <v>5029325.99</v>
      </c>
      <c r="F605" s="78" t="s">
        <v>1833</v>
      </c>
      <c r="G605" s="78" t="s">
        <v>349</v>
      </c>
      <c r="H605" s="78" t="s">
        <v>632</v>
      </c>
      <c r="I605" s="78" t="s">
        <v>1834</v>
      </c>
    </row>
    <row r="606" spans="1:9" s="54" customFormat="1" ht="13.5" hidden="1" customHeight="1" x14ac:dyDescent="0.2">
      <c r="A606" s="78" t="s">
        <v>51</v>
      </c>
      <c r="B606" s="80">
        <v>12</v>
      </c>
      <c r="C606" s="83">
        <v>5029408.1399999997</v>
      </c>
      <c r="D606" s="83">
        <v>0</v>
      </c>
      <c r="E606" s="83">
        <v>5029408.1399999997</v>
      </c>
      <c r="F606" s="78" t="s">
        <v>1835</v>
      </c>
      <c r="G606" s="78" t="s">
        <v>349</v>
      </c>
      <c r="H606" s="78" t="s">
        <v>635</v>
      </c>
      <c r="I606" s="78" t="s">
        <v>1836</v>
      </c>
    </row>
    <row r="607" spans="1:9" s="54" customFormat="1" ht="13.5" hidden="1" customHeight="1" x14ac:dyDescent="0.2">
      <c r="A607" s="78" t="s">
        <v>52</v>
      </c>
      <c r="B607" s="80">
        <v>1</v>
      </c>
      <c r="C607" s="83">
        <v>5466848.5800000001</v>
      </c>
      <c r="D607" s="83">
        <v>0</v>
      </c>
      <c r="E607" s="83">
        <v>5466848.5800000001</v>
      </c>
      <c r="F607" s="78" t="s">
        <v>1837</v>
      </c>
      <c r="G607" s="78" t="s">
        <v>458</v>
      </c>
      <c r="H607" s="78" t="s">
        <v>602</v>
      </c>
      <c r="I607" s="78" t="s">
        <v>1838</v>
      </c>
    </row>
    <row r="608" spans="1:9" s="54" customFormat="1" ht="13.5" hidden="1" customHeight="1" x14ac:dyDescent="0.2">
      <c r="A608" s="78" t="s">
        <v>52</v>
      </c>
      <c r="B608" s="80">
        <v>2</v>
      </c>
      <c r="C608" s="83">
        <v>5466848.5800000001</v>
      </c>
      <c r="D608" s="83">
        <v>0</v>
      </c>
      <c r="E608" s="83">
        <v>5466848.5800000001</v>
      </c>
      <c r="F608" s="78" t="s">
        <v>1839</v>
      </c>
      <c r="G608" s="78" t="s">
        <v>458</v>
      </c>
      <c r="H608" s="78" t="s">
        <v>605</v>
      </c>
      <c r="I608" s="78" t="s">
        <v>1840</v>
      </c>
    </row>
    <row r="609" spans="1:9" s="54" customFormat="1" ht="13.5" hidden="1" customHeight="1" x14ac:dyDescent="0.2">
      <c r="A609" s="78" t="s">
        <v>52</v>
      </c>
      <c r="B609" s="80">
        <v>3</v>
      </c>
      <c r="C609" s="83">
        <v>5466937.6500000004</v>
      </c>
      <c r="D609" s="83">
        <v>0</v>
      </c>
      <c r="E609" s="83">
        <v>5466937.6500000004</v>
      </c>
      <c r="F609" s="78" t="s">
        <v>1841</v>
      </c>
      <c r="G609" s="78" t="s">
        <v>458</v>
      </c>
      <c r="H609" s="78" t="s">
        <v>608</v>
      </c>
      <c r="I609" s="78" t="s">
        <v>1842</v>
      </c>
    </row>
    <row r="610" spans="1:9" s="54" customFormat="1" ht="13.5" hidden="1" customHeight="1" x14ac:dyDescent="0.2">
      <c r="A610" s="78" t="s">
        <v>52</v>
      </c>
      <c r="B610" s="80">
        <v>4</v>
      </c>
      <c r="C610" s="83">
        <v>5466937.6500000004</v>
      </c>
      <c r="D610" s="83">
        <v>0</v>
      </c>
      <c r="E610" s="83">
        <v>5466937.6500000004</v>
      </c>
      <c r="F610" s="78" t="s">
        <v>1843</v>
      </c>
      <c r="G610" s="78" t="s">
        <v>458</v>
      </c>
      <c r="H610" s="78" t="s">
        <v>611</v>
      </c>
      <c r="I610" s="78" t="s">
        <v>1844</v>
      </c>
    </row>
    <row r="611" spans="1:9" s="54" customFormat="1" ht="13.5" hidden="1" customHeight="1" x14ac:dyDescent="0.2">
      <c r="A611" s="78" t="s">
        <v>52</v>
      </c>
      <c r="B611" s="80">
        <v>5</v>
      </c>
      <c r="C611" s="83">
        <v>5466937.6500000004</v>
      </c>
      <c r="D611" s="83">
        <v>0</v>
      </c>
      <c r="E611" s="83">
        <v>5466937.6500000004</v>
      </c>
      <c r="F611" s="78" t="s">
        <v>1845</v>
      </c>
      <c r="G611" s="78" t="s">
        <v>458</v>
      </c>
      <c r="H611" s="78" t="s">
        <v>614</v>
      </c>
      <c r="I611" s="78" t="s">
        <v>1846</v>
      </c>
    </row>
    <row r="612" spans="1:9" s="54" customFormat="1" ht="13.5" hidden="1" customHeight="1" x14ac:dyDescent="0.2">
      <c r="A612" s="78" t="s">
        <v>52</v>
      </c>
      <c r="B612" s="80">
        <v>6</v>
      </c>
      <c r="C612" s="83">
        <v>5390320.4500000002</v>
      </c>
      <c r="D612" s="83">
        <v>0</v>
      </c>
      <c r="E612" s="83">
        <v>5390320.4500000002</v>
      </c>
      <c r="F612" s="78" t="s">
        <v>1847</v>
      </c>
      <c r="G612" s="78" t="s">
        <v>458</v>
      </c>
      <c r="H612" s="78" t="s">
        <v>617</v>
      </c>
      <c r="I612" s="78" t="s">
        <v>1848</v>
      </c>
    </row>
    <row r="613" spans="1:9" s="54" customFormat="1" ht="13.5" hidden="1" customHeight="1" x14ac:dyDescent="0.2">
      <c r="A613" s="78" t="s">
        <v>52</v>
      </c>
      <c r="B613" s="80">
        <v>7</v>
      </c>
      <c r="C613" s="83">
        <v>5389452.4100000001</v>
      </c>
      <c r="D613" s="83">
        <v>0</v>
      </c>
      <c r="E613" s="83">
        <v>5389452.4100000001</v>
      </c>
      <c r="F613" s="78" t="s">
        <v>1849</v>
      </c>
      <c r="G613" s="78" t="s">
        <v>458</v>
      </c>
      <c r="H613" s="78" t="s">
        <v>620</v>
      </c>
      <c r="I613" s="78" t="s">
        <v>1850</v>
      </c>
    </row>
    <row r="614" spans="1:9" s="54" customFormat="1" ht="13.5" hidden="1" customHeight="1" x14ac:dyDescent="0.2">
      <c r="A614" s="78" t="s">
        <v>52</v>
      </c>
      <c r="B614" s="80">
        <v>8</v>
      </c>
      <c r="C614" s="83">
        <v>5389477.9500000002</v>
      </c>
      <c r="D614" s="83">
        <v>0</v>
      </c>
      <c r="E614" s="83">
        <v>5389477.9500000002</v>
      </c>
      <c r="F614" s="78" t="s">
        <v>1851</v>
      </c>
      <c r="G614" s="78" t="s">
        <v>458</v>
      </c>
      <c r="H614" s="78" t="s">
        <v>623</v>
      </c>
      <c r="I614" s="78" t="s">
        <v>1852</v>
      </c>
    </row>
    <row r="615" spans="1:9" s="54" customFormat="1" ht="13.5" hidden="1" customHeight="1" x14ac:dyDescent="0.2">
      <c r="A615" s="78" t="s">
        <v>52</v>
      </c>
      <c r="B615" s="80">
        <v>9</v>
      </c>
      <c r="C615" s="83">
        <v>5539359.1900000004</v>
      </c>
      <c r="D615" s="83">
        <v>0</v>
      </c>
      <c r="E615" s="83">
        <v>5539359.1900000004</v>
      </c>
      <c r="F615" s="78" t="s">
        <v>1853</v>
      </c>
      <c r="G615" s="78" t="s">
        <v>458</v>
      </c>
      <c r="H615" s="78" t="s">
        <v>626</v>
      </c>
      <c r="I615" s="78" t="s">
        <v>1854</v>
      </c>
    </row>
    <row r="616" spans="1:9" s="54" customFormat="1" ht="13.5" hidden="1" customHeight="1" x14ac:dyDescent="0.2">
      <c r="A616" s="78" t="s">
        <v>52</v>
      </c>
      <c r="B616" s="80">
        <v>10</v>
      </c>
      <c r="C616" s="83">
        <v>5539359.1900000004</v>
      </c>
      <c r="D616" s="83">
        <v>0</v>
      </c>
      <c r="E616" s="83">
        <v>5539359.1900000004</v>
      </c>
      <c r="F616" s="78" t="s">
        <v>1855</v>
      </c>
      <c r="G616" s="78" t="s">
        <v>458</v>
      </c>
      <c r="H616" s="78" t="s">
        <v>629</v>
      </c>
      <c r="I616" s="78" t="s">
        <v>1856</v>
      </c>
    </row>
    <row r="617" spans="1:9" s="54" customFormat="1" ht="13.5" hidden="1" customHeight="1" x14ac:dyDescent="0.2">
      <c r="A617" s="78" t="s">
        <v>52</v>
      </c>
      <c r="B617" s="80">
        <v>11</v>
      </c>
      <c r="C617" s="83">
        <v>5539359.1900000004</v>
      </c>
      <c r="D617" s="83">
        <v>0</v>
      </c>
      <c r="E617" s="83">
        <v>5539359.1900000004</v>
      </c>
      <c r="F617" s="78" t="s">
        <v>1857</v>
      </c>
      <c r="G617" s="78" t="s">
        <v>458</v>
      </c>
      <c r="H617" s="78" t="s">
        <v>632</v>
      </c>
      <c r="I617" s="78" t="s">
        <v>1858</v>
      </c>
    </row>
    <row r="618" spans="1:9" s="54" customFormat="1" ht="13.5" hidden="1" customHeight="1" x14ac:dyDescent="0.2">
      <c r="A618" s="78" t="s">
        <v>52</v>
      </c>
      <c r="B618" s="80">
        <v>12</v>
      </c>
      <c r="C618" s="83">
        <v>5539277.7199999997</v>
      </c>
      <c r="D618" s="83">
        <v>0</v>
      </c>
      <c r="E618" s="83">
        <v>5539277.7199999997</v>
      </c>
      <c r="F618" s="78" t="s">
        <v>1859</v>
      </c>
      <c r="G618" s="78" t="s">
        <v>458</v>
      </c>
      <c r="H618" s="78" t="s">
        <v>635</v>
      </c>
      <c r="I618" s="78" t="s">
        <v>1860</v>
      </c>
    </row>
    <row r="619" spans="1:9" s="54" customFormat="1" ht="13.5" hidden="1" customHeight="1" x14ac:dyDescent="0.2">
      <c r="A619" s="78" t="s">
        <v>53</v>
      </c>
      <c r="B619" s="80">
        <v>1</v>
      </c>
      <c r="C619" s="83">
        <v>12747023.939999999</v>
      </c>
      <c r="D619" s="83">
        <v>0</v>
      </c>
      <c r="E619" s="83">
        <v>12747023.939999999</v>
      </c>
      <c r="F619" s="78" t="s">
        <v>1861</v>
      </c>
      <c r="G619" s="78" t="s">
        <v>429</v>
      </c>
      <c r="H619" s="78" t="s">
        <v>602</v>
      </c>
      <c r="I619" s="78" t="s">
        <v>1862</v>
      </c>
    </row>
    <row r="620" spans="1:9" s="54" customFormat="1" ht="13.5" hidden="1" customHeight="1" x14ac:dyDescent="0.2">
      <c r="A620" s="78" t="s">
        <v>53</v>
      </c>
      <c r="B620" s="80">
        <v>2</v>
      </c>
      <c r="C620" s="83">
        <v>12747023.939999999</v>
      </c>
      <c r="D620" s="83">
        <v>0</v>
      </c>
      <c r="E620" s="83">
        <v>12747023.939999999</v>
      </c>
      <c r="F620" s="78" t="s">
        <v>1863</v>
      </c>
      <c r="G620" s="78" t="s">
        <v>429</v>
      </c>
      <c r="H620" s="78" t="s">
        <v>605</v>
      </c>
      <c r="I620" s="78" t="s">
        <v>1864</v>
      </c>
    </row>
    <row r="621" spans="1:9" s="54" customFormat="1" ht="13.5" hidden="1" customHeight="1" x14ac:dyDescent="0.2">
      <c r="A621" s="78" t="s">
        <v>53</v>
      </c>
      <c r="B621" s="80">
        <v>3</v>
      </c>
      <c r="C621" s="83">
        <v>12747023.939999999</v>
      </c>
      <c r="D621" s="83">
        <v>0</v>
      </c>
      <c r="E621" s="83">
        <v>12747023.939999999</v>
      </c>
      <c r="F621" s="78" t="s">
        <v>1865</v>
      </c>
      <c r="G621" s="78" t="s">
        <v>429</v>
      </c>
      <c r="H621" s="78" t="s">
        <v>608</v>
      </c>
      <c r="I621" s="78" t="s">
        <v>1866</v>
      </c>
    </row>
    <row r="622" spans="1:9" s="54" customFormat="1" ht="13.5" hidden="1" customHeight="1" x14ac:dyDescent="0.2">
      <c r="A622" s="78" t="s">
        <v>53</v>
      </c>
      <c r="B622" s="80">
        <v>4</v>
      </c>
      <c r="C622" s="83">
        <v>12747023.939999999</v>
      </c>
      <c r="D622" s="83">
        <v>0</v>
      </c>
      <c r="E622" s="83">
        <v>12747023.939999999</v>
      </c>
      <c r="F622" s="78" t="s">
        <v>1867</v>
      </c>
      <c r="G622" s="78" t="s">
        <v>429</v>
      </c>
      <c r="H622" s="78" t="s">
        <v>611</v>
      </c>
      <c r="I622" s="78" t="s">
        <v>1868</v>
      </c>
    </row>
    <row r="623" spans="1:9" s="54" customFormat="1" ht="13.5" hidden="1" customHeight="1" x14ac:dyDescent="0.2">
      <c r="A623" s="78" t="s">
        <v>53</v>
      </c>
      <c r="B623" s="80">
        <v>5</v>
      </c>
      <c r="C623" s="83">
        <v>12747023.939999999</v>
      </c>
      <c r="D623" s="83">
        <v>0</v>
      </c>
      <c r="E623" s="83">
        <v>12747023.939999999</v>
      </c>
      <c r="F623" s="78" t="s">
        <v>1869</v>
      </c>
      <c r="G623" s="78" t="s">
        <v>429</v>
      </c>
      <c r="H623" s="78" t="s">
        <v>614</v>
      </c>
      <c r="I623" s="78" t="s">
        <v>1870</v>
      </c>
    </row>
    <row r="624" spans="1:9" s="54" customFormat="1" ht="13.5" hidden="1" customHeight="1" x14ac:dyDescent="0.2">
      <c r="A624" s="78" t="s">
        <v>53</v>
      </c>
      <c r="B624" s="80">
        <v>6</v>
      </c>
      <c r="C624" s="83">
        <v>11004266.609999999</v>
      </c>
      <c r="D624" s="83">
        <v>0</v>
      </c>
      <c r="E624" s="83">
        <v>11004266.609999999</v>
      </c>
      <c r="F624" s="78" t="s">
        <v>1871</v>
      </c>
      <c r="G624" s="78" t="s">
        <v>429</v>
      </c>
      <c r="H624" s="78" t="s">
        <v>617</v>
      </c>
      <c r="I624" s="78" t="s">
        <v>1872</v>
      </c>
    </row>
    <row r="625" spans="1:9" s="54" customFormat="1" ht="13.5" hidden="1" customHeight="1" x14ac:dyDescent="0.2">
      <c r="A625" s="78" t="s">
        <v>53</v>
      </c>
      <c r="B625" s="80">
        <v>7</v>
      </c>
      <c r="C625" s="83">
        <v>11128618.189999999</v>
      </c>
      <c r="D625" s="83">
        <v>0</v>
      </c>
      <c r="E625" s="83">
        <v>11128618.189999999</v>
      </c>
      <c r="F625" s="78" t="s">
        <v>1873</v>
      </c>
      <c r="G625" s="78" t="s">
        <v>429</v>
      </c>
      <c r="H625" s="78" t="s">
        <v>620</v>
      </c>
      <c r="I625" s="78" t="s">
        <v>1874</v>
      </c>
    </row>
    <row r="626" spans="1:9" s="54" customFormat="1" ht="13.5" hidden="1" customHeight="1" x14ac:dyDescent="0.2">
      <c r="A626" s="78" t="s">
        <v>53</v>
      </c>
      <c r="B626" s="80">
        <v>8</v>
      </c>
      <c r="C626" s="83">
        <v>11128695.75</v>
      </c>
      <c r="D626" s="83">
        <v>0</v>
      </c>
      <c r="E626" s="83">
        <v>11128695.75</v>
      </c>
      <c r="F626" s="78" t="s">
        <v>1875</v>
      </c>
      <c r="G626" s="78" t="s">
        <v>429</v>
      </c>
      <c r="H626" s="78" t="s">
        <v>623</v>
      </c>
      <c r="I626" s="78" t="s">
        <v>1876</v>
      </c>
    </row>
    <row r="627" spans="1:9" s="54" customFormat="1" ht="13.5" hidden="1" customHeight="1" x14ac:dyDescent="0.2">
      <c r="A627" s="78" t="s">
        <v>53</v>
      </c>
      <c r="B627" s="80">
        <v>9</v>
      </c>
      <c r="C627" s="83">
        <v>11603353</v>
      </c>
      <c r="D627" s="83">
        <v>0</v>
      </c>
      <c r="E627" s="83">
        <v>11603353</v>
      </c>
      <c r="F627" s="78" t="s">
        <v>1877</v>
      </c>
      <c r="G627" s="78" t="s">
        <v>429</v>
      </c>
      <c r="H627" s="78" t="s">
        <v>626</v>
      </c>
      <c r="I627" s="78" t="s">
        <v>1878</v>
      </c>
    </row>
    <row r="628" spans="1:9" s="54" customFormat="1" ht="13.5" hidden="1" customHeight="1" x14ac:dyDescent="0.2">
      <c r="A628" s="78" t="s">
        <v>53</v>
      </c>
      <c r="B628" s="80">
        <v>10</v>
      </c>
      <c r="C628" s="83">
        <v>11603353.01</v>
      </c>
      <c r="D628" s="83">
        <v>0</v>
      </c>
      <c r="E628" s="83">
        <v>11603353.01</v>
      </c>
      <c r="F628" s="78" t="s">
        <v>1879</v>
      </c>
      <c r="G628" s="78" t="s">
        <v>429</v>
      </c>
      <c r="H628" s="78" t="s">
        <v>629</v>
      </c>
      <c r="I628" s="78" t="s">
        <v>1880</v>
      </c>
    </row>
    <row r="629" spans="1:9" s="54" customFormat="1" ht="13.5" hidden="1" customHeight="1" x14ac:dyDescent="0.2">
      <c r="A629" s="78" t="s">
        <v>53</v>
      </c>
      <c r="B629" s="80">
        <v>11</v>
      </c>
      <c r="C629" s="83">
        <v>11603353</v>
      </c>
      <c r="D629" s="83">
        <v>0</v>
      </c>
      <c r="E629" s="83">
        <v>11603353</v>
      </c>
      <c r="F629" s="78" t="s">
        <v>1881</v>
      </c>
      <c r="G629" s="78" t="s">
        <v>429</v>
      </c>
      <c r="H629" s="78" t="s">
        <v>632</v>
      </c>
      <c r="I629" s="78" t="s">
        <v>1882</v>
      </c>
    </row>
    <row r="630" spans="1:9" s="54" customFormat="1" ht="13.5" hidden="1" customHeight="1" x14ac:dyDescent="0.2">
      <c r="A630" s="78" t="s">
        <v>53</v>
      </c>
      <c r="B630" s="80">
        <v>12</v>
      </c>
      <c r="C630" s="83">
        <v>11605628.49</v>
      </c>
      <c r="D630" s="83">
        <v>0</v>
      </c>
      <c r="E630" s="83">
        <v>11605628.49</v>
      </c>
      <c r="F630" s="78" t="s">
        <v>1883</v>
      </c>
      <c r="G630" s="78" t="s">
        <v>429</v>
      </c>
      <c r="H630" s="78" t="s">
        <v>635</v>
      </c>
      <c r="I630" s="78" t="s">
        <v>1884</v>
      </c>
    </row>
    <row r="631" spans="1:9" s="54" customFormat="1" ht="13.5" hidden="1" customHeight="1" x14ac:dyDescent="0.2">
      <c r="A631" s="78" t="s">
        <v>54</v>
      </c>
      <c r="B631" s="80">
        <v>1</v>
      </c>
      <c r="C631" s="83">
        <v>2442386.1800000002</v>
      </c>
      <c r="D631" s="83">
        <v>0</v>
      </c>
      <c r="E631" s="83">
        <v>2442386.1800000002</v>
      </c>
      <c r="F631" s="78" t="s">
        <v>1885</v>
      </c>
      <c r="G631" s="78" t="s">
        <v>350</v>
      </c>
      <c r="H631" s="78" t="s">
        <v>602</v>
      </c>
      <c r="I631" s="78" t="s">
        <v>1886</v>
      </c>
    </row>
    <row r="632" spans="1:9" s="54" customFormat="1" ht="13.5" hidden="1" customHeight="1" x14ac:dyDescent="0.2">
      <c r="A632" s="78" t="s">
        <v>54</v>
      </c>
      <c r="B632" s="80">
        <v>2</v>
      </c>
      <c r="C632" s="83">
        <v>2442636.1800000002</v>
      </c>
      <c r="D632" s="83">
        <v>0</v>
      </c>
      <c r="E632" s="83">
        <v>2442636.1800000002</v>
      </c>
      <c r="F632" s="78" t="s">
        <v>1887</v>
      </c>
      <c r="G632" s="78" t="s">
        <v>350</v>
      </c>
      <c r="H632" s="78" t="s">
        <v>605</v>
      </c>
      <c r="I632" s="78" t="s">
        <v>1888</v>
      </c>
    </row>
    <row r="633" spans="1:9" s="54" customFormat="1" ht="13.5" hidden="1" customHeight="1" x14ac:dyDescent="0.2">
      <c r="A633" s="78" t="s">
        <v>54</v>
      </c>
      <c r="B633" s="80">
        <v>3</v>
      </c>
      <c r="C633" s="83">
        <v>2805834.83</v>
      </c>
      <c r="D633" s="83">
        <v>0</v>
      </c>
      <c r="E633" s="83">
        <v>2805834.83</v>
      </c>
      <c r="F633" s="78" t="s">
        <v>1889</v>
      </c>
      <c r="G633" s="78" t="s">
        <v>350</v>
      </c>
      <c r="H633" s="78" t="s">
        <v>608</v>
      </c>
      <c r="I633" s="78" t="s">
        <v>1890</v>
      </c>
    </row>
    <row r="634" spans="1:9" s="54" customFormat="1" ht="13.5" hidden="1" customHeight="1" x14ac:dyDescent="0.2">
      <c r="A634" s="78" t="s">
        <v>54</v>
      </c>
      <c r="B634" s="80">
        <v>4</v>
      </c>
      <c r="C634" s="83">
        <v>2563657.33</v>
      </c>
      <c r="D634" s="83">
        <v>0</v>
      </c>
      <c r="E634" s="83">
        <v>2563657.33</v>
      </c>
      <c r="F634" s="78" t="s">
        <v>1891</v>
      </c>
      <c r="G634" s="78" t="s">
        <v>350</v>
      </c>
      <c r="H634" s="78" t="s">
        <v>611</v>
      </c>
      <c r="I634" s="78" t="s">
        <v>1892</v>
      </c>
    </row>
    <row r="635" spans="1:9" s="54" customFormat="1" ht="13.5" hidden="1" customHeight="1" x14ac:dyDescent="0.2">
      <c r="A635" s="78" t="s">
        <v>54</v>
      </c>
      <c r="B635" s="80">
        <v>5</v>
      </c>
      <c r="C635" s="83">
        <v>2563657.33</v>
      </c>
      <c r="D635" s="83">
        <v>0</v>
      </c>
      <c r="E635" s="83">
        <v>2563657.33</v>
      </c>
      <c r="F635" s="78" t="s">
        <v>1893</v>
      </c>
      <c r="G635" s="78" t="s">
        <v>350</v>
      </c>
      <c r="H635" s="78" t="s">
        <v>614</v>
      </c>
      <c r="I635" s="78" t="s">
        <v>1894</v>
      </c>
    </row>
    <row r="636" spans="1:9" s="54" customFormat="1" ht="13.5" hidden="1" customHeight="1" x14ac:dyDescent="0.2">
      <c r="A636" s="78" t="s">
        <v>54</v>
      </c>
      <c r="B636" s="80">
        <v>6</v>
      </c>
      <c r="C636" s="83">
        <v>592832.87</v>
      </c>
      <c r="D636" s="83">
        <v>0</v>
      </c>
      <c r="E636" s="83">
        <v>592832.87</v>
      </c>
      <c r="F636" s="78" t="s">
        <v>1895</v>
      </c>
      <c r="G636" s="78" t="s">
        <v>350</v>
      </c>
      <c r="H636" s="78" t="s">
        <v>617</v>
      </c>
      <c r="I636" s="78" t="s">
        <v>1896</v>
      </c>
    </row>
    <row r="637" spans="1:9" s="54" customFormat="1" ht="13.5" hidden="1" customHeight="1" x14ac:dyDescent="0.2">
      <c r="A637" s="78" t="s">
        <v>54</v>
      </c>
      <c r="B637" s="80">
        <v>7</v>
      </c>
      <c r="C637" s="83">
        <v>594888.64</v>
      </c>
      <c r="D637" s="83">
        <v>0</v>
      </c>
      <c r="E637" s="83">
        <v>594888.64</v>
      </c>
      <c r="F637" s="78" t="s">
        <v>1897</v>
      </c>
      <c r="G637" s="78" t="s">
        <v>350</v>
      </c>
      <c r="H637" s="78" t="s">
        <v>620</v>
      </c>
      <c r="I637" s="78" t="s">
        <v>1898</v>
      </c>
    </row>
    <row r="638" spans="1:9" s="54" customFormat="1" ht="13.5" hidden="1" customHeight="1" x14ac:dyDescent="0.2">
      <c r="A638" s="78" t="s">
        <v>54</v>
      </c>
      <c r="B638" s="80">
        <v>8</v>
      </c>
      <c r="C638" s="83">
        <v>594872.59</v>
      </c>
      <c r="D638" s="83">
        <v>0</v>
      </c>
      <c r="E638" s="83">
        <v>594872.59</v>
      </c>
      <c r="F638" s="78" t="s">
        <v>1899</v>
      </c>
      <c r="G638" s="78" t="s">
        <v>350</v>
      </c>
      <c r="H638" s="78" t="s">
        <v>623</v>
      </c>
      <c r="I638" s="78" t="s">
        <v>1900</v>
      </c>
    </row>
    <row r="639" spans="1:9" s="54" customFormat="1" ht="13.5" hidden="1" customHeight="1" x14ac:dyDescent="0.2">
      <c r="A639" s="78" t="s">
        <v>54</v>
      </c>
      <c r="B639" s="80">
        <v>9</v>
      </c>
      <c r="C639" s="83">
        <v>661757.73</v>
      </c>
      <c r="D639" s="83">
        <v>0</v>
      </c>
      <c r="E639" s="83">
        <v>661757.73</v>
      </c>
      <c r="F639" s="78" t="s">
        <v>1901</v>
      </c>
      <c r="G639" s="78" t="s">
        <v>350</v>
      </c>
      <c r="H639" s="78" t="s">
        <v>626</v>
      </c>
      <c r="I639" s="78" t="s">
        <v>1902</v>
      </c>
    </row>
    <row r="640" spans="1:9" s="54" customFormat="1" ht="13.5" hidden="1" customHeight="1" x14ac:dyDescent="0.2">
      <c r="A640" s="78" t="s">
        <v>54</v>
      </c>
      <c r="B640" s="80">
        <v>10</v>
      </c>
      <c r="C640" s="83">
        <v>661757.74</v>
      </c>
      <c r="D640" s="83">
        <v>0</v>
      </c>
      <c r="E640" s="83">
        <v>661757.74</v>
      </c>
      <c r="F640" s="78" t="s">
        <v>1903</v>
      </c>
      <c r="G640" s="78" t="s">
        <v>350</v>
      </c>
      <c r="H640" s="78" t="s">
        <v>629</v>
      </c>
      <c r="I640" s="78" t="s">
        <v>1904</v>
      </c>
    </row>
    <row r="641" spans="1:9" s="54" customFormat="1" ht="13.5" hidden="1" customHeight="1" x14ac:dyDescent="0.2">
      <c r="A641" s="78" t="s">
        <v>54</v>
      </c>
      <c r="B641" s="80">
        <v>11</v>
      </c>
      <c r="C641" s="83">
        <v>661757.73</v>
      </c>
      <c r="D641" s="83">
        <v>0</v>
      </c>
      <c r="E641" s="83">
        <v>661757.73</v>
      </c>
      <c r="F641" s="78" t="s">
        <v>1905</v>
      </c>
      <c r="G641" s="78" t="s">
        <v>350</v>
      </c>
      <c r="H641" s="78" t="s">
        <v>632</v>
      </c>
      <c r="I641" s="78" t="s">
        <v>1906</v>
      </c>
    </row>
    <row r="642" spans="1:9" s="54" customFormat="1" ht="13.5" hidden="1" customHeight="1" x14ac:dyDescent="0.2">
      <c r="A642" s="78" t="s">
        <v>54</v>
      </c>
      <c r="B642" s="80">
        <v>12</v>
      </c>
      <c r="C642" s="83">
        <v>661790.61</v>
      </c>
      <c r="D642" s="83">
        <v>0</v>
      </c>
      <c r="E642" s="83">
        <v>661790.61</v>
      </c>
      <c r="F642" s="78" t="s">
        <v>1907</v>
      </c>
      <c r="G642" s="78" t="s">
        <v>350</v>
      </c>
      <c r="H642" s="78" t="s">
        <v>635</v>
      </c>
      <c r="I642" s="78" t="s">
        <v>1908</v>
      </c>
    </row>
    <row r="643" spans="1:9" s="54" customFormat="1" ht="13.5" hidden="1" customHeight="1" x14ac:dyDescent="0.2">
      <c r="A643" s="78" t="s">
        <v>55</v>
      </c>
      <c r="B643" s="80">
        <v>1</v>
      </c>
      <c r="C643" s="83">
        <v>750923.54</v>
      </c>
      <c r="D643" s="83">
        <v>0</v>
      </c>
      <c r="E643" s="83">
        <v>750923.54</v>
      </c>
      <c r="F643" s="78" t="s">
        <v>1909</v>
      </c>
      <c r="G643" s="78" t="s">
        <v>351</v>
      </c>
      <c r="H643" s="78" t="s">
        <v>602</v>
      </c>
      <c r="I643" s="78" t="s">
        <v>1910</v>
      </c>
    </row>
    <row r="644" spans="1:9" s="54" customFormat="1" ht="13.5" hidden="1" customHeight="1" x14ac:dyDescent="0.2">
      <c r="A644" s="78" t="s">
        <v>55</v>
      </c>
      <c r="B644" s="80">
        <v>2</v>
      </c>
      <c r="C644" s="83">
        <v>750923.54</v>
      </c>
      <c r="D644" s="83">
        <v>0</v>
      </c>
      <c r="E644" s="83">
        <v>750923.54</v>
      </c>
      <c r="F644" s="78" t="s">
        <v>1911</v>
      </c>
      <c r="G644" s="78" t="s">
        <v>351</v>
      </c>
      <c r="H644" s="78" t="s">
        <v>605</v>
      </c>
      <c r="I644" s="78" t="s">
        <v>1912</v>
      </c>
    </row>
    <row r="645" spans="1:9" s="54" customFormat="1" ht="13.5" hidden="1" customHeight="1" x14ac:dyDescent="0.2">
      <c r="A645" s="78" t="s">
        <v>55</v>
      </c>
      <c r="B645" s="80">
        <v>3</v>
      </c>
      <c r="C645" s="83">
        <v>750923.54</v>
      </c>
      <c r="D645" s="83">
        <v>0</v>
      </c>
      <c r="E645" s="83">
        <v>750923.54</v>
      </c>
      <c r="F645" s="78" t="s">
        <v>1913</v>
      </c>
      <c r="G645" s="78" t="s">
        <v>351</v>
      </c>
      <c r="H645" s="78" t="s">
        <v>608</v>
      </c>
      <c r="I645" s="78" t="s">
        <v>1914</v>
      </c>
    </row>
    <row r="646" spans="1:9" s="54" customFormat="1" ht="13.5" hidden="1" customHeight="1" x14ac:dyDescent="0.2">
      <c r="A646" s="78" t="s">
        <v>55</v>
      </c>
      <c r="B646" s="80">
        <v>4</v>
      </c>
      <c r="C646" s="83">
        <v>750923.54</v>
      </c>
      <c r="D646" s="83">
        <v>0</v>
      </c>
      <c r="E646" s="83">
        <v>750923.54</v>
      </c>
      <c r="F646" s="78" t="s">
        <v>1915</v>
      </c>
      <c r="G646" s="78" t="s">
        <v>351</v>
      </c>
      <c r="H646" s="78" t="s">
        <v>611</v>
      </c>
      <c r="I646" s="78" t="s">
        <v>1916</v>
      </c>
    </row>
    <row r="647" spans="1:9" s="54" customFormat="1" ht="13.5" hidden="1" customHeight="1" x14ac:dyDescent="0.2">
      <c r="A647" s="78" t="s">
        <v>55</v>
      </c>
      <c r="B647" s="80">
        <v>5</v>
      </c>
      <c r="C647" s="83">
        <v>750923.54</v>
      </c>
      <c r="D647" s="83">
        <v>0</v>
      </c>
      <c r="E647" s="83">
        <v>750923.54</v>
      </c>
      <c r="F647" s="78" t="s">
        <v>1917</v>
      </c>
      <c r="G647" s="78" t="s">
        <v>351</v>
      </c>
      <c r="H647" s="78" t="s">
        <v>614</v>
      </c>
      <c r="I647" s="78" t="s">
        <v>1918</v>
      </c>
    </row>
    <row r="648" spans="1:9" s="54" customFormat="1" ht="13.5" hidden="1" customHeight="1" x14ac:dyDescent="0.2">
      <c r="A648" s="78" t="s">
        <v>55</v>
      </c>
      <c r="B648" s="80">
        <v>6</v>
      </c>
      <c r="C648" s="83">
        <v>664329.63</v>
      </c>
      <c r="D648" s="83">
        <v>0</v>
      </c>
      <c r="E648" s="83">
        <v>664329.63</v>
      </c>
      <c r="F648" s="78" t="s">
        <v>1919</v>
      </c>
      <c r="G648" s="78" t="s">
        <v>351</v>
      </c>
      <c r="H648" s="78" t="s">
        <v>617</v>
      </c>
      <c r="I648" s="78" t="s">
        <v>1920</v>
      </c>
    </row>
    <row r="649" spans="1:9" s="54" customFormat="1" ht="13.5" hidden="1" customHeight="1" x14ac:dyDescent="0.2">
      <c r="A649" s="78" t="s">
        <v>55</v>
      </c>
      <c r="B649" s="80">
        <v>7</v>
      </c>
      <c r="C649" s="83">
        <v>664442.79</v>
      </c>
      <c r="D649" s="83">
        <v>0</v>
      </c>
      <c r="E649" s="83">
        <v>664442.79</v>
      </c>
      <c r="F649" s="78" t="s">
        <v>1921</v>
      </c>
      <c r="G649" s="78" t="s">
        <v>351</v>
      </c>
      <c r="H649" s="78" t="s">
        <v>620</v>
      </c>
      <c r="I649" s="78" t="s">
        <v>1922</v>
      </c>
    </row>
    <row r="650" spans="1:9" s="54" customFormat="1" ht="13.5" hidden="1" customHeight="1" x14ac:dyDescent="0.2">
      <c r="A650" s="78" t="s">
        <v>55</v>
      </c>
      <c r="B650" s="80">
        <v>8</v>
      </c>
      <c r="C650" s="83">
        <v>664447.32999999996</v>
      </c>
      <c r="D650" s="83">
        <v>0</v>
      </c>
      <c r="E650" s="83">
        <v>664447.32999999996</v>
      </c>
      <c r="F650" s="78" t="s">
        <v>1923</v>
      </c>
      <c r="G650" s="78" t="s">
        <v>351</v>
      </c>
      <c r="H650" s="78" t="s">
        <v>623</v>
      </c>
      <c r="I650" s="78" t="s">
        <v>1924</v>
      </c>
    </row>
    <row r="651" spans="1:9" s="54" customFormat="1" ht="13.5" hidden="1" customHeight="1" x14ac:dyDescent="0.2">
      <c r="A651" s="78" t="s">
        <v>55</v>
      </c>
      <c r="B651" s="80">
        <v>9</v>
      </c>
      <c r="C651" s="83">
        <v>691054.18</v>
      </c>
      <c r="D651" s="83">
        <v>0</v>
      </c>
      <c r="E651" s="83">
        <v>691054.18</v>
      </c>
      <c r="F651" s="78" t="s">
        <v>1925</v>
      </c>
      <c r="G651" s="78" t="s">
        <v>351</v>
      </c>
      <c r="H651" s="78" t="s">
        <v>626</v>
      </c>
      <c r="I651" s="78" t="s">
        <v>1926</v>
      </c>
    </row>
    <row r="652" spans="1:9" s="54" customFormat="1" ht="13.5" hidden="1" customHeight="1" x14ac:dyDescent="0.2">
      <c r="A652" s="78" t="s">
        <v>55</v>
      </c>
      <c r="B652" s="80">
        <v>10</v>
      </c>
      <c r="C652" s="83">
        <v>691054.18</v>
      </c>
      <c r="D652" s="83">
        <v>0</v>
      </c>
      <c r="E652" s="83">
        <v>691054.18</v>
      </c>
      <c r="F652" s="78" t="s">
        <v>1927</v>
      </c>
      <c r="G652" s="78" t="s">
        <v>351</v>
      </c>
      <c r="H652" s="78" t="s">
        <v>629</v>
      </c>
      <c r="I652" s="78" t="s">
        <v>1928</v>
      </c>
    </row>
    <row r="653" spans="1:9" s="54" customFormat="1" ht="13.5" hidden="1" customHeight="1" x14ac:dyDescent="0.2">
      <c r="A653" s="78" t="s">
        <v>55</v>
      </c>
      <c r="B653" s="80">
        <v>11</v>
      </c>
      <c r="C653" s="83">
        <v>691054.18</v>
      </c>
      <c r="D653" s="83">
        <v>0</v>
      </c>
      <c r="E653" s="83">
        <v>691054.18</v>
      </c>
      <c r="F653" s="78" t="s">
        <v>1929</v>
      </c>
      <c r="G653" s="78" t="s">
        <v>351</v>
      </c>
      <c r="H653" s="78" t="s">
        <v>632</v>
      </c>
      <c r="I653" s="78" t="s">
        <v>1930</v>
      </c>
    </row>
    <row r="654" spans="1:9" s="54" customFormat="1" ht="13.5" hidden="1" customHeight="1" x14ac:dyDescent="0.2">
      <c r="A654" s="78" t="s">
        <v>55</v>
      </c>
      <c r="B654" s="80">
        <v>12</v>
      </c>
      <c r="C654" s="83">
        <v>691039.72</v>
      </c>
      <c r="D654" s="83">
        <v>0</v>
      </c>
      <c r="E654" s="83">
        <v>691039.72</v>
      </c>
      <c r="F654" s="78" t="s">
        <v>1931</v>
      </c>
      <c r="G654" s="78" t="s">
        <v>351</v>
      </c>
      <c r="H654" s="78" t="s">
        <v>635</v>
      </c>
      <c r="I654" s="78" t="s">
        <v>1932</v>
      </c>
    </row>
    <row r="655" spans="1:9" s="54" customFormat="1" ht="13.5" hidden="1" customHeight="1" x14ac:dyDescent="0.2">
      <c r="A655" s="78" t="s">
        <v>56</v>
      </c>
      <c r="B655" s="80">
        <v>1</v>
      </c>
      <c r="C655" s="83">
        <v>12842686.609999999</v>
      </c>
      <c r="D655" s="83">
        <v>0</v>
      </c>
      <c r="E655" s="83">
        <v>12842686.609999999</v>
      </c>
      <c r="F655" s="78" t="s">
        <v>1933</v>
      </c>
      <c r="G655" s="78" t="s">
        <v>481</v>
      </c>
      <c r="H655" s="78" t="s">
        <v>602</v>
      </c>
      <c r="I655" s="78" t="s">
        <v>1934</v>
      </c>
    </row>
    <row r="656" spans="1:9" s="54" customFormat="1" ht="13.5" hidden="1" customHeight="1" x14ac:dyDescent="0.2">
      <c r="A656" s="78" t="s">
        <v>56</v>
      </c>
      <c r="B656" s="80">
        <v>2</v>
      </c>
      <c r="C656" s="83">
        <v>12929530.359999999</v>
      </c>
      <c r="D656" s="83">
        <v>0</v>
      </c>
      <c r="E656" s="83">
        <v>12929530.359999999</v>
      </c>
      <c r="F656" s="78" t="s">
        <v>1935</v>
      </c>
      <c r="G656" s="78" t="s">
        <v>481</v>
      </c>
      <c r="H656" s="78" t="s">
        <v>605</v>
      </c>
      <c r="I656" s="78" t="s">
        <v>1936</v>
      </c>
    </row>
    <row r="657" spans="1:9" s="54" customFormat="1" ht="13.5" hidden="1" customHeight="1" x14ac:dyDescent="0.2">
      <c r="A657" s="78" t="s">
        <v>56</v>
      </c>
      <c r="B657" s="80">
        <v>3</v>
      </c>
      <c r="C657" s="83">
        <v>12930663.880000001</v>
      </c>
      <c r="D657" s="83">
        <v>0</v>
      </c>
      <c r="E657" s="83">
        <v>12930663.880000001</v>
      </c>
      <c r="F657" s="78" t="s">
        <v>1937</v>
      </c>
      <c r="G657" s="78" t="s">
        <v>481</v>
      </c>
      <c r="H657" s="78" t="s">
        <v>608</v>
      </c>
      <c r="I657" s="78" t="s">
        <v>1938</v>
      </c>
    </row>
    <row r="658" spans="1:9" s="54" customFormat="1" ht="13.5" hidden="1" customHeight="1" x14ac:dyDescent="0.2">
      <c r="A658" s="78" t="s">
        <v>56</v>
      </c>
      <c r="B658" s="80">
        <v>4</v>
      </c>
      <c r="C658" s="83">
        <v>12930663.880000001</v>
      </c>
      <c r="D658" s="83">
        <v>0</v>
      </c>
      <c r="E658" s="83">
        <v>12930663.880000001</v>
      </c>
      <c r="F658" s="78" t="s">
        <v>1939</v>
      </c>
      <c r="G658" s="78" t="s">
        <v>481</v>
      </c>
      <c r="H658" s="78" t="s">
        <v>611</v>
      </c>
      <c r="I658" s="78" t="s">
        <v>1940</v>
      </c>
    </row>
    <row r="659" spans="1:9" s="54" customFormat="1" ht="13.5" hidden="1" customHeight="1" x14ac:dyDescent="0.2">
      <c r="A659" s="78" t="s">
        <v>56</v>
      </c>
      <c r="B659" s="80">
        <v>5</v>
      </c>
      <c r="C659" s="83">
        <v>12930663.869999999</v>
      </c>
      <c r="D659" s="83">
        <v>0</v>
      </c>
      <c r="E659" s="83">
        <v>12930663.869999999</v>
      </c>
      <c r="F659" s="78" t="s">
        <v>1941</v>
      </c>
      <c r="G659" s="78" t="s">
        <v>481</v>
      </c>
      <c r="H659" s="78" t="s">
        <v>614</v>
      </c>
      <c r="I659" s="78" t="s">
        <v>1942</v>
      </c>
    </row>
    <row r="660" spans="1:9" s="54" customFormat="1" ht="13.5" hidden="1" customHeight="1" x14ac:dyDescent="0.2">
      <c r="A660" s="78" t="s">
        <v>56</v>
      </c>
      <c r="B660" s="80">
        <v>6</v>
      </c>
      <c r="C660" s="83">
        <v>11687637.66</v>
      </c>
      <c r="D660" s="83">
        <v>0</v>
      </c>
      <c r="E660" s="83">
        <v>11687637.66</v>
      </c>
      <c r="F660" s="78" t="s">
        <v>1943</v>
      </c>
      <c r="G660" s="78" t="s">
        <v>481</v>
      </c>
      <c r="H660" s="78" t="s">
        <v>617</v>
      </c>
      <c r="I660" s="78" t="s">
        <v>1944</v>
      </c>
    </row>
    <row r="661" spans="1:9" s="54" customFormat="1" ht="13.5" hidden="1" customHeight="1" x14ac:dyDescent="0.2">
      <c r="A661" s="78" t="s">
        <v>56</v>
      </c>
      <c r="B661" s="80">
        <v>7</v>
      </c>
      <c r="C661" s="83">
        <v>11687690.529999999</v>
      </c>
      <c r="D661" s="83">
        <v>0</v>
      </c>
      <c r="E661" s="83">
        <v>11687690.529999999</v>
      </c>
      <c r="F661" s="78" t="s">
        <v>1945</v>
      </c>
      <c r="G661" s="78" t="s">
        <v>481</v>
      </c>
      <c r="H661" s="78" t="s">
        <v>620</v>
      </c>
      <c r="I661" s="78" t="s">
        <v>1946</v>
      </c>
    </row>
    <row r="662" spans="1:9" s="54" customFormat="1" ht="13.5" hidden="1" customHeight="1" x14ac:dyDescent="0.2">
      <c r="A662" s="78" t="s">
        <v>56</v>
      </c>
      <c r="B662" s="80">
        <v>8</v>
      </c>
      <c r="C662" s="83">
        <v>11687623.07</v>
      </c>
      <c r="D662" s="83">
        <v>0</v>
      </c>
      <c r="E662" s="83">
        <v>11687623.07</v>
      </c>
      <c r="F662" s="78" t="s">
        <v>1947</v>
      </c>
      <c r="G662" s="78" t="s">
        <v>481</v>
      </c>
      <c r="H662" s="78" t="s">
        <v>623</v>
      </c>
      <c r="I662" s="78" t="s">
        <v>1948</v>
      </c>
    </row>
    <row r="663" spans="1:9" s="54" customFormat="1" ht="13.5" hidden="1" customHeight="1" x14ac:dyDescent="0.2">
      <c r="A663" s="78" t="s">
        <v>56</v>
      </c>
      <c r="B663" s="80">
        <v>9</v>
      </c>
      <c r="C663" s="83">
        <v>12150155.470000001</v>
      </c>
      <c r="D663" s="83">
        <v>0</v>
      </c>
      <c r="E663" s="83">
        <v>12150155.470000001</v>
      </c>
      <c r="F663" s="78" t="s">
        <v>1949</v>
      </c>
      <c r="G663" s="78" t="s">
        <v>481</v>
      </c>
      <c r="H663" s="78" t="s">
        <v>626</v>
      </c>
      <c r="I663" s="78" t="s">
        <v>1950</v>
      </c>
    </row>
    <row r="664" spans="1:9" s="54" customFormat="1" ht="13.5" hidden="1" customHeight="1" x14ac:dyDescent="0.2">
      <c r="A664" s="78" t="s">
        <v>56</v>
      </c>
      <c r="B664" s="80">
        <v>10</v>
      </c>
      <c r="C664" s="83">
        <v>12150155.470000001</v>
      </c>
      <c r="D664" s="83">
        <v>0</v>
      </c>
      <c r="E664" s="83">
        <v>12150155.470000001</v>
      </c>
      <c r="F664" s="78" t="s">
        <v>1951</v>
      </c>
      <c r="G664" s="78" t="s">
        <v>481</v>
      </c>
      <c r="H664" s="78" t="s">
        <v>629</v>
      </c>
      <c r="I664" s="78" t="s">
        <v>1952</v>
      </c>
    </row>
    <row r="665" spans="1:9" s="54" customFormat="1" ht="13.5" hidden="1" customHeight="1" x14ac:dyDescent="0.2">
      <c r="A665" s="78" t="s">
        <v>56</v>
      </c>
      <c r="B665" s="80">
        <v>11</v>
      </c>
      <c r="C665" s="83">
        <v>12150155.460000001</v>
      </c>
      <c r="D665" s="83">
        <v>0</v>
      </c>
      <c r="E665" s="83">
        <v>12150155.460000001</v>
      </c>
      <c r="F665" s="78" t="s">
        <v>1953</v>
      </c>
      <c r="G665" s="78" t="s">
        <v>481</v>
      </c>
      <c r="H665" s="78" t="s">
        <v>632</v>
      </c>
      <c r="I665" s="78" t="s">
        <v>1954</v>
      </c>
    </row>
    <row r="666" spans="1:9" s="54" customFormat="1" ht="13.5" hidden="1" customHeight="1" x14ac:dyDescent="0.2">
      <c r="A666" s="78" t="s">
        <v>56</v>
      </c>
      <c r="B666" s="80">
        <v>12</v>
      </c>
      <c r="C666" s="83">
        <v>12150361.16</v>
      </c>
      <c r="D666" s="83">
        <v>0</v>
      </c>
      <c r="E666" s="83">
        <v>12150361.16</v>
      </c>
      <c r="F666" s="78" t="s">
        <v>1955</v>
      </c>
      <c r="G666" s="78" t="s">
        <v>481</v>
      </c>
      <c r="H666" s="78" t="s">
        <v>635</v>
      </c>
      <c r="I666" s="78" t="s">
        <v>1956</v>
      </c>
    </row>
    <row r="667" spans="1:9" s="54" customFormat="1" ht="13.5" hidden="1" customHeight="1" x14ac:dyDescent="0.2">
      <c r="A667" s="78" t="s">
        <v>57</v>
      </c>
      <c r="B667" s="80">
        <v>1</v>
      </c>
      <c r="C667" s="83">
        <v>712143.65</v>
      </c>
      <c r="D667" s="83">
        <v>0</v>
      </c>
      <c r="E667" s="83">
        <v>712143.65</v>
      </c>
      <c r="F667" s="78" t="s">
        <v>1957</v>
      </c>
      <c r="G667" s="78" t="s">
        <v>413</v>
      </c>
      <c r="H667" s="78" t="s">
        <v>602</v>
      </c>
      <c r="I667" s="78" t="s">
        <v>1958</v>
      </c>
    </row>
    <row r="668" spans="1:9" s="54" customFormat="1" ht="13.5" hidden="1" customHeight="1" x14ac:dyDescent="0.2">
      <c r="A668" s="78" t="s">
        <v>57</v>
      </c>
      <c r="B668" s="80">
        <v>2</v>
      </c>
      <c r="C668" s="83">
        <v>712143.65</v>
      </c>
      <c r="D668" s="83">
        <v>0</v>
      </c>
      <c r="E668" s="83">
        <v>712143.65</v>
      </c>
      <c r="F668" s="78" t="s">
        <v>1959</v>
      </c>
      <c r="G668" s="78" t="s">
        <v>413</v>
      </c>
      <c r="H668" s="78" t="s">
        <v>605</v>
      </c>
      <c r="I668" s="78" t="s">
        <v>1960</v>
      </c>
    </row>
    <row r="669" spans="1:9" s="54" customFormat="1" ht="13.5" hidden="1" customHeight="1" x14ac:dyDescent="0.2">
      <c r="A669" s="78" t="s">
        <v>57</v>
      </c>
      <c r="B669" s="80">
        <v>3</v>
      </c>
      <c r="C669" s="83">
        <v>712155.53</v>
      </c>
      <c r="D669" s="83">
        <v>0</v>
      </c>
      <c r="E669" s="83">
        <v>712155.53</v>
      </c>
      <c r="F669" s="78" t="s">
        <v>1961</v>
      </c>
      <c r="G669" s="78" t="s">
        <v>413</v>
      </c>
      <c r="H669" s="78" t="s">
        <v>608</v>
      </c>
      <c r="I669" s="78" t="s">
        <v>1962</v>
      </c>
    </row>
    <row r="670" spans="1:9" s="54" customFormat="1" ht="13.5" hidden="1" customHeight="1" x14ac:dyDescent="0.2">
      <c r="A670" s="78" t="s">
        <v>57</v>
      </c>
      <c r="B670" s="80">
        <v>4</v>
      </c>
      <c r="C670" s="83">
        <v>712155.53</v>
      </c>
      <c r="D670" s="83">
        <v>0</v>
      </c>
      <c r="E670" s="83">
        <v>712155.53</v>
      </c>
      <c r="F670" s="78" t="s">
        <v>1963</v>
      </c>
      <c r="G670" s="78" t="s">
        <v>413</v>
      </c>
      <c r="H670" s="78" t="s">
        <v>611</v>
      </c>
      <c r="I670" s="78" t="s">
        <v>1964</v>
      </c>
    </row>
    <row r="671" spans="1:9" s="54" customFormat="1" ht="13.5" hidden="1" customHeight="1" x14ac:dyDescent="0.2">
      <c r="A671" s="78" t="s">
        <v>57</v>
      </c>
      <c r="B671" s="80">
        <v>5</v>
      </c>
      <c r="C671" s="83">
        <v>712155.53</v>
      </c>
      <c r="D671" s="83">
        <v>0</v>
      </c>
      <c r="E671" s="83">
        <v>712155.53</v>
      </c>
      <c r="F671" s="78" t="s">
        <v>1965</v>
      </c>
      <c r="G671" s="78" t="s">
        <v>413</v>
      </c>
      <c r="H671" s="78" t="s">
        <v>614</v>
      </c>
      <c r="I671" s="78" t="s">
        <v>1966</v>
      </c>
    </row>
    <row r="672" spans="1:9" s="54" customFormat="1" ht="13.5" hidden="1" customHeight="1" x14ac:dyDescent="0.2">
      <c r="A672" s="78" t="s">
        <v>57</v>
      </c>
      <c r="B672" s="80">
        <v>6</v>
      </c>
      <c r="C672" s="83">
        <v>651564.22</v>
      </c>
      <c r="D672" s="83">
        <v>0</v>
      </c>
      <c r="E672" s="83">
        <v>651564.22</v>
      </c>
      <c r="F672" s="78" t="s">
        <v>1967</v>
      </c>
      <c r="G672" s="78" t="s">
        <v>413</v>
      </c>
      <c r="H672" s="78" t="s">
        <v>617</v>
      </c>
      <c r="I672" s="78" t="s">
        <v>1968</v>
      </c>
    </row>
    <row r="673" spans="1:9" s="54" customFormat="1" ht="13.5" hidden="1" customHeight="1" x14ac:dyDescent="0.2">
      <c r="A673" s="78" t="s">
        <v>57</v>
      </c>
      <c r="B673" s="80">
        <v>7</v>
      </c>
      <c r="C673" s="83">
        <v>651708.52</v>
      </c>
      <c r="D673" s="83">
        <v>0</v>
      </c>
      <c r="E673" s="83">
        <v>651708.52</v>
      </c>
      <c r="F673" s="78" t="s">
        <v>1969</v>
      </c>
      <c r="G673" s="78" t="s">
        <v>413</v>
      </c>
      <c r="H673" s="78" t="s">
        <v>620</v>
      </c>
      <c r="I673" s="78" t="s">
        <v>1970</v>
      </c>
    </row>
    <row r="674" spans="1:9" s="54" customFormat="1" ht="13.5" hidden="1" customHeight="1" x14ac:dyDescent="0.2">
      <c r="A674" s="78" t="s">
        <v>57</v>
      </c>
      <c r="B674" s="80">
        <v>8</v>
      </c>
      <c r="C674" s="83">
        <v>651712.02</v>
      </c>
      <c r="D674" s="83">
        <v>0</v>
      </c>
      <c r="E674" s="83">
        <v>651712.02</v>
      </c>
      <c r="F674" s="78" t="s">
        <v>1971</v>
      </c>
      <c r="G674" s="78" t="s">
        <v>413</v>
      </c>
      <c r="H674" s="78" t="s">
        <v>623</v>
      </c>
      <c r="I674" s="78" t="s">
        <v>1972</v>
      </c>
    </row>
    <row r="675" spans="1:9" s="54" customFormat="1" ht="13.5" hidden="1" customHeight="1" x14ac:dyDescent="0.2">
      <c r="A675" s="78" t="s">
        <v>57</v>
      </c>
      <c r="B675" s="80">
        <v>9</v>
      </c>
      <c r="C675" s="83">
        <v>672210.95</v>
      </c>
      <c r="D675" s="83">
        <v>0</v>
      </c>
      <c r="E675" s="83">
        <v>672210.95</v>
      </c>
      <c r="F675" s="78" t="s">
        <v>1973</v>
      </c>
      <c r="G675" s="78" t="s">
        <v>413</v>
      </c>
      <c r="H675" s="78" t="s">
        <v>626</v>
      </c>
      <c r="I675" s="78" t="s">
        <v>1974</v>
      </c>
    </row>
    <row r="676" spans="1:9" s="54" customFormat="1" ht="13.5" hidden="1" customHeight="1" x14ac:dyDescent="0.2">
      <c r="A676" s="78" t="s">
        <v>57</v>
      </c>
      <c r="B676" s="80">
        <v>10</v>
      </c>
      <c r="C676" s="83">
        <v>672210.95</v>
      </c>
      <c r="D676" s="83">
        <v>0</v>
      </c>
      <c r="E676" s="83">
        <v>672210.95</v>
      </c>
      <c r="F676" s="78" t="s">
        <v>1975</v>
      </c>
      <c r="G676" s="78" t="s">
        <v>413</v>
      </c>
      <c r="H676" s="78" t="s">
        <v>629</v>
      </c>
      <c r="I676" s="78" t="s">
        <v>1976</v>
      </c>
    </row>
    <row r="677" spans="1:9" s="54" customFormat="1" ht="13.5" hidden="1" customHeight="1" x14ac:dyDescent="0.2">
      <c r="A677" s="78" t="s">
        <v>57</v>
      </c>
      <c r="B677" s="80">
        <v>11</v>
      </c>
      <c r="C677" s="83">
        <v>672210.95</v>
      </c>
      <c r="D677" s="83">
        <v>0</v>
      </c>
      <c r="E677" s="83">
        <v>672210.95</v>
      </c>
      <c r="F677" s="78" t="s">
        <v>1977</v>
      </c>
      <c r="G677" s="78" t="s">
        <v>413</v>
      </c>
      <c r="H677" s="78" t="s">
        <v>632</v>
      </c>
      <c r="I677" s="78" t="s">
        <v>1978</v>
      </c>
    </row>
    <row r="678" spans="1:9" s="54" customFormat="1" ht="13.5" hidden="1" customHeight="1" x14ac:dyDescent="0.2">
      <c r="A678" s="78" t="s">
        <v>57</v>
      </c>
      <c r="B678" s="80">
        <v>12</v>
      </c>
      <c r="C678" s="83">
        <v>672199.8</v>
      </c>
      <c r="D678" s="83">
        <v>0</v>
      </c>
      <c r="E678" s="83">
        <v>672199.8</v>
      </c>
      <c r="F678" s="78" t="s">
        <v>1979</v>
      </c>
      <c r="G678" s="78" t="s">
        <v>413</v>
      </c>
      <c r="H678" s="78" t="s">
        <v>635</v>
      </c>
      <c r="I678" s="78" t="s">
        <v>1980</v>
      </c>
    </row>
    <row r="679" spans="1:9" s="54" customFormat="1" ht="13.5" hidden="1" customHeight="1" x14ac:dyDescent="0.2">
      <c r="A679" s="78" t="s">
        <v>58</v>
      </c>
      <c r="B679" s="80">
        <v>1</v>
      </c>
      <c r="C679" s="83">
        <v>378093.55</v>
      </c>
      <c r="D679" s="83">
        <v>0</v>
      </c>
      <c r="E679" s="83">
        <v>378093.55</v>
      </c>
      <c r="F679" s="78" t="s">
        <v>1981</v>
      </c>
      <c r="G679" s="78" t="s">
        <v>430</v>
      </c>
      <c r="H679" s="78" t="s">
        <v>602</v>
      </c>
      <c r="I679" s="78" t="s">
        <v>1982</v>
      </c>
    </row>
    <row r="680" spans="1:9" s="54" customFormat="1" ht="13.5" hidden="1" customHeight="1" x14ac:dyDescent="0.2">
      <c r="A680" s="78" t="s">
        <v>58</v>
      </c>
      <c r="B680" s="80">
        <v>2</v>
      </c>
      <c r="C680" s="83">
        <v>378093.55</v>
      </c>
      <c r="D680" s="83">
        <v>0</v>
      </c>
      <c r="E680" s="83">
        <v>378093.55</v>
      </c>
      <c r="F680" s="78" t="s">
        <v>1983</v>
      </c>
      <c r="G680" s="78" t="s">
        <v>430</v>
      </c>
      <c r="H680" s="78" t="s">
        <v>605</v>
      </c>
      <c r="I680" s="78" t="s">
        <v>1984</v>
      </c>
    </row>
    <row r="681" spans="1:9" s="54" customFormat="1" ht="13.5" hidden="1" customHeight="1" x14ac:dyDescent="0.2">
      <c r="A681" s="78" t="s">
        <v>58</v>
      </c>
      <c r="B681" s="80">
        <v>3</v>
      </c>
      <c r="C681" s="83">
        <v>378093.55</v>
      </c>
      <c r="D681" s="83">
        <v>0</v>
      </c>
      <c r="E681" s="83">
        <v>378093.55</v>
      </c>
      <c r="F681" s="78" t="s">
        <v>1985</v>
      </c>
      <c r="G681" s="78" t="s">
        <v>430</v>
      </c>
      <c r="H681" s="78" t="s">
        <v>608</v>
      </c>
      <c r="I681" s="78" t="s">
        <v>1986</v>
      </c>
    </row>
    <row r="682" spans="1:9" s="54" customFormat="1" ht="13.5" hidden="1" customHeight="1" x14ac:dyDescent="0.2">
      <c r="A682" s="78" t="s">
        <v>58</v>
      </c>
      <c r="B682" s="80">
        <v>4</v>
      </c>
      <c r="C682" s="83">
        <v>378093.55</v>
      </c>
      <c r="D682" s="83">
        <v>0</v>
      </c>
      <c r="E682" s="83">
        <v>378093.55</v>
      </c>
      <c r="F682" s="78" t="s">
        <v>1987</v>
      </c>
      <c r="G682" s="78" t="s">
        <v>430</v>
      </c>
      <c r="H682" s="78" t="s">
        <v>611</v>
      </c>
      <c r="I682" s="78" t="s">
        <v>1988</v>
      </c>
    </row>
    <row r="683" spans="1:9" s="54" customFormat="1" ht="13.5" hidden="1" customHeight="1" x14ac:dyDescent="0.2">
      <c r="A683" s="78" t="s">
        <v>58</v>
      </c>
      <c r="B683" s="80">
        <v>5</v>
      </c>
      <c r="C683" s="83">
        <v>378093.55</v>
      </c>
      <c r="D683" s="83">
        <v>0</v>
      </c>
      <c r="E683" s="83">
        <v>378093.55</v>
      </c>
      <c r="F683" s="78" t="s">
        <v>1989</v>
      </c>
      <c r="G683" s="78" t="s">
        <v>430</v>
      </c>
      <c r="H683" s="78" t="s">
        <v>614</v>
      </c>
      <c r="I683" s="78" t="s">
        <v>1990</v>
      </c>
    </row>
    <row r="684" spans="1:9" s="54" customFormat="1" ht="13.5" hidden="1" customHeight="1" x14ac:dyDescent="0.2">
      <c r="A684" s="78" t="s">
        <v>58</v>
      </c>
      <c r="B684" s="80">
        <v>6</v>
      </c>
      <c r="C684" s="83">
        <v>342263.1</v>
      </c>
      <c r="D684" s="83">
        <v>0</v>
      </c>
      <c r="E684" s="83">
        <v>342263.1</v>
      </c>
      <c r="F684" s="78" t="s">
        <v>1991</v>
      </c>
      <c r="G684" s="78" t="s">
        <v>430</v>
      </c>
      <c r="H684" s="78" t="s">
        <v>617</v>
      </c>
      <c r="I684" s="78" t="s">
        <v>1992</v>
      </c>
    </row>
    <row r="685" spans="1:9" s="54" customFormat="1" ht="13.5" hidden="1" customHeight="1" x14ac:dyDescent="0.2">
      <c r="A685" s="78" t="s">
        <v>58</v>
      </c>
      <c r="B685" s="80">
        <v>7</v>
      </c>
      <c r="C685" s="83">
        <v>340875.62</v>
      </c>
      <c r="D685" s="83">
        <v>0</v>
      </c>
      <c r="E685" s="83">
        <v>340875.62</v>
      </c>
      <c r="F685" s="78" t="s">
        <v>1993</v>
      </c>
      <c r="G685" s="78" t="s">
        <v>430</v>
      </c>
      <c r="H685" s="78" t="s">
        <v>620</v>
      </c>
      <c r="I685" s="78" t="s">
        <v>1994</v>
      </c>
    </row>
    <row r="686" spans="1:9" s="54" customFormat="1" ht="13.5" hidden="1" customHeight="1" x14ac:dyDescent="0.2">
      <c r="A686" s="78" t="s">
        <v>58</v>
      </c>
      <c r="B686" s="80">
        <v>8</v>
      </c>
      <c r="C686" s="83">
        <v>340877.73</v>
      </c>
      <c r="D686" s="83">
        <v>0</v>
      </c>
      <c r="E686" s="83">
        <v>340877.73</v>
      </c>
      <c r="F686" s="78" t="s">
        <v>1995</v>
      </c>
      <c r="G686" s="78" t="s">
        <v>430</v>
      </c>
      <c r="H686" s="78" t="s">
        <v>623</v>
      </c>
      <c r="I686" s="78" t="s">
        <v>1996</v>
      </c>
    </row>
    <row r="687" spans="1:9" s="54" customFormat="1" ht="13.5" hidden="1" customHeight="1" x14ac:dyDescent="0.2">
      <c r="A687" s="78" t="s">
        <v>58</v>
      </c>
      <c r="B687" s="80">
        <v>9</v>
      </c>
      <c r="C687" s="83">
        <v>353287.89</v>
      </c>
      <c r="D687" s="83">
        <v>0</v>
      </c>
      <c r="E687" s="83">
        <v>353287.89</v>
      </c>
      <c r="F687" s="78" t="s">
        <v>1997</v>
      </c>
      <c r="G687" s="78" t="s">
        <v>430</v>
      </c>
      <c r="H687" s="78" t="s">
        <v>626</v>
      </c>
      <c r="I687" s="78" t="s">
        <v>1998</v>
      </c>
    </row>
    <row r="688" spans="1:9" s="54" customFormat="1" ht="13.5" hidden="1" customHeight="1" x14ac:dyDescent="0.2">
      <c r="A688" s="78" t="s">
        <v>58</v>
      </c>
      <c r="B688" s="80">
        <v>10</v>
      </c>
      <c r="C688" s="83">
        <v>353287.89</v>
      </c>
      <c r="D688" s="83">
        <v>0</v>
      </c>
      <c r="E688" s="83">
        <v>353287.89</v>
      </c>
      <c r="F688" s="78" t="s">
        <v>1999</v>
      </c>
      <c r="G688" s="78" t="s">
        <v>430</v>
      </c>
      <c r="H688" s="78" t="s">
        <v>629</v>
      </c>
      <c r="I688" s="78" t="s">
        <v>2000</v>
      </c>
    </row>
    <row r="689" spans="1:9" s="54" customFormat="1" ht="13.5" hidden="1" customHeight="1" x14ac:dyDescent="0.2">
      <c r="A689" s="78" t="s">
        <v>58</v>
      </c>
      <c r="B689" s="80">
        <v>11</v>
      </c>
      <c r="C689" s="83">
        <v>353287.89</v>
      </c>
      <c r="D689" s="83">
        <v>0</v>
      </c>
      <c r="E689" s="83">
        <v>353287.89</v>
      </c>
      <c r="F689" s="78" t="s">
        <v>2001</v>
      </c>
      <c r="G689" s="78" t="s">
        <v>430</v>
      </c>
      <c r="H689" s="78" t="s">
        <v>632</v>
      </c>
      <c r="I689" s="78" t="s">
        <v>2002</v>
      </c>
    </row>
    <row r="690" spans="1:9" s="54" customFormat="1" ht="13.5" hidden="1" customHeight="1" x14ac:dyDescent="0.2">
      <c r="A690" s="78" t="s">
        <v>58</v>
      </c>
      <c r="B690" s="80">
        <v>12</v>
      </c>
      <c r="C690" s="83">
        <v>353281.14</v>
      </c>
      <c r="D690" s="83">
        <v>0</v>
      </c>
      <c r="E690" s="83">
        <v>353281.14</v>
      </c>
      <c r="F690" s="78" t="s">
        <v>2003</v>
      </c>
      <c r="G690" s="78" t="s">
        <v>430</v>
      </c>
      <c r="H690" s="78" t="s">
        <v>635</v>
      </c>
      <c r="I690" s="78" t="s">
        <v>2004</v>
      </c>
    </row>
    <row r="691" spans="1:9" s="54" customFormat="1" ht="13.5" hidden="1" customHeight="1" x14ac:dyDescent="0.2">
      <c r="A691" s="78" t="s">
        <v>59</v>
      </c>
      <c r="B691" s="80">
        <v>1</v>
      </c>
      <c r="C691" s="83">
        <v>251693.71</v>
      </c>
      <c r="D691" s="83">
        <v>0</v>
      </c>
      <c r="E691" s="83">
        <v>251693.71</v>
      </c>
      <c r="F691" s="78" t="s">
        <v>2005</v>
      </c>
      <c r="G691" s="78" t="s">
        <v>352</v>
      </c>
      <c r="H691" s="78" t="s">
        <v>602</v>
      </c>
      <c r="I691" s="78" t="s">
        <v>2006</v>
      </c>
    </row>
    <row r="692" spans="1:9" s="54" customFormat="1" ht="13.5" hidden="1" customHeight="1" x14ac:dyDescent="0.2">
      <c r="A692" s="78" t="s">
        <v>59</v>
      </c>
      <c r="B692" s="80">
        <v>2</v>
      </c>
      <c r="C692" s="83">
        <v>251693.71</v>
      </c>
      <c r="D692" s="83">
        <v>0</v>
      </c>
      <c r="E692" s="83">
        <v>251693.71</v>
      </c>
      <c r="F692" s="78" t="s">
        <v>2007</v>
      </c>
      <c r="G692" s="78" t="s">
        <v>352</v>
      </c>
      <c r="H692" s="78" t="s">
        <v>605</v>
      </c>
      <c r="I692" s="78" t="s">
        <v>2008</v>
      </c>
    </row>
    <row r="693" spans="1:9" s="54" customFormat="1" ht="13.5" hidden="1" customHeight="1" x14ac:dyDescent="0.2">
      <c r="A693" s="78" t="s">
        <v>59</v>
      </c>
      <c r="B693" s="80">
        <v>3</v>
      </c>
      <c r="C693" s="83">
        <v>251693.71</v>
      </c>
      <c r="D693" s="83">
        <v>0</v>
      </c>
      <c r="E693" s="83">
        <v>251693.71</v>
      </c>
      <c r="F693" s="78" t="s">
        <v>2009</v>
      </c>
      <c r="G693" s="78" t="s">
        <v>352</v>
      </c>
      <c r="H693" s="78" t="s">
        <v>608</v>
      </c>
      <c r="I693" s="78" t="s">
        <v>2010</v>
      </c>
    </row>
    <row r="694" spans="1:9" s="54" customFormat="1" ht="13.5" hidden="1" customHeight="1" x14ac:dyDescent="0.2">
      <c r="A694" s="78" t="s">
        <v>59</v>
      </c>
      <c r="B694" s="80">
        <v>4</v>
      </c>
      <c r="C694" s="83">
        <v>251693.71</v>
      </c>
      <c r="D694" s="83">
        <v>0</v>
      </c>
      <c r="E694" s="83">
        <v>251693.71</v>
      </c>
      <c r="F694" s="78" t="s">
        <v>2011</v>
      </c>
      <c r="G694" s="78" t="s">
        <v>352</v>
      </c>
      <c r="H694" s="78" t="s">
        <v>611</v>
      </c>
      <c r="I694" s="78" t="s">
        <v>2012</v>
      </c>
    </row>
    <row r="695" spans="1:9" s="54" customFormat="1" ht="13.5" hidden="1" customHeight="1" x14ac:dyDescent="0.2">
      <c r="A695" s="78" t="s">
        <v>59</v>
      </c>
      <c r="B695" s="80">
        <v>5</v>
      </c>
      <c r="C695" s="83">
        <v>251693.71</v>
      </c>
      <c r="D695" s="83">
        <v>0</v>
      </c>
      <c r="E695" s="83">
        <v>251693.71</v>
      </c>
      <c r="F695" s="78" t="s">
        <v>2013</v>
      </c>
      <c r="G695" s="78" t="s">
        <v>352</v>
      </c>
      <c r="H695" s="78" t="s">
        <v>614</v>
      </c>
      <c r="I695" s="78" t="s">
        <v>2014</v>
      </c>
    </row>
    <row r="696" spans="1:9" s="54" customFormat="1" ht="13.5" hidden="1" customHeight="1" x14ac:dyDescent="0.2">
      <c r="A696" s="78" t="s">
        <v>59</v>
      </c>
      <c r="B696" s="80">
        <v>6</v>
      </c>
      <c r="C696" s="83">
        <v>256087.49</v>
      </c>
      <c r="D696" s="83">
        <v>0</v>
      </c>
      <c r="E696" s="83">
        <v>256087.49</v>
      </c>
      <c r="F696" s="78" t="s">
        <v>2015</v>
      </c>
      <c r="G696" s="78" t="s">
        <v>352</v>
      </c>
      <c r="H696" s="78" t="s">
        <v>617</v>
      </c>
      <c r="I696" s="78" t="s">
        <v>2016</v>
      </c>
    </row>
    <row r="697" spans="1:9" s="54" customFormat="1" ht="13.5" hidden="1" customHeight="1" x14ac:dyDescent="0.2">
      <c r="A697" s="78" t="s">
        <v>59</v>
      </c>
      <c r="B697" s="80">
        <v>7</v>
      </c>
      <c r="C697" s="83">
        <v>256571.94</v>
      </c>
      <c r="D697" s="83">
        <v>0</v>
      </c>
      <c r="E697" s="83">
        <v>256571.94</v>
      </c>
      <c r="F697" s="78" t="s">
        <v>2017</v>
      </c>
      <c r="G697" s="78" t="s">
        <v>352</v>
      </c>
      <c r="H697" s="78" t="s">
        <v>620</v>
      </c>
      <c r="I697" s="78" t="s">
        <v>2018</v>
      </c>
    </row>
    <row r="698" spans="1:9" s="54" customFormat="1" ht="13.5" hidden="1" customHeight="1" x14ac:dyDescent="0.2">
      <c r="A698" s="78" t="s">
        <v>59</v>
      </c>
      <c r="B698" s="80">
        <v>8</v>
      </c>
      <c r="C698" s="83">
        <v>256573.22</v>
      </c>
      <c r="D698" s="83">
        <v>0</v>
      </c>
      <c r="E698" s="83">
        <v>256573.22</v>
      </c>
      <c r="F698" s="78" t="s">
        <v>2019</v>
      </c>
      <c r="G698" s="78" t="s">
        <v>352</v>
      </c>
      <c r="H698" s="78" t="s">
        <v>623</v>
      </c>
      <c r="I698" s="78" t="s">
        <v>2020</v>
      </c>
    </row>
    <row r="699" spans="1:9" s="54" customFormat="1" ht="13.5" hidden="1" customHeight="1" x14ac:dyDescent="0.2">
      <c r="A699" s="78" t="s">
        <v>59</v>
      </c>
      <c r="B699" s="80">
        <v>9</v>
      </c>
      <c r="C699" s="83">
        <v>264139.14</v>
      </c>
      <c r="D699" s="83">
        <v>0</v>
      </c>
      <c r="E699" s="83">
        <v>264139.14</v>
      </c>
      <c r="F699" s="78" t="s">
        <v>2021</v>
      </c>
      <c r="G699" s="78" t="s">
        <v>352</v>
      </c>
      <c r="H699" s="78" t="s">
        <v>626</v>
      </c>
      <c r="I699" s="78" t="s">
        <v>2022</v>
      </c>
    </row>
    <row r="700" spans="1:9" s="54" customFormat="1" ht="13.5" hidden="1" customHeight="1" x14ac:dyDescent="0.2">
      <c r="A700" s="78" t="s">
        <v>59</v>
      </c>
      <c r="B700" s="80">
        <v>10</v>
      </c>
      <c r="C700" s="83">
        <v>264139.14</v>
      </c>
      <c r="D700" s="83">
        <v>0</v>
      </c>
      <c r="E700" s="83">
        <v>264139.14</v>
      </c>
      <c r="F700" s="78" t="s">
        <v>2023</v>
      </c>
      <c r="G700" s="78" t="s">
        <v>352</v>
      </c>
      <c r="H700" s="78" t="s">
        <v>629</v>
      </c>
      <c r="I700" s="78" t="s">
        <v>2024</v>
      </c>
    </row>
    <row r="701" spans="1:9" s="54" customFormat="1" ht="13.5" hidden="1" customHeight="1" x14ac:dyDescent="0.2">
      <c r="A701" s="78" t="s">
        <v>59</v>
      </c>
      <c r="B701" s="80">
        <v>11</v>
      </c>
      <c r="C701" s="83">
        <v>264139.14</v>
      </c>
      <c r="D701" s="83">
        <v>0</v>
      </c>
      <c r="E701" s="83">
        <v>264139.14</v>
      </c>
      <c r="F701" s="78" t="s">
        <v>2025</v>
      </c>
      <c r="G701" s="78" t="s">
        <v>352</v>
      </c>
      <c r="H701" s="78" t="s">
        <v>632</v>
      </c>
      <c r="I701" s="78" t="s">
        <v>2026</v>
      </c>
    </row>
    <row r="702" spans="1:9" s="54" customFormat="1" ht="13.5" hidden="1" customHeight="1" x14ac:dyDescent="0.2">
      <c r="A702" s="78" t="s">
        <v>59</v>
      </c>
      <c r="B702" s="80">
        <v>12</v>
      </c>
      <c r="C702" s="83">
        <v>264135.03999999998</v>
      </c>
      <c r="D702" s="83">
        <v>0</v>
      </c>
      <c r="E702" s="83">
        <v>264135.03999999998</v>
      </c>
      <c r="F702" s="78" t="s">
        <v>2027</v>
      </c>
      <c r="G702" s="78" t="s">
        <v>352</v>
      </c>
      <c r="H702" s="78" t="s">
        <v>635</v>
      </c>
      <c r="I702" s="78" t="s">
        <v>2028</v>
      </c>
    </row>
    <row r="703" spans="1:9" s="54" customFormat="1" ht="13.5" hidden="1" customHeight="1" x14ac:dyDescent="0.2">
      <c r="A703" s="78" t="s">
        <v>60</v>
      </c>
      <c r="B703" s="80">
        <v>1</v>
      </c>
      <c r="C703" s="83">
        <v>3106725.43</v>
      </c>
      <c r="D703" s="83">
        <v>0</v>
      </c>
      <c r="E703" s="83">
        <v>3106725.43</v>
      </c>
      <c r="F703" s="78" t="s">
        <v>2029</v>
      </c>
      <c r="G703" s="78" t="s">
        <v>353</v>
      </c>
      <c r="H703" s="78" t="s">
        <v>602</v>
      </c>
      <c r="I703" s="78" t="s">
        <v>2030</v>
      </c>
    </row>
    <row r="704" spans="1:9" s="54" customFormat="1" ht="13.5" hidden="1" customHeight="1" x14ac:dyDescent="0.2">
      <c r="A704" s="78" t="s">
        <v>60</v>
      </c>
      <c r="B704" s="80">
        <v>2</v>
      </c>
      <c r="C704" s="83">
        <v>3107225.43</v>
      </c>
      <c r="D704" s="83">
        <v>0</v>
      </c>
      <c r="E704" s="83">
        <v>3107225.43</v>
      </c>
      <c r="F704" s="78" t="s">
        <v>2031</v>
      </c>
      <c r="G704" s="78" t="s">
        <v>353</v>
      </c>
      <c r="H704" s="78" t="s">
        <v>605</v>
      </c>
      <c r="I704" s="78" t="s">
        <v>2032</v>
      </c>
    </row>
    <row r="705" spans="1:9" s="54" customFormat="1" ht="13.5" hidden="1" customHeight="1" x14ac:dyDescent="0.2">
      <c r="A705" s="78" t="s">
        <v>60</v>
      </c>
      <c r="B705" s="80">
        <v>3</v>
      </c>
      <c r="C705" s="83">
        <v>3107225.44</v>
      </c>
      <c r="D705" s="83">
        <v>0</v>
      </c>
      <c r="E705" s="83">
        <v>3107225.44</v>
      </c>
      <c r="F705" s="78" t="s">
        <v>2033</v>
      </c>
      <c r="G705" s="78" t="s">
        <v>353</v>
      </c>
      <c r="H705" s="78" t="s">
        <v>608</v>
      </c>
      <c r="I705" s="78" t="s">
        <v>2034</v>
      </c>
    </row>
    <row r="706" spans="1:9" s="54" customFormat="1" ht="13.5" hidden="1" customHeight="1" x14ac:dyDescent="0.2">
      <c r="A706" s="78" t="s">
        <v>60</v>
      </c>
      <c r="B706" s="80">
        <v>4</v>
      </c>
      <c r="C706" s="83">
        <v>3107425.43</v>
      </c>
      <c r="D706" s="83">
        <v>0</v>
      </c>
      <c r="E706" s="83">
        <v>3107425.43</v>
      </c>
      <c r="F706" s="78" t="s">
        <v>2035</v>
      </c>
      <c r="G706" s="78" t="s">
        <v>353</v>
      </c>
      <c r="H706" s="78" t="s">
        <v>611</v>
      </c>
      <c r="I706" s="78" t="s">
        <v>2036</v>
      </c>
    </row>
    <row r="707" spans="1:9" s="54" customFormat="1" ht="13.5" hidden="1" customHeight="1" x14ac:dyDescent="0.2">
      <c r="A707" s="78" t="s">
        <v>60</v>
      </c>
      <c r="B707" s="80">
        <v>5</v>
      </c>
      <c r="C707" s="83">
        <v>3107425.43</v>
      </c>
      <c r="D707" s="83">
        <v>0</v>
      </c>
      <c r="E707" s="83">
        <v>3107425.43</v>
      </c>
      <c r="F707" s="78" t="s">
        <v>2037</v>
      </c>
      <c r="G707" s="78" t="s">
        <v>353</v>
      </c>
      <c r="H707" s="78" t="s">
        <v>614</v>
      </c>
      <c r="I707" s="78" t="s">
        <v>2038</v>
      </c>
    </row>
    <row r="708" spans="1:9" s="54" customFormat="1" ht="13.5" hidden="1" customHeight="1" x14ac:dyDescent="0.2">
      <c r="A708" s="78" t="s">
        <v>60</v>
      </c>
      <c r="B708" s="80">
        <v>6</v>
      </c>
      <c r="C708" s="83">
        <v>2675254.2599999998</v>
      </c>
      <c r="D708" s="83">
        <v>0</v>
      </c>
      <c r="E708" s="83">
        <v>2675254.2599999998</v>
      </c>
      <c r="F708" s="78" t="s">
        <v>2039</v>
      </c>
      <c r="G708" s="78" t="s">
        <v>353</v>
      </c>
      <c r="H708" s="78" t="s">
        <v>617</v>
      </c>
      <c r="I708" s="78" t="s">
        <v>2040</v>
      </c>
    </row>
    <row r="709" spans="1:9" s="54" customFormat="1" ht="13.5" hidden="1" customHeight="1" x14ac:dyDescent="0.2">
      <c r="A709" s="78" t="s">
        <v>60</v>
      </c>
      <c r="B709" s="80">
        <v>7</v>
      </c>
      <c r="C709" s="83">
        <v>2660842.71</v>
      </c>
      <c r="D709" s="83">
        <v>0</v>
      </c>
      <c r="E709" s="83">
        <v>2660842.71</v>
      </c>
      <c r="F709" s="78" t="s">
        <v>2041</v>
      </c>
      <c r="G709" s="78" t="s">
        <v>353</v>
      </c>
      <c r="H709" s="78" t="s">
        <v>620</v>
      </c>
      <c r="I709" s="78" t="s">
        <v>2042</v>
      </c>
    </row>
    <row r="710" spans="1:9" s="54" customFormat="1" ht="13.5" hidden="1" customHeight="1" x14ac:dyDescent="0.2">
      <c r="A710" s="78" t="s">
        <v>60</v>
      </c>
      <c r="B710" s="80">
        <v>8</v>
      </c>
      <c r="C710" s="83">
        <v>2660862.5699999998</v>
      </c>
      <c r="D710" s="83">
        <v>0</v>
      </c>
      <c r="E710" s="83">
        <v>2660862.5699999998</v>
      </c>
      <c r="F710" s="78" t="s">
        <v>2043</v>
      </c>
      <c r="G710" s="78" t="s">
        <v>353</v>
      </c>
      <c r="H710" s="78" t="s">
        <v>623</v>
      </c>
      <c r="I710" s="78" t="s">
        <v>2044</v>
      </c>
    </row>
    <row r="711" spans="1:9" s="54" customFormat="1" ht="13.5" hidden="1" customHeight="1" x14ac:dyDescent="0.2">
      <c r="A711" s="78" t="s">
        <v>60</v>
      </c>
      <c r="B711" s="80">
        <v>9</v>
      </c>
      <c r="C711" s="83">
        <v>2777406.2</v>
      </c>
      <c r="D711" s="83">
        <v>0</v>
      </c>
      <c r="E711" s="83">
        <v>2777406.2</v>
      </c>
      <c r="F711" s="78" t="s">
        <v>2045</v>
      </c>
      <c r="G711" s="78" t="s">
        <v>353</v>
      </c>
      <c r="H711" s="78" t="s">
        <v>626</v>
      </c>
      <c r="I711" s="78" t="s">
        <v>2046</v>
      </c>
    </row>
    <row r="712" spans="1:9" s="54" customFormat="1" ht="13.5" hidden="1" customHeight="1" x14ac:dyDescent="0.2">
      <c r="A712" s="78" t="s">
        <v>60</v>
      </c>
      <c r="B712" s="80">
        <v>10</v>
      </c>
      <c r="C712" s="83">
        <v>2777406.18</v>
      </c>
      <c r="D712" s="83">
        <v>0</v>
      </c>
      <c r="E712" s="83">
        <v>2777406.18</v>
      </c>
      <c r="F712" s="78" t="s">
        <v>2047</v>
      </c>
      <c r="G712" s="78" t="s">
        <v>353</v>
      </c>
      <c r="H712" s="78" t="s">
        <v>629</v>
      </c>
      <c r="I712" s="78" t="s">
        <v>2048</v>
      </c>
    </row>
    <row r="713" spans="1:9" s="54" customFormat="1" ht="13.5" hidden="1" customHeight="1" x14ac:dyDescent="0.2">
      <c r="A713" s="78" t="s">
        <v>60</v>
      </c>
      <c r="B713" s="80">
        <v>11</v>
      </c>
      <c r="C713" s="83">
        <v>2777406.21</v>
      </c>
      <c r="D713" s="83">
        <v>0</v>
      </c>
      <c r="E713" s="83">
        <v>2777406.21</v>
      </c>
      <c r="F713" s="78" t="s">
        <v>2049</v>
      </c>
      <c r="G713" s="78" t="s">
        <v>353</v>
      </c>
      <c r="H713" s="78" t="s">
        <v>632</v>
      </c>
      <c r="I713" s="78" t="s">
        <v>2050</v>
      </c>
    </row>
    <row r="714" spans="1:9" s="54" customFormat="1" ht="13.5" hidden="1" customHeight="1" x14ac:dyDescent="0.2">
      <c r="A714" s="78" t="s">
        <v>60</v>
      </c>
      <c r="B714" s="80">
        <v>12</v>
      </c>
      <c r="C714" s="83">
        <v>2720141.62</v>
      </c>
      <c r="D714" s="83">
        <v>0</v>
      </c>
      <c r="E714" s="83">
        <v>2720141.62</v>
      </c>
      <c r="F714" s="78" t="s">
        <v>2051</v>
      </c>
      <c r="G714" s="78" t="s">
        <v>353</v>
      </c>
      <c r="H714" s="78" t="s">
        <v>635</v>
      </c>
      <c r="I714" s="78" t="s">
        <v>2052</v>
      </c>
    </row>
    <row r="715" spans="1:9" s="54" customFormat="1" ht="13.5" hidden="1" customHeight="1" x14ac:dyDescent="0.2">
      <c r="A715" s="78" t="s">
        <v>61</v>
      </c>
      <c r="B715" s="80">
        <v>1</v>
      </c>
      <c r="C715" s="83">
        <v>16880893.120000001</v>
      </c>
      <c r="D715" s="83">
        <v>0</v>
      </c>
      <c r="E715" s="83">
        <v>16880893.120000001</v>
      </c>
      <c r="F715" s="78" t="s">
        <v>2053</v>
      </c>
      <c r="G715" s="78" t="s">
        <v>588</v>
      </c>
      <c r="H715" s="78" t="s">
        <v>602</v>
      </c>
      <c r="I715" s="78" t="s">
        <v>2054</v>
      </c>
    </row>
    <row r="716" spans="1:9" s="54" customFormat="1" ht="13.5" hidden="1" customHeight="1" x14ac:dyDescent="0.2">
      <c r="A716" s="78" t="s">
        <v>61</v>
      </c>
      <c r="B716" s="80">
        <v>2</v>
      </c>
      <c r="C716" s="83">
        <v>16876301</v>
      </c>
      <c r="D716" s="83">
        <v>0</v>
      </c>
      <c r="E716" s="83">
        <v>16876301</v>
      </c>
      <c r="F716" s="78" t="s">
        <v>2055</v>
      </c>
      <c r="G716" s="78" t="s">
        <v>588</v>
      </c>
      <c r="H716" s="78" t="s">
        <v>605</v>
      </c>
      <c r="I716" s="78" t="s">
        <v>2056</v>
      </c>
    </row>
    <row r="717" spans="1:9" s="54" customFormat="1" ht="13.5" hidden="1" customHeight="1" x14ac:dyDescent="0.2">
      <c r="A717" s="78" t="s">
        <v>61</v>
      </c>
      <c r="B717" s="80">
        <v>3</v>
      </c>
      <c r="C717" s="83">
        <v>16876301</v>
      </c>
      <c r="D717" s="83">
        <v>0</v>
      </c>
      <c r="E717" s="83">
        <v>16876301</v>
      </c>
      <c r="F717" s="78" t="s">
        <v>2057</v>
      </c>
      <c r="G717" s="78" t="s">
        <v>588</v>
      </c>
      <c r="H717" s="78" t="s">
        <v>608</v>
      </c>
      <c r="I717" s="78" t="s">
        <v>2058</v>
      </c>
    </row>
    <row r="718" spans="1:9" s="54" customFormat="1" ht="13.5" hidden="1" customHeight="1" x14ac:dyDescent="0.2">
      <c r="A718" s="78" t="s">
        <v>61</v>
      </c>
      <c r="B718" s="80">
        <v>4</v>
      </c>
      <c r="C718" s="83">
        <v>17056085.739999998</v>
      </c>
      <c r="D718" s="83">
        <v>0</v>
      </c>
      <c r="E718" s="83">
        <v>17056085.739999998</v>
      </c>
      <c r="F718" s="78" t="s">
        <v>2059</v>
      </c>
      <c r="G718" s="78" t="s">
        <v>588</v>
      </c>
      <c r="H718" s="78" t="s">
        <v>611</v>
      </c>
      <c r="I718" s="78" t="s">
        <v>2060</v>
      </c>
    </row>
    <row r="719" spans="1:9" s="54" customFormat="1" ht="13.5" hidden="1" customHeight="1" x14ac:dyDescent="0.2">
      <c r="A719" s="78" t="s">
        <v>61</v>
      </c>
      <c r="B719" s="80">
        <v>5</v>
      </c>
      <c r="C719" s="83">
        <v>16764279.59</v>
      </c>
      <c r="D719" s="83">
        <v>0</v>
      </c>
      <c r="E719" s="83">
        <v>16764279.59</v>
      </c>
      <c r="F719" s="78" t="s">
        <v>2061</v>
      </c>
      <c r="G719" s="78" t="s">
        <v>588</v>
      </c>
      <c r="H719" s="78" t="s">
        <v>614</v>
      </c>
      <c r="I719" s="78" t="s">
        <v>2062</v>
      </c>
    </row>
    <row r="720" spans="1:9" s="54" customFormat="1" ht="13.5" hidden="1" customHeight="1" x14ac:dyDescent="0.2">
      <c r="A720" s="78" t="s">
        <v>61</v>
      </c>
      <c r="B720" s="80">
        <v>6</v>
      </c>
      <c r="C720" s="83">
        <v>16105519.560000001</v>
      </c>
      <c r="D720" s="83">
        <v>0</v>
      </c>
      <c r="E720" s="83">
        <v>16105519.560000001</v>
      </c>
      <c r="F720" s="78" t="s">
        <v>2063</v>
      </c>
      <c r="G720" s="78" t="s">
        <v>588</v>
      </c>
      <c r="H720" s="78" t="s">
        <v>617</v>
      </c>
      <c r="I720" s="78" t="s">
        <v>2064</v>
      </c>
    </row>
    <row r="721" spans="1:9" s="54" customFormat="1" ht="13.5" hidden="1" customHeight="1" x14ac:dyDescent="0.2">
      <c r="A721" s="78" t="s">
        <v>61</v>
      </c>
      <c r="B721" s="80">
        <v>7</v>
      </c>
      <c r="C721" s="83">
        <v>16065637.779999999</v>
      </c>
      <c r="D721" s="83">
        <v>0</v>
      </c>
      <c r="E721" s="83">
        <v>16065637.779999999</v>
      </c>
      <c r="F721" s="78" t="s">
        <v>2065</v>
      </c>
      <c r="G721" s="78" t="s">
        <v>588</v>
      </c>
      <c r="H721" s="78" t="s">
        <v>620</v>
      </c>
      <c r="I721" s="78" t="s">
        <v>2066</v>
      </c>
    </row>
    <row r="722" spans="1:9" s="54" customFormat="1" ht="13.5" hidden="1" customHeight="1" x14ac:dyDescent="0.2">
      <c r="A722" s="78" t="s">
        <v>61</v>
      </c>
      <c r="B722" s="80">
        <v>8</v>
      </c>
      <c r="C722" s="83">
        <v>16065850.630000001</v>
      </c>
      <c r="D722" s="83">
        <v>0</v>
      </c>
      <c r="E722" s="83">
        <v>16065850.630000001</v>
      </c>
      <c r="F722" s="78" t="s">
        <v>2067</v>
      </c>
      <c r="G722" s="78" t="s">
        <v>588</v>
      </c>
      <c r="H722" s="78" t="s">
        <v>623</v>
      </c>
      <c r="I722" s="78" t="s">
        <v>2068</v>
      </c>
    </row>
    <row r="723" spans="1:9" s="54" customFormat="1" ht="13.5" hidden="1" customHeight="1" x14ac:dyDescent="0.2">
      <c r="A723" s="78" t="s">
        <v>61</v>
      </c>
      <c r="B723" s="80">
        <v>9</v>
      </c>
      <c r="C723" s="83">
        <v>16581235.689999999</v>
      </c>
      <c r="D723" s="83">
        <v>0</v>
      </c>
      <c r="E723" s="83">
        <v>16581235.689999999</v>
      </c>
      <c r="F723" s="78" t="s">
        <v>2069</v>
      </c>
      <c r="G723" s="78" t="s">
        <v>588</v>
      </c>
      <c r="H723" s="78" t="s">
        <v>626</v>
      </c>
      <c r="I723" s="78" t="s">
        <v>2070</v>
      </c>
    </row>
    <row r="724" spans="1:9" s="54" customFormat="1" ht="13.5" hidden="1" customHeight="1" x14ac:dyDescent="0.2">
      <c r="A724" s="78" t="s">
        <v>61</v>
      </c>
      <c r="B724" s="80">
        <v>10</v>
      </c>
      <c r="C724" s="83">
        <v>16581235.689999999</v>
      </c>
      <c r="D724" s="83">
        <v>0</v>
      </c>
      <c r="E724" s="83">
        <v>16581235.689999999</v>
      </c>
      <c r="F724" s="78" t="s">
        <v>2071</v>
      </c>
      <c r="G724" s="78" t="s">
        <v>588</v>
      </c>
      <c r="H724" s="78" t="s">
        <v>629</v>
      </c>
      <c r="I724" s="78" t="s">
        <v>2072</v>
      </c>
    </row>
    <row r="725" spans="1:9" s="54" customFormat="1" ht="13.5" hidden="1" customHeight="1" x14ac:dyDescent="0.2">
      <c r="A725" s="78" t="s">
        <v>61</v>
      </c>
      <c r="B725" s="80">
        <v>11</v>
      </c>
      <c r="C725" s="83">
        <v>16581235.67</v>
      </c>
      <c r="D725" s="83">
        <v>0</v>
      </c>
      <c r="E725" s="83">
        <v>16581235.67</v>
      </c>
      <c r="F725" s="78" t="s">
        <v>2073</v>
      </c>
      <c r="G725" s="78" t="s">
        <v>588</v>
      </c>
      <c r="H725" s="78" t="s">
        <v>632</v>
      </c>
      <c r="I725" s="78" t="s">
        <v>2074</v>
      </c>
    </row>
    <row r="726" spans="1:9" s="54" customFormat="1" ht="13.5" hidden="1" customHeight="1" x14ac:dyDescent="0.2">
      <c r="A726" s="78" t="s">
        <v>61</v>
      </c>
      <c r="B726" s="80">
        <v>12</v>
      </c>
      <c r="C726" s="83">
        <v>16551620.029999999</v>
      </c>
      <c r="D726" s="83">
        <v>0</v>
      </c>
      <c r="E726" s="83">
        <v>16551620.029999999</v>
      </c>
      <c r="F726" s="78" t="s">
        <v>2075</v>
      </c>
      <c r="G726" s="78" t="s">
        <v>588</v>
      </c>
      <c r="H726" s="78" t="s">
        <v>635</v>
      </c>
      <c r="I726" s="78" t="s">
        <v>2076</v>
      </c>
    </row>
    <row r="727" spans="1:9" s="54" customFormat="1" ht="13.5" hidden="1" customHeight="1" x14ac:dyDescent="0.2">
      <c r="A727" s="78" t="s">
        <v>62</v>
      </c>
      <c r="B727" s="80">
        <v>1</v>
      </c>
      <c r="C727" s="83">
        <v>222181.56</v>
      </c>
      <c r="D727" s="83">
        <v>0</v>
      </c>
      <c r="E727" s="83">
        <v>222181.56</v>
      </c>
      <c r="F727" s="78" t="s">
        <v>2077</v>
      </c>
      <c r="G727" s="78" t="s">
        <v>431</v>
      </c>
      <c r="H727" s="78" t="s">
        <v>602</v>
      </c>
      <c r="I727" s="78" t="s">
        <v>2078</v>
      </c>
    </row>
    <row r="728" spans="1:9" s="54" customFormat="1" ht="13.5" hidden="1" customHeight="1" x14ac:dyDescent="0.2">
      <c r="A728" s="78" t="s">
        <v>62</v>
      </c>
      <c r="B728" s="80">
        <v>2</v>
      </c>
      <c r="C728" s="83">
        <v>222181.56</v>
      </c>
      <c r="D728" s="83">
        <v>0</v>
      </c>
      <c r="E728" s="83">
        <v>222181.56</v>
      </c>
      <c r="F728" s="78" t="s">
        <v>2079</v>
      </c>
      <c r="G728" s="78" t="s">
        <v>431</v>
      </c>
      <c r="H728" s="78" t="s">
        <v>605</v>
      </c>
      <c r="I728" s="78" t="s">
        <v>2080</v>
      </c>
    </row>
    <row r="729" spans="1:9" s="54" customFormat="1" ht="13.5" hidden="1" customHeight="1" x14ac:dyDescent="0.2">
      <c r="A729" s="78" t="s">
        <v>62</v>
      </c>
      <c r="B729" s="80">
        <v>3</v>
      </c>
      <c r="C729" s="83">
        <v>222181.56</v>
      </c>
      <c r="D729" s="83">
        <v>0</v>
      </c>
      <c r="E729" s="83">
        <v>222181.56</v>
      </c>
      <c r="F729" s="78" t="s">
        <v>2081</v>
      </c>
      <c r="G729" s="78" t="s">
        <v>431</v>
      </c>
      <c r="H729" s="78" t="s">
        <v>608</v>
      </c>
      <c r="I729" s="78" t="s">
        <v>2082</v>
      </c>
    </row>
    <row r="730" spans="1:9" s="54" customFormat="1" ht="13.5" hidden="1" customHeight="1" x14ac:dyDescent="0.2">
      <c r="A730" s="78" t="s">
        <v>62</v>
      </c>
      <c r="B730" s="80">
        <v>4</v>
      </c>
      <c r="C730" s="83">
        <v>222181.56</v>
      </c>
      <c r="D730" s="83">
        <v>0</v>
      </c>
      <c r="E730" s="83">
        <v>222181.56</v>
      </c>
      <c r="F730" s="78" t="s">
        <v>2083</v>
      </c>
      <c r="G730" s="78" t="s">
        <v>431</v>
      </c>
      <c r="H730" s="78" t="s">
        <v>611</v>
      </c>
      <c r="I730" s="78" t="s">
        <v>2084</v>
      </c>
    </row>
    <row r="731" spans="1:9" s="54" customFormat="1" ht="13.5" hidden="1" customHeight="1" x14ac:dyDescent="0.2">
      <c r="A731" s="78" t="s">
        <v>62</v>
      </c>
      <c r="B731" s="80">
        <v>5</v>
      </c>
      <c r="C731" s="83">
        <v>222181.56</v>
      </c>
      <c r="D731" s="83">
        <v>0</v>
      </c>
      <c r="E731" s="83">
        <v>222181.56</v>
      </c>
      <c r="F731" s="78" t="s">
        <v>2085</v>
      </c>
      <c r="G731" s="78" t="s">
        <v>431</v>
      </c>
      <c r="H731" s="78" t="s">
        <v>614</v>
      </c>
      <c r="I731" s="78" t="s">
        <v>2086</v>
      </c>
    </row>
    <row r="732" spans="1:9" s="54" customFormat="1" ht="13.5" hidden="1" customHeight="1" x14ac:dyDescent="0.2">
      <c r="A732" s="78" t="s">
        <v>62</v>
      </c>
      <c r="B732" s="80">
        <v>6</v>
      </c>
      <c r="C732" s="83">
        <v>190054.53</v>
      </c>
      <c r="D732" s="83">
        <v>0</v>
      </c>
      <c r="E732" s="83">
        <v>190054.53</v>
      </c>
      <c r="F732" s="78" t="s">
        <v>2087</v>
      </c>
      <c r="G732" s="78" t="s">
        <v>431</v>
      </c>
      <c r="H732" s="78" t="s">
        <v>617</v>
      </c>
      <c r="I732" s="78" t="s">
        <v>2088</v>
      </c>
    </row>
    <row r="733" spans="1:9" s="54" customFormat="1" ht="13.5" hidden="1" customHeight="1" x14ac:dyDescent="0.2">
      <c r="A733" s="78" t="s">
        <v>62</v>
      </c>
      <c r="B733" s="80">
        <v>7</v>
      </c>
      <c r="C733" s="83">
        <v>194872.02</v>
      </c>
      <c r="D733" s="83">
        <v>0</v>
      </c>
      <c r="E733" s="83">
        <v>194872.02</v>
      </c>
      <c r="F733" s="78" t="s">
        <v>2089</v>
      </c>
      <c r="G733" s="78" t="s">
        <v>431</v>
      </c>
      <c r="H733" s="78" t="s">
        <v>620</v>
      </c>
      <c r="I733" s="78" t="s">
        <v>2090</v>
      </c>
    </row>
    <row r="734" spans="1:9" s="54" customFormat="1" ht="13.5" hidden="1" customHeight="1" x14ac:dyDescent="0.2">
      <c r="A734" s="78" t="s">
        <v>62</v>
      </c>
      <c r="B734" s="80">
        <v>8</v>
      </c>
      <c r="C734" s="83">
        <v>194872.99</v>
      </c>
      <c r="D734" s="83">
        <v>0</v>
      </c>
      <c r="E734" s="83">
        <v>194872.99</v>
      </c>
      <c r="F734" s="78" t="s">
        <v>2091</v>
      </c>
      <c r="G734" s="78" t="s">
        <v>431</v>
      </c>
      <c r="H734" s="78" t="s">
        <v>623</v>
      </c>
      <c r="I734" s="78" t="s">
        <v>2092</v>
      </c>
    </row>
    <row r="735" spans="1:9" s="54" customFormat="1" ht="13.5" hidden="1" customHeight="1" x14ac:dyDescent="0.2">
      <c r="A735" s="78" t="s">
        <v>62</v>
      </c>
      <c r="B735" s="80">
        <v>9</v>
      </c>
      <c r="C735" s="83">
        <v>200560.78</v>
      </c>
      <c r="D735" s="83">
        <v>0</v>
      </c>
      <c r="E735" s="83">
        <v>200560.78</v>
      </c>
      <c r="F735" s="78" t="s">
        <v>2093</v>
      </c>
      <c r="G735" s="78" t="s">
        <v>431</v>
      </c>
      <c r="H735" s="78" t="s">
        <v>626</v>
      </c>
      <c r="I735" s="78" t="s">
        <v>2094</v>
      </c>
    </row>
    <row r="736" spans="1:9" s="54" customFormat="1" ht="13.5" hidden="1" customHeight="1" x14ac:dyDescent="0.2">
      <c r="A736" s="78" t="s">
        <v>62</v>
      </c>
      <c r="B736" s="80">
        <v>10</v>
      </c>
      <c r="C736" s="83">
        <v>200560.78</v>
      </c>
      <c r="D736" s="83">
        <v>0</v>
      </c>
      <c r="E736" s="83">
        <v>200560.78</v>
      </c>
      <c r="F736" s="78" t="s">
        <v>2095</v>
      </c>
      <c r="G736" s="78" t="s">
        <v>431</v>
      </c>
      <c r="H736" s="78" t="s">
        <v>629</v>
      </c>
      <c r="I736" s="78" t="s">
        <v>2096</v>
      </c>
    </row>
    <row r="737" spans="1:9" s="54" customFormat="1" ht="13.5" hidden="1" customHeight="1" x14ac:dyDescent="0.2">
      <c r="A737" s="78" t="s">
        <v>62</v>
      </c>
      <c r="B737" s="80">
        <v>11</v>
      </c>
      <c r="C737" s="83">
        <v>200560.77</v>
      </c>
      <c r="D737" s="83">
        <v>0</v>
      </c>
      <c r="E737" s="83">
        <v>200560.77</v>
      </c>
      <c r="F737" s="78" t="s">
        <v>2097</v>
      </c>
      <c r="G737" s="78" t="s">
        <v>431</v>
      </c>
      <c r="H737" s="78" t="s">
        <v>632</v>
      </c>
      <c r="I737" s="78" t="s">
        <v>2098</v>
      </c>
    </row>
    <row r="738" spans="1:9" s="54" customFormat="1" ht="13.5" hidden="1" customHeight="1" x14ac:dyDescent="0.2">
      <c r="A738" s="78" t="s">
        <v>62</v>
      </c>
      <c r="B738" s="80">
        <v>12</v>
      </c>
      <c r="C738" s="83">
        <v>200557.69</v>
      </c>
      <c r="D738" s="83">
        <v>0</v>
      </c>
      <c r="E738" s="83">
        <v>200557.69</v>
      </c>
      <c r="F738" s="78" t="s">
        <v>2099</v>
      </c>
      <c r="G738" s="78" t="s">
        <v>431</v>
      </c>
      <c r="H738" s="78" t="s">
        <v>635</v>
      </c>
      <c r="I738" s="78" t="s">
        <v>2100</v>
      </c>
    </row>
    <row r="739" spans="1:9" s="54" customFormat="1" ht="13.5" hidden="1" customHeight="1" x14ac:dyDescent="0.2">
      <c r="A739" s="78" t="s">
        <v>63</v>
      </c>
      <c r="B739" s="80">
        <v>1</v>
      </c>
      <c r="C739" s="83">
        <v>223971.35</v>
      </c>
      <c r="D739" s="83">
        <v>0</v>
      </c>
      <c r="E739" s="83">
        <v>223971.35</v>
      </c>
      <c r="F739" s="78" t="s">
        <v>2101</v>
      </c>
      <c r="G739" s="78" t="s">
        <v>452</v>
      </c>
      <c r="H739" s="78" t="s">
        <v>602</v>
      </c>
      <c r="I739" s="78" t="s">
        <v>2102</v>
      </c>
    </row>
    <row r="740" spans="1:9" s="54" customFormat="1" ht="13.5" hidden="1" customHeight="1" x14ac:dyDescent="0.2">
      <c r="A740" s="78" t="s">
        <v>63</v>
      </c>
      <c r="B740" s="80">
        <v>2</v>
      </c>
      <c r="C740" s="83">
        <v>223971.35</v>
      </c>
      <c r="D740" s="83">
        <v>0</v>
      </c>
      <c r="E740" s="83">
        <v>223971.35</v>
      </c>
      <c r="F740" s="78" t="s">
        <v>2103</v>
      </c>
      <c r="G740" s="78" t="s">
        <v>452</v>
      </c>
      <c r="H740" s="78" t="s">
        <v>605</v>
      </c>
      <c r="I740" s="78" t="s">
        <v>2104</v>
      </c>
    </row>
    <row r="741" spans="1:9" s="54" customFormat="1" ht="13.5" hidden="1" customHeight="1" x14ac:dyDescent="0.2">
      <c r="A741" s="78" t="s">
        <v>63</v>
      </c>
      <c r="B741" s="80">
        <v>3</v>
      </c>
      <c r="C741" s="83">
        <v>223971.35</v>
      </c>
      <c r="D741" s="83">
        <v>0</v>
      </c>
      <c r="E741" s="83">
        <v>223971.35</v>
      </c>
      <c r="F741" s="78" t="s">
        <v>2105</v>
      </c>
      <c r="G741" s="78" t="s">
        <v>452</v>
      </c>
      <c r="H741" s="78" t="s">
        <v>608</v>
      </c>
      <c r="I741" s="78" t="s">
        <v>2106</v>
      </c>
    </row>
    <row r="742" spans="1:9" s="54" customFormat="1" ht="13.5" hidden="1" customHeight="1" x14ac:dyDescent="0.2">
      <c r="A742" s="78" t="s">
        <v>63</v>
      </c>
      <c r="B742" s="80">
        <v>4</v>
      </c>
      <c r="C742" s="83">
        <v>223971.35</v>
      </c>
      <c r="D742" s="83">
        <v>0</v>
      </c>
      <c r="E742" s="83">
        <v>223971.35</v>
      </c>
      <c r="F742" s="78" t="s">
        <v>2107</v>
      </c>
      <c r="G742" s="78" t="s">
        <v>452</v>
      </c>
      <c r="H742" s="78" t="s">
        <v>611</v>
      </c>
      <c r="I742" s="78" t="s">
        <v>2108</v>
      </c>
    </row>
    <row r="743" spans="1:9" s="54" customFormat="1" ht="13.5" hidden="1" customHeight="1" x14ac:dyDescent="0.2">
      <c r="A743" s="78" t="s">
        <v>63</v>
      </c>
      <c r="B743" s="80">
        <v>5</v>
      </c>
      <c r="C743" s="83">
        <v>223971.35</v>
      </c>
      <c r="D743" s="83">
        <v>0</v>
      </c>
      <c r="E743" s="83">
        <v>223971.35</v>
      </c>
      <c r="F743" s="78" t="s">
        <v>2109</v>
      </c>
      <c r="G743" s="78" t="s">
        <v>452</v>
      </c>
      <c r="H743" s="78" t="s">
        <v>614</v>
      </c>
      <c r="I743" s="78" t="s">
        <v>2110</v>
      </c>
    </row>
    <row r="744" spans="1:9" s="54" customFormat="1" ht="13.5" hidden="1" customHeight="1" x14ac:dyDescent="0.2">
      <c r="A744" s="78" t="s">
        <v>63</v>
      </c>
      <c r="B744" s="80">
        <v>6</v>
      </c>
      <c r="C744" s="83">
        <v>199933.3</v>
      </c>
      <c r="D744" s="83">
        <v>0</v>
      </c>
      <c r="E744" s="83">
        <v>199933.3</v>
      </c>
      <c r="F744" s="78" t="s">
        <v>2111</v>
      </c>
      <c r="G744" s="78" t="s">
        <v>452</v>
      </c>
      <c r="H744" s="78" t="s">
        <v>617</v>
      </c>
      <c r="I744" s="78" t="s">
        <v>2112</v>
      </c>
    </row>
    <row r="745" spans="1:9" s="54" customFormat="1" ht="13.5" hidden="1" customHeight="1" x14ac:dyDescent="0.2">
      <c r="A745" s="78" t="s">
        <v>63</v>
      </c>
      <c r="B745" s="80">
        <v>7</v>
      </c>
      <c r="C745" s="83">
        <v>245187.51</v>
      </c>
      <c r="D745" s="83">
        <v>0</v>
      </c>
      <c r="E745" s="83">
        <v>245187.51</v>
      </c>
      <c r="F745" s="78" t="s">
        <v>2113</v>
      </c>
      <c r="G745" s="78" t="s">
        <v>452</v>
      </c>
      <c r="H745" s="78" t="s">
        <v>620</v>
      </c>
      <c r="I745" s="78" t="s">
        <v>2114</v>
      </c>
    </row>
    <row r="746" spans="1:9" s="54" customFormat="1" ht="13.5" hidden="1" customHeight="1" x14ac:dyDescent="0.2">
      <c r="A746" s="78" t="s">
        <v>63</v>
      </c>
      <c r="B746" s="80">
        <v>8</v>
      </c>
      <c r="C746" s="83">
        <v>245188.85</v>
      </c>
      <c r="D746" s="83">
        <v>0</v>
      </c>
      <c r="E746" s="83">
        <v>245188.85</v>
      </c>
      <c r="F746" s="78" t="s">
        <v>2115</v>
      </c>
      <c r="G746" s="78" t="s">
        <v>452</v>
      </c>
      <c r="H746" s="78" t="s">
        <v>623</v>
      </c>
      <c r="I746" s="78" t="s">
        <v>2116</v>
      </c>
    </row>
    <row r="747" spans="1:9" s="54" customFormat="1" ht="13.5" hidden="1" customHeight="1" x14ac:dyDescent="0.2">
      <c r="A747" s="78" t="s">
        <v>63</v>
      </c>
      <c r="B747" s="80">
        <v>9</v>
      </c>
      <c r="C747" s="83">
        <v>253024.73</v>
      </c>
      <c r="D747" s="83">
        <v>0</v>
      </c>
      <c r="E747" s="83">
        <v>253024.73</v>
      </c>
      <c r="F747" s="78" t="s">
        <v>2117</v>
      </c>
      <c r="G747" s="78" t="s">
        <v>452</v>
      </c>
      <c r="H747" s="78" t="s">
        <v>626</v>
      </c>
      <c r="I747" s="78" t="s">
        <v>2118</v>
      </c>
    </row>
    <row r="748" spans="1:9" s="54" customFormat="1" ht="13.5" hidden="1" customHeight="1" x14ac:dyDescent="0.2">
      <c r="A748" s="78" t="s">
        <v>63</v>
      </c>
      <c r="B748" s="80">
        <v>10</v>
      </c>
      <c r="C748" s="83">
        <v>253024.73</v>
      </c>
      <c r="D748" s="83">
        <v>0</v>
      </c>
      <c r="E748" s="83">
        <v>253024.73</v>
      </c>
      <c r="F748" s="78" t="s">
        <v>2119</v>
      </c>
      <c r="G748" s="78" t="s">
        <v>452</v>
      </c>
      <c r="H748" s="78" t="s">
        <v>629</v>
      </c>
      <c r="I748" s="78" t="s">
        <v>2120</v>
      </c>
    </row>
    <row r="749" spans="1:9" s="54" customFormat="1" ht="13.5" hidden="1" customHeight="1" x14ac:dyDescent="0.2">
      <c r="A749" s="78" t="s">
        <v>63</v>
      </c>
      <c r="B749" s="80">
        <v>11</v>
      </c>
      <c r="C749" s="83">
        <v>253024.73</v>
      </c>
      <c r="D749" s="83">
        <v>0</v>
      </c>
      <c r="E749" s="83">
        <v>253024.73</v>
      </c>
      <c r="F749" s="78" t="s">
        <v>2121</v>
      </c>
      <c r="G749" s="78" t="s">
        <v>452</v>
      </c>
      <c r="H749" s="78" t="s">
        <v>632</v>
      </c>
      <c r="I749" s="78" t="s">
        <v>2122</v>
      </c>
    </row>
    <row r="750" spans="1:9" s="54" customFormat="1" ht="13.5" hidden="1" customHeight="1" x14ac:dyDescent="0.2">
      <c r="A750" s="78" t="s">
        <v>63</v>
      </c>
      <c r="B750" s="80">
        <v>12</v>
      </c>
      <c r="C750" s="83">
        <v>253020.47</v>
      </c>
      <c r="D750" s="83">
        <v>0</v>
      </c>
      <c r="E750" s="83">
        <v>253020.47</v>
      </c>
      <c r="F750" s="78" t="s">
        <v>2123</v>
      </c>
      <c r="G750" s="78" t="s">
        <v>452</v>
      </c>
      <c r="H750" s="78" t="s">
        <v>635</v>
      </c>
      <c r="I750" s="78" t="s">
        <v>2124</v>
      </c>
    </row>
    <row r="751" spans="1:9" s="54" customFormat="1" ht="13.5" hidden="1" customHeight="1" x14ac:dyDescent="0.2">
      <c r="A751" s="78" t="s">
        <v>64</v>
      </c>
      <c r="B751" s="80">
        <v>1</v>
      </c>
      <c r="C751" s="83">
        <v>1855325.03</v>
      </c>
      <c r="D751" s="83">
        <v>0</v>
      </c>
      <c r="E751" s="83">
        <v>1855325.03</v>
      </c>
      <c r="F751" s="78" t="s">
        <v>2125</v>
      </c>
      <c r="G751" s="78" t="s">
        <v>403</v>
      </c>
      <c r="H751" s="78" t="s">
        <v>602</v>
      </c>
      <c r="I751" s="78" t="s">
        <v>2126</v>
      </c>
    </row>
    <row r="752" spans="1:9" s="54" customFormat="1" ht="13.5" hidden="1" customHeight="1" x14ac:dyDescent="0.2">
      <c r="A752" s="78" t="s">
        <v>64</v>
      </c>
      <c r="B752" s="80">
        <v>2</v>
      </c>
      <c r="C752" s="83">
        <v>1855325.03</v>
      </c>
      <c r="D752" s="83">
        <v>0</v>
      </c>
      <c r="E752" s="83">
        <v>1855325.03</v>
      </c>
      <c r="F752" s="78" t="s">
        <v>2127</v>
      </c>
      <c r="G752" s="78" t="s">
        <v>403</v>
      </c>
      <c r="H752" s="78" t="s">
        <v>605</v>
      </c>
      <c r="I752" s="78" t="s">
        <v>2128</v>
      </c>
    </row>
    <row r="753" spans="1:9" s="54" customFormat="1" ht="13.5" hidden="1" customHeight="1" x14ac:dyDescent="0.2">
      <c r="A753" s="78" t="s">
        <v>64</v>
      </c>
      <c r="B753" s="80">
        <v>3</v>
      </c>
      <c r="C753" s="83">
        <v>1855325.03</v>
      </c>
      <c r="D753" s="83">
        <v>0</v>
      </c>
      <c r="E753" s="83">
        <v>1855325.03</v>
      </c>
      <c r="F753" s="78" t="s">
        <v>2129</v>
      </c>
      <c r="G753" s="78" t="s">
        <v>403</v>
      </c>
      <c r="H753" s="78" t="s">
        <v>608</v>
      </c>
      <c r="I753" s="78" t="s">
        <v>2130</v>
      </c>
    </row>
    <row r="754" spans="1:9" s="54" customFormat="1" ht="13.5" hidden="1" customHeight="1" x14ac:dyDescent="0.2">
      <c r="A754" s="78" t="s">
        <v>64</v>
      </c>
      <c r="B754" s="80">
        <v>4</v>
      </c>
      <c r="C754" s="83">
        <v>1855325.03</v>
      </c>
      <c r="D754" s="83">
        <v>0</v>
      </c>
      <c r="E754" s="83">
        <v>1855325.03</v>
      </c>
      <c r="F754" s="78" t="s">
        <v>2131</v>
      </c>
      <c r="G754" s="78" t="s">
        <v>403</v>
      </c>
      <c r="H754" s="78" t="s">
        <v>611</v>
      </c>
      <c r="I754" s="78" t="s">
        <v>2132</v>
      </c>
    </row>
    <row r="755" spans="1:9" s="54" customFormat="1" ht="13.5" hidden="1" customHeight="1" x14ac:dyDescent="0.2">
      <c r="A755" s="78" t="s">
        <v>64</v>
      </c>
      <c r="B755" s="80">
        <v>5</v>
      </c>
      <c r="C755" s="83">
        <v>1855325.03</v>
      </c>
      <c r="D755" s="83">
        <v>0</v>
      </c>
      <c r="E755" s="83">
        <v>1855325.03</v>
      </c>
      <c r="F755" s="78" t="s">
        <v>2133</v>
      </c>
      <c r="G755" s="78" t="s">
        <v>403</v>
      </c>
      <c r="H755" s="78" t="s">
        <v>614</v>
      </c>
      <c r="I755" s="78" t="s">
        <v>2134</v>
      </c>
    </row>
    <row r="756" spans="1:9" s="54" customFormat="1" ht="13.5" hidden="1" customHeight="1" x14ac:dyDescent="0.2">
      <c r="A756" s="78" t="s">
        <v>64</v>
      </c>
      <c r="B756" s="80">
        <v>6</v>
      </c>
      <c r="C756" s="83">
        <v>1591408.72</v>
      </c>
      <c r="D756" s="83">
        <v>0</v>
      </c>
      <c r="E756" s="83">
        <v>1591408.72</v>
      </c>
      <c r="F756" s="78" t="s">
        <v>2135</v>
      </c>
      <c r="G756" s="78" t="s">
        <v>403</v>
      </c>
      <c r="H756" s="78" t="s">
        <v>617</v>
      </c>
      <c r="I756" s="78" t="s">
        <v>2136</v>
      </c>
    </row>
    <row r="757" spans="1:9" s="54" customFormat="1" ht="13.5" hidden="1" customHeight="1" x14ac:dyDescent="0.2">
      <c r="A757" s="78" t="s">
        <v>64</v>
      </c>
      <c r="B757" s="80">
        <v>7</v>
      </c>
      <c r="C757" s="83">
        <v>1596796.59</v>
      </c>
      <c r="D757" s="83">
        <v>0</v>
      </c>
      <c r="E757" s="83">
        <v>1596796.59</v>
      </c>
      <c r="F757" s="78" t="s">
        <v>2137</v>
      </c>
      <c r="G757" s="78" t="s">
        <v>403</v>
      </c>
      <c r="H757" s="78" t="s">
        <v>620</v>
      </c>
      <c r="I757" s="78" t="s">
        <v>2138</v>
      </c>
    </row>
    <row r="758" spans="1:9" s="54" customFormat="1" ht="13.5" hidden="1" customHeight="1" x14ac:dyDescent="0.2">
      <c r="A758" s="78" t="s">
        <v>64</v>
      </c>
      <c r="B758" s="80">
        <v>8</v>
      </c>
      <c r="C758" s="83">
        <v>1596781.06</v>
      </c>
      <c r="D758" s="83">
        <v>0</v>
      </c>
      <c r="E758" s="83">
        <v>1596781.06</v>
      </c>
      <c r="F758" s="78" t="s">
        <v>2139</v>
      </c>
      <c r="G758" s="78" t="s">
        <v>403</v>
      </c>
      <c r="H758" s="78" t="s">
        <v>623</v>
      </c>
      <c r="I758" s="78" t="s">
        <v>2140</v>
      </c>
    </row>
    <row r="759" spans="1:9" s="54" customFormat="1" ht="13.5" hidden="1" customHeight="1" x14ac:dyDescent="0.2">
      <c r="A759" s="78" t="s">
        <v>64</v>
      </c>
      <c r="B759" s="80">
        <v>9</v>
      </c>
      <c r="C759" s="83">
        <v>1661672.17</v>
      </c>
      <c r="D759" s="83">
        <v>0</v>
      </c>
      <c r="E759" s="83">
        <v>1661672.17</v>
      </c>
      <c r="F759" s="78" t="s">
        <v>2141</v>
      </c>
      <c r="G759" s="78" t="s">
        <v>403</v>
      </c>
      <c r="H759" s="78" t="s">
        <v>626</v>
      </c>
      <c r="I759" s="78" t="s">
        <v>2142</v>
      </c>
    </row>
    <row r="760" spans="1:9" s="54" customFormat="1" ht="13.5" hidden="1" customHeight="1" x14ac:dyDescent="0.2">
      <c r="A760" s="78" t="s">
        <v>64</v>
      </c>
      <c r="B760" s="80">
        <v>10</v>
      </c>
      <c r="C760" s="83">
        <v>1661672.16</v>
      </c>
      <c r="D760" s="83">
        <v>0</v>
      </c>
      <c r="E760" s="83">
        <v>1661672.16</v>
      </c>
      <c r="F760" s="78" t="s">
        <v>2143</v>
      </c>
      <c r="G760" s="78" t="s">
        <v>403</v>
      </c>
      <c r="H760" s="78" t="s">
        <v>629</v>
      </c>
      <c r="I760" s="78" t="s">
        <v>2144</v>
      </c>
    </row>
    <row r="761" spans="1:9" s="54" customFormat="1" ht="13.5" hidden="1" customHeight="1" x14ac:dyDescent="0.2">
      <c r="A761" s="78" t="s">
        <v>64</v>
      </c>
      <c r="B761" s="80">
        <v>11</v>
      </c>
      <c r="C761" s="83">
        <v>1661672.17</v>
      </c>
      <c r="D761" s="83">
        <v>0</v>
      </c>
      <c r="E761" s="83">
        <v>1661672.17</v>
      </c>
      <c r="F761" s="78" t="s">
        <v>2145</v>
      </c>
      <c r="G761" s="78" t="s">
        <v>403</v>
      </c>
      <c r="H761" s="78" t="s">
        <v>632</v>
      </c>
      <c r="I761" s="78" t="s">
        <v>2146</v>
      </c>
    </row>
    <row r="762" spans="1:9" s="54" customFormat="1" ht="13.5" hidden="1" customHeight="1" x14ac:dyDescent="0.2">
      <c r="A762" s="78" t="s">
        <v>64</v>
      </c>
      <c r="B762" s="80">
        <v>12</v>
      </c>
      <c r="C762" s="83">
        <v>1661703.91</v>
      </c>
      <c r="D762" s="83">
        <v>0</v>
      </c>
      <c r="E762" s="83">
        <v>1661703.91</v>
      </c>
      <c r="F762" s="78" t="s">
        <v>2147</v>
      </c>
      <c r="G762" s="78" t="s">
        <v>403</v>
      </c>
      <c r="H762" s="78" t="s">
        <v>635</v>
      </c>
      <c r="I762" s="78" t="s">
        <v>2148</v>
      </c>
    </row>
    <row r="763" spans="1:9" s="54" customFormat="1" ht="13.5" hidden="1" customHeight="1" x14ac:dyDescent="0.2">
      <c r="A763" s="78" t="s">
        <v>65</v>
      </c>
      <c r="B763" s="80">
        <v>1</v>
      </c>
      <c r="C763" s="83">
        <v>746633.05</v>
      </c>
      <c r="D763" s="83">
        <v>0</v>
      </c>
      <c r="E763" s="83">
        <v>746633.05</v>
      </c>
      <c r="F763" s="78" t="s">
        <v>2149</v>
      </c>
      <c r="G763" s="78" t="s">
        <v>387</v>
      </c>
      <c r="H763" s="78" t="s">
        <v>602</v>
      </c>
      <c r="I763" s="78" t="s">
        <v>2150</v>
      </c>
    </row>
    <row r="764" spans="1:9" s="54" customFormat="1" ht="13.5" hidden="1" customHeight="1" x14ac:dyDescent="0.2">
      <c r="A764" s="78" t="s">
        <v>65</v>
      </c>
      <c r="B764" s="80">
        <v>2</v>
      </c>
      <c r="C764" s="83">
        <v>746633.05</v>
      </c>
      <c r="D764" s="83">
        <v>0</v>
      </c>
      <c r="E764" s="83">
        <v>746633.05</v>
      </c>
      <c r="F764" s="78" t="s">
        <v>2151</v>
      </c>
      <c r="G764" s="78" t="s">
        <v>387</v>
      </c>
      <c r="H764" s="78" t="s">
        <v>605</v>
      </c>
      <c r="I764" s="78" t="s">
        <v>2152</v>
      </c>
    </row>
    <row r="765" spans="1:9" s="54" customFormat="1" ht="13.5" hidden="1" customHeight="1" x14ac:dyDescent="0.2">
      <c r="A765" s="78" t="s">
        <v>65</v>
      </c>
      <c r="B765" s="80">
        <v>3</v>
      </c>
      <c r="C765" s="83">
        <v>746633.05</v>
      </c>
      <c r="D765" s="83">
        <v>0</v>
      </c>
      <c r="E765" s="83">
        <v>746633.05</v>
      </c>
      <c r="F765" s="78" t="s">
        <v>2153</v>
      </c>
      <c r="G765" s="78" t="s">
        <v>387</v>
      </c>
      <c r="H765" s="78" t="s">
        <v>608</v>
      </c>
      <c r="I765" s="78" t="s">
        <v>2154</v>
      </c>
    </row>
    <row r="766" spans="1:9" s="54" customFormat="1" ht="13.5" hidden="1" customHeight="1" x14ac:dyDescent="0.2">
      <c r="A766" s="78" t="s">
        <v>65</v>
      </c>
      <c r="B766" s="80">
        <v>4</v>
      </c>
      <c r="C766" s="83">
        <v>746633.05</v>
      </c>
      <c r="D766" s="83">
        <v>0</v>
      </c>
      <c r="E766" s="83">
        <v>746633.05</v>
      </c>
      <c r="F766" s="78" t="s">
        <v>2155</v>
      </c>
      <c r="G766" s="78" t="s">
        <v>387</v>
      </c>
      <c r="H766" s="78" t="s">
        <v>611</v>
      </c>
      <c r="I766" s="78" t="s">
        <v>2156</v>
      </c>
    </row>
    <row r="767" spans="1:9" s="54" customFormat="1" ht="13.5" hidden="1" customHeight="1" x14ac:dyDescent="0.2">
      <c r="A767" s="78" t="s">
        <v>65</v>
      </c>
      <c r="B767" s="80">
        <v>5</v>
      </c>
      <c r="C767" s="83">
        <v>746633.05</v>
      </c>
      <c r="D767" s="83">
        <v>0</v>
      </c>
      <c r="E767" s="83">
        <v>746633.05</v>
      </c>
      <c r="F767" s="78" t="s">
        <v>2157</v>
      </c>
      <c r="G767" s="78" t="s">
        <v>387</v>
      </c>
      <c r="H767" s="78" t="s">
        <v>614</v>
      </c>
      <c r="I767" s="78" t="s">
        <v>2158</v>
      </c>
    </row>
    <row r="768" spans="1:9" s="54" customFormat="1" ht="13.5" hidden="1" customHeight="1" x14ac:dyDescent="0.2">
      <c r="A768" s="78" t="s">
        <v>65</v>
      </c>
      <c r="B768" s="80">
        <v>6</v>
      </c>
      <c r="C768" s="83">
        <v>758026.5</v>
      </c>
      <c r="D768" s="83">
        <v>0</v>
      </c>
      <c r="E768" s="83">
        <v>758026.5</v>
      </c>
      <c r="F768" s="78" t="s">
        <v>2159</v>
      </c>
      <c r="G768" s="78" t="s">
        <v>387</v>
      </c>
      <c r="H768" s="78" t="s">
        <v>617</v>
      </c>
      <c r="I768" s="78" t="s">
        <v>2160</v>
      </c>
    </row>
    <row r="769" spans="1:9" s="54" customFormat="1" ht="13.5" hidden="1" customHeight="1" x14ac:dyDescent="0.2">
      <c r="A769" s="78" t="s">
        <v>65</v>
      </c>
      <c r="B769" s="80">
        <v>7</v>
      </c>
      <c r="C769" s="83">
        <v>756558.25</v>
      </c>
      <c r="D769" s="83">
        <v>0</v>
      </c>
      <c r="E769" s="83">
        <v>756558.25</v>
      </c>
      <c r="F769" s="78" t="s">
        <v>2161</v>
      </c>
      <c r="G769" s="78" t="s">
        <v>387</v>
      </c>
      <c r="H769" s="78" t="s">
        <v>620</v>
      </c>
      <c r="I769" s="78" t="s">
        <v>2162</v>
      </c>
    </row>
    <row r="770" spans="1:9" s="54" customFormat="1" ht="13.5" hidden="1" customHeight="1" x14ac:dyDescent="0.2">
      <c r="A770" s="78" t="s">
        <v>65</v>
      </c>
      <c r="B770" s="80">
        <v>8</v>
      </c>
      <c r="C770" s="83">
        <v>756562.67</v>
      </c>
      <c r="D770" s="83">
        <v>0</v>
      </c>
      <c r="E770" s="83">
        <v>756562.67</v>
      </c>
      <c r="F770" s="78" t="s">
        <v>2163</v>
      </c>
      <c r="G770" s="78" t="s">
        <v>387</v>
      </c>
      <c r="H770" s="78" t="s">
        <v>623</v>
      </c>
      <c r="I770" s="78" t="s">
        <v>2164</v>
      </c>
    </row>
    <row r="771" spans="1:9" s="54" customFormat="1" ht="13.5" hidden="1" customHeight="1" x14ac:dyDescent="0.2">
      <c r="A771" s="78" t="s">
        <v>65</v>
      </c>
      <c r="B771" s="80">
        <v>9</v>
      </c>
      <c r="C771" s="83">
        <v>809950.97</v>
      </c>
      <c r="D771" s="83">
        <v>0</v>
      </c>
      <c r="E771" s="83">
        <v>809950.97</v>
      </c>
      <c r="F771" s="78" t="s">
        <v>2165</v>
      </c>
      <c r="G771" s="78" t="s">
        <v>387</v>
      </c>
      <c r="H771" s="78" t="s">
        <v>626</v>
      </c>
      <c r="I771" s="78" t="s">
        <v>2166</v>
      </c>
    </row>
    <row r="772" spans="1:9" s="54" customFormat="1" ht="13.5" hidden="1" customHeight="1" x14ac:dyDescent="0.2">
      <c r="A772" s="78" t="s">
        <v>65</v>
      </c>
      <c r="B772" s="80">
        <v>10</v>
      </c>
      <c r="C772" s="83">
        <v>809950.97</v>
      </c>
      <c r="D772" s="83">
        <v>0</v>
      </c>
      <c r="E772" s="83">
        <v>809950.97</v>
      </c>
      <c r="F772" s="78" t="s">
        <v>2167</v>
      </c>
      <c r="G772" s="78" t="s">
        <v>387</v>
      </c>
      <c r="H772" s="78" t="s">
        <v>629</v>
      </c>
      <c r="I772" s="78" t="s">
        <v>2168</v>
      </c>
    </row>
    <row r="773" spans="1:9" s="54" customFormat="1" ht="13.5" hidden="1" customHeight="1" x14ac:dyDescent="0.2">
      <c r="A773" s="78" t="s">
        <v>65</v>
      </c>
      <c r="B773" s="80">
        <v>11</v>
      </c>
      <c r="C773" s="83">
        <v>809950.97</v>
      </c>
      <c r="D773" s="83">
        <v>0</v>
      </c>
      <c r="E773" s="83">
        <v>809950.97</v>
      </c>
      <c r="F773" s="78" t="s">
        <v>2169</v>
      </c>
      <c r="G773" s="78" t="s">
        <v>387</v>
      </c>
      <c r="H773" s="78" t="s">
        <v>632</v>
      </c>
      <c r="I773" s="78" t="s">
        <v>2170</v>
      </c>
    </row>
    <row r="774" spans="1:9" s="54" customFormat="1" ht="13.5" hidden="1" customHeight="1" x14ac:dyDescent="0.2">
      <c r="A774" s="78" t="s">
        <v>65</v>
      </c>
      <c r="B774" s="80">
        <v>12</v>
      </c>
      <c r="C774" s="83">
        <v>782479.96</v>
      </c>
      <c r="D774" s="83">
        <v>0</v>
      </c>
      <c r="E774" s="83">
        <v>782479.96</v>
      </c>
      <c r="F774" s="78" t="s">
        <v>2171</v>
      </c>
      <c r="G774" s="78" t="s">
        <v>387</v>
      </c>
      <c r="H774" s="78" t="s">
        <v>635</v>
      </c>
      <c r="I774" s="78" t="s">
        <v>2172</v>
      </c>
    </row>
    <row r="775" spans="1:9" s="54" customFormat="1" ht="13.5" hidden="1" customHeight="1" x14ac:dyDescent="0.2">
      <c r="A775" s="78" t="s">
        <v>66</v>
      </c>
      <c r="B775" s="80">
        <v>1</v>
      </c>
      <c r="C775" s="83">
        <v>94737.66</v>
      </c>
      <c r="D775" s="83">
        <v>0</v>
      </c>
      <c r="E775" s="83">
        <v>94737.66</v>
      </c>
      <c r="F775" s="78" t="s">
        <v>2173</v>
      </c>
      <c r="G775" s="78" t="s">
        <v>432</v>
      </c>
      <c r="H775" s="78" t="s">
        <v>602</v>
      </c>
      <c r="I775" s="78" t="s">
        <v>2174</v>
      </c>
    </row>
    <row r="776" spans="1:9" s="54" customFormat="1" ht="13.5" hidden="1" customHeight="1" x14ac:dyDescent="0.2">
      <c r="A776" s="78" t="s">
        <v>66</v>
      </c>
      <c r="B776" s="80">
        <v>2</v>
      </c>
      <c r="C776" s="83">
        <v>94737.66</v>
      </c>
      <c r="D776" s="83">
        <v>0</v>
      </c>
      <c r="E776" s="83">
        <v>94737.66</v>
      </c>
      <c r="F776" s="78" t="s">
        <v>2175</v>
      </c>
      <c r="G776" s="78" t="s">
        <v>432</v>
      </c>
      <c r="H776" s="78" t="s">
        <v>605</v>
      </c>
      <c r="I776" s="78" t="s">
        <v>2176</v>
      </c>
    </row>
    <row r="777" spans="1:9" s="54" customFormat="1" ht="13.5" hidden="1" customHeight="1" x14ac:dyDescent="0.2">
      <c r="A777" s="78" t="s">
        <v>66</v>
      </c>
      <c r="B777" s="80">
        <v>3</v>
      </c>
      <c r="C777" s="83">
        <v>94737.66</v>
      </c>
      <c r="D777" s="83">
        <v>0</v>
      </c>
      <c r="E777" s="83">
        <v>94737.66</v>
      </c>
      <c r="F777" s="78" t="s">
        <v>2177</v>
      </c>
      <c r="G777" s="78" t="s">
        <v>432</v>
      </c>
      <c r="H777" s="78" t="s">
        <v>608</v>
      </c>
      <c r="I777" s="78" t="s">
        <v>2178</v>
      </c>
    </row>
    <row r="778" spans="1:9" s="54" customFormat="1" ht="13.5" hidden="1" customHeight="1" x14ac:dyDescent="0.2">
      <c r="A778" s="78" t="s">
        <v>66</v>
      </c>
      <c r="B778" s="80">
        <v>4</v>
      </c>
      <c r="C778" s="83">
        <v>94737.66</v>
      </c>
      <c r="D778" s="83">
        <v>0</v>
      </c>
      <c r="E778" s="83">
        <v>94737.66</v>
      </c>
      <c r="F778" s="78" t="s">
        <v>2179</v>
      </c>
      <c r="G778" s="78" t="s">
        <v>432</v>
      </c>
      <c r="H778" s="78" t="s">
        <v>611</v>
      </c>
      <c r="I778" s="78" t="s">
        <v>2180</v>
      </c>
    </row>
    <row r="779" spans="1:9" s="54" customFormat="1" ht="13.5" hidden="1" customHeight="1" x14ac:dyDescent="0.2">
      <c r="A779" s="78" t="s">
        <v>66</v>
      </c>
      <c r="B779" s="80">
        <v>5</v>
      </c>
      <c r="C779" s="83">
        <v>94737.66</v>
      </c>
      <c r="D779" s="83">
        <v>0</v>
      </c>
      <c r="E779" s="83">
        <v>94737.66</v>
      </c>
      <c r="F779" s="78" t="s">
        <v>2181</v>
      </c>
      <c r="G779" s="78" t="s">
        <v>432</v>
      </c>
      <c r="H779" s="78" t="s">
        <v>614</v>
      </c>
      <c r="I779" s="78" t="s">
        <v>2182</v>
      </c>
    </row>
    <row r="780" spans="1:9" s="54" customFormat="1" ht="13.5" hidden="1" customHeight="1" x14ac:dyDescent="0.2">
      <c r="A780" s="78" t="s">
        <v>66</v>
      </c>
      <c r="B780" s="80">
        <v>6</v>
      </c>
      <c r="C780" s="83">
        <v>73654.850000000006</v>
      </c>
      <c r="D780" s="83">
        <v>0</v>
      </c>
      <c r="E780" s="83">
        <v>73654.850000000006</v>
      </c>
      <c r="F780" s="78" t="s">
        <v>2183</v>
      </c>
      <c r="G780" s="78" t="s">
        <v>432</v>
      </c>
      <c r="H780" s="78" t="s">
        <v>617</v>
      </c>
      <c r="I780" s="78" t="s">
        <v>2184</v>
      </c>
    </row>
    <row r="781" spans="1:9" s="54" customFormat="1" ht="13.5" hidden="1" customHeight="1" x14ac:dyDescent="0.2">
      <c r="A781" s="78" t="s">
        <v>66</v>
      </c>
      <c r="B781" s="80">
        <v>7</v>
      </c>
      <c r="C781" s="83">
        <v>69686.17</v>
      </c>
      <c r="D781" s="83">
        <v>0</v>
      </c>
      <c r="E781" s="83">
        <v>69686.17</v>
      </c>
      <c r="F781" s="78" t="s">
        <v>2185</v>
      </c>
      <c r="G781" s="78" t="s">
        <v>432</v>
      </c>
      <c r="H781" s="78" t="s">
        <v>620</v>
      </c>
      <c r="I781" s="78" t="s">
        <v>2186</v>
      </c>
    </row>
    <row r="782" spans="1:9" s="54" customFormat="1" ht="13.5" hidden="1" customHeight="1" x14ac:dyDescent="0.2">
      <c r="A782" s="78" t="s">
        <v>66</v>
      </c>
      <c r="B782" s="80">
        <v>8</v>
      </c>
      <c r="C782" s="83">
        <v>69687.25</v>
      </c>
      <c r="D782" s="83">
        <v>0</v>
      </c>
      <c r="E782" s="83">
        <v>69687.25</v>
      </c>
      <c r="F782" s="78" t="s">
        <v>2187</v>
      </c>
      <c r="G782" s="78" t="s">
        <v>432</v>
      </c>
      <c r="H782" s="78" t="s">
        <v>623</v>
      </c>
      <c r="I782" s="78" t="s">
        <v>2188</v>
      </c>
    </row>
    <row r="783" spans="1:9" s="54" customFormat="1" ht="13.5" hidden="1" customHeight="1" x14ac:dyDescent="0.2">
      <c r="A783" s="78" t="s">
        <v>66</v>
      </c>
      <c r="B783" s="80">
        <v>9</v>
      </c>
      <c r="C783" s="83">
        <v>76044.600000000006</v>
      </c>
      <c r="D783" s="83">
        <v>0</v>
      </c>
      <c r="E783" s="83">
        <v>76044.600000000006</v>
      </c>
      <c r="F783" s="78" t="s">
        <v>2189</v>
      </c>
      <c r="G783" s="78" t="s">
        <v>432</v>
      </c>
      <c r="H783" s="78" t="s">
        <v>626</v>
      </c>
      <c r="I783" s="78" t="s">
        <v>2190</v>
      </c>
    </row>
    <row r="784" spans="1:9" s="54" customFormat="1" ht="13.5" hidden="1" customHeight="1" x14ac:dyDescent="0.2">
      <c r="A784" s="78" t="s">
        <v>66</v>
      </c>
      <c r="B784" s="80">
        <v>10</v>
      </c>
      <c r="C784" s="83">
        <v>76044.61</v>
      </c>
      <c r="D784" s="83">
        <v>0</v>
      </c>
      <c r="E784" s="83">
        <v>76044.61</v>
      </c>
      <c r="F784" s="78" t="s">
        <v>2191</v>
      </c>
      <c r="G784" s="78" t="s">
        <v>432</v>
      </c>
      <c r="H784" s="78" t="s">
        <v>629</v>
      </c>
      <c r="I784" s="78" t="s">
        <v>2192</v>
      </c>
    </row>
    <row r="785" spans="1:9" s="54" customFormat="1" ht="13.5" hidden="1" customHeight="1" x14ac:dyDescent="0.2">
      <c r="A785" s="78" t="s">
        <v>66</v>
      </c>
      <c r="B785" s="80">
        <v>11</v>
      </c>
      <c r="C785" s="83">
        <v>76044.600000000006</v>
      </c>
      <c r="D785" s="83">
        <v>0</v>
      </c>
      <c r="E785" s="83">
        <v>76044.600000000006</v>
      </c>
      <c r="F785" s="78" t="s">
        <v>2193</v>
      </c>
      <c r="G785" s="78" t="s">
        <v>432</v>
      </c>
      <c r="H785" s="78" t="s">
        <v>632</v>
      </c>
      <c r="I785" s="78" t="s">
        <v>2194</v>
      </c>
    </row>
    <row r="786" spans="1:9" s="54" customFormat="1" ht="13.5" hidden="1" customHeight="1" x14ac:dyDescent="0.2">
      <c r="A786" s="78" t="s">
        <v>66</v>
      </c>
      <c r="B786" s="80">
        <v>12</v>
      </c>
      <c r="C786" s="83">
        <v>76041.149999999994</v>
      </c>
      <c r="D786" s="83">
        <v>0</v>
      </c>
      <c r="E786" s="83">
        <v>76041.149999999994</v>
      </c>
      <c r="F786" s="78" t="s">
        <v>2195</v>
      </c>
      <c r="G786" s="78" t="s">
        <v>432</v>
      </c>
      <c r="H786" s="78" t="s">
        <v>635</v>
      </c>
      <c r="I786" s="78" t="s">
        <v>2196</v>
      </c>
    </row>
    <row r="787" spans="1:9" s="54" customFormat="1" ht="13.5" hidden="1" customHeight="1" x14ac:dyDescent="0.2">
      <c r="A787" s="78" t="s">
        <v>67</v>
      </c>
      <c r="B787" s="80">
        <v>1</v>
      </c>
      <c r="C787" s="83">
        <v>1859544.02</v>
      </c>
      <c r="D787" s="83">
        <v>0</v>
      </c>
      <c r="E787" s="83">
        <v>1859544.02</v>
      </c>
      <c r="F787" s="78" t="s">
        <v>2197</v>
      </c>
      <c r="G787" s="78" t="s">
        <v>384</v>
      </c>
      <c r="H787" s="78" t="s">
        <v>602</v>
      </c>
      <c r="I787" s="78" t="s">
        <v>2198</v>
      </c>
    </row>
    <row r="788" spans="1:9" s="54" customFormat="1" ht="13.5" hidden="1" customHeight="1" x14ac:dyDescent="0.2">
      <c r="A788" s="78" t="s">
        <v>67</v>
      </c>
      <c r="B788" s="80">
        <v>2</v>
      </c>
      <c r="C788" s="83">
        <v>1859544.02</v>
      </c>
      <c r="D788" s="83">
        <v>0</v>
      </c>
      <c r="E788" s="83">
        <v>1859544.02</v>
      </c>
      <c r="F788" s="78" t="s">
        <v>2199</v>
      </c>
      <c r="G788" s="78" t="s">
        <v>384</v>
      </c>
      <c r="H788" s="78" t="s">
        <v>605</v>
      </c>
      <c r="I788" s="78" t="s">
        <v>2200</v>
      </c>
    </row>
    <row r="789" spans="1:9" s="54" customFormat="1" ht="13.5" hidden="1" customHeight="1" x14ac:dyDescent="0.2">
      <c r="A789" s="78" t="s">
        <v>67</v>
      </c>
      <c r="B789" s="80">
        <v>3</v>
      </c>
      <c r="C789" s="83">
        <v>1859544.02</v>
      </c>
      <c r="D789" s="83">
        <v>0</v>
      </c>
      <c r="E789" s="83">
        <v>1859544.02</v>
      </c>
      <c r="F789" s="78" t="s">
        <v>2201</v>
      </c>
      <c r="G789" s="78" t="s">
        <v>384</v>
      </c>
      <c r="H789" s="78" t="s">
        <v>608</v>
      </c>
      <c r="I789" s="78" t="s">
        <v>2202</v>
      </c>
    </row>
    <row r="790" spans="1:9" s="54" customFormat="1" ht="13.5" hidden="1" customHeight="1" x14ac:dyDescent="0.2">
      <c r="A790" s="78" t="s">
        <v>67</v>
      </c>
      <c r="B790" s="80">
        <v>4</v>
      </c>
      <c r="C790" s="83">
        <v>1859544.02</v>
      </c>
      <c r="D790" s="83">
        <v>0</v>
      </c>
      <c r="E790" s="83">
        <v>1859544.02</v>
      </c>
      <c r="F790" s="78" t="s">
        <v>2203</v>
      </c>
      <c r="G790" s="78" t="s">
        <v>384</v>
      </c>
      <c r="H790" s="78" t="s">
        <v>611</v>
      </c>
      <c r="I790" s="78" t="s">
        <v>2204</v>
      </c>
    </row>
    <row r="791" spans="1:9" s="54" customFormat="1" ht="13.5" hidden="1" customHeight="1" x14ac:dyDescent="0.2">
      <c r="A791" s="78" t="s">
        <v>67</v>
      </c>
      <c r="B791" s="80">
        <v>5</v>
      </c>
      <c r="C791" s="83">
        <v>1859544.02</v>
      </c>
      <c r="D791" s="83">
        <v>0</v>
      </c>
      <c r="E791" s="83">
        <v>1859544.02</v>
      </c>
      <c r="F791" s="78" t="s">
        <v>2205</v>
      </c>
      <c r="G791" s="78" t="s">
        <v>384</v>
      </c>
      <c r="H791" s="78" t="s">
        <v>614</v>
      </c>
      <c r="I791" s="78" t="s">
        <v>2206</v>
      </c>
    </row>
    <row r="792" spans="1:9" s="54" customFormat="1" ht="13.5" hidden="1" customHeight="1" x14ac:dyDescent="0.2">
      <c r="A792" s="78" t="s">
        <v>67</v>
      </c>
      <c r="B792" s="80">
        <v>6</v>
      </c>
      <c r="C792" s="83">
        <v>2357799.7000000002</v>
      </c>
      <c r="D792" s="83">
        <v>0</v>
      </c>
      <c r="E792" s="83">
        <v>2357799.7000000002</v>
      </c>
      <c r="F792" s="78" t="s">
        <v>2207</v>
      </c>
      <c r="G792" s="78" t="s">
        <v>384</v>
      </c>
      <c r="H792" s="78" t="s">
        <v>617</v>
      </c>
      <c r="I792" s="78" t="s">
        <v>2208</v>
      </c>
    </row>
    <row r="793" spans="1:9" s="54" customFormat="1" ht="13.5" hidden="1" customHeight="1" x14ac:dyDescent="0.2">
      <c r="A793" s="78" t="s">
        <v>67</v>
      </c>
      <c r="B793" s="80">
        <v>7</v>
      </c>
      <c r="C793" s="83">
        <v>1560196.41</v>
      </c>
      <c r="D793" s="83">
        <v>0</v>
      </c>
      <c r="E793" s="83">
        <v>1560196.41</v>
      </c>
      <c r="F793" s="78" t="s">
        <v>2209</v>
      </c>
      <c r="G793" s="78" t="s">
        <v>384</v>
      </c>
      <c r="H793" s="78" t="s">
        <v>620</v>
      </c>
      <c r="I793" s="78" t="s">
        <v>2210</v>
      </c>
    </row>
    <row r="794" spans="1:9" s="54" customFormat="1" ht="13.5" hidden="1" customHeight="1" x14ac:dyDescent="0.2">
      <c r="A794" s="78" t="s">
        <v>67</v>
      </c>
      <c r="B794" s="80">
        <v>8</v>
      </c>
      <c r="C794" s="83">
        <v>1560216.12</v>
      </c>
      <c r="D794" s="83">
        <v>0</v>
      </c>
      <c r="E794" s="83">
        <v>1560216.12</v>
      </c>
      <c r="F794" s="78" t="s">
        <v>2211</v>
      </c>
      <c r="G794" s="78" t="s">
        <v>384</v>
      </c>
      <c r="H794" s="78" t="s">
        <v>623</v>
      </c>
      <c r="I794" s="78" t="s">
        <v>2212</v>
      </c>
    </row>
    <row r="795" spans="1:9" s="54" customFormat="1" ht="13.5" hidden="1" customHeight="1" x14ac:dyDescent="0.2">
      <c r="A795" s="78" t="s">
        <v>67</v>
      </c>
      <c r="B795" s="80">
        <v>9</v>
      </c>
      <c r="C795" s="83">
        <v>1670094.58</v>
      </c>
      <c r="D795" s="83">
        <v>0</v>
      </c>
      <c r="E795" s="83">
        <v>1670094.58</v>
      </c>
      <c r="F795" s="78" t="s">
        <v>2213</v>
      </c>
      <c r="G795" s="78" t="s">
        <v>384</v>
      </c>
      <c r="H795" s="78" t="s">
        <v>626</v>
      </c>
      <c r="I795" s="78" t="s">
        <v>2214</v>
      </c>
    </row>
    <row r="796" spans="1:9" s="54" customFormat="1" ht="13.5" hidden="1" customHeight="1" x14ac:dyDescent="0.2">
      <c r="A796" s="78" t="s">
        <v>67</v>
      </c>
      <c r="B796" s="80">
        <v>10</v>
      </c>
      <c r="C796" s="83">
        <v>1670094.58</v>
      </c>
      <c r="D796" s="83">
        <v>0</v>
      </c>
      <c r="E796" s="83">
        <v>1670094.58</v>
      </c>
      <c r="F796" s="78" t="s">
        <v>2215</v>
      </c>
      <c r="G796" s="78" t="s">
        <v>384</v>
      </c>
      <c r="H796" s="78" t="s">
        <v>629</v>
      </c>
      <c r="I796" s="78" t="s">
        <v>2216</v>
      </c>
    </row>
    <row r="797" spans="1:9" s="54" customFormat="1" ht="13.5" hidden="1" customHeight="1" x14ac:dyDescent="0.2">
      <c r="A797" s="78" t="s">
        <v>67</v>
      </c>
      <c r="B797" s="80">
        <v>11</v>
      </c>
      <c r="C797" s="83">
        <v>1670094.57</v>
      </c>
      <c r="D797" s="83">
        <v>0</v>
      </c>
      <c r="E797" s="83">
        <v>1670094.57</v>
      </c>
      <c r="F797" s="78" t="s">
        <v>2217</v>
      </c>
      <c r="G797" s="78" t="s">
        <v>384</v>
      </c>
      <c r="H797" s="78" t="s">
        <v>632</v>
      </c>
      <c r="I797" s="78" t="s">
        <v>2218</v>
      </c>
    </row>
    <row r="798" spans="1:9" s="54" customFormat="1" ht="13.5" hidden="1" customHeight="1" x14ac:dyDescent="0.2">
      <c r="A798" s="78" t="s">
        <v>67</v>
      </c>
      <c r="B798" s="80">
        <v>12</v>
      </c>
      <c r="C798" s="83">
        <v>1670034.22</v>
      </c>
      <c r="D798" s="83">
        <v>0</v>
      </c>
      <c r="E798" s="83">
        <v>1670034.22</v>
      </c>
      <c r="F798" s="78" t="s">
        <v>2219</v>
      </c>
      <c r="G798" s="78" t="s">
        <v>384</v>
      </c>
      <c r="H798" s="78" t="s">
        <v>635</v>
      </c>
      <c r="I798" s="78" t="s">
        <v>2220</v>
      </c>
    </row>
    <row r="799" spans="1:9" s="54" customFormat="1" ht="13.5" hidden="1" customHeight="1" x14ac:dyDescent="0.2">
      <c r="A799" s="78" t="s">
        <v>68</v>
      </c>
      <c r="B799" s="80">
        <v>1</v>
      </c>
      <c r="C799" s="83">
        <v>3070365.77</v>
      </c>
      <c r="D799" s="83">
        <v>0</v>
      </c>
      <c r="E799" s="83">
        <v>3070365.77</v>
      </c>
      <c r="F799" s="78" t="s">
        <v>2221</v>
      </c>
      <c r="G799" s="78" t="s">
        <v>336</v>
      </c>
      <c r="H799" s="78" t="s">
        <v>602</v>
      </c>
      <c r="I799" s="78" t="s">
        <v>2222</v>
      </c>
    </row>
    <row r="800" spans="1:9" s="54" customFormat="1" ht="13.5" hidden="1" customHeight="1" x14ac:dyDescent="0.2">
      <c r="A800" s="78" t="s">
        <v>68</v>
      </c>
      <c r="B800" s="80">
        <v>2</v>
      </c>
      <c r="C800" s="83">
        <v>3070365.77</v>
      </c>
      <c r="D800" s="83">
        <v>0</v>
      </c>
      <c r="E800" s="83">
        <v>3070365.77</v>
      </c>
      <c r="F800" s="78" t="s">
        <v>2223</v>
      </c>
      <c r="G800" s="78" t="s">
        <v>336</v>
      </c>
      <c r="H800" s="78" t="s">
        <v>605</v>
      </c>
      <c r="I800" s="78" t="s">
        <v>2224</v>
      </c>
    </row>
    <row r="801" spans="1:9" s="54" customFormat="1" ht="13.5" hidden="1" customHeight="1" x14ac:dyDescent="0.2">
      <c r="A801" s="78" t="s">
        <v>68</v>
      </c>
      <c r="B801" s="80">
        <v>3</v>
      </c>
      <c r="C801" s="83">
        <v>3070365.77</v>
      </c>
      <c r="D801" s="83">
        <v>0</v>
      </c>
      <c r="E801" s="83">
        <v>3070365.77</v>
      </c>
      <c r="F801" s="78" t="s">
        <v>2225</v>
      </c>
      <c r="G801" s="78" t="s">
        <v>336</v>
      </c>
      <c r="H801" s="78" t="s">
        <v>608</v>
      </c>
      <c r="I801" s="78" t="s">
        <v>2226</v>
      </c>
    </row>
    <row r="802" spans="1:9" s="54" customFormat="1" ht="13.5" hidden="1" customHeight="1" x14ac:dyDescent="0.2">
      <c r="A802" s="78" t="s">
        <v>68</v>
      </c>
      <c r="B802" s="80">
        <v>4</v>
      </c>
      <c r="C802" s="83">
        <v>3070365.77</v>
      </c>
      <c r="D802" s="83">
        <v>0</v>
      </c>
      <c r="E802" s="83">
        <v>3070365.77</v>
      </c>
      <c r="F802" s="78" t="s">
        <v>2227</v>
      </c>
      <c r="G802" s="78" t="s">
        <v>336</v>
      </c>
      <c r="H802" s="78" t="s">
        <v>611</v>
      </c>
      <c r="I802" s="78" t="s">
        <v>2228</v>
      </c>
    </row>
    <row r="803" spans="1:9" s="54" customFormat="1" ht="13.5" hidden="1" customHeight="1" x14ac:dyDescent="0.2">
      <c r="A803" s="78" t="s">
        <v>68</v>
      </c>
      <c r="B803" s="80">
        <v>5</v>
      </c>
      <c r="C803" s="83">
        <v>3070365.77</v>
      </c>
      <c r="D803" s="83">
        <v>0</v>
      </c>
      <c r="E803" s="83">
        <v>3070365.77</v>
      </c>
      <c r="F803" s="78" t="s">
        <v>2229</v>
      </c>
      <c r="G803" s="78" t="s">
        <v>336</v>
      </c>
      <c r="H803" s="78" t="s">
        <v>614</v>
      </c>
      <c r="I803" s="78" t="s">
        <v>2230</v>
      </c>
    </row>
    <row r="804" spans="1:9" s="54" customFormat="1" ht="13.5" hidden="1" customHeight="1" x14ac:dyDescent="0.2">
      <c r="A804" s="78" t="s">
        <v>68</v>
      </c>
      <c r="B804" s="80">
        <v>6</v>
      </c>
      <c r="C804" s="83">
        <v>3031892.72</v>
      </c>
      <c r="D804" s="83">
        <v>0</v>
      </c>
      <c r="E804" s="83">
        <v>3031892.72</v>
      </c>
      <c r="F804" s="78" t="s">
        <v>2231</v>
      </c>
      <c r="G804" s="78" t="s">
        <v>336</v>
      </c>
      <c r="H804" s="78" t="s">
        <v>617</v>
      </c>
      <c r="I804" s="78" t="s">
        <v>2232</v>
      </c>
    </row>
    <row r="805" spans="1:9" s="54" customFormat="1" ht="13.5" hidden="1" customHeight="1" x14ac:dyDescent="0.2">
      <c r="A805" s="78" t="s">
        <v>68</v>
      </c>
      <c r="B805" s="80">
        <v>7</v>
      </c>
      <c r="C805" s="83">
        <v>3035845.48</v>
      </c>
      <c r="D805" s="83">
        <v>0</v>
      </c>
      <c r="E805" s="83">
        <v>3035845.48</v>
      </c>
      <c r="F805" s="78" t="s">
        <v>2233</v>
      </c>
      <c r="G805" s="78" t="s">
        <v>336</v>
      </c>
      <c r="H805" s="78" t="s">
        <v>620</v>
      </c>
      <c r="I805" s="78" t="s">
        <v>2234</v>
      </c>
    </row>
    <row r="806" spans="1:9" s="54" customFormat="1" ht="13.5" hidden="1" customHeight="1" x14ac:dyDescent="0.2">
      <c r="A806" s="78" t="s">
        <v>68</v>
      </c>
      <c r="B806" s="80">
        <v>8</v>
      </c>
      <c r="C806" s="83">
        <v>3035860.37</v>
      </c>
      <c r="D806" s="83">
        <v>0</v>
      </c>
      <c r="E806" s="83">
        <v>3035860.37</v>
      </c>
      <c r="F806" s="78" t="s">
        <v>2235</v>
      </c>
      <c r="G806" s="78" t="s">
        <v>336</v>
      </c>
      <c r="H806" s="78" t="s">
        <v>623</v>
      </c>
      <c r="I806" s="78" t="s">
        <v>2236</v>
      </c>
    </row>
    <row r="807" spans="1:9" s="54" customFormat="1" ht="13.5" hidden="1" customHeight="1" x14ac:dyDescent="0.2">
      <c r="A807" s="78" t="s">
        <v>68</v>
      </c>
      <c r="B807" s="80">
        <v>9</v>
      </c>
      <c r="C807" s="83">
        <v>3123258.11</v>
      </c>
      <c r="D807" s="83">
        <v>0</v>
      </c>
      <c r="E807" s="83">
        <v>3123258.11</v>
      </c>
      <c r="F807" s="78" t="s">
        <v>2237</v>
      </c>
      <c r="G807" s="78" t="s">
        <v>336</v>
      </c>
      <c r="H807" s="78" t="s">
        <v>626</v>
      </c>
      <c r="I807" s="78" t="s">
        <v>2238</v>
      </c>
    </row>
    <row r="808" spans="1:9" s="54" customFormat="1" ht="13.5" hidden="1" customHeight="1" x14ac:dyDescent="0.2">
      <c r="A808" s="78" t="s">
        <v>68</v>
      </c>
      <c r="B808" s="80">
        <v>10</v>
      </c>
      <c r="C808" s="83">
        <v>3123258.11</v>
      </c>
      <c r="D808" s="83">
        <v>0</v>
      </c>
      <c r="E808" s="83">
        <v>3123258.11</v>
      </c>
      <c r="F808" s="78" t="s">
        <v>2239</v>
      </c>
      <c r="G808" s="78" t="s">
        <v>336</v>
      </c>
      <c r="H808" s="78" t="s">
        <v>629</v>
      </c>
      <c r="I808" s="78" t="s">
        <v>2240</v>
      </c>
    </row>
    <row r="809" spans="1:9" s="54" customFormat="1" ht="13.5" hidden="1" customHeight="1" x14ac:dyDescent="0.2">
      <c r="A809" s="78" t="s">
        <v>68</v>
      </c>
      <c r="B809" s="80">
        <v>11</v>
      </c>
      <c r="C809" s="83">
        <v>3123258.11</v>
      </c>
      <c r="D809" s="83">
        <v>0</v>
      </c>
      <c r="E809" s="83">
        <v>3123258.11</v>
      </c>
      <c r="F809" s="78" t="s">
        <v>2241</v>
      </c>
      <c r="G809" s="78" t="s">
        <v>336</v>
      </c>
      <c r="H809" s="78" t="s">
        <v>632</v>
      </c>
      <c r="I809" s="78" t="s">
        <v>2242</v>
      </c>
    </row>
    <row r="810" spans="1:9" s="54" customFormat="1" ht="13.5" hidden="1" customHeight="1" x14ac:dyDescent="0.2">
      <c r="A810" s="78" t="s">
        <v>68</v>
      </c>
      <c r="B810" s="80">
        <v>12</v>
      </c>
      <c r="C810" s="83">
        <v>3123210.61</v>
      </c>
      <c r="D810" s="83">
        <v>0</v>
      </c>
      <c r="E810" s="83">
        <v>3123210.61</v>
      </c>
      <c r="F810" s="78" t="s">
        <v>2243</v>
      </c>
      <c r="G810" s="78" t="s">
        <v>336</v>
      </c>
      <c r="H810" s="78" t="s">
        <v>635</v>
      </c>
      <c r="I810" s="78" t="s">
        <v>2244</v>
      </c>
    </row>
    <row r="811" spans="1:9" s="54" customFormat="1" ht="13.5" hidden="1" customHeight="1" x14ac:dyDescent="0.2">
      <c r="A811" s="78" t="s">
        <v>69</v>
      </c>
      <c r="B811" s="80">
        <v>1</v>
      </c>
      <c r="C811" s="83">
        <v>844959.31</v>
      </c>
      <c r="D811" s="83">
        <v>0</v>
      </c>
      <c r="E811" s="83">
        <v>844959.31</v>
      </c>
      <c r="F811" s="78" t="s">
        <v>2245</v>
      </c>
      <c r="G811" s="78" t="s">
        <v>478</v>
      </c>
      <c r="H811" s="78" t="s">
        <v>602</v>
      </c>
      <c r="I811" s="78" t="s">
        <v>2246</v>
      </c>
    </row>
    <row r="812" spans="1:9" s="54" customFormat="1" ht="13.5" hidden="1" customHeight="1" x14ac:dyDescent="0.2">
      <c r="A812" s="78" t="s">
        <v>69</v>
      </c>
      <c r="B812" s="80">
        <v>2</v>
      </c>
      <c r="C812" s="83">
        <v>844959.31</v>
      </c>
      <c r="D812" s="83">
        <v>0</v>
      </c>
      <c r="E812" s="83">
        <v>844959.31</v>
      </c>
      <c r="F812" s="78" t="s">
        <v>2247</v>
      </c>
      <c r="G812" s="78" t="s">
        <v>478</v>
      </c>
      <c r="H812" s="78" t="s">
        <v>605</v>
      </c>
      <c r="I812" s="78" t="s">
        <v>2248</v>
      </c>
    </row>
    <row r="813" spans="1:9" s="54" customFormat="1" ht="13.5" hidden="1" customHeight="1" x14ac:dyDescent="0.2">
      <c r="A813" s="78" t="s">
        <v>69</v>
      </c>
      <c r="B813" s="80">
        <v>3</v>
      </c>
      <c r="C813" s="83">
        <v>844959.31</v>
      </c>
      <c r="D813" s="83">
        <v>0</v>
      </c>
      <c r="E813" s="83">
        <v>844959.31</v>
      </c>
      <c r="F813" s="78" t="s">
        <v>2249</v>
      </c>
      <c r="G813" s="78" t="s">
        <v>478</v>
      </c>
      <c r="H813" s="78" t="s">
        <v>608</v>
      </c>
      <c r="I813" s="78" t="s">
        <v>2250</v>
      </c>
    </row>
    <row r="814" spans="1:9" s="54" customFormat="1" ht="13.5" hidden="1" customHeight="1" x14ac:dyDescent="0.2">
      <c r="A814" s="78" t="s">
        <v>69</v>
      </c>
      <c r="B814" s="80">
        <v>4</v>
      </c>
      <c r="C814" s="83">
        <v>844959.31</v>
      </c>
      <c r="D814" s="83">
        <v>0</v>
      </c>
      <c r="E814" s="83">
        <v>844959.31</v>
      </c>
      <c r="F814" s="78" t="s">
        <v>2251</v>
      </c>
      <c r="G814" s="78" t="s">
        <v>478</v>
      </c>
      <c r="H814" s="78" t="s">
        <v>611</v>
      </c>
      <c r="I814" s="78" t="s">
        <v>2252</v>
      </c>
    </row>
    <row r="815" spans="1:9" s="54" customFormat="1" ht="13.5" hidden="1" customHeight="1" x14ac:dyDescent="0.2">
      <c r="A815" s="78" t="s">
        <v>69</v>
      </c>
      <c r="B815" s="80">
        <v>5</v>
      </c>
      <c r="C815" s="83">
        <v>844959.31</v>
      </c>
      <c r="D815" s="83">
        <v>0</v>
      </c>
      <c r="E815" s="83">
        <v>844959.31</v>
      </c>
      <c r="F815" s="78" t="s">
        <v>2253</v>
      </c>
      <c r="G815" s="78" t="s">
        <v>478</v>
      </c>
      <c r="H815" s="78" t="s">
        <v>614</v>
      </c>
      <c r="I815" s="78" t="s">
        <v>2254</v>
      </c>
    </row>
    <row r="816" spans="1:9" s="54" customFormat="1" ht="13.5" hidden="1" customHeight="1" x14ac:dyDescent="0.2">
      <c r="A816" s="78" t="s">
        <v>69</v>
      </c>
      <c r="B816" s="80">
        <v>6</v>
      </c>
      <c r="C816" s="83">
        <v>826595.86</v>
      </c>
      <c r="D816" s="83">
        <v>0</v>
      </c>
      <c r="E816" s="83">
        <v>826595.86</v>
      </c>
      <c r="F816" s="78" t="s">
        <v>2255</v>
      </c>
      <c r="G816" s="78" t="s">
        <v>478</v>
      </c>
      <c r="H816" s="78" t="s">
        <v>617</v>
      </c>
      <c r="I816" s="78" t="s">
        <v>2256</v>
      </c>
    </row>
    <row r="817" spans="1:9" s="54" customFormat="1" ht="13.5" hidden="1" customHeight="1" x14ac:dyDescent="0.2">
      <c r="A817" s="78" t="s">
        <v>69</v>
      </c>
      <c r="B817" s="80">
        <v>7</v>
      </c>
      <c r="C817" s="83">
        <v>828464.18</v>
      </c>
      <c r="D817" s="83">
        <v>0</v>
      </c>
      <c r="E817" s="83">
        <v>828464.18</v>
      </c>
      <c r="F817" s="78" t="s">
        <v>2257</v>
      </c>
      <c r="G817" s="78" t="s">
        <v>478</v>
      </c>
      <c r="H817" s="78" t="s">
        <v>620</v>
      </c>
      <c r="I817" s="78" t="s">
        <v>2258</v>
      </c>
    </row>
    <row r="818" spans="1:9" s="54" customFormat="1" ht="13.5" hidden="1" customHeight="1" x14ac:dyDescent="0.2">
      <c r="A818" s="78" t="s">
        <v>69</v>
      </c>
      <c r="B818" s="80">
        <v>8</v>
      </c>
      <c r="C818" s="83">
        <v>828468.48</v>
      </c>
      <c r="D818" s="83">
        <v>0</v>
      </c>
      <c r="E818" s="83">
        <v>828468.48</v>
      </c>
      <c r="F818" s="78" t="s">
        <v>2259</v>
      </c>
      <c r="G818" s="78" t="s">
        <v>478</v>
      </c>
      <c r="H818" s="78" t="s">
        <v>623</v>
      </c>
      <c r="I818" s="78" t="s">
        <v>2260</v>
      </c>
    </row>
    <row r="819" spans="1:9" s="54" customFormat="1" ht="13.5" hidden="1" customHeight="1" x14ac:dyDescent="0.2">
      <c r="A819" s="78" t="s">
        <v>69</v>
      </c>
      <c r="B819" s="80">
        <v>9</v>
      </c>
      <c r="C819" s="83">
        <v>853729.54</v>
      </c>
      <c r="D819" s="83">
        <v>0</v>
      </c>
      <c r="E819" s="83">
        <v>853729.54</v>
      </c>
      <c r="F819" s="78" t="s">
        <v>2261</v>
      </c>
      <c r="G819" s="78" t="s">
        <v>478</v>
      </c>
      <c r="H819" s="78" t="s">
        <v>626</v>
      </c>
      <c r="I819" s="78" t="s">
        <v>2262</v>
      </c>
    </row>
    <row r="820" spans="1:9" s="54" customFormat="1" ht="13.5" hidden="1" customHeight="1" x14ac:dyDescent="0.2">
      <c r="A820" s="78" t="s">
        <v>69</v>
      </c>
      <c r="B820" s="80">
        <v>10</v>
      </c>
      <c r="C820" s="83">
        <v>853729.55</v>
      </c>
      <c r="D820" s="83">
        <v>0</v>
      </c>
      <c r="E820" s="83">
        <v>853729.55</v>
      </c>
      <c r="F820" s="78" t="s">
        <v>2263</v>
      </c>
      <c r="G820" s="78" t="s">
        <v>478</v>
      </c>
      <c r="H820" s="78" t="s">
        <v>629</v>
      </c>
      <c r="I820" s="78" t="s">
        <v>2264</v>
      </c>
    </row>
    <row r="821" spans="1:9" s="54" customFormat="1" ht="13.5" hidden="1" customHeight="1" x14ac:dyDescent="0.2">
      <c r="A821" s="78" t="s">
        <v>69</v>
      </c>
      <c r="B821" s="80">
        <v>11</v>
      </c>
      <c r="C821" s="83">
        <v>853729.54</v>
      </c>
      <c r="D821" s="83">
        <v>0</v>
      </c>
      <c r="E821" s="83">
        <v>853729.54</v>
      </c>
      <c r="F821" s="78" t="s">
        <v>2265</v>
      </c>
      <c r="G821" s="78" t="s">
        <v>478</v>
      </c>
      <c r="H821" s="78" t="s">
        <v>632</v>
      </c>
      <c r="I821" s="78" t="s">
        <v>2266</v>
      </c>
    </row>
    <row r="822" spans="1:9" s="54" customFormat="1" ht="13.5" hidden="1" customHeight="1" x14ac:dyDescent="0.2">
      <c r="A822" s="78" t="s">
        <v>69</v>
      </c>
      <c r="B822" s="80">
        <v>12</v>
      </c>
      <c r="C822" s="83">
        <v>853715.82</v>
      </c>
      <c r="D822" s="83">
        <v>0</v>
      </c>
      <c r="E822" s="83">
        <v>853715.82</v>
      </c>
      <c r="F822" s="78" t="s">
        <v>2267</v>
      </c>
      <c r="G822" s="78" t="s">
        <v>478</v>
      </c>
      <c r="H822" s="78" t="s">
        <v>635</v>
      </c>
      <c r="I822" s="78" t="s">
        <v>2268</v>
      </c>
    </row>
    <row r="823" spans="1:9" s="54" customFormat="1" ht="13.5" hidden="1" customHeight="1" x14ac:dyDescent="0.2">
      <c r="A823" s="78" t="s">
        <v>70</v>
      </c>
      <c r="B823" s="80">
        <v>1</v>
      </c>
      <c r="C823" s="83">
        <v>221402.92</v>
      </c>
      <c r="D823" s="83">
        <v>0</v>
      </c>
      <c r="E823" s="83">
        <v>221402.92</v>
      </c>
      <c r="F823" s="78" t="s">
        <v>2269</v>
      </c>
      <c r="G823" s="78" t="s">
        <v>464</v>
      </c>
      <c r="H823" s="78" t="s">
        <v>602</v>
      </c>
      <c r="I823" s="78" t="s">
        <v>2270</v>
      </c>
    </row>
    <row r="824" spans="1:9" s="54" customFormat="1" ht="13.5" hidden="1" customHeight="1" x14ac:dyDescent="0.2">
      <c r="A824" s="78" t="s">
        <v>70</v>
      </c>
      <c r="B824" s="80">
        <v>2</v>
      </c>
      <c r="C824" s="83">
        <v>221402.92</v>
      </c>
      <c r="D824" s="83">
        <v>0</v>
      </c>
      <c r="E824" s="83">
        <v>221402.92</v>
      </c>
      <c r="F824" s="78" t="s">
        <v>2271</v>
      </c>
      <c r="G824" s="78" t="s">
        <v>464</v>
      </c>
      <c r="H824" s="78" t="s">
        <v>605</v>
      </c>
      <c r="I824" s="78" t="s">
        <v>2272</v>
      </c>
    </row>
    <row r="825" spans="1:9" s="54" customFormat="1" ht="13.5" hidden="1" customHeight="1" x14ac:dyDescent="0.2">
      <c r="A825" s="78" t="s">
        <v>70</v>
      </c>
      <c r="B825" s="80">
        <v>3</v>
      </c>
      <c r="C825" s="83">
        <v>221402.92</v>
      </c>
      <c r="D825" s="83">
        <v>0</v>
      </c>
      <c r="E825" s="83">
        <v>221402.92</v>
      </c>
      <c r="F825" s="78" t="s">
        <v>2273</v>
      </c>
      <c r="G825" s="78" t="s">
        <v>464</v>
      </c>
      <c r="H825" s="78" t="s">
        <v>608</v>
      </c>
      <c r="I825" s="78" t="s">
        <v>2274</v>
      </c>
    </row>
    <row r="826" spans="1:9" s="54" customFormat="1" ht="13.5" hidden="1" customHeight="1" x14ac:dyDescent="0.2">
      <c r="A826" s="78" t="s">
        <v>70</v>
      </c>
      <c r="B826" s="80">
        <v>4</v>
      </c>
      <c r="C826" s="83">
        <v>221402.92</v>
      </c>
      <c r="D826" s="83">
        <v>0</v>
      </c>
      <c r="E826" s="83">
        <v>221402.92</v>
      </c>
      <c r="F826" s="78" t="s">
        <v>2275</v>
      </c>
      <c r="G826" s="78" t="s">
        <v>464</v>
      </c>
      <c r="H826" s="78" t="s">
        <v>611</v>
      </c>
      <c r="I826" s="78" t="s">
        <v>2276</v>
      </c>
    </row>
    <row r="827" spans="1:9" s="54" customFormat="1" ht="13.5" hidden="1" customHeight="1" x14ac:dyDescent="0.2">
      <c r="A827" s="78" t="s">
        <v>70</v>
      </c>
      <c r="B827" s="80">
        <v>5</v>
      </c>
      <c r="C827" s="83">
        <v>221402.92</v>
      </c>
      <c r="D827" s="83">
        <v>0</v>
      </c>
      <c r="E827" s="83">
        <v>221402.92</v>
      </c>
      <c r="F827" s="78" t="s">
        <v>2277</v>
      </c>
      <c r="G827" s="78" t="s">
        <v>464</v>
      </c>
      <c r="H827" s="78" t="s">
        <v>614</v>
      </c>
      <c r="I827" s="78" t="s">
        <v>2278</v>
      </c>
    </row>
    <row r="828" spans="1:9" s="54" customFormat="1" ht="13.5" hidden="1" customHeight="1" x14ac:dyDescent="0.2">
      <c r="A828" s="78" t="s">
        <v>70</v>
      </c>
      <c r="B828" s="80">
        <v>6</v>
      </c>
      <c r="C828" s="83">
        <v>203057.58</v>
      </c>
      <c r="D828" s="83">
        <v>0</v>
      </c>
      <c r="E828" s="83">
        <v>203057.58</v>
      </c>
      <c r="F828" s="78" t="s">
        <v>2279</v>
      </c>
      <c r="G828" s="78" t="s">
        <v>464</v>
      </c>
      <c r="H828" s="78" t="s">
        <v>617</v>
      </c>
      <c r="I828" s="78" t="s">
        <v>2280</v>
      </c>
    </row>
    <row r="829" spans="1:9" s="54" customFormat="1" ht="13.5" hidden="1" customHeight="1" x14ac:dyDescent="0.2">
      <c r="A829" s="78" t="s">
        <v>70</v>
      </c>
      <c r="B829" s="80">
        <v>7</v>
      </c>
      <c r="C829" s="83">
        <v>203595.97</v>
      </c>
      <c r="D829" s="83">
        <v>0</v>
      </c>
      <c r="E829" s="83">
        <v>203595.97</v>
      </c>
      <c r="F829" s="78" t="s">
        <v>2281</v>
      </c>
      <c r="G829" s="78" t="s">
        <v>464</v>
      </c>
      <c r="H829" s="78" t="s">
        <v>620</v>
      </c>
      <c r="I829" s="78" t="s">
        <v>2282</v>
      </c>
    </row>
    <row r="830" spans="1:9" s="54" customFormat="1" ht="13.5" hidden="1" customHeight="1" x14ac:dyDescent="0.2">
      <c r="A830" s="78" t="s">
        <v>70</v>
      </c>
      <c r="B830" s="80">
        <v>8</v>
      </c>
      <c r="C830" s="83">
        <v>203597.66</v>
      </c>
      <c r="D830" s="83">
        <v>0</v>
      </c>
      <c r="E830" s="83">
        <v>203597.66</v>
      </c>
      <c r="F830" s="78" t="s">
        <v>2283</v>
      </c>
      <c r="G830" s="78" t="s">
        <v>464</v>
      </c>
      <c r="H830" s="78" t="s">
        <v>623</v>
      </c>
      <c r="I830" s="78" t="s">
        <v>2284</v>
      </c>
    </row>
    <row r="831" spans="1:9" s="54" customFormat="1" ht="13.5" hidden="1" customHeight="1" x14ac:dyDescent="0.2">
      <c r="A831" s="78" t="s">
        <v>70</v>
      </c>
      <c r="B831" s="80">
        <v>9</v>
      </c>
      <c r="C831" s="83">
        <v>213534.27</v>
      </c>
      <c r="D831" s="83">
        <v>0</v>
      </c>
      <c r="E831" s="83">
        <v>213534.27</v>
      </c>
      <c r="F831" s="78" t="s">
        <v>2285</v>
      </c>
      <c r="G831" s="78" t="s">
        <v>464</v>
      </c>
      <c r="H831" s="78" t="s">
        <v>626</v>
      </c>
      <c r="I831" s="78" t="s">
        <v>2286</v>
      </c>
    </row>
    <row r="832" spans="1:9" s="54" customFormat="1" ht="13.5" hidden="1" customHeight="1" x14ac:dyDescent="0.2">
      <c r="A832" s="78" t="s">
        <v>70</v>
      </c>
      <c r="B832" s="80">
        <v>10</v>
      </c>
      <c r="C832" s="83">
        <v>213534.27</v>
      </c>
      <c r="D832" s="83">
        <v>0</v>
      </c>
      <c r="E832" s="83">
        <v>213534.27</v>
      </c>
      <c r="F832" s="78" t="s">
        <v>2287</v>
      </c>
      <c r="G832" s="78" t="s">
        <v>464</v>
      </c>
      <c r="H832" s="78" t="s">
        <v>629</v>
      </c>
      <c r="I832" s="78" t="s">
        <v>2288</v>
      </c>
    </row>
    <row r="833" spans="1:9" s="54" customFormat="1" ht="13.5" hidden="1" customHeight="1" x14ac:dyDescent="0.2">
      <c r="A833" s="78" t="s">
        <v>70</v>
      </c>
      <c r="B833" s="80">
        <v>11</v>
      </c>
      <c r="C833" s="83">
        <v>213534.27</v>
      </c>
      <c r="D833" s="83">
        <v>0</v>
      </c>
      <c r="E833" s="83">
        <v>213534.27</v>
      </c>
      <c r="F833" s="78" t="s">
        <v>2289</v>
      </c>
      <c r="G833" s="78" t="s">
        <v>464</v>
      </c>
      <c r="H833" s="78" t="s">
        <v>632</v>
      </c>
      <c r="I833" s="78" t="s">
        <v>2290</v>
      </c>
    </row>
    <row r="834" spans="1:9" s="54" customFormat="1" ht="13.5" hidden="1" customHeight="1" x14ac:dyDescent="0.2">
      <c r="A834" s="78" t="s">
        <v>70</v>
      </c>
      <c r="B834" s="80">
        <v>12</v>
      </c>
      <c r="C834" s="83">
        <v>213528.87</v>
      </c>
      <c r="D834" s="83">
        <v>0</v>
      </c>
      <c r="E834" s="83">
        <v>213528.87</v>
      </c>
      <c r="F834" s="78" t="s">
        <v>2291</v>
      </c>
      <c r="G834" s="78" t="s">
        <v>464</v>
      </c>
      <c r="H834" s="78" t="s">
        <v>635</v>
      </c>
      <c r="I834" s="78" t="s">
        <v>2292</v>
      </c>
    </row>
    <row r="835" spans="1:9" s="54" customFormat="1" ht="13.5" hidden="1" customHeight="1" x14ac:dyDescent="0.2">
      <c r="A835" s="78" t="s">
        <v>71</v>
      </c>
      <c r="B835" s="80">
        <v>1</v>
      </c>
      <c r="C835" s="83">
        <v>219147.35</v>
      </c>
      <c r="D835" s="83">
        <v>0</v>
      </c>
      <c r="E835" s="83">
        <v>219147.35</v>
      </c>
      <c r="F835" s="78" t="s">
        <v>2293</v>
      </c>
      <c r="G835" s="78" t="s">
        <v>354</v>
      </c>
      <c r="H835" s="78" t="s">
        <v>602</v>
      </c>
      <c r="I835" s="78" t="s">
        <v>2294</v>
      </c>
    </row>
    <row r="836" spans="1:9" s="54" customFormat="1" ht="13.5" hidden="1" customHeight="1" x14ac:dyDescent="0.2">
      <c r="A836" s="78" t="s">
        <v>71</v>
      </c>
      <c r="B836" s="80">
        <v>2</v>
      </c>
      <c r="C836" s="83">
        <v>219147.35</v>
      </c>
      <c r="D836" s="83">
        <v>0</v>
      </c>
      <c r="E836" s="83">
        <v>219147.35</v>
      </c>
      <c r="F836" s="78" t="s">
        <v>2295</v>
      </c>
      <c r="G836" s="78" t="s">
        <v>354</v>
      </c>
      <c r="H836" s="78" t="s">
        <v>605</v>
      </c>
      <c r="I836" s="78" t="s">
        <v>2296</v>
      </c>
    </row>
    <row r="837" spans="1:9" s="54" customFormat="1" ht="13.5" hidden="1" customHeight="1" x14ac:dyDescent="0.2">
      <c r="A837" s="78" t="s">
        <v>71</v>
      </c>
      <c r="B837" s="80">
        <v>3</v>
      </c>
      <c r="C837" s="83">
        <v>219147.35</v>
      </c>
      <c r="D837" s="83">
        <v>0</v>
      </c>
      <c r="E837" s="83">
        <v>219147.35</v>
      </c>
      <c r="F837" s="78" t="s">
        <v>2297</v>
      </c>
      <c r="G837" s="78" t="s">
        <v>354</v>
      </c>
      <c r="H837" s="78" t="s">
        <v>608</v>
      </c>
      <c r="I837" s="78" t="s">
        <v>2298</v>
      </c>
    </row>
    <row r="838" spans="1:9" s="54" customFormat="1" ht="13.5" hidden="1" customHeight="1" x14ac:dyDescent="0.2">
      <c r="A838" s="78" t="s">
        <v>71</v>
      </c>
      <c r="B838" s="80">
        <v>4</v>
      </c>
      <c r="C838" s="83">
        <v>219147.35</v>
      </c>
      <c r="D838" s="83">
        <v>0</v>
      </c>
      <c r="E838" s="83">
        <v>219147.35</v>
      </c>
      <c r="F838" s="78" t="s">
        <v>2299</v>
      </c>
      <c r="G838" s="78" t="s">
        <v>354</v>
      </c>
      <c r="H838" s="78" t="s">
        <v>611</v>
      </c>
      <c r="I838" s="78" t="s">
        <v>2300</v>
      </c>
    </row>
    <row r="839" spans="1:9" s="54" customFormat="1" ht="13.5" hidden="1" customHeight="1" x14ac:dyDescent="0.2">
      <c r="A839" s="78" t="s">
        <v>71</v>
      </c>
      <c r="B839" s="80">
        <v>5</v>
      </c>
      <c r="C839" s="83">
        <v>219147.35</v>
      </c>
      <c r="D839" s="83">
        <v>0</v>
      </c>
      <c r="E839" s="83">
        <v>219147.35</v>
      </c>
      <c r="F839" s="78" t="s">
        <v>2301</v>
      </c>
      <c r="G839" s="78" t="s">
        <v>354</v>
      </c>
      <c r="H839" s="78" t="s">
        <v>614</v>
      </c>
      <c r="I839" s="78" t="s">
        <v>2302</v>
      </c>
    </row>
    <row r="840" spans="1:9" s="54" customFormat="1" ht="13.5" hidden="1" customHeight="1" x14ac:dyDescent="0.2">
      <c r="A840" s="78" t="s">
        <v>71</v>
      </c>
      <c r="B840" s="80">
        <v>6</v>
      </c>
      <c r="C840" s="83">
        <v>240498.59</v>
      </c>
      <c r="D840" s="83">
        <v>0</v>
      </c>
      <c r="E840" s="83">
        <v>240498.59</v>
      </c>
      <c r="F840" s="78" t="s">
        <v>2303</v>
      </c>
      <c r="G840" s="78" t="s">
        <v>354</v>
      </c>
      <c r="H840" s="78" t="s">
        <v>617</v>
      </c>
      <c r="I840" s="78" t="s">
        <v>2304</v>
      </c>
    </row>
    <row r="841" spans="1:9" s="54" customFormat="1" ht="13.5" hidden="1" customHeight="1" x14ac:dyDescent="0.2">
      <c r="A841" s="78" t="s">
        <v>71</v>
      </c>
      <c r="B841" s="80">
        <v>7</v>
      </c>
      <c r="C841" s="83">
        <v>240587.58</v>
      </c>
      <c r="D841" s="83">
        <v>0</v>
      </c>
      <c r="E841" s="83">
        <v>240587.58</v>
      </c>
      <c r="F841" s="78" t="s">
        <v>2305</v>
      </c>
      <c r="G841" s="78" t="s">
        <v>354</v>
      </c>
      <c r="H841" s="78" t="s">
        <v>620</v>
      </c>
      <c r="I841" s="78" t="s">
        <v>2306</v>
      </c>
    </row>
    <row r="842" spans="1:9" s="54" customFormat="1" ht="13.5" hidden="1" customHeight="1" x14ac:dyDescent="0.2">
      <c r="A842" s="78" t="s">
        <v>71</v>
      </c>
      <c r="B842" s="80">
        <v>8</v>
      </c>
      <c r="C842" s="83">
        <v>240589.27</v>
      </c>
      <c r="D842" s="83">
        <v>0</v>
      </c>
      <c r="E842" s="83">
        <v>240589.27</v>
      </c>
      <c r="F842" s="78" t="s">
        <v>2307</v>
      </c>
      <c r="G842" s="78" t="s">
        <v>354</v>
      </c>
      <c r="H842" s="78" t="s">
        <v>623</v>
      </c>
      <c r="I842" s="78" t="s">
        <v>2308</v>
      </c>
    </row>
    <row r="843" spans="1:9" s="54" customFormat="1" ht="13.5" hidden="1" customHeight="1" x14ac:dyDescent="0.2">
      <c r="A843" s="78" t="s">
        <v>71</v>
      </c>
      <c r="B843" s="80">
        <v>9</v>
      </c>
      <c r="C843" s="83">
        <v>250501.12</v>
      </c>
      <c r="D843" s="83">
        <v>0</v>
      </c>
      <c r="E843" s="83">
        <v>250501.12</v>
      </c>
      <c r="F843" s="78" t="s">
        <v>2309</v>
      </c>
      <c r="G843" s="78" t="s">
        <v>354</v>
      </c>
      <c r="H843" s="78" t="s">
        <v>626</v>
      </c>
      <c r="I843" s="78" t="s">
        <v>2310</v>
      </c>
    </row>
    <row r="844" spans="1:9" s="54" customFormat="1" ht="13.5" hidden="1" customHeight="1" x14ac:dyDescent="0.2">
      <c r="A844" s="78" t="s">
        <v>71</v>
      </c>
      <c r="B844" s="80">
        <v>10</v>
      </c>
      <c r="C844" s="83">
        <v>250501.12</v>
      </c>
      <c r="D844" s="83">
        <v>0</v>
      </c>
      <c r="E844" s="83">
        <v>250501.12</v>
      </c>
      <c r="F844" s="78" t="s">
        <v>2311</v>
      </c>
      <c r="G844" s="78" t="s">
        <v>354</v>
      </c>
      <c r="H844" s="78" t="s">
        <v>629</v>
      </c>
      <c r="I844" s="78" t="s">
        <v>2312</v>
      </c>
    </row>
    <row r="845" spans="1:9" s="54" customFormat="1" ht="13.5" hidden="1" customHeight="1" x14ac:dyDescent="0.2">
      <c r="A845" s="78" t="s">
        <v>71</v>
      </c>
      <c r="B845" s="80">
        <v>11</v>
      </c>
      <c r="C845" s="83">
        <v>250501.13</v>
      </c>
      <c r="D845" s="83">
        <v>0</v>
      </c>
      <c r="E845" s="83">
        <v>250501.13</v>
      </c>
      <c r="F845" s="78" t="s">
        <v>2313</v>
      </c>
      <c r="G845" s="78" t="s">
        <v>354</v>
      </c>
      <c r="H845" s="78" t="s">
        <v>632</v>
      </c>
      <c r="I845" s="78" t="s">
        <v>2314</v>
      </c>
    </row>
    <row r="846" spans="1:9" s="54" customFormat="1" ht="13.5" hidden="1" customHeight="1" x14ac:dyDescent="0.2">
      <c r="A846" s="78" t="s">
        <v>71</v>
      </c>
      <c r="B846" s="80">
        <v>12</v>
      </c>
      <c r="C846" s="83">
        <v>250495.73</v>
      </c>
      <c r="D846" s="83">
        <v>0</v>
      </c>
      <c r="E846" s="83">
        <v>250495.73</v>
      </c>
      <c r="F846" s="78" t="s">
        <v>2315</v>
      </c>
      <c r="G846" s="78" t="s">
        <v>354</v>
      </c>
      <c r="H846" s="78" t="s">
        <v>635</v>
      </c>
      <c r="I846" s="78" t="s">
        <v>2316</v>
      </c>
    </row>
    <row r="847" spans="1:9" s="54" customFormat="1" ht="13.5" hidden="1" customHeight="1" x14ac:dyDescent="0.2">
      <c r="A847" s="78" t="s">
        <v>72</v>
      </c>
      <c r="B847" s="80">
        <v>1</v>
      </c>
      <c r="C847" s="83">
        <v>108449.86</v>
      </c>
      <c r="D847" s="83">
        <v>0</v>
      </c>
      <c r="E847" s="83">
        <v>108449.86</v>
      </c>
      <c r="F847" s="78" t="s">
        <v>2317</v>
      </c>
      <c r="G847" s="78" t="s">
        <v>376</v>
      </c>
      <c r="H847" s="78" t="s">
        <v>602</v>
      </c>
      <c r="I847" s="78" t="s">
        <v>2318</v>
      </c>
    </row>
    <row r="848" spans="1:9" s="54" customFormat="1" ht="13.5" hidden="1" customHeight="1" x14ac:dyDescent="0.2">
      <c r="A848" s="78" t="s">
        <v>72</v>
      </c>
      <c r="B848" s="80">
        <v>2</v>
      </c>
      <c r="C848" s="83">
        <v>108449.86</v>
      </c>
      <c r="D848" s="83">
        <v>0</v>
      </c>
      <c r="E848" s="83">
        <v>108449.86</v>
      </c>
      <c r="F848" s="78" t="s">
        <v>2319</v>
      </c>
      <c r="G848" s="78" t="s">
        <v>376</v>
      </c>
      <c r="H848" s="78" t="s">
        <v>605</v>
      </c>
      <c r="I848" s="78" t="s">
        <v>2320</v>
      </c>
    </row>
    <row r="849" spans="1:9" s="54" customFormat="1" ht="13.5" hidden="1" customHeight="1" x14ac:dyDescent="0.2">
      <c r="A849" s="78" t="s">
        <v>72</v>
      </c>
      <c r="B849" s="80">
        <v>3</v>
      </c>
      <c r="C849" s="83">
        <v>108449.86</v>
      </c>
      <c r="D849" s="83">
        <v>0</v>
      </c>
      <c r="E849" s="83">
        <v>108449.86</v>
      </c>
      <c r="F849" s="78" t="s">
        <v>2321</v>
      </c>
      <c r="G849" s="78" t="s">
        <v>376</v>
      </c>
      <c r="H849" s="78" t="s">
        <v>608</v>
      </c>
      <c r="I849" s="78" t="s">
        <v>2322</v>
      </c>
    </row>
    <row r="850" spans="1:9" s="54" customFormat="1" ht="13.5" hidden="1" customHeight="1" x14ac:dyDescent="0.2">
      <c r="A850" s="78" t="s">
        <v>72</v>
      </c>
      <c r="B850" s="80">
        <v>4</v>
      </c>
      <c r="C850" s="83">
        <v>108449.86</v>
      </c>
      <c r="D850" s="83">
        <v>0</v>
      </c>
      <c r="E850" s="83">
        <v>108449.86</v>
      </c>
      <c r="F850" s="78" t="s">
        <v>2323</v>
      </c>
      <c r="G850" s="78" t="s">
        <v>376</v>
      </c>
      <c r="H850" s="78" t="s">
        <v>611</v>
      </c>
      <c r="I850" s="78" t="s">
        <v>2324</v>
      </c>
    </row>
    <row r="851" spans="1:9" s="54" customFormat="1" ht="13.5" hidden="1" customHeight="1" x14ac:dyDescent="0.2">
      <c r="A851" s="78" t="s">
        <v>72</v>
      </c>
      <c r="B851" s="80">
        <v>5</v>
      </c>
      <c r="C851" s="83">
        <v>108449.86</v>
      </c>
      <c r="D851" s="83">
        <v>0</v>
      </c>
      <c r="E851" s="83">
        <v>108449.86</v>
      </c>
      <c r="F851" s="78" t="s">
        <v>2325</v>
      </c>
      <c r="G851" s="78" t="s">
        <v>376</v>
      </c>
      <c r="H851" s="78" t="s">
        <v>614</v>
      </c>
      <c r="I851" s="78" t="s">
        <v>2326</v>
      </c>
    </row>
    <row r="852" spans="1:9" s="54" customFormat="1" ht="13.5" hidden="1" customHeight="1" x14ac:dyDescent="0.2">
      <c r="A852" s="78" t="s">
        <v>72</v>
      </c>
      <c r="B852" s="80">
        <v>6</v>
      </c>
      <c r="C852" s="83">
        <v>80739.72</v>
      </c>
      <c r="D852" s="83">
        <v>0</v>
      </c>
      <c r="E852" s="83">
        <v>80739.72</v>
      </c>
      <c r="F852" s="78" t="s">
        <v>2327</v>
      </c>
      <c r="G852" s="78" t="s">
        <v>376</v>
      </c>
      <c r="H852" s="78" t="s">
        <v>617</v>
      </c>
      <c r="I852" s="78" t="s">
        <v>2328</v>
      </c>
    </row>
    <row r="853" spans="1:9" s="54" customFormat="1" ht="13.5" hidden="1" customHeight="1" x14ac:dyDescent="0.2">
      <c r="A853" s="78" t="s">
        <v>73</v>
      </c>
      <c r="B853" s="80">
        <v>1</v>
      </c>
      <c r="C853" s="83">
        <v>537775.59</v>
      </c>
      <c r="D853" s="83">
        <v>0</v>
      </c>
      <c r="E853" s="83">
        <v>537775.59</v>
      </c>
      <c r="F853" s="78" t="s">
        <v>2329</v>
      </c>
      <c r="G853" s="78" t="s">
        <v>398</v>
      </c>
      <c r="H853" s="78" t="s">
        <v>602</v>
      </c>
      <c r="I853" s="78" t="s">
        <v>2330</v>
      </c>
    </row>
    <row r="854" spans="1:9" s="54" customFormat="1" ht="13.5" hidden="1" customHeight="1" x14ac:dyDescent="0.2">
      <c r="A854" s="78" t="s">
        <v>73</v>
      </c>
      <c r="B854" s="80">
        <v>2</v>
      </c>
      <c r="C854" s="83">
        <v>537775.59</v>
      </c>
      <c r="D854" s="83">
        <v>0</v>
      </c>
      <c r="E854" s="83">
        <v>537775.59</v>
      </c>
      <c r="F854" s="78" t="s">
        <v>2331</v>
      </c>
      <c r="G854" s="78" t="s">
        <v>398</v>
      </c>
      <c r="H854" s="78" t="s">
        <v>605</v>
      </c>
      <c r="I854" s="78" t="s">
        <v>2332</v>
      </c>
    </row>
    <row r="855" spans="1:9" s="54" customFormat="1" ht="13.5" hidden="1" customHeight="1" x14ac:dyDescent="0.2">
      <c r="A855" s="78" t="s">
        <v>73</v>
      </c>
      <c r="B855" s="80">
        <v>3</v>
      </c>
      <c r="C855" s="83">
        <v>537775.59</v>
      </c>
      <c r="D855" s="83">
        <v>0</v>
      </c>
      <c r="E855" s="83">
        <v>537775.59</v>
      </c>
      <c r="F855" s="78" t="s">
        <v>2333</v>
      </c>
      <c r="G855" s="78" t="s">
        <v>398</v>
      </c>
      <c r="H855" s="78" t="s">
        <v>608</v>
      </c>
      <c r="I855" s="78" t="s">
        <v>2334</v>
      </c>
    </row>
    <row r="856" spans="1:9" s="54" customFormat="1" ht="13.5" hidden="1" customHeight="1" x14ac:dyDescent="0.2">
      <c r="A856" s="78" t="s">
        <v>73</v>
      </c>
      <c r="B856" s="80">
        <v>4</v>
      </c>
      <c r="C856" s="83">
        <v>537775.59</v>
      </c>
      <c r="D856" s="83">
        <v>0</v>
      </c>
      <c r="E856" s="83">
        <v>537775.59</v>
      </c>
      <c r="F856" s="78" t="s">
        <v>2335</v>
      </c>
      <c r="G856" s="78" t="s">
        <v>398</v>
      </c>
      <c r="H856" s="78" t="s">
        <v>611</v>
      </c>
      <c r="I856" s="78" t="s">
        <v>2336</v>
      </c>
    </row>
    <row r="857" spans="1:9" s="54" customFormat="1" ht="13.5" hidden="1" customHeight="1" x14ac:dyDescent="0.2">
      <c r="A857" s="78" t="s">
        <v>73</v>
      </c>
      <c r="B857" s="80">
        <v>5</v>
      </c>
      <c r="C857" s="83">
        <v>537775.59</v>
      </c>
      <c r="D857" s="83">
        <v>0</v>
      </c>
      <c r="E857" s="83">
        <v>537775.59</v>
      </c>
      <c r="F857" s="78" t="s">
        <v>2337</v>
      </c>
      <c r="G857" s="78" t="s">
        <v>398</v>
      </c>
      <c r="H857" s="78" t="s">
        <v>614</v>
      </c>
      <c r="I857" s="78" t="s">
        <v>2338</v>
      </c>
    </row>
    <row r="858" spans="1:9" s="54" customFormat="1" ht="13.5" hidden="1" customHeight="1" x14ac:dyDescent="0.2">
      <c r="A858" s="78" t="s">
        <v>73</v>
      </c>
      <c r="B858" s="80">
        <v>6</v>
      </c>
      <c r="C858" s="83">
        <v>348690.14</v>
      </c>
      <c r="D858" s="83">
        <v>0</v>
      </c>
      <c r="E858" s="83">
        <v>348690.14</v>
      </c>
      <c r="F858" s="78" t="s">
        <v>2339</v>
      </c>
      <c r="G858" s="78" t="s">
        <v>398</v>
      </c>
      <c r="H858" s="78" t="s">
        <v>617</v>
      </c>
      <c r="I858" s="78" t="s">
        <v>2340</v>
      </c>
    </row>
    <row r="859" spans="1:9" s="54" customFormat="1" ht="13.5" hidden="1" customHeight="1" x14ac:dyDescent="0.2">
      <c r="A859" s="78" t="s">
        <v>73</v>
      </c>
      <c r="B859" s="80">
        <v>7</v>
      </c>
      <c r="C859" s="83">
        <v>338659.12</v>
      </c>
      <c r="D859" s="83">
        <v>0</v>
      </c>
      <c r="E859" s="83">
        <v>338659.12</v>
      </c>
      <c r="F859" s="78" t="s">
        <v>2341</v>
      </c>
      <c r="G859" s="78" t="s">
        <v>398</v>
      </c>
      <c r="H859" s="78" t="s">
        <v>620</v>
      </c>
      <c r="I859" s="78" t="s">
        <v>2342</v>
      </c>
    </row>
    <row r="860" spans="1:9" s="54" customFormat="1" ht="13.5" hidden="1" customHeight="1" x14ac:dyDescent="0.2">
      <c r="A860" s="78" t="s">
        <v>73</v>
      </c>
      <c r="B860" s="80">
        <v>8</v>
      </c>
      <c r="C860" s="83">
        <v>338665.68</v>
      </c>
      <c r="D860" s="83">
        <v>0</v>
      </c>
      <c r="E860" s="83">
        <v>338665.68</v>
      </c>
      <c r="F860" s="78" t="s">
        <v>2343</v>
      </c>
      <c r="G860" s="78" t="s">
        <v>398</v>
      </c>
      <c r="H860" s="78" t="s">
        <v>623</v>
      </c>
      <c r="I860" s="78" t="s">
        <v>2344</v>
      </c>
    </row>
    <row r="861" spans="1:9" s="54" customFormat="1" ht="13.5" hidden="1" customHeight="1" x14ac:dyDescent="0.2">
      <c r="A861" s="78" t="s">
        <v>73</v>
      </c>
      <c r="B861" s="80">
        <v>9</v>
      </c>
      <c r="C861" s="83">
        <v>377148.57</v>
      </c>
      <c r="D861" s="83">
        <v>0</v>
      </c>
      <c r="E861" s="83">
        <v>377148.57</v>
      </c>
      <c r="F861" s="78" t="s">
        <v>2345</v>
      </c>
      <c r="G861" s="78" t="s">
        <v>398</v>
      </c>
      <c r="H861" s="78" t="s">
        <v>626</v>
      </c>
      <c r="I861" s="78" t="s">
        <v>2346</v>
      </c>
    </row>
    <row r="862" spans="1:9" s="54" customFormat="1" ht="13.5" hidden="1" customHeight="1" x14ac:dyDescent="0.2">
      <c r="A862" s="78" t="s">
        <v>73</v>
      </c>
      <c r="B862" s="80">
        <v>10</v>
      </c>
      <c r="C862" s="83">
        <v>377148.57</v>
      </c>
      <c r="D862" s="83">
        <v>0</v>
      </c>
      <c r="E862" s="83">
        <v>377148.57</v>
      </c>
      <c r="F862" s="78" t="s">
        <v>2347</v>
      </c>
      <c r="G862" s="78" t="s">
        <v>398</v>
      </c>
      <c r="H862" s="78" t="s">
        <v>629</v>
      </c>
      <c r="I862" s="78" t="s">
        <v>2348</v>
      </c>
    </row>
    <row r="863" spans="1:9" s="54" customFormat="1" ht="13.5" hidden="1" customHeight="1" x14ac:dyDescent="0.2">
      <c r="A863" s="78" t="s">
        <v>73</v>
      </c>
      <c r="B863" s="80">
        <v>11</v>
      </c>
      <c r="C863" s="83">
        <v>377148.57</v>
      </c>
      <c r="D863" s="83">
        <v>0</v>
      </c>
      <c r="E863" s="83">
        <v>377148.57</v>
      </c>
      <c r="F863" s="78" t="s">
        <v>2349</v>
      </c>
      <c r="G863" s="78" t="s">
        <v>398</v>
      </c>
      <c r="H863" s="78" t="s">
        <v>632</v>
      </c>
      <c r="I863" s="78" t="s">
        <v>2350</v>
      </c>
    </row>
    <row r="864" spans="1:9" s="54" customFormat="1" ht="13.5" hidden="1" customHeight="1" x14ac:dyDescent="0.2">
      <c r="A864" s="78" t="s">
        <v>73</v>
      </c>
      <c r="B864" s="80">
        <v>12</v>
      </c>
      <c r="C864" s="83">
        <v>377127.65</v>
      </c>
      <c r="D864" s="83">
        <v>0</v>
      </c>
      <c r="E864" s="83">
        <v>377127.65</v>
      </c>
      <c r="F864" s="78" t="s">
        <v>2351</v>
      </c>
      <c r="G864" s="78" t="s">
        <v>398</v>
      </c>
      <c r="H864" s="78" t="s">
        <v>635</v>
      </c>
      <c r="I864" s="78" t="s">
        <v>2352</v>
      </c>
    </row>
    <row r="865" spans="1:9" s="54" customFormat="1" ht="13.5" hidden="1" customHeight="1" x14ac:dyDescent="0.2">
      <c r="A865" s="78" t="s">
        <v>74</v>
      </c>
      <c r="B865" s="80">
        <v>1</v>
      </c>
      <c r="C865" s="83">
        <v>60873.8</v>
      </c>
      <c r="D865" s="83">
        <v>0</v>
      </c>
      <c r="E865" s="83">
        <v>60873.8</v>
      </c>
      <c r="F865" s="78" t="s">
        <v>2353</v>
      </c>
      <c r="G865" s="78" t="s">
        <v>355</v>
      </c>
      <c r="H865" s="78" t="s">
        <v>602</v>
      </c>
      <c r="I865" s="78" t="s">
        <v>2354</v>
      </c>
    </row>
    <row r="866" spans="1:9" s="54" customFormat="1" ht="13.5" hidden="1" customHeight="1" x14ac:dyDescent="0.2">
      <c r="A866" s="78" t="s">
        <v>74</v>
      </c>
      <c r="B866" s="80">
        <v>2</v>
      </c>
      <c r="C866" s="83">
        <v>60873.8</v>
      </c>
      <c r="D866" s="83">
        <v>0</v>
      </c>
      <c r="E866" s="83">
        <v>60873.8</v>
      </c>
      <c r="F866" s="78" t="s">
        <v>2355</v>
      </c>
      <c r="G866" s="78" t="s">
        <v>355</v>
      </c>
      <c r="H866" s="78" t="s">
        <v>605</v>
      </c>
      <c r="I866" s="78" t="s">
        <v>2356</v>
      </c>
    </row>
    <row r="867" spans="1:9" s="54" customFormat="1" ht="13.5" hidden="1" customHeight="1" x14ac:dyDescent="0.2">
      <c r="A867" s="78" t="s">
        <v>74</v>
      </c>
      <c r="B867" s="80">
        <v>3</v>
      </c>
      <c r="C867" s="83">
        <v>60873.8</v>
      </c>
      <c r="D867" s="83">
        <v>0</v>
      </c>
      <c r="E867" s="83">
        <v>60873.8</v>
      </c>
      <c r="F867" s="78" t="s">
        <v>2357</v>
      </c>
      <c r="G867" s="78" t="s">
        <v>355</v>
      </c>
      <c r="H867" s="78" t="s">
        <v>608</v>
      </c>
      <c r="I867" s="78" t="s">
        <v>2358</v>
      </c>
    </row>
    <row r="868" spans="1:9" s="54" customFormat="1" ht="13.5" hidden="1" customHeight="1" x14ac:dyDescent="0.2">
      <c r="A868" s="78" t="s">
        <v>74</v>
      </c>
      <c r="B868" s="80">
        <v>4</v>
      </c>
      <c r="C868" s="83">
        <v>60873.8</v>
      </c>
      <c r="D868" s="83">
        <v>0</v>
      </c>
      <c r="E868" s="83">
        <v>60873.8</v>
      </c>
      <c r="F868" s="78" t="s">
        <v>2359</v>
      </c>
      <c r="G868" s="78" t="s">
        <v>355</v>
      </c>
      <c r="H868" s="78" t="s">
        <v>611</v>
      </c>
      <c r="I868" s="78" t="s">
        <v>2360</v>
      </c>
    </row>
    <row r="869" spans="1:9" s="54" customFormat="1" ht="13.5" hidden="1" customHeight="1" x14ac:dyDescent="0.2">
      <c r="A869" s="78" t="s">
        <v>74</v>
      </c>
      <c r="B869" s="80">
        <v>5</v>
      </c>
      <c r="C869" s="83">
        <v>60873.8</v>
      </c>
      <c r="D869" s="83">
        <v>0</v>
      </c>
      <c r="E869" s="83">
        <v>60873.8</v>
      </c>
      <c r="F869" s="78" t="s">
        <v>2361</v>
      </c>
      <c r="G869" s="78" t="s">
        <v>355</v>
      </c>
      <c r="H869" s="78" t="s">
        <v>614</v>
      </c>
      <c r="I869" s="78" t="s">
        <v>2362</v>
      </c>
    </row>
    <row r="870" spans="1:9" s="54" customFormat="1" ht="13.5" hidden="1" customHeight="1" x14ac:dyDescent="0.2">
      <c r="A870" s="78" t="s">
        <v>74</v>
      </c>
      <c r="B870" s="80">
        <v>6</v>
      </c>
      <c r="C870" s="83">
        <v>8357.44</v>
      </c>
      <c r="D870" s="83">
        <v>0</v>
      </c>
      <c r="E870" s="83">
        <v>8357.44</v>
      </c>
      <c r="F870" s="78" t="s">
        <v>2363</v>
      </c>
      <c r="G870" s="78" t="s">
        <v>355</v>
      </c>
      <c r="H870" s="78" t="s">
        <v>617</v>
      </c>
      <c r="I870" s="78" t="s">
        <v>2364</v>
      </c>
    </row>
    <row r="871" spans="1:9" s="54" customFormat="1" ht="13.5" hidden="1" customHeight="1" x14ac:dyDescent="0.2">
      <c r="A871" s="78" t="s">
        <v>74</v>
      </c>
      <c r="B871" s="80">
        <v>7</v>
      </c>
      <c r="C871" s="83">
        <v>1256.32</v>
      </c>
      <c r="D871" s="83">
        <v>0</v>
      </c>
      <c r="E871" s="83">
        <v>1256.32</v>
      </c>
      <c r="F871" s="78" t="s">
        <v>2365</v>
      </c>
      <c r="G871" s="78" t="s">
        <v>355</v>
      </c>
      <c r="H871" s="78" t="s">
        <v>620</v>
      </c>
      <c r="I871" s="78" t="s">
        <v>2366</v>
      </c>
    </row>
    <row r="872" spans="1:9" s="54" customFormat="1" ht="13.5" hidden="1" customHeight="1" x14ac:dyDescent="0.2">
      <c r="A872" s="78" t="s">
        <v>74</v>
      </c>
      <c r="B872" s="80">
        <v>8</v>
      </c>
      <c r="C872" s="83">
        <v>1256.8399999999999</v>
      </c>
      <c r="D872" s="83">
        <v>0</v>
      </c>
      <c r="E872" s="83">
        <v>1256.8399999999999</v>
      </c>
      <c r="F872" s="78" t="s">
        <v>2367</v>
      </c>
      <c r="G872" s="78" t="s">
        <v>355</v>
      </c>
      <c r="H872" s="78" t="s">
        <v>623</v>
      </c>
      <c r="I872" s="78" t="s">
        <v>2368</v>
      </c>
    </row>
    <row r="873" spans="1:9" s="54" customFormat="1" ht="13.5" hidden="1" customHeight="1" x14ac:dyDescent="0.2">
      <c r="A873" s="78" t="s">
        <v>74</v>
      </c>
      <c r="B873" s="80">
        <v>9</v>
      </c>
      <c r="C873" s="83">
        <v>4304.63</v>
      </c>
      <c r="D873" s="83">
        <v>0</v>
      </c>
      <c r="E873" s="83">
        <v>4304.63</v>
      </c>
      <c r="F873" s="78" t="s">
        <v>2369</v>
      </c>
      <c r="G873" s="78" t="s">
        <v>355</v>
      </c>
      <c r="H873" s="78" t="s">
        <v>626</v>
      </c>
      <c r="I873" s="78" t="s">
        <v>2370</v>
      </c>
    </row>
    <row r="874" spans="1:9" s="54" customFormat="1" ht="13.5" hidden="1" customHeight="1" x14ac:dyDescent="0.2">
      <c r="A874" s="78" t="s">
        <v>74</v>
      </c>
      <c r="B874" s="80">
        <v>10</v>
      </c>
      <c r="C874" s="83">
        <v>4304.63</v>
      </c>
      <c r="D874" s="83">
        <v>0</v>
      </c>
      <c r="E874" s="83">
        <v>4304.63</v>
      </c>
      <c r="F874" s="78" t="s">
        <v>2371</v>
      </c>
      <c r="G874" s="78" t="s">
        <v>355</v>
      </c>
      <c r="H874" s="78" t="s">
        <v>629</v>
      </c>
      <c r="I874" s="78" t="s">
        <v>2372</v>
      </c>
    </row>
    <row r="875" spans="1:9" s="54" customFormat="1" ht="13.5" hidden="1" customHeight="1" x14ac:dyDescent="0.2">
      <c r="A875" s="78" t="s">
        <v>74</v>
      </c>
      <c r="B875" s="80">
        <v>11</v>
      </c>
      <c r="C875" s="83">
        <v>4304.63</v>
      </c>
      <c r="D875" s="83">
        <v>0</v>
      </c>
      <c r="E875" s="83">
        <v>4304.63</v>
      </c>
      <c r="F875" s="78" t="s">
        <v>2373</v>
      </c>
      <c r="G875" s="78" t="s">
        <v>355</v>
      </c>
      <c r="H875" s="78" t="s">
        <v>632</v>
      </c>
      <c r="I875" s="78" t="s">
        <v>2374</v>
      </c>
    </row>
    <row r="876" spans="1:9" s="54" customFormat="1" ht="13.5" hidden="1" customHeight="1" x14ac:dyDescent="0.2">
      <c r="A876" s="78" t="s">
        <v>74</v>
      </c>
      <c r="B876" s="80">
        <v>12</v>
      </c>
      <c r="C876" s="83">
        <v>4302.97</v>
      </c>
      <c r="D876" s="83">
        <v>0</v>
      </c>
      <c r="E876" s="83">
        <v>4302.97</v>
      </c>
      <c r="F876" s="78" t="s">
        <v>2375</v>
      </c>
      <c r="G876" s="78" t="s">
        <v>355</v>
      </c>
      <c r="H876" s="78" t="s">
        <v>635</v>
      </c>
      <c r="I876" s="78" t="s">
        <v>2376</v>
      </c>
    </row>
    <row r="877" spans="1:9" s="54" customFormat="1" ht="13.5" hidden="1" customHeight="1" x14ac:dyDescent="0.2">
      <c r="A877" s="78" t="s">
        <v>75</v>
      </c>
      <c r="B877" s="80">
        <v>1</v>
      </c>
      <c r="C877" s="83">
        <v>224632.6</v>
      </c>
      <c r="D877" s="83">
        <v>0</v>
      </c>
      <c r="E877" s="83">
        <v>224632.6</v>
      </c>
      <c r="F877" s="78" t="s">
        <v>2377</v>
      </c>
      <c r="G877" s="78" t="s">
        <v>460</v>
      </c>
      <c r="H877" s="78" t="s">
        <v>602</v>
      </c>
      <c r="I877" s="78" t="s">
        <v>2378</v>
      </c>
    </row>
    <row r="878" spans="1:9" s="54" customFormat="1" ht="13.5" hidden="1" customHeight="1" x14ac:dyDescent="0.2">
      <c r="A878" s="78" t="s">
        <v>75</v>
      </c>
      <c r="B878" s="80">
        <v>2</v>
      </c>
      <c r="C878" s="83">
        <v>224632.6</v>
      </c>
      <c r="D878" s="83">
        <v>0</v>
      </c>
      <c r="E878" s="83">
        <v>224632.6</v>
      </c>
      <c r="F878" s="78" t="s">
        <v>2379</v>
      </c>
      <c r="G878" s="78" t="s">
        <v>460</v>
      </c>
      <c r="H878" s="78" t="s">
        <v>605</v>
      </c>
      <c r="I878" s="78" t="s">
        <v>2380</v>
      </c>
    </row>
    <row r="879" spans="1:9" s="54" customFormat="1" ht="13.5" hidden="1" customHeight="1" x14ac:dyDescent="0.2">
      <c r="A879" s="78" t="s">
        <v>75</v>
      </c>
      <c r="B879" s="80">
        <v>3</v>
      </c>
      <c r="C879" s="83">
        <v>224632.6</v>
      </c>
      <c r="D879" s="83">
        <v>0</v>
      </c>
      <c r="E879" s="83">
        <v>224632.6</v>
      </c>
      <c r="F879" s="78" t="s">
        <v>2381</v>
      </c>
      <c r="G879" s="78" t="s">
        <v>460</v>
      </c>
      <c r="H879" s="78" t="s">
        <v>608</v>
      </c>
      <c r="I879" s="78" t="s">
        <v>2382</v>
      </c>
    </row>
    <row r="880" spans="1:9" s="54" customFormat="1" ht="13.5" hidden="1" customHeight="1" x14ac:dyDescent="0.2">
      <c r="A880" s="78" t="s">
        <v>75</v>
      </c>
      <c r="B880" s="80">
        <v>4</v>
      </c>
      <c r="C880" s="83">
        <v>224632.6</v>
      </c>
      <c r="D880" s="83">
        <v>0</v>
      </c>
      <c r="E880" s="83">
        <v>224632.6</v>
      </c>
      <c r="F880" s="78" t="s">
        <v>2383</v>
      </c>
      <c r="G880" s="78" t="s">
        <v>460</v>
      </c>
      <c r="H880" s="78" t="s">
        <v>611</v>
      </c>
      <c r="I880" s="78" t="s">
        <v>2384</v>
      </c>
    </row>
    <row r="881" spans="1:9" s="54" customFormat="1" ht="13.5" hidden="1" customHeight="1" x14ac:dyDescent="0.2">
      <c r="A881" s="78" t="s">
        <v>75</v>
      </c>
      <c r="B881" s="80">
        <v>5</v>
      </c>
      <c r="C881" s="83">
        <v>224632.6</v>
      </c>
      <c r="D881" s="83">
        <v>0</v>
      </c>
      <c r="E881" s="83">
        <v>224632.6</v>
      </c>
      <c r="F881" s="78" t="s">
        <v>2385</v>
      </c>
      <c r="G881" s="78" t="s">
        <v>460</v>
      </c>
      <c r="H881" s="78" t="s">
        <v>614</v>
      </c>
      <c r="I881" s="78" t="s">
        <v>2386</v>
      </c>
    </row>
    <row r="882" spans="1:9" s="54" customFormat="1" ht="13.5" hidden="1" customHeight="1" x14ac:dyDescent="0.2">
      <c r="A882" s="78" t="s">
        <v>75</v>
      </c>
      <c r="B882" s="80">
        <v>6</v>
      </c>
      <c r="C882" s="83">
        <v>141935.31</v>
      </c>
      <c r="D882" s="83">
        <v>0</v>
      </c>
      <c r="E882" s="83">
        <v>141935.31</v>
      </c>
      <c r="F882" s="78" t="s">
        <v>2387</v>
      </c>
      <c r="G882" s="78" t="s">
        <v>460</v>
      </c>
      <c r="H882" s="78" t="s">
        <v>617</v>
      </c>
      <c r="I882" s="78" t="s">
        <v>2388</v>
      </c>
    </row>
    <row r="883" spans="1:9" s="54" customFormat="1" ht="13.5" hidden="1" customHeight="1" x14ac:dyDescent="0.2">
      <c r="A883" s="78" t="s">
        <v>75</v>
      </c>
      <c r="B883" s="80">
        <v>7</v>
      </c>
      <c r="C883" s="83">
        <v>141903.94</v>
      </c>
      <c r="D883" s="83">
        <v>0</v>
      </c>
      <c r="E883" s="83">
        <v>141903.94</v>
      </c>
      <c r="F883" s="78" t="s">
        <v>2389</v>
      </c>
      <c r="G883" s="78" t="s">
        <v>460</v>
      </c>
      <c r="H883" s="78" t="s">
        <v>620</v>
      </c>
      <c r="I883" s="78" t="s">
        <v>2390</v>
      </c>
    </row>
    <row r="884" spans="1:9" s="54" customFormat="1" ht="13.5" hidden="1" customHeight="1" x14ac:dyDescent="0.2">
      <c r="A884" s="78" t="s">
        <v>75</v>
      </c>
      <c r="B884" s="80">
        <v>8</v>
      </c>
      <c r="C884" s="83">
        <v>141905.82</v>
      </c>
      <c r="D884" s="83">
        <v>0</v>
      </c>
      <c r="E884" s="83">
        <v>141905.82</v>
      </c>
      <c r="F884" s="78" t="s">
        <v>2391</v>
      </c>
      <c r="G884" s="78" t="s">
        <v>460</v>
      </c>
      <c r="H884" s="78" t="s">
        <v>623</v>
      </c>
      <c r="I884" s="78" t="s">
        <v>2392</v>
      </c>
    </row>
    <row r="885" spans="1:9" s="54" customFormat="1" ht="13.5" hidden="1" customHeight="1" x14ac:dyDescent="0.2">
      <c r="A885" s="78" t="s">
        <v>75</v>
      </c>
      <c r="B885" s="80">
        <v>9</v>
      </c>
      <c r="C885" s="83">
        <v>152893.68</v>
      </c>
      <c r="D885" s="83">
        <v>0</v>
      </c>
      <c r="E885" s="83">
        <v>152893.68</v>
      </c>
      <c r="F885" s="78" t="s">
        <v>2393</v>
      </c>
      <c r="G885" s="78" t="s">
        <v>460</v>
      </c>
      <c r="H885" s="78" t="s">
        <v>626</v>
      </c>
      <c r="I885" s="78" t="s">
        <v>2394</v>
      </c>
    </row>
    <row r="886" spans="1:9" s="54" customFormat="1" ht="13.5" hidden="1" customHeight="1" x14ac:dyDescent="0.2">
      <c r="A886" s="78" t="s">
        <v>75</v>
      </c>
      <c r="B886" s="80">
        <v>10</v>
      </c>
      <c r="C886" s="83">
        <v>152893.68</v>
      </c>
      <c r="D886" s="83">
        <v>0</v>
      </c>
      <c r="E886" s="83">
        <v>152893.68</v>
      </c>
      <c r="F886" s="78" t="s">
        <v>2395</v>
      </c>
      <c r="G886" s="78" t="s">
        <v>460</v>
      </c>
      <c r="H886" s="78" t="s">
        <v>629</v>
      </c>
      <c r="I886" s="78" t="s">
        <v>2396</v>
      </c>
    </row>
    <row r="887" spans="1:9" s="54" customFormat="1" ht="13.5" hidden="1" customHeight="1" x14ac:dyDescent="0.2">
      <c r="A887" s="78" t="s">
        <v>75</v>
      </c>
      <c r="B887" s="80">
        <v>11</v>
      </c>
      <c r="C887" s="83">
        <v>152893.69</v>
      </c>
      <c r="D887" s="83">
        <v>0</v>
      </c>
      <c r="E887" s="83">
        <v>152893.69</v>
      </c>
      <c r="F887" s="78" t="s">
        <v>2397</v>
      </c>
      <c r="G887" s="78" t="s">
        <v>460</v>
      </c>
      <c r="H887" s="78" t="s">
        <v>632</v>
      </c>
      <c r="I887" s="78" t="s">
        <v>2398</v>
      </c>
    </row>
    <row r="888" spans="1:9" s="54" customFormat="1" ht="13.5" hidden="1" customHeight="1" x14ac:dyDescent="0.2">
      <c r="A888" s="78" t="s">
        <v>75</v>
      </c>
      <c r="B888" s="80">
        <v>12</v>
      </c>
      <c r="C888" s="83">
        <v>152887.71</v>
      </c>
      <c r="D888" s="83">
        <v>0</v>
      </c>
      <c r="E888" s="83">
        <v>152887.71</v>
      </c>
      <c r="F888" s="78" t="s">
        <v>2399</v>
      </c>
      <c r="G888" s="78" t="s">
        <v>460</v>
      </c>
      <c r="H888" s="78" t="s">
        <v>635</v>
      </c>
      <c r="I888" s="78" t="s">
        <v>2400</v>
      </c>
    </row>
    <row r="889" spans="1:9" s="54" customFormat="1" ht="13.5" hidden="1" customHeight="1" x14ac:dyDescent="0.2">
      <c r="A889" s="78" t="s">
        <v>76</v>
      </c>
      <c r="B889" s="80">
        <v>1</v>
      </c>
      <c r="C889" s="83">
        <v>170713.98</v>
      </c>
      <c r="D889" s="83">
        <v>0</v>
      </c>
      <c r="E889" s="83">
        <v>170713.98</v>
      </c>
      <c r="F889" s="78" t="s">
        <v>2401</v>
      </c>
      <c r="G889" s="78" t="s">
        <v>404</v>
      </c>
      <c r="H889" s="78" t="s">
        <v>602</v>
      </c>
      <c r="I889" s="78" t="s">
        <v>2402</v>
      </c>
    </row>
    <row r="890" spans="1:9" s="54" customFormat="1" ht="13.5" hidden="1" customHeight="1" x14ac:dyDescent="0.2">
      <c r="A890" s="78" t="s">
        <v>76</v>
      </c>
      <c r="B890" s="80">
        <v>2</v>
      </c>
      <c r="C890" s="83">
        <v>170713.98</v>
      </c>
      <c r="D890" s="83">
        <v>0</v>
      </c>
      <c r="E890" s="83">
        <v>170713.98</v>
      </c>
      <c r="F890" s="78" t="s">
        <v>2403</v>
      </c>
      <c r="G890" s="78" t="s">
        <v>404</v>
      </c>
      <c r="H890" s="78" t="s">
        <v>605</v>
      </c>
      <c r="I890" s="78" t="s">
        <v>2404</v>
      </c>
    </row>
    <row r="891" spans="1:9" s="54" customFormat="1" ht="13.5" hidden="1" customHeight="1" x14ac:dyDescent="0.2">
      <c r="A891" s="78" t="s">
        <v>76</v>
      </c>
      <c r="B891" s="80">
        <v>3</v>
      </c>
      <c r="C891" s="83">
        <v>170713.98</v>
      </c>
      <c r="D891" s="83">
        <v>0</v>
      </c>
      <c r="E891" s="83">
        <v>170713.98</v>
      </c>
      <c r="F891" s="78" t="s">
        <v>2405</v>
      </c>
      <c r="G891" s="78" t="s">
        <v>404</v>
      </c>
      <c r="H891" s="78" t="s">
        <v>608</v>
      </c>
      <c r="I891" s="78" t="s">
        <v>2406</v>
      </c>
    </row>
    <row r="892" spans="1:9" s="54" customFormat="1" ht="13.5" hidden="1" customHeight="1" x14ac:dyDescent="0.2">
      <c r="A892" s="78" t="s">
        <v>76</v>
      </c>
      <c r="B892" s="80">
        <v>4</v>
      </c>
      <c r="C892" s="83">
        <v>170713.98</v>
      </c>
      <c r="D892" s="83">
        <v>0</v>
      </c>
      <c r="E892" s="83">
        <v>170713.98</v>
      </c>
      <c r="F892" s="78" t="s">
        <v>2407</v>
      </c>
      <c r="G892" s="78" t="s">
        <v>404</v>
      </c>
      <c r="H892" s="78" t="s">
        <v>611</v>
      </c>
      <c r="I892" s="78" t="s">
        <v>2408</v>
      </c>
    </row>
    <row r="893" spans="1:9" s="54" customFormat="1" ht="13.5" hidden="1" customHeight="1" x14ac:dyDescent="0.2">
      <c r="A893" s="78" t="s">
        <v>76</v>
      </c>
      <c r="B893" s="80">
        <v>5</v>
      </c>
      <c r="C893" s="83">
        <v>170713.98</v>
      </c>
      <c r="D893" s="83">
        <v>0</v>
      </c>
      <c r="E893" s="83">
        <v>170713.98</v>
      </c>
      <c r="F893" s="78" t="s">
        <v>2409</v>
      </c>
      <c r="G893" s="78" t="s">
        <v>404</v>
      </c>
      <c r="H893" s="78" t="s">
        <v>614</v>
      </c>
      <c r="I893" s="78" t="s">
        <v>2410</v>
      </c>
    </row>
    <row r="894" spans="1:9" s="54" customFormat="1" ht="13.5" hidden="1" customHeight="1" x14ac:dyDescent="0.2">
      <c r="A894" s="78" t="s">
        <v>76</v>
      </c>
      <c r="B894" s="80">
        <v>6</v>
      </c>
      <c r="C894" s="83">
        <v>137409.07</v>
      </c>
      <c r="D894" s="83">
        <v>0</v>
      </c>
      <c r="E894" s="83">
        <v>137409.07</v>
      </c>
      <c r="F894" s="78" t="s">
        <v>2411</v>
      </c>
      <c r="G894" s="78" t="s">
        <v>404</v>
      </c>
      <c r="H894" s="78" t="s">
        <v>617</v>
      </c>
      <c r="I894" s="78" t="s">
        <v>2412</v>
      </c>
    </row>
    <row r="895" spans="1:9" s="54" customFormat="1" ht="13.5" hidden="1" customHeight="1" x14ac:dyDescent="0.2">
      <c r="A895" s="78" t="s">
        <v>76</v>
      </c>
      <c r="B895" s="80">
        <v>7</v>
      </c>
      <c r="C895" s="83">
        <v>137401.03</v>
      </c>
      <c r="D895" s="83">
        <v>0</v>
      </c>
      <c r="E895" s="83">
        <v>137401.03</v>
      </c>
      <c r="F895" s="78" t="s">
        <v>2413</v>
      </c>
      <c r="G895" s="78" t="s">
        <v>404</v>
      </c>
      <c r="H895" s="78" t="s">
        <v>620</v>
      </c>
      <c r="I895" s="78" t="s">
        <v>2414</v>
      </c>
    </row>
    <row r="896" spans="1:9" s="54" customFormat="1" ht="13.5" hidden="1" customHeight="1" x14ac:dyDescent="0.2">
      <c r="A896" s="78" t="s">
        <v>76</v>
      </c>
      <c r="B896" s="80">
        <v>8</v>
      </c>
      <c r="C896" s="83">
        <v>137402.07</v>
      </c>
      <c r="D896" s="83">
        <v>0</v>
      </c>
      <c r="E896" s="83">
        <v>137402.07</v>
      </c>
      <c r="F896" s="78" t="s">
        <v>2415</v>
      </c>
      <c r="G896" s="78" t="s">
        <v>404</v>
      </c>
      <c r="H896" s="78" t="s">
        <v>623</v>
      </c>
      <c r="I896" s="78" t="s">
        <v>2416</v>
      </c>
    </row>
    <row r="897" spans="1:9" s="54" customFormat="1" ht="13.5" hidden="1" customHeight="1" x14ac:dyDescent="0.2">
      <c r="A897" s="78" t="s">
        <v>76</v>
      </c>
      <c r="B897" s="80">
        <v>9</v>
      </c>
      <c r="C897" s="83">
        <v>143495.57999999999</v>
      </c>
      <c r="D897" s="83">
        <v>0</v>
      </c>
      <c r="E897" s="83">
        <v>143495.57999999999</v>
      </c>
      <c r="F897" s="78" t="s">
        <v>2417</v>
      </c>
      <c r="G897" s="78" t="s">
        <v>404</v>
      </c>
      <c r="H897" s="78" t="s">
        <v>626</v>
      </c>
      <c r="I897" s="78" t="s">
        <v>2418</v>
      </c>
    </row>
    <row r="898" spans="1:9" s="54" customFormat="1" ht="13.5" hidden="1" customHeight="1" x14ac:dyDescent="0.2">
      <c r="A898" s="78" t="s">
        <v>76</v>
      </c>
      <c r="B898" s="80">
        <v>10</v>
      </c>
      <c r="C898" s="83">
        <v>143495.57</v>
      </c>
      <c r="D898" s="83">
        <v>0</v>
      </c>
      <c r="E898" s="83">
        <v>143495.57</v>
      </c>
      <c r="F898" s="78" t="s">
        <v>2419</v>
      </c>
      <c r="G898" s="78" t="s">
        <v>404</v>
      </c>
      <c r="H898" s="78" t="s">
        <v>629</v>
      </c>
      <c r="I898" s="78" t="s">
        <v>2420</v>
      </c>
    </row>
    <row r="899" spans="1:9" s="54" customFormat="1" ht="13.5" hidden="1" customHeight="1" x14ac:dyDescent="0.2">
      <c r="A899" s="78" t="s">
        <v>76</v>
      </c>
      <c r="B899" s="80">
        <v>11</v>
      </c>
      <c r="C899" s="83">
        <v>143495.57999999999</v>
      </c>
      <c r="D899" s="83">
        <v>0</v>
      </c>
      <c r="E899" s="83">
        <v>143495.57999999999</v>
      </c>
      <c r="F899" s="78" t="s">
        <v>2421</v>
      </c>
      <c r="G899" s="78" t="s">
        <v>404</v>
      </c>
      <c r="H899" s="78" t="s">
        <v>632</v>
      </c>
      <c r="I899" s="78" t="s">
        <v>2422</v>
      </c>
    </row>
    <row r="900" spans="1:9" s="54" customFormat="1" ht="13.5" hidden="1" customHeight="1" x14ac:dyDescent="0.2">
      <c r="A900" s="78" t="s">
        <v>76</v>
      </c>
      <c r="B900" s="80">
        <v>12</v>
      </c>
      <c r="C900" s="83">
        <v>143492.26</v>
      </c>
      <c r="D900" s="83">
        <v>0</v>
      </c>
      <c r="E900" s="83">
        <v>143492.26</v>
      </c>
      <c r="F900" s="78" t="s">
        <v>2423</v>
      </c>
      <c r="G900" s="78" t="s">
        <v>404</v>
      </c>
      <c r="H900" s="78" t="s">
        <v>635</v>
      </c>
      <c r="I900" s="78" t="s">
        <v>2424</v>
      </c>
    </row>
    <row r="901" spans="1:9" s="54" customFormat="1" ht="13.5" hidden="1" customHeight="1" x14ac:dyDescent="0.2">
      <c r="A901" s="78" t="s">
        <v>77</v>
      </c>
      <c r="B901" s="80">
        <v>3</v>
      </c>
      <c r="C901" s="83">
        <v>13010.25</v>
      </c>
      <c r="D901" s="83">
        <v>0</v>
      </c>
      <c r="E901" s="83">
        <v>13010.25</v>
      </c>
      <c r="F901" s="78" t="s">
        <v>2425</v>
      </c>
      <c r="G901" s="78" t="s">
        <v>467</v>
      </c>
      <c r="H901" s="78" t="s">
        <v>608</v>
      </c>
      <c r="I901" s="78" t="s">
        <v>2426</v>
      </c>
    </row>
    <row r="902" spans="1:9" s="54" customFormat="1" ht="13.5" hidden="1" customHeight="1" x14ac:dyDescent="0.2">
      <c r="A902" s="78" t="s">
        <v>77</v>
      </c>
      <c r="B902" s="80">
        <v>4</v>
      </c>
      <c r="C902" s="83">
        <v>13010.25</v>
      </c>
      <c r="D902" s="83">
        <v>0</v>
      </c>
      <c r="E902" s="83">
        <v>13010.25</v>
      </c>
      <c r="F902" s="78" t="s">
        <v>2427</v>
      </c>
      <c r="G902" s="78" t="s">
        <v>467</v>
      </c>
      <c r="H902" s="78" t="s">
        <v>611</v>
      </c>
      <c r="I902" s="78" t="s">
        <v>2428</v>
      </c>
    </row>
    <row r="903" spans="1:9" s="54" customFormat="1" ht="13.5" hidden="1" customHeight="1" x14ac:dyDescent="0.2">
      <c r="A903" s="78" t="s">
        <v>77</v>
      </c>
      <c r="B903" s="80">
        <v>5</v>
      </c>
      <c r="C903" s="83">
        <v>26020.5</v>
      </c>
      <c r="D903" s="83">
        <v>0</v>
      </c>
      <c r="E903" s="83">
        <v>26020.5</v>
      </c>
      <c r="F903" s="78" t="s">
        <v>2429</v>
      </c>
      <c r="G903" s="78" t="s">
        <v>467</v>
      </c>
      <c r="H903" s="78" t="s">
        <v>2430</v>
      </c>
      <c r="I903" s="78" t="s">
        <v>2431</v>
      </c>
    </row>
    <row r="904" spans="1:9" s="54" customFormat="1" ht="13.5" hidden="1" customHeight="1" x14ac:dyDescent="0.2">
      <c r="A904" s="78" t="s">
        <v>77</v>
      </c>
      <c r="B904" s="80">
        <v>5</v>
      </c>
      <c r="C904" s="83">
        <v>13010.25</v>
      </c>
      <c r="D904" s="83">
        <v>0</v>
      </c>
      <c r="E904" s="83">
        <v>13010.25</v>
      </c>
      <c r="F904" s="78" t="s">
        <v>2432</v>
      </c>
      <c r="G904" s="78" t="s">
        <v>467</v>
      </c>
      <c r="H904" s="78" t="s">
        <v>614</v>
      </c>
      <c r="I904" s="78" t="s">
        <v>2433</v>
      </c>
    </row>
    <row r="905" spans="1:9" s="54" customFormat="1" ht="13.5" hidden="1" customHeight="1" x14ac:dyDescent="0.2">
      <c r="A905" s="78" t="s">
        <v>77</v>
      </c>
      <c r="B905" s="80">
        <v>6</v>
      </c>
      <c r="C905" s="83">
        <v>38410.080000000002</v>
      </c>
      <c r="D905" s="83">
        <v>0</v>
      </c>
      <c r="E905" s="83">
        <v>38410.080000000002</v>
      </c>
      <c r="F905" s="78" t="s">
        <v>2434</v>
      </c>
      <c r="G905" s="78" t="s">
        <v>467</v>
      </c>
      <c r="H905" s="78" t="s">
        <v>617</v>
      </c>
      <c r="I905" s="78" t="s">
        <v>2435</v>
      </c>
    </row>
    <row r="906" spans="1:9" s="54" customFormat="1" ht="13.5" hidden="1" customHeight="1" x14ac:dyDescent="0.2">
      <c r="A906" s="78" t="s">
        <v>77</v>
      </c>
      <c r="B906" s="80">
        <v>7</v>
      </c>
      <c r="C906" s="83">
        <v>38598.65</v>
      </c>
      <c r="D906" s="83">
        <v>0</v>
      </c>
      <c r="E906" s="83">
        <v>38598.65</v>
      </c>
      <c r="F906" s="78" t="s">
        <v>2436</v>
      </c>
      <c r="G906" s="78" t="s">
        <v>467</v>
      </c>
      <c r="H906" s="78" t="s">
        <v>620</v>
      </c>
      <c r="I906" s="78" t="s">
        <v>2437</v>
      </c>
    </row>
    <row r="907" spans="1:9" s="54" customFormat="1" ht="13.5" hidden="1" customHeight="1" x14ac:dyDescent="0.2">
      <c r="A907" s="78" t="s">
        <v>77</v>
      </c>
      <c r="B907" s="80">
        <v>8</v>
      </c>
      <c r="C907" s="83">
        <v>38599.58</v>
      </c>
      <c r="D907" s="83">
        <v>0</v>
      </c>
      <c r="E907" s="83">
        <v>38599.58</v>
      </c>
      <c r="F907" s="78" t="s">
        <v>2438</v>
      </c>
      <c r="G907" s="78" t="s">
        <v>467</v>
      </c>
      <c r="H907" s="78" t="s">
        <v>623</v>
      </c>
      <c r="I907" s="78" t="s">
        <v>2439</v>
      </c>
    </row>
    <row r="908" spans="1:9" s="54" customFormat="1" ht="13.5" hidden="1" customHeight="1" x14ac:dyDescent="0.2">
      <c r="A908" s="78" t="s">
        <v>77</v>
      </c>
      <c r="B908" s="80">
        <v>9</v>
      </c>
      <c r="C908" s="83">
        <v>44078.14</v>
      </c>
      <c r="D908" s="83">
        <v>0</v>
      </c>
      <c r="E908" s="83">
        <v>44078.14</v>
      </c>
      <c r="F908" s="78" t="s">
        <v>2440</v>
      </c>
      <c r="G908" s="78" t="s">
        <v>467</v>
      </c>
      <c r="H908" s="78" t="s">
        <v>626</v>
      </c>
      <c r="I908" s="78" t="s">
        <v>2441</v>
      </c>
    </row>
    <row r="909" spans="1:9" s="54" customFormat="1" ht="13.5" hidden="1" customHeight="1" x14ac:dyDescent="0.2">
      <c r="A909" s="78" t="s">
        <v>77</v>
      </c>
      <c r="B909" s="80">
        <v>10</v>
      </c>
      <c r="C909" s="83">
        <v>44078.14</v>
      </c>
      <c r="D909" s="83">
        <v>0</v>
      </c>
      <c r="E909" s="83">
        <v>44078.14</v>
      </c>
      <c r="F909" s="78" t="s">
        <v>2442</v>
      </c>
      <c r="G909" s="78" t="s">
        <v>467</v>
      </c>
      <c r="H909" s="78" t="s">
        <v>629</v>
      </c>
      <c r="I909" s="78" t="s">
        <v>2443</v>
      </c>
    </row>
    <row r="910" spans="1:9" s="54" customFormat="1" ht="13.5" hidden="1" customHeight="1" x14ac:dyDescent="0.2">
      <c r="A910" s="78" t="s">
        <v>77</v>
      </c>
      <c r="B910" s="80">
        <v>11</v>
      </c>
      <c r="C910" s="83">
        <v>44078.15</v>
      </c>
      <c r="D910" s="83">
        <v>0</v>
      </c>
      <c r="E910" s="83">
        <v>44078.15</v>
      </c>
      <c r="F910" s="78" t="s">
        <v>2444</v>
      </c>
      <c r="G910" s="78" t="s">
        <v>467</v>
      </c>
      <c r="H910" s="78" t="s">
        <v>632</v>
      </c>
      <c r="I910" s="78" t="s">
        <v>2445</v>
      </c>
    </row>
    <row r="911" spans="1:9" s="54" customFormat="1" ht="13.5" hidden="1" customHeight="1" x14ac:dyDescent="0.2">
      <c r="A911" s="78" t="s">
        <v>77</v>
      </c>
      <c r="B911" s="80">
        <v>12</v>
      </c>
      <c r="C911" s="83">
        <v>44075.17</v>
      </c>
      <c r="D911" s="83">
        <v>0</v>
      </c>
      <c r="E911" s="83">
        <v>44075.17</v>
      </c>
      <c r="F911" s="78" t="s">
        <v>2446</v>
      </c>
      <c r="G911" s="78" t="s">
        <v>467</v>
      </c>
      <c r="H911" s="78" t="s">
        <v>635</v>
      </c>
      <c r="I911" s="78" t="s">
        <v>2447</v>
      </c>
    </row>
    <row r="912" spans="1:9" s="54" customFormat="1" ht="13.5" hidden="1" customHeight="1" x14ac:dyDescent="0.2">
      <c r="A912" s="78" t="s">
        <v>78</v>
      </c>
      <c r="B912" s="80">
        <v>1</v>
      </c>
      <c r="C912" s="83">
        <v>31228373.600000001</v>
      </c>
      <c r="D912" s="83">
        <v>0</v>
      </c>
      <c r="E912" s="83">
        <v>31228373.600000001</v>
      </c>
      <c r="F912" s="78" t="s">
        <v>2448</v>
      </c>
      <c r="G912" s="78" t="s">
        <v>482</v>
      </c>
      <c r="H912" s="78" t="s">
        <v>602</v>
      </c>
      <c r="I912" s="78" t="s">
        <v>2449</v>
      </c>
    </row>
    <row r="913" spans="1:9" s="54" customFormat="1" ht="13.5" hidden="1" customHeight="1" x14ac:dyDescent="0.2">
      <c r="A913" s="78" t="s">
        <v>78</v>
      </c>
      <c r="B913" s="80">
        <v>2</v>
      </c>
      <c r="C913" s="83">
        <v>31230685.059999999</v>
      </c>
      <c r="D913" s="83">
        <v>0</v>
      </c>
      <c r="E913" s="83">
        <v>31230685.059999999</v>
      </c>
      <c r="F913" s="78" t="s">
        <v>2450</v>
      </c>
      <c r="G913" s="78" t="s">
        <v>482</v>
      </c>
      <c r="H913" s="78" t="s">
        <v>605</v>
      </c>
      <c r="I913" s="78" t="s">
        <v>2451</v>
      </c>
    </row>
    <row r="914" spans="1:9" s="54" customFormat="1" ht="13.5" hidden="1" customHeight="1" x14ac:dyDescent="0.2">
      <c r="A914" s="78" t="s">
        <v>78</v>
      </c>
      <c r="B914" s="80">
        <v>3</v>
      </c>
      <c r="C914" s="83">
        <v>31235139.219999999</v>
      </c>
      <c r="D914" s="83">
        <v>0</v>
      </c>
      <c r="E914" s="83">
        <v>31235139.219999999</v>
      </c>
      <c r="F914" s="78" t="s">
        <v>2452</v>
      </c>
      <c r="G914" s="78" t="s">
        <v>482</v>
      </c>
      <c r="H914" s="78" t="s">
        <v>608</v>
      </c>
      <c r="I914" s="78" t="s">
        <v>2453</v>
      </c>
    </row>
    <row r="915" spans="1:9" s="54" customFormat="1" ht="13.5" hidden="1" customHeight="1" x14ac:dyDescent="0.2">
      <c r="A915" s="78" t="s">
        <v>78</v>
      </c>
      <c r="B915" s="80">
        <v>4</v>
      </c>
      <c r="C915" s="83">
        <v>31247937.379999999</v>
      </c>
      <c r="D915" s="83">
        <v>0</v>
      </c>
      <c r="E915" s="83">
        <v>31247937.379999999</v>
      </c>
      <c r="F915" s="78" t="s">
        <v>2454</v>
      </c>
      <c r="G915" s="78" t="s">
        <v>482</v>
      </c>
      <c r="H915" s="78" t="s">
        <v>611</v>
      </c>
      <c r="I915" s="78" t="s">
        <v>2455</v>
      </c>
    </row>
    <row r="916" spans="1:9" s="54" customFormat="1" ht="13.5" hidden="1" customHeight="1" x14ac:dyDescent="0.2">
      <c r="A916" s="78" t="s">
        <v>78</v>
      </c>
      <c r="B916" s="80">
        <v>5</v>
      </c>
      <c r="C916" s="83">
        <v>31331400.469999999</v>
      </c>
      <c r="D916" s="83">
        <v>0</v>
      </c>
      <c r="E916" s="83">
        <v>31331400.469999999</v>
      </c>
      <c r="F916" s="78" t="s">
        <v>2456</v>
      </c>
      <c r="G916" s="78" t="s">
        <v>482</v>
      </c>
      <c r="H916" s="78" t="s">
        <v>614</v>
      </c>
      <c r="I916" s="78" t="s">
        <v>2457</v>
      </c>
    </row>
    <row r="917" spans="1:9" s="54" customFormat="1" ht="13.5" hidden="1" customHeight="1" x14ac:dyDescent="0.2">
      <c r="A917" s="78" t="s">
        <v>78</v>
      </c>
      <c r="B917" s="80">
        <v>6</v>
      </c>
      <c r="C917" s="83">
        <v>27815756.309999999</v>
      </c>
      <c r="D917" s="83">
        <v>0</v>
      </c>
      <c r="E917" s="83">
        <v>27815756.309999999</v>
      </c>
      <c r="F917" s="78" t="s">
        <v>2458</v>
      </c>
      <c r="G917" s="78" t="s">
        <v>482</v>
      </c>
      <c r="H917" s="78" t="s">
        <v>617</v>
      </c>
      <c r="I917" s="78" t="s">
        <v>2459</v>
      </c>
    </row>
    <row r="918" spans="1:9" s="54" customFormat="1" ht="13.5" hidden="1" customHeight="1" x14ac:dyDescent="0.2">
      <c r="A918" s="78" t="s">
        <v>78</v>
      </c>
      <c r="B918" s="80">
        <v>7</v>
      </c>
      <c r="C918" s="83">
        <v>28128485.170000002</v>
      </c>
      <c r="D918" s="83">
        <v>0</v>
      </c>
      <c r="E918" s="83">
        <v>28128485.170000002</v>
      </c>
      <c r="F918" s="78" t="s">
        <v>2460</v>
      </c>
      <c r="G918" s="78" t="s">
        <v>482</v>
      </c>
      <c r="H918" s="78" t="s">
        <v>620</v>
      </c>
      <c r="I918" s="78" t="s">
        <v>2461</v>
      </c>
    </row>
    <row r="919" spans="1:9" s="54" customFormat="1" ht="13.5" hidden="1" customHeight="1" x14ac:dyDescent="0.2">
      <c r="A919" s="78" t="s">
        <v>78</v>
      </c>
      <c r="B919" s="80">
        <v>8</v>
      </c>
      <c r="C919" s="83">
        <v>28125149.670000002</v>
      </c>
      <c r="D919" s="83">
        <v>0</v>
      </c>
      <c r="E919" s="83">
        <v>28125149.670000002</v>
      </c>
      <c r="F919" s="78" t="s">
        <v>2462</v>
      </c>
      <c r="G919" s="78" t="s">
        <v>482</v>
      </c>
      <c r="H919" s="78" t="s">
        <v>623</v>
      </c>
      <c r="I919" s="78" t="s">
        <v>2463</v>
      </c>
    </row>
    <row r="920" spans="1:9" s="54" customFormat="1" ht="13.5" hidden="1" customHeight="1" x14ac:dyDescent="0.2">
      <c r="A920" s="78" t="s">
        <v>78</v>
      </c>
      <c r="B920" s="80">
        <v>9</v>
      </c>
      <c r="C920" s="83">
        <v>29646262.149999999</v>
      </c>
      <c r="D920" s="83">
        <v>0</v>
      </c>
      <c r="E920" s="83">
        <v>29646262.149999999</v>
      </c>
      <c r="F920" s="78" t="s">
        <v>2464</v>
      </c>
      <c r="G920" s="78" t="s">
        <v>482</v>
      </c>
      <c r="H920" s="78" t="s">
        <v>626</v>
      </c>
      <c r="I920" s="78" t="s">
        <v>2465</v>
      </c>
    </row>
    <row r="921" spans="1:9" s="54" customFormat="1" ht="13.5" hidden="1" customHeight="1" x14ac:dyDescent="0.2">
      <c r="A921" s="78" t="s">
        <v>78</v>
      </c>
      <c r="B921" s="80">
        <v>10</v>
      </c>
      <c r="C921" s="83">
        <v>29648575.050000001</v>
      </c>
      <c r="D921" s="83">
        <v>0</v>
      </c>
      <c r="E921" s="83">
        <v>29648575.050000001</v>
      </c>
      <c r="F921" s="78" t="s">
        <v>2466</v>
      </c>
      <c r="G921" s="78" t="s">
        <v>482</v>
      </c>
      <c r="H921" s="78" t="s">
        <v>629</v>
      </c>
      <c r="I921" s="78" t="s">
        <v>2467</v>
      </c>
    </row>
    <row r="922" spans="1:9" s="54" customFormat="1" ht="13.5" hidden="1" customHeight="1" x14ac:dyDescent="0.2">
      <c r="A922" s="78" t="s">
        <v>78</v>
      </c>
      <c r="B922" s="80">
        <v>11</v>
      </c>
      <c r="C922" s="83">
        <v>29648225.149999999</v>
      </c>
      <c r="D922" s="83">
        <v>0</v>
      </c>
      <c r="E922" s="83">
        <v>29648225.149999999</v>
      </c>
      <c r="F922" s="78" t="s">
        <v>2468</v>
      </c>
      <c r="G922" s="78" t="s">
        <v>482</v>
      </c>
      <c r="H922" s="78" t="s">
        <v>632</v>
      </c>
      <c r="I922" s="78" t="s">
        <v>2469</v>
      </c>
    </row>
    <row r="923" spans="1:9" s="54" customFormat="1" ht="13.5" hidden="1" customHeight="1" x14ac:dyDescent="0.2">
      <c r="A923" s="78" t="s">
        <v>78</v>
      </c>
      <c r="B923" s="80">
        <v>12</v>
      </c>
      <c r="C923" s="83">
        <v>29681302.420000002</v>
      </c>
      <c r="D923" s="83">
        <v>0</v>
      </c>
      <c r="E923" s="83">
        <v>29681302.420000002</v>
      </c>
      <c r="F923" s="78" t="s">
        <v>2470</v>
      </c>
      <c r="G923" s="78" t="s">
        <v>482</v>
      </c>
      <c r="H923" s="78" t="s">
        <v>635</v>
      </c>
      <c r="I923" s="78" t="s">
        <v>2471</v>
      </c>
    </row>
    <row r="924" spans="1:9" s="54" customFormat="1" ht="13.5" hidden="1" customHeight="1" x14ac:dyDescent="0.2">
      <c r="A924" s="78" t="s">
        <v>79</v>
      </c>
      <c r="B924" s="80">
        <v>1</v>
      </c>
      <c r="C924" s="83">
        <v>178597.75</v>
      </c>
      <c r="D924" s="83">
        <v>0</v>
      </c>
      <c r="E924" s="83">
        <v>178597.75</v>
      </c>
      <c r="F924" s="78" t="s">
        <v>2472</v>
      </c>
      <c r="G924" s="78" t="s">
        <v>472</v>
      </c>
      <c r="H924" s="78" t="s">
        <v>602</v>
      </c>
      <c r="I924" s="78" t="s">
        <v>2473</v>
      </c>
    </row>
    <row r="925" spans="1:9" s="54" customFormat="1" ht="13.5" hidden="1" customHeight="1" x14ac:dyDescent="0.2">
      <c r="A925" s="78" t="s">
        <v>79</v>
      </c>
      <c r="B925" s="80">
        <v>2</v>
      </c>
      <c r="C925" s="83">
        <v>178597.75</v>
      </c>
      <c r="D925" s="83">
        <v>0</v>
      </c>
      <c r="E925" s="83">
        <v>178597.75</v>
      </c>
      <c r="F925" s="78" t="s">
        <v>2474</v>
      </c>
      <c r="G925" s="78" t="s">
        <v>472</v>
      </c>
      <c r="H925" s="78" t="s">
        <v>605</v>
      </c>
      <c r="I925" s="78" t="s">
        <v>2475</v>
      </c>
    </row>
    <row r="926" spans="1:9" s="54" customFormat="1" ht="13.5" hidden="1" customHeight="1" x14ac:dyDescent="0.2">
      <c r="A926" s="78" t="s">
        <v>79</v>
      </c>
      <c r="B926" s="80">
        <v>3</v>
      </c>
      <c r="C926" s="83">
        <v>178597.75</v>
      </c>
      <c r="D926" s="83">
        <v>0</v>
      </c>
      <c r="E926" s="83">
        <v>178597.75</v>
      </c>
      <c r="F926" s="78" t="s">
        <v>2476</v>
      </c>
      <c r="G926" s="78" t="s">
        <v>472</v>
      </c>
      <c r="H926" s="78" t="s">
        <v>608</v>
      </c>
      <c r="I926" s="78" t="s">
        <v>2477</v>
      </c>
    </row>
    <row r="927" spans="1:9" s="54" customFormat="1" ht="13.5" hidden="1" customHeight="1" x14ac:dyDescent="0.2">
      <c r="A927" s="78" t="s">
        <v>79</v>
      </c>
      <c r="B927" s="80">
        <v>4</v>
      </c>
      <c r="C927" s="83">
        <v>178597.75</v>
      </c>
      <c r="D927" s="83">
        <v>0</v>
      </c>
      <c r="E927" s="83">
        <v>178597.75</v>
      </c>
      <c r="F927" s="78" t="s">
        <v>2478</v>
      </c>
      <c r="G927" s="78" t="s">
        <v>472</v>
      </c>
      <c r="H927" s="78" t="s">
        <v>611</v>
      </c>
      <c r="I927" s="78" t="s">
        <v>2479</v>
      </c>
    </row>
    <row r="928" spans="1:9" s="54" customFormat="1" ht="13.5" hidden="1" customHeight="1" x14ac:dyDescent="0.2">
      <c r="A928" s="78" t="s">
        <v>79</v>
      </c>
      <c r="B928" s="80">
        <v>5</v>
      </c>
      <c r="C928" s="83">
        <v>178597.75</v>
      </c>
      <c r="D928" s="83">
        <v>0</v>
      </c>
      <c r="E928" s="83">
        <v>178597.75</v>
      </c>
      <c r="F928" s="78" t="s">
        <v>2480</v>
      </c>
      <c r="G928" s="78" t="s">
        <v>472</v>
      </c>
      <c r="H928" s="78" t="s">
        <v>614</v>
      </c>
      <c r="I928" s="78" t="s">
        <v>2481</v>
      </c>
    </row>
    <row r="929" spans="1:9" s="54" customFormat="1" ht="13.5" hidden="1" customHeight="1" x14ac:dyDescent="0.2">
      <c r="A929" s="78" t="s">
        <v>79</v>
      </c>
      <c r="B929" s="80">
        <v>6</v>
      </c>
      <c r="C929" s="83">
        <v>169901.68</v>
      </c>
      <c r="D929" s="83">
        <v>0</v>
      </c>
      <c r="E929" s="83">
        <v>169901.68</v>
      </c>
      <c r="F929" s="78" t="s">
        <v>2482</v>
      </c>
      <c r="G929" s="78" t="s">
        <v>472</v>
      </c>
      <c r="H929" s="78" t="s">
        <v>617</v>
      </c>
      <c r="I929" s="78" t="s">
        <v>2483</v>
      </c>
    </row>
    <row r="930" spans="1:9" s="54" customFormat="1" ht="13.5" hidden="1" customHeight="1" x14ac:dyDescent="0.2">
      <c r="A930" s="78" t="s">
        <v>79</v>
      </c>
      <c r="B930" s="80">
        <v>7</v>
      </c>
      <c r="C930" s="83">
        <v>169888.76</v>
      </c>
      <c r="D930" s="83">
        <v>0</v>
      </c>
      <c r="E930" s="83">
        <v>169888.76</v>
      </c>
      <c r="F930" s="78" t="s">
        <v>2484</v>
      </c>
      <c r="G930" s="78" t="s">
        <v>472</v>
      </c>
      <c r="H930" s="78" t="s">
        <v>620</v>
      </c>
      <c r="I930" s="78" t="s">
        <v>2485</v>
      </c>
    </row>
    <row r="931" spans="1:9" s="54" customFormat="1" ht="13.5" hidden="1" customHeight="1" x14ac:dyDescent="0.2">
      <c r="A931" s="78" t="s">
        <v>79</v>
      </c>
      <c r="B931" s="80">
        <v>8</v>
      </c>
      <c r="C931" s="83">
        <v>169889.74</v>
      </c>
      <c r="D931" s="83">
        <v>0</v>
      </c>
      <c r="E931" s="83">
        <v>169889.74</v>
      </c>
      <c r="F931" s="78" t="s">
        <v>2486</v>
      </c>
      <c r="G931" s="78" t="s">
        <v>472</v>
      </c>
      <c r="H931" s="78" t="s">
        <v>623</v>
      </c>
      <c r="I931" s="78" t="s">
        <v>2487</v>
      </c>
    </row>
    <row r="932" spans="1:9" s="54" customFormat="1" ht="13.5" hidden="1" customHeight="1" x14ac:dyDescent="0.2">
      <c r="A932" s="78" t="s">
        <v>79</v>
      </c>
      <c r="B932" s="80">
        <v>9</v>
      </c>
      <c r="C932" s="83">
        <v>175615.73</v>
      </c>
      <c r="D932" s="83">
        <v>0</v>
      </c>
      <c r="E932" s="83">
        <v>175615.73</v>
      </c>
      <c r="F932" s="78" t="s">
        <v>2488</v>
      </c>
      <c r="G932" s="78" t="s">
        <v>472</v>
      </c>
      <c r="H932" s="78" t="s">
        <v>626</v>
      </c>
      <c r="I932" s="78" t="s">
        <v>2489</v>
      </c>
    </row>
    <row r="933" spans="1:9" s="54" customFormat="1" ht="13.5" hidden="1" customHeight="1" x14ac:dyDescent="0.2">
      <c r="A933" s="78" t="s">
        <v>79</v>
      </c>
      <c r="B933" s="80">
        <v>10</v>
      </c>
      <c r="C933" s="83">
        <v>175615.73</v>
      </c>
      <c r="D933" s="83">
        <v>0</v>
      </c>
      <c r="E933" s="83">
        <v>175615.73</v>
      </c>
      <c r="F933" s="78" t="s">
        <v>2490</v>
      </c>
      <c r="G933" s="78" t="s">
        <v>472</v>
      </c>
      <c r="H933" s="78" t="s">
        <v>629</v>
      </c>
      <c r="I933" s="78" t="s">
        <v>2491</v>
      </c>
    </row>
    <row r="934" spans="1:9" s="54" customFormat="1" ht="13.5" hidden="1" customHeight="1" x14ac:dyDescent="0.2">
      <c r="A934" s="78" t="s">
        <v>79</v>
      </c>
      <c r="B934" s="80">
        <v>11</v>
      </c>
      <c r="C934" s="83">
        <v>175615.73</v>
      </c>
      <c r="D934" s="83">
        <v>0</v>
      </c>
      <c r="E934" s="83">
        <v>175615.73</v>
      </c>
      <c r="F934" s="78" t="s">
        <v>2492</v>
      </c>
      <c r="G934" s="78" t="s">
        <v>472</v>
      </c>
      <c r="H934" s="78" t="s">
        <v>632</v>
      </c>
      <c r="I934" s="78" t="s">
        <v>2493</v>
      </c>
    </row>
    <row r="935" spans="1:9" s="54" customFormat="1" ht="13.5" hidden="1" customHeight="1" x14ac:dyDescent="0.2">
      <c r="A935" s="78" t="s">
        <v>79</v>
      </c>
      <c r="B935" s="80">
        <v>12</v>
      </c>
      <c r="C935" s="83">
        <v>175612.62</v>
      </c>
      <c r="D935" s="83">
        <v>0</v>
      </c>
      <c r="E935" s="83">
        <v>175612.62</v>
      </c>
      <c r="F935" s="78" t="s">
        <v>2494</v>
      </c>
      <c r="G935" s="78" t="s">
        <v>472</v>
      </c>
      <c r="H935" s="78" t="s">
        <v>635</v>
      </c>
      <c r="I935" s="78" t="s">
        <v>2495</v>
      </c>
    </row>
    <row r="936" spans="1:9" s="54" customFormat="1" ht="13.5" hidden="1" customHeight="1" x14ac:dyDescent="0.2">
      <c r="A936" s="78" t="s">
        <v>80</v>
      </c>
      <c r="B936" s="80">
        <v>1</v>
      </c>
      <c r="C936" s="83">
        <v>44961.96</v>
      </c>
      <c r="D936" s="83">
        <v>0</v>
      </c>
      <c r="E936" s="83">
        <v>44961.96</v>
      </c>
      <c r="F936" s="78" t="s">
        <v>2496</v>
      </c>
      <c r="G936" s="78" t="s">
        <v>473</v>
      </c>
      <c r="H936" s="78" t="s">
        <v>602</v>
      </c>
      <c r="I936" s="78" t="s">
        <v>2497</v>
      </c>
    </row>
    <row r="937" spans="1:9" s="54" customFormat="1" ht="13.5" hidden="1" customHeight="1" x14ac:dyDescent="0.2">
      <c r="A937" s="78" t="s">
        <v>80</v>
      </c>
      <c r="B937" s="80">
        <v>2</v>
      </c>
      <c r="C937" s="83">
        <v>44961.96</v>
      </c>
      <c r="D937" s="83">
        <v>0</v>
      </c>
      <c r="E937" s="83">
        <v>44961.96</v>
      </c>
      <c r="F937" s="78" t="s">
        <v>2498</v>
      </c>
      <c r="G937" s="78" t="s">
        <v>473</v>
      </c>
      <c r="H937" s="78" t="s">
        <v>605</v>
      </c>
      <c r="I937" s="78" t="s">
        <v>2499</v>
      </c>
    </row>
    <row r="938" spans="1:9" s="54" customFormat="1" ht="13.5" hidden="1" customHeight="1" x14ac:dyDescent="0.2">
      <c r="A938" s="78" t="s">
        <v>80</v>
      </c>
      <c r="B938" s="80">
        <v>3</v>
      </c>
      <c r="C938" s="83">
        <v>44961.96</v>
      </c>
      <c r="D938" s="83">
        <v>0</v>
      </c>
      <c r="E938" s="83">
        <v>44961.96</v>
      </c>
      <c r="F938" s="78" t="s">
        <v>2500</v>
      </c>
      <c r="G938" s="78" t="s">
        <v>473</v>
      </c>
      <c r="H938" s="78" t="s">
        <v>608</v>
      </c>
      <c r="I938" s="78" t="s">
        <v>2501</v>
      </c>
    </row>
    <row r="939" spans="1:9" s="54" customFormat="1" ht="13.5" hidden="1" customHeight="1" x14ac:dyDescent="0.2">
      <c r="A939" s="78" t="s">
        <v>80</v>
      </c>
      <c r="B939" s="80">
        <v>4</v>
      </c>
      <c r="C939" s="83">
        <v>44961.96</v>
      </c>
      <c r="D939" s="83">
        <v>0</v>
      </c>
      <c r="E939" s="83">
        <v>44961.96</v>
      </c>
      <c r="F939" s="78" t="s">
        <v>2502</v>
      </c>
      <c r="G939" s="78" t="s">
        <v>473</v>
      </c>
      <c r="H939" s="78" t="s">
        <v>611</v>
      </c>
      <c r="I939" s="78" t="s">
        <v>2503</v>
      </c>
    </row>
    <row r="940" spans="1:9" s="54" customFormat="1" ht="13.5" hidden="1" customHeight="1" x14ac:dyDescent="0.2">
      <c r="A940" s="78" t="s">
        <v>80</v>
      </c>
      <c r="B940" s="80">
        <v>5</v>
      </c>
      <c r="C940" s="83">
        <v>44961.96</v>
      </c>
      <c r="D940" s="83">
        <v>0</v>
      </c>
      <c r="E940" s="83">
        <v>44961.96</v>
      </c>
      <c r="F940" s="78" t="s">
        <v>2504</v>
      </c>
      <c r="G940" s="78" t="s">
        <v>473</v>
      </c>
      <c r="H940" s="78" t="s">
        <v>614</v>
      </c>
      <c r="I940" s="78" t="s">
        <v>2505</v>
      </c>
    </row>
    <row r="941" spans="1:9" s="54" customFormat="1" ht="13.5" hidden="1" customHeight="1" x14ac:dyDescent="0.2">
      <c r="A941" s="78" t="s">
        <v>80</v>
      </c>
      <c r="B941" s="80">
        <v>6</v>
      </c>
      <c r="C941" s="83">
        <v>116933.84</v>
      </c>
      <c r="D941" s="83">
        <v>0</v>
      </c>
      <c r="E941" s="83">
        <v>116933.84</v>
      </c>
      <c r="F941" s="78" t="s">
        <v>2506</v>
      </c>
      <c r="G941" s="78" t="s">
        <v>473</v>
      </c>
      <c r="H941" s="78" t="s">
        <v>617</v>
      </c>
      <c r="I941" s="78" t="s">
        <v>2507</v>
      </c>
    </row>
    <row r="942" spans="1:9" s="54" customFormat="1" ht="13.5" hidden="1" customHeight="1" x14ac:dyDescent="0.2">
      <c r="A942" s="78" t="s">
        <v>80</v>
      </c>
      <c r="B942" s="80">
        <v>7</v>
      </c>
      <c r="C942" s="83">
        <v>116920.72</v>
      </c>
      <c r="D942" s="83">
        <v>0</v>
      </c>
      <c r="E942" s="83">
        <v>116920.72</v>
      </c>
      <c r="F942" s="78" t="s">
        <v>2508</v>
      </c>
      <c r="G942" s="78" t="s">
        <v>473</v>
      </c>
      <c r="H942" s="78" t="s">
        <v>620</v>
      </c>
      <c r="I942" s="78" t="s">
        <v>2509</v>
      </c>
    </row>
    <row r="943" spans="1:9" s="54" customFormat="1" ht="13.5" hidden="1" customHeight="1" x14ac:dyDescent="0.2">
      <c r="A943" s="78" t="s">
        <v>80</v>
      </c>
      <c r="B943" s="80">
        <v>8</v>
      </c>
      <c r="C943" s="83">
        <v>116921.25</v>
      </c>
      <c r="D943" s="83">
        <v>0</v>
      </c>
      <c r="E943" s="83">
        <v>116921.25</v>
      </c>
      <c r="F943" s="78" t="s">
        <v>2510</v>
      </c>
      <c r="G943" s="78" t="s">
        <v>473</v>
      </c>
      <c r="H943" s="78" t="s">
        <v>623</v>
      </c>
      <c r="I943" s="78" t="s">
        <v>2511</v>
      </c>
    </row>
    <row r="944" spans="1:9" s="54" customFormat="1" ht="13.5" hidden="1" customHeight="1" x14ac:dyDescent="0.2">
      <c r="A944" s="78" t="s">
        <v>80</v>
      </c>
      <c r="B944" s="80">
        <v>9</v>
      </c>
      <c r="C944" s="83">
        <v>120032.83</v>
      </c>
      <c r="D944" s="83">
        <v>0</v>
      </c>
      <c r="E944" s="83">
        <v>120032.83</v>
      </c>
      <c r="F944" s="78" t="s">
        <v>2512</v>
      </c>
      <c r="G944" s="78" t="s">
        <v>473</v>
      </c>
      <c r="H944" s="78" t="s">
        <v>626</v>
      </c>
      <c r="I944" s="78" t="s">
        <v>2513</v>
      </c>
    </row>
    <row r="945" spans="1:9" s="54" customFormat="1" ht="13.5" hidden="1" customHeight="1" x14ac:dyDescent="0.2">
      <c r="A945" s="78" t="s">
        <v>80</v>
      </c>
      <c r="B945" s="80">
        <v>10</v>
      </c>
      <c r="C945" s="83">
        <v>120032.82</v>
      </c>
      <c r="D945" s="83">
        <v>0</v>
      </c>
      <c r="E945" s="83">
        <v>120032.82</v>
      </c>
      <c r="F945" s="78" t="s">
        <v>2514</v>
      </c>
      <c r="G945" s="78" t="s">
        <v>473</v>
      </c>
      <c r="H945" s="78" t="s">
        <v>629</v>
      </c>
      <c r="I945" s="78" t="s">
        <v>2515</v>
      </c>
    </row>
    <row r="946" spans="1:9" s="54" customFormat="1" ht="13.5" hidden="1" customHeight="1" x14ac:dyDescent="0.2">
      <c r="A946" s="78" t="s">
        <v>80</v>
      </c>
      <c r="B946" s="80">
        <v>11</v>
      </c>
      <c r="C946" s="83">
        <v>120032.83</v>
      </c>
      <c r="D946" s="83">
        <v>0</v>
      </c>
      <c r="E946" s="83">
        <v>120032.83</v>
      </c>
      <c r="F946" s="78" t="s">
        <v>2516</v>
      </c>
      <c r="G946" s="78" t="s">
        <v>473</v>
      </c>
      <c r="H946" s="78" t="s">
        <v>632</v>
      </c>
      <c r="I946" s="78" t="s">
        <v>2517</v>
      </c>
    </row>
    <row r="947" spans="1:9" s="54" customFormat="1" ht="13.5" hidden="1" customHeight="1" x14ac:dyDescent="0.2">
      <c r="A947" s="78" t="s">
        <v>80</v>
      </c>
      <c r="B947" s="80">
        <v>12</v>
      </c>
      <c r="C947" s="83">
        <v>120031.13</v>
      </c>
      <c r="D947" s="83">
        <v>0</v>
      </c>
      <c r="E947" s="83">
        <v>120031.13</v>
      </c>
      <c r="F947" s="78" t="s">
        <v>2518</v>
      </c>
      <c r="G947" s="78" t="s">
        <v>473</v>
      </c>
      <c r="H947" s="78" t="s">
        <v>635</v>
      </c>
      <c r="I947" s="78" t="s">
        <v>2519</v>
      </c>
    </row>
    <row r="948" spans="1:9" s="54" customFormat="1" ht="13.5" hidden="1" customHeight="1" x14ac:dyDescent="0.2">
      <c r="A948" s="78" t="s">
        <v>81</v>
      </c>
      <c r="B948" s="80">
        <v>1</v>
      </c>
      <c r="C948" s="83">
        <v>98414.28</v>
      </c>
      <c r="D948" s="83">
        <v>0</v>
      </c>
      <c r="E948" s="83">
        <v>98414.28</v>
      </c>
      <c r="F948" s="78" t="s">
        <v>2520</v>
      </c>
      <c r="G948" s="78" t="s">
        <v>339</v>
      </c>
      <c r="H948" s="78" t="s">
        <v>602</v>
      </c>
      <c r="I948" s="78" t="s">
        <v>2521</v>
      </c>
    </row>
    <row r="949" spans="1:9" s="54" customFormat="1" ht="13.5" hidden="1" customHeight="1" x14ac:dyDescent="0.2">
      <c r="A949" s="78" t="s">
        <v>81</v>
      </c>
      <c r="B949" s="80">
        <v>2</v>
      </c>
      <c r="C949" s="83">
        <v>98414.28</v>
      </c>
      <c r="D949" s="83">
        <v>0</v>
      </c>
      <c r="E949" s="83">
        <v>98414.28</v>
      </c>
      <c r="F949" s="78" t="s">
        <v>2522</v>
      </c>
      <c r="G949" s="78" t="s">
        <v>339</v>
      </c>
      <c r="H949" s="78" t="s">
        <v>605</v>
      </c>
      <c r="I949" s="78" t="s">
        <v>2523</v>
      </c>
    </row>
    <row r="950" spans="1:9" s="54" customFormat="1" ht="13.5" hidden="1" customHeight="1" x14ac:dyDescent="0.2">
      <c r="A950" s="78" t="s">
        <v>81</v>
      </c>
      <c r="B950" s="80">
        <v>3</v>
      </c>
      <c r="C950" s="83">
        <v>98414.28</v>
      </c>
      <c r="D950" s="83">
        <v>0</v>
      </c>
      <c r="E950" s="83">
        <v>98414.28</v>
      </c>
      <c r="F950" s="78" t="s">
        <v>2524</v>
      </c>
      <c r="G950" s="78" t="s">
        <v>339</v>
      </c>
      <c r="H950" s="78" t="s">
        <v>608</v>
      </c>
      <c r="I950" s="78" t="s">
        <v>2525</v>
      </c>
    </row>
    <row r="951" spans="1:9" s="54" customFormat="1" ht="13.5" hidden="1" customHeight="1" x14ac:dyDescent="0.2">
      <c r="A951" s="78" t="s">
        <v>81</v>
      </c>
      <c r="B951" s="80">
        <v>4</v>
      </c>
      <c r="C951" s="83">
        <v>98414.28</v>
      </c>
      <c r="D951" s="83">
        <v>0</v>
      </c>
      <c r="E951" s="83">
        <v>98414.28</v>
      </c>
      <c r="F951" s="78" t="s">
        <v>2526</v>
      </c>
      <c r="G951" s="78" t="s">
        <v>339</v>
      </c>
      <c r="H951" s="78" t="s">
        <v>611</v>
      </c>
      <c r="I951" s="78" t="s">
        <v>2527</v>
      </c>
    </row>
    <row r="952" spans="1:9" s="54" customFormat="1" ht="13.5" hidden="1" customHeight="1" x14ac:dyDescent="0.2">
      <c r="A952" s="78" t="s">
        <v>81</v>
      </c>
      <c r="B952" s="80">
        <v>5</v>
      </c>
      <c r="C952" s="83">
        <v>98414.28</v>
      </c>
      <c r="D952" s="83">
        <v>0</v>
      </c>
      <c r="E952" s="83">
        <v>98414.28</v>
      </c>
      <c r="F952" s="78" t="s">
        <v>2528</v>
      </c>
      <c r="G952" s="78" t="s">
        <v>339</v>
      </c>
      <c r="H952" s="78" t="s">
        <v>614</v>
      </c>
      <c r="I952" s="78" t="s">
        <v>2529</v>
      </c>
    </row>
    <row r="953" spans="1:9" s="54" customFormat="1" ht="13.5" hidden="1" customHeight="1" x14ac:dyDescent="0.2">
      <c r="A953" s="78" t="s">
        <v>81</v>
      </c>
      <c r="B953" s="80">
        <v>6</v>
      </c>
      <c r="C953" s="83">
        <v>75411.350000000006</v>
      </c>
      <c r="D953" s="83">
        <v>0</v>
      </c>
      <c r="E953" s="83">
        <v>75411.350000000006</v>
      </c>
      <c r="F953" s="78" t="s">
        <v>2530</v>
      </c>
      <c r="G953" s="78" t="s">
        <v>339</v>
      </c>
      <c r="H953" s="78" t="s">
        <v>617</v>
      </c>
      <c r="I953" s="78" t="s">
        <v>2531</v>
      </c>
    </row>
    <row r="954" spans="1:9" s="54" customFormat="1" ht="13.5" hidden="1" customHeight="1" x14ac:dyDescent="0.2">
      <c r="A954" s="78" t="s">
        <v>81</v>
      </c>
      <c r="B954" s="80">
        <v>7</v>
      </c>
      <c r="C954" s="83">
        <v>75497.95</v>
      </c>
      <c r="D954" s="83">
        <v>0</v>
      </c>
      <c r="E954" s="83">
        <v>75497.95</v>
      </c>
      <c r="F954" s="78" t="s">
        <v>2532</v>
      </c>
      <c r="G954" s="78" t="s">
        <v>339</v>
      </c>
      <c r="H954" s="78" t="s">
        <v>620</v>
      </c>
      <c r="I954" s="78" t="s">
        <v>2533</v>
      </c>
    </row>
    <row r="955" spans="1:9" s="54" customFormat="1" ht="13.5" hidden="1" customHeight="1" x14ac:dyDescent="0.2">
      <c r="A955" s="78" t="s">
        <v>81</v>
      </c>
      <c r="B955" s="80">
        <v>8</v>
      </c>
      <c r="C955" s="83">
        <v>75498.77</v>
      </c>
      <c r="D955" s="83">
        <v>0</v>
      </c>
      <c r="E955" s="83">
        <v>75498.77</v>
      </c>
      <c r="F955" s="78" t="s">
        <v>2534</v>
      </c>
      <c r="G955" s="78" t="s">
        <v>339</v>
      </c>
      <c r="H955" s="78" t="s">
        <v>623</v>
      </c>
      <c r="I955" s="78" t="s">
        <v>2535</v>
      </c>
    </row>
    <row r="956" spans="1:9" s="54" customFormat="1" ht="13.5" hidden="1" customHeight="1" x14ac:dyDescent="0.2">
      <c r="A956" s="78" t="s">
        <v>81</v>
      </c>
      <c r="B956" s="80">
        <v>9</v>
      </c>
      <c r="C956" s="83">
        <v>80288.45</v>
      </c>
      <c r="D956" s="83">
        <v>0</v>
      </c>
      <c r="E956" s="83">
        <v>80288.45</v>
      </c>
      <c r="F956" s="78" t="s">
        <v>2536</v>
      </c>
      <c r="G956" s="78" t="s">
        <v>339</v>
      </c>
      <c r="H956" s="78" t="s">
        <v>626</v>
      </c>
      <c r="I956" s="78" t="s">
        <v>2537</v>
      </c>
    </row>
    <row r="957" spans="1:9" s="54" customFormat="1" ht="13.5" hidden="1" customHeight="1" x14ac:dyDescent="0.2">
      <c r="A957" s="78" t="s">
        <v>81</v>
      </c>
      <c r="B957" s="80">
        <v>10</v>
      </c>
      <c r="C957" s="83">
        <v>80288.45</v>
      </c>
      <c r="D957" s="83">
        <v>0</v>
      </c>
      <c r="E957" s="83">
        <v>80288.45</v>
      </c>
      <c r="F957" s="78" t="s">
        <v>2538</v>
      </c>
      <c r="G957" s="78" t="s">
        <v>339</v>
      </c>
      <c r="H957" s="78" t="s">
        <v>629</v>
      </c>
      <c r="I957" s="78" t="s">
        <v>2539</v>
      </c>
    </row>
    <row r="958" spans="1:9" s="54" customFormat="1" ht="13.5" hidden="1" customHeight="1" x14ac:dyDescent="0.2">
      <c r="A958" s="78" t="s">
        <v>81</v>
      </c>
      <c r="B958" s="80">
        <v>11</v>
      </c>
      <c r="C958" s="83">
        <v>80288.45</v>
      </c>
      <c r="D958" s="83">
        <v>0</v>
      </c>
      <c r="E958" s="83">
        <v>80288.45</v>
      </c>
      <c r="F958" s="78" t="s">
        <v>2540</v>
      </c>
      <c r="G958" s="78" t="s">
        <v>339</v>
      </c>
      <c r="H958" s="78" t="s">
        <v>632</v>
      </c>
      <c r="I958" s="78" t="s">
        <v>2541</v>
      </c>
    </row>
    <row r="959" spans="1:9" s="54" customFormat="1" ht="13.5" hidden="1" customHeight="1" x14ac:dyDescent="0.2">
      <c r="A959" s="78" t="s">
        <v>81</v>
      </c>
      <c r="B959" s="80">
        <v>12</v>
      </c>
      <c r="C959" s="83">
        <v>80285.84</v>
      </c>
      <c r="D959" s="83">
        <v>0</v>
      </c>
      <c r="E959" s="83">
        <v>80285.84</v>
      </c>
      <c r="F959" s="78" t="s">
        <v>2542</v>
      </c>
      <c r="G959" s="78" t="s">
        <v>339</v>
      </c>
      <c r="H959" s="78" t="s">
        <v>635</v>
      </c>
      <c r="I959" s="78" t="s">
        <v>2543</v>
      </c>
    </row>
    <row r="960" spans="1:9" s="54" customFormat="1" ht="13.5" hidden="1" customHeight="1" x14ac:dyDescent="0.2">
      <c r="A960" s="78" t="s">
        <v>82</v>
      </c>
      <c r="B960" s="80">
        <v>1</v>
      </c>
      <c r="C960" s="83">
        <v>106433.13</v>
      </c>
      <c r="D960" s="83">
        <v>0</v>
      </c>
      <c r="E960" s="83">
        <v>106433.13</v>
      </c>
      <c r="F960" s="78" t="s">
        <v>2544</v>
      </c>
      <c r="G960" s="78" t="s">
        <v>421</v>
      </c>
      <c r="H960" s="78" t="s">
        <v>602</v>
      </c>
      <c r="I960" s="78" t="s">
        <v>2545</v>
      </c>
    </row>
    <row r="961" spans="1:9" s="54" customFormat="1" ht="13.5" hidden="1" customHeight="1" x14ac:dyDescent="0.2">
      <c r="A961" s="78" t="s">
        <v>82</v>
      </c>
      <c r="B961" s="80">
        <v>2</v>
      </c>
      <c r="C961" s="83">
        <v>106433.13</v>
      </c>
      <c r="D961" s="83">
        <v>0</v>
      </c>
      <c r="E961" s="83">
        <v>106433.13</v>
      </c>
      <c r="F961" s="78" t="s">
        <v>2546</v>
      </c>
      <c r="G961" s="78" t="s">
        <v>421</v>
      </c>
      <c r="H961" s="78" t="s">
        <v>605</v>
      </c>
      <c r="I961" s="78" t="s">
        <v>2547</v>
      </c>
    </row>
    <row r="962" spans="1:9" s="54" customFormat="1" ht="13.5" hidden="1" customHeight="1" x14ac:dyDescent="0.2">
      <c r="A962" s="78" t="s">
        <v>82</v>
      </c>
      <c r="B962" s="80">
        <v>3</v>
      </c>
      <c r="C962" s="83">
        <v>106433.13</v>
      </c>
      <c r="D962" s="83">
        <v>0</v>
      </c>
      <c r="E962" s="83">
        <v>106433.13</v>
      </c>
      <c r="F962" s="78" t="s">
        <v>2548</v>
      </c>
      <c r="G962" s="78" t="s">
        <v>421</v>
      </c>
      <c r="H962" s="78" t="s">
        <v>608</v>
      </c>
      <c r="I962" s="78" t="s">
        <v>2549</v>
      </c>
    </row>
    <row r="963" spans="1:9" s="54" customFormat="1" ht="13.5" hidden="1" customHeight="1" x14ac:dyDescent="0.2">
      <c r="A963" s="78" t="s">
        <v>82</v>
      </c>
      <c r="B963" s="80">
        <v>4</v>
      </c>
      <c r="C963" s="83">
        <v>106433.13</v>
      </c>
      <c r="D963" s="83">
        <v>0</v>
      </c>
      <c r="E963" s="83">
        <v>106433.13</v>
      </c>
      <c r="F963" s="78" t="s">
        <v>2550</v>
      </c>
      <c r="G963" s="78" t="s">
        <v>421</v>
      </c>
      <c r="H963" s="78" t="s">
        <v>611</v>
      </c>
      <c r="I963" s="78" t="s">
        <v>2551</v>
      </c>
    </row>
    <row r="964" spans="1:9" s="54" customFormat="1" ht="13.5" hidden="1" customHeight="1" x14ac:dyDescent="0.2">
      <c r="A964" s="78" t="s">
        <v>82</v>
      </c>
      <c r="B964" s="80">
        <v>5</v>
      </c>
      <c r="C964" s="83">
        <v>106433.13</v>
      </c>
      <c r="D964" s="83">
        <v>0</v>
      </c>
      <c r="E964" s="83">
        <v>106433.13</v>
      </c>
      <c r="F964" s="78" t="s">
        <v>2552</v>
      </c>
      <c r="G964" s="78" t="s">
        <v>421</v>
      </c>
      <c r="H964" s="78" t="s">
        <v>614</v>
      </c>
      <c r="I964" s="78" t="s">
        <v>2553</v>
      </c>
    </row>
    <row r="965" spans="1:9" s="54" customFormat="1" ht="13.5" hidden="1" customHeight="1" x14ac:dyDescent="0.2">
      <c r="A965" s="78" t="s">
        <v>82</v>
      </c>
      <c r="B965" s="80">
        <v>6</v>
      </c>
      <c r="C965" s="83">
        <v>107891.55</v>
      </c>
      <c r="D965" s="83">
        <v>0</v>
      </c>
      <c r="E965" s="83">
        <v>107891.55</v>
      </c>
      <c r="F965" s="78" t="s">
        <v>2554</v>
      </c>
      <c r="G965" s="78" t="s">
        <v>421</v>
      </c>
      <c r="H965" s="78" t="s">
        <v>617</v>
      </c>
      <c r="I965" s="78" t="s">
        <v>2555</v>
      </c>
    </row>
    <row r="966" spans="1:9" s="54" customFormat="1" ht="13.5" hidden="1" customHeight="1" x14ac:dyDescent="0.2">
      <c r="A966" s="78" t="s">
        <v>82</v>
      </c>
      <c r="B966" s="80">
        <v>7</v>
      </c>
      <c r="C966" s="83">
        <v>107880.73</v>
      </c>
      <c r="D966" s="83">
        <v>0</v>
      </c>
      <c r="E966" s="83">
        <v>107880.73</v>
      </c>
      <c r="F966" s="78" t="s">
        <v>2556</v>
      </c>
      <c r="G966" s="78" t="s">
        <v>421</v>
      </c>
      <c r="H966" s="78" t="s">
        <v>620</v>
      </c>
      <c r="I966" s="78" t="s">
        <v>2557</v>
      </c>
    </row>
    <row r="967" spans="1:9" s="54" customFormat="1" ht="13.5" hidden="1" customHeight="1" x14ac:dyDescent="0.2">
      <c r="A967" s="78" t="s">
        <v>82</v>
      </c>
      <c r="B967" s="80">
        <v>8</v>
      </c>
      <c r="C967" s="83">
        <v>107881.52</v>
      </c>
      <c r="D967" s="83">
        <v>0</v>
      </c>
      <c r="E967" s="83">
        <v>107881.52</v>
      </c>
      <c r="F967" s="78" t="s">
        <v>2558</v>
      </c>
      <c r="G967" s="78" t="s">
        <v>421</v>
      </c>
      <c r="H967" s="78" t="s">
        <v>623</v>
      </c>
      <c r="I967" s="78" t="s">
        <v>2559</v>
      </c>
    </row>
    <row r="968" spans="1:9" s="54" customFormat="1" ht="13.5" hidden="1" customHeight="1" x14ac:dyDescent="0.2">
      <c r="A968" s="78" t="s">
        <v>82</v>
      </c>
      <c r="B968" s="80">
        <v>9</v>
      </c>
      <c r="C968" s="83">
        <v>112532.38</v>
      </c>
      <c r="D968" s="83">
        <v>0</v>
      </c>
      <c r="E968" s="83">
        <v>112532.38</v>
      </c>
      <c r="F968" s="78" t="s">
        <v>2560</v>
      </c>
      <c r="G968" s="78" t="s">
        <v>421</v>
      </c>
      <c r="H968" s="78" t="s">
        <v>626</v>
      </c>
      <c r="I968" s="78" t="s">
        <v>2561</v>
      </c>
    </row>
    <row r="969" spans="1:9" s="54" customFormat="1" ht="13.5" hidden="1" customHeight="1" x14ac:dyDescent="0.2">
      <c r="A969" s="78" t="s">
        <v>82</v>
      </c>
      <c r="B969" s="80">
        <v>10</v>
      </c>
      <c r="C969" s="83">
        <v>112532.38</v>
      </c>
      <c r="D969" s="83">
        <v>0</v>
      </c>
      <c r="E969" s="83">
        <v>112532.38</v>
      </c>
      <c r="F969" s="78" t="s">
        <v>2562</v>
      </c>
      <c r="G969" s="78" t="s">
        <v>421</v>
      </c>
      <c r="H969" s="78" t="s">
        <v>629</v>
      </c>
      <c r="I969" s="78" t="s">
        <v>2563</v>
      </c>
    </row>
    <row r="970" spans="1:9" s="54" customFormat="1" ht="13.5" hidden="1" customHeight="1" x14ac:dyDescent="0.2">
      <c r="A970" s="78" t="s">
        <v>82</v>
      </c>
      <c r="B970" s="80">
        <v>11</v>
      </c>
      <c r="C970" s="83">
        <v>112532.39</v>
      </c>
      <c r="D970" s="83">
        <v>0</v>
      </c>
      <c r="E970" s="83">
        <v>112532.39</v>
      </c>
      <c r="F970" s="78" t="s">
        <v>2564</v>
      </c>
      <c r="G970" s="78" t="s">
        <v>421</v>
      </c>
      <c r="H970" s="78" t="s">
        <v>632</v>
      </c>
      <c r="I970" s="78" t="s">
        <v>2565</v>
      </c>
    </row>
    <row r="971" spans="1:9" s="54" customFormat="1" ht="13.5" hidden="1" customHeight="1" x14ac:dyDescent="0.2">
      <c r="A971" s="78" t="s">
        <v>82</v>
      </c>
      <c r="B971" s="80">
        <v>12</v>
      </c>
      <c r="C971" s="83">
        <v>112529.86</v>
      </c>
      <c r="D971" s="83">
        <v>0</v>
      </c>
      <c r="E971" s="83">
        <v>112529.86</v>
      </c>
      <c r="F971" s="78" t="s">
        <v>2566</v>
      </c>
      <c r="G971" s="78" t="s">
        <v>421</v>
      </c>
      <c r="H971" s="78" t="s">
        <v>635</v>
      </c>
      <c r="I971" s="78" t="s">
        <v>2567</v>
      </c>
    </row>
    <row r="972" spans="1:9" s="54" customFormat="1" ht="13.5" hidden="1" customHeight="1" x14ac:dyDescent="0.2">
      <c r="A972" s="78" t="s">
        <v>83</v>
      </c>
      <c r="B972" s="80">
        <v>1</v>
      </c>
      <c r="C972" s="83">
        <v>175352.86</v>
      </c>
      <c r="D972" s="83">
        <v>0</v>
      </c>
      <c r="E972" s="83">
        <v>175352.86</v>
      </c>
      <c r="F972" s="78" t="s">
        <v>2568</v>
      </c>
      <c r="G972" s="78" t="s">
        <v>435</v>
      </c>
      <c r="H972" s="78" t="s">
        <v>602</v>
      </c>
      <c r="I972" s="78" t="s">
        <v>2569</v>
      </c>
    </row>
    <row r="973" spans="1:9" s="54" customFormat="1" ht="13.5" hidden="1" customHeight="1" x14ac:dyDescent="0.2">
      <c r="A973" s="78" t="s">
        <v>83</v>
      </c>
      <c r="B973" s="80">
        <v>2</v>
      </c>
      <c r="C973" s="83">
        <v>175352.86</v>
      </c>
      <c r="D973" s="83">
        <v>0</v>
      </c>
      <c r="E973" s="83">
        <v>175352.86</v>
      </c>
      <c r="F973" s="78" t="s">
        <v>2570</v>
      </c>
      <c r="G973" s="78" t="s">
        <v>435</v>
      </c>
      <c r="H973" s="78" t="s">
        <v>605</v>
      </c>
      <c r="I973" s="78" t="s">
        <v>2571</v>
      </c>
    </row>
    <row r="974" spans="1:9" s="54" customFormat="1" ht="13.5" hidden="1" customHeight="1" x14ac:dyDescent="0.2">
      <c r="A974" s="78" t="s">
        <v>83</v>
      </c>
      <c r="B974" s="80">
        <v>3</v>
      </c>
      <c r="C974" s="83">
        <v>175352.86</v>
      </c>
      <c r="D974" s="83">
        <v>0</v>
      </c>
      <c r="E974" s="83">
        <v>175352.86</v>
      </c>
      <c r="F974" s="78" t="s">
        <v>2572</v>
      </c>
      <c r="G974" s="78" t="s">
        <v>435</v>
      </c>
      <c r="H974" s="78" t="s">
        <v>608</v>
      </c>
      <c r="I974" s="78" t="s">
        <v>2573</v>
      </c>
    </row>
    <row r="975" spans="1:9" s="54" customFormat="1" ht="13.5" hidden="1" customHeight="1" x14ac:dyDescent="0.2">
      <c r="A975" s="78" t="s">
        <v>83</v>
      </c>
      <c r="B975" s="80">
        <v>4</v>
      </c>
      <c r="C975" s="83">
        <v>175352.86</v>
      </c>
      <c r="D975" s="83">
        <v>0</v>
      </c>
      <c r="E975" s="83">
        <v>175352.86</v>
      </c>
      <c r="F975" s="78" t="s">
        <v>2574</v>
      </c>
      <c r="G975" s="78" t="s">
        <v>435</v>
      </c>
      <c r="H975" s="78" t="s">
        <v>611</v>
      </c>
      <c r="I975" s="78" t="s">
        <v>2575</v>
      </c>
    </row>
    <row r="976" spans="1:9" s="54" customFormat="1" ht="13.5" hidden="1" customHeight="1" x14ac:dyDescent="0.2">
      <c r="A976" s="78" t="s">
        <v>83</v>
      </c>
      <c r="B976" s="80">
        <v>5</v>
      </c>
      <c r="C976" s="83">
        <v>175352.86</v>
      </c>
      <c r="D976" s="83">
        <v>0</v>
      </c>
      <c r="E976" s="83">
        <v>175352.86</v>
      </c>
      <c r="F976" s="78" t="s">
        <v>2576</v>
      </c>
      <c r="G976" s="78" t="s">
        <v>435</v>
      </c>
      <c r="H976" s="78" t="s">
        <v>614</v>
      </c>
      <c r="I976" s="78" t="s">
        <v>2577</v>
      </c>
    </row>
    <row r="977" spans="1:9" s="54" customFormat="1" ht="13.5" hidden="1" customHeight="1" x14ac:dyDescent="0.2">
      <c r="A977" s="78" t="s">
        <v>83</v>
      </c>
      <c r="B977" s="80">
        <v>6</v>
      </c>
      <c r="C977" s="83">
        <v>179950.6</v>
      </c>
      <c r="D977" s="83">
        <v>0</v>
      </c>
      <c r="E977" s="83">
        <v>179950.6</v>
      </c>
      <c r="F977" s="78" t="s">
        <v>2578</v>
      </c>
      <c r="G977" s="78" t="s">
        <v>435</v>
      </c>
      <c r="H977" s="78" t="s">
        <v>617</v>
      </c>
      <c r="I977" s="78" t="s">
        <v>2579</v>
      </c>
    </row>
    <row r="978" spans="1:9" s="54" customFormat="1" ht="13.5" hidden="1" customHeight="1" x14ac:dyDescent="0.2">
      <c r="A978" s="78" t="s">
        <v>83</v>
      </c>
      <c r="B978" s="80">
        <v>7</v>
      </c>
      <c r="C978" s="83">
        <v>180953.72</v>
      </c>
      <c r="D978" s="83">
        <v>0</v>
      </c>
      <c r="E978" s="83">
        <v>180953.72</v>
      </c>
      <c r="F978" s="78" t="s">
        <v>2580</v>
      </c>
      <c r="G978" s="78" t="s">
        <v>435</v>
      </c>
      <c r="H978" s="78" t="s">
        <v>620</v>
      </c>
      <c r="I978" s="78" t="s">
        <v>2581</v>
      </c>
    </row>
    <row r="979" spans="1:9" s="54" customFormat="1" ht="13.5" hidden="1" customHeight="1" x14ac:dyDescent="0.2">
      <c r="A979" s="78" t="s">
        <v>83</v>
      </c>
      <c r="B979" s="80">
        <v>8</v>
      </c>
      <c r="C979" s="83">
        <v>180954.79</v>
      </c>
      <c r="D979" s="83">
        <v>0</v>
      </c>
      <c r="E979" s="83">
        <v>180954.79</v>
      </c>
      <c r="F979" s="78" t="s">
        <v>2582</v>
      </c>
      <c r="G979" s="78" t="s">
        <v>435</v>
      </c>
      <c r="H979" s="78" t="s">
        <v>623</v>
      </c>
      <c r="I979" s="78" t="s">
        <v>2583</v>
      </c>
    </row>
    <row r="980" spans="1:9" s="54" customFormat="1" ht="13.5" hidden="1" customHeight="1" x14ac:dyDescent="0.2">
      <c r="A980" s="78" t="s">
        <v>83</v>
      </c>
      <c r="B980" s="80">
        <v>9</v>
      </c>
      <c r="C980" s="83">
        <v>187215.21</v>
      </c>
      <c r="D980" s="83">
        <v>0</v>
      </c>
      <c r="E980" s="83">
        <v>187215.21</v>
      </c>
      <c r="F980" s="78" t="s">
        <v>2584</v>
      </c>
      <c r="G980" s="78" t="s">
        <v>435</v>
      </c>
      <c r="H980" s="78" t="s">
        <v>626</v>
      </c>
      <c r="I980" s="78" t="s">
        <v>2585</v>
      </c>
    </row>
    <row r="981" spans="1:9" s="54" customFormat="1" ht="13.5" hidden="1" customHeight="1" x14ac:dyDescent="0.2">
      <c r="A981" s="78" t="s">
        <v>83</v>
      </c>
      <c r="B981" s="80">
        <v>10</v>
      </c>
      <c r="C981" s="83">
        <v>187215.22</v>
      </c>
      <c r="D981" s="83">
        <v>0</v>
      </c>
      <c r="E981" s="83">
        <v>187215.22</v>
      </c>
      <c r="F981" s="78" t="s">
        <v>2586</v>
      </c>
      <c r="G981" s="78" t="s">
        <v>435</v>
      </c>
      <c r="H981" s="78" t="s">
        <v>629</v>
      </c>
      <c r="I981" s="78" t="s">
        <v>2587</v>
      </c>
    </row>
    <row r="982" spans="1:9" s="54" customFormat="1" ht="13.5" hidden="1" customHeight="1" x14ac:dyDescent="0.2">
      <c r="A982" s="78" t="s">
        <v>83</v>
      </c>
      <c r="B982" s="80">
        <v>11</v>
      </c>
      <c r="C982" s="83">
        <v>187215.21</v>
      </c>
      <c r="D982" s="83">
        <v>0</v>
      </c>
      <c r="E982" s="83">
        <v>187215.21</v>
      </c>
      <c r="F982" s="78" t="s">
        <v>2588</v>
      </c>
      <c r="G982" s="78" t="s">
        <v>435</v>
      </c>
      <c r="H982" s="78" t="s">
        <v>632</v>
      </c>
      <c r="I982" s="78" t="s">
        <v>2589</v>
      </c>
    </row>
    <row r="983" spans="1:9" s="54" customFormat="1" ht="13.5" hidden="1" customHeight="1" x14ac:dyDescent="0.2">
      <c r="A983" s="78" t="s">
        <v>83</v>
      </c>
      <c r="B983" s="80">
        <v>12</v>
      </c>
      <c r="C983" s="83">
        <v>187211.81</v>
      </c>
      <c r="D983" s="83">
        <v>0</v>
      </c>
      <c r="E983" s="83">
        <v>187211.81</v>
      </c>
      <c r="F983" s="78" t="s">
        <v>2590</v>
      </c>
      <c r="G983" s="78" t="s">
        <v>435</v>
      </c>
      <c r="H983" s="78" t="s">
        <v>635</v>
      </c>
      <c r="I983" s="78" t="s">
        <v>2591</v>
      </c>
    </row>
    <row r="984" spans="1:9" s="54" customFormat="1" ht="13.5" hidden="1" customHeight="1" x14ac:dyDescent="0.2">
      <c r="A984" s="78" t="s">
        <v>84</v>
      </c>
      <c r="B984" s="80">
        <v>1</v>
      </c>
      <c r="C984" s="83">
        <v>116374.81</v>
      </c>
      <c r="D984" s="83">
        <v>0</v>
      </c>
      <c r="E984" s="83">
        <v>116374.81</v>
      </c>
      <c r="F984" s="78" t="s">
        <v>2592</v>
      </c>
      <c r="G984" s="78" t="s">
        <v>434</v>
      </c>
      <c r="H984" s="78" t="s">
        <v>602</v>
      </c>
      <c r="I984" s="78" t="s">
        <v>2593</v>
      </c>
    </row>
    <row r="985" spans="1:9" s="54" customFormat="1" ht="13.5" hidden="1" customHeight="1" x14ac:dyDescent="0.2">
      <c r="A985" s="78" t="s">
        <v>84</v>
      </c>
      <c r="B985" s="80">
        <v>2</v>
      </c>
      <c r="C985" s="83">
        <v>116374.81</v>
      </c>
      <c r="D985" s="83">
        <v>0</v>
      </c>
      <c r="E985" s="83">
        <v>116374.81</v>
      </c>
      <c r="F985" s="78" t="s">
        <v>2594</v>
      </c>
      <c r="G985" s="78" t="s">
        <v>434</v>
      </c>
      <c r="H985" s="78" t="s">
        <v>605</v>
      </c>
      <c r="I985" s="78" t="s">
        <v>2595</v>
      </c>
    </row>
    <row r="986" spans="1:9" s="54" customFormat="1" ht="13.5" hidden="1" customHeight="1" x14ac:dyDescent="0.2">
      <c r="A986" s="78" t="s">
        <v>84</v>
      </c>
      <c r="B986" s="80">
        <v>3</v>
      </c>
      <c r="C986" s="83">
        <v>116374.81</v>
      </c>
      <c r="D986" s="83">
        <v>0</v>
      </c>
      <c r="E986" s="83">
        <v>116374.81</v>
      </c>
      <c r="F986" s="78" t="s">
        <v>2596</v>
      </c>
      <c r="G986" s="78" t="s">
        <v>434</v>
      </c>
      <c r="H986" s="78" t="s">
        <v>608</v>
      </c>
      <c r="I986" s="78" t="s">
        <v>2597</v>
      </c>
    </row>
    <row r="987" spans="1:9" s="54" customFormat="1" ht="13.5" hidden="1" customHeight="1" x14ac:dyDescent="0.2">
      <c r="A987" s="78" t="s">
        <v>84</v>
      </c>
      <c r="B987" s="80">
        <v>4</v>
      </c>
      <c r="C987" s="83">
        <v>116374.81</v>
      </c>
      <c r="D987" s="83">
        <v>0</v>
      </c>
      <c r="E987" s="83">
        <v>116374.81</v>
      </c>
      <c r="F987" s="78" t="s">
        <v>2598</v>
      </c>
      <c r="G987" s="78" t="s">
        <v>434</v>
      </c>
      <c r="H987" s="78" t="s">
        <v>611</v>
      </c>
      <c r="I987" s="78" t="s">
        <v>2599</v>
      </c>
    </row>
    <row r="988" spans="1:9" s="54" customFormat="1" ht="13.5" hidden="1" customHeight="1" x14ac:dyDescent="0.2">
      <c r="A988" s="78" t="s">
        <v>84</v>
      </c>
      <c r="B988" s="80">
        <v>5</v>
      </c>
      <c r="C988" s="83">
        <v>116374.81</v>
      </c>
      <c r="D988" s="83">
        <v>0</v>
      </c>
      <c r="E988" s="83">
        <v>116374.81</v>
      </c>
      <c r="F988" s="78" t="s">
        <v>2600</v>
      </c>
      <c r="G988" s="78" t="s">
        <v>434</v>
      </c>
      <c r="H988" s="78" t="s">
        <v>614</v>
      </c>
      <c r="I988" s="78" t="s">
        <v>2601</v>
      </c>
    </row>
    <row r="989" spans="1:9" s="54" customFormat="1" ht="13.5" hidden="1" customHeight="1" x14ac:dyDescent="0.2">
      <c r="A989" s="78" t="s">
        <v>84</v>
      </c>
      <c r="B989" s="80">
        <v>6</v>
      </c>
      <c r="C989" s="83">
        <v>111862.39</v>
      </c>
      <c r="D989" s="83">
        <v>0</v>
      </c>
      <c r="E989" s="83">
        <v>111862.39</v>
      </c>
      <c r="F989" s="78" t="s">
        <v>2602</v>
      </c>
      <c r="G989" s="78" t="s">
        <v>434</v>
      </c>
      <c r="H989" s="78" t="s">
        <v>617</v>
      </c>
      <c r="I989" s="78" t="s">
        <v>2603</v>
      </c>
    </row>
    <row r="990" spans="1:9" s="54" customFormat="1" ht="13.5" hidden="1" customHeight="1" x14ac:dyDescent="0.2">
      <c r="A990" s="78" t="s">
        <v>84</v>
      </c>
      <c r="B990" s="80">
        <v>7</v>
      </c>
      <c r="C990" s="83">
        <v>110820.15</v>
      </c>
      <c r="D990" s="83">
        <v>0</v>
      </c>
      <c r="E990" s="83">
        <v>110820.15</v>
      </c>
      <c r="F990" s="78" t="s">
        <v>2604</v>
      </c>
      <c r="G990" s="78" t="s">
        <v>434</v>
      </c>
      <c r="H990" s="78" t="s">
        <v>620</v>
      </c>
      <c r="I990" s="78" t="s">
        <v>2605</v>
      </c>
    </row>
    <row r="991" spans="1:9" s="54" customFormat="1" ht="13.5" hidden="1" customHeight="1" x14ac:dyDescent="0.2">
      <c r="A991" s="78" t="s">
        <v>84</v>
      </c>
      <c r="B991" s="80">
        <v>8</v>
      </c>
      <c r="C991" s="83">
        <v>110820.82</v>
      </c>
      <c r="D991" s="83">
        <v>0</v>
      </c>
      <c r="E991" s="83">
        <v>110820.82</v>
      </c>
      <c r="F991" s="78" t="s">
        <v>2606</v>
      </c>
      <c r="G991" s="78" t="s">
        <v>434</v>
      </c>
      <c r="H991" s="78" t="s">
        <v>623</v>
      </c>
      <c r="I991" s="78" t="s">
        <v>2607</v>
      </c>
    </row>
    <row r="992" spans="1:9" s="54" customFormat="1" ht="13.5" hidden="1" customHeight="1" x14ac:dyDescent="0.2">
      <c r="A992" s="78" t="s">
        <v>84</v>
      </c>
      <c r="B992" s="80">
        <v>9</v>
      </c>
      <c r="C992" s="83">
        <v>114790.14</v>
      </c>
      <c r="D992" s="83">
        <v>0</v>
      </c>
      <c r="E992" s="83">
        <v>114790.14</v>
      </c>
      <c r="F992" s="78" t="s">
        <v>2608</v>
      </c>
      <c r="G992" s="78" t="s">
        <v>434</v>
      </c>
      <c r="H992" s="78" t="s">
        <v>626</v>
      </c>
      <c r="I992" s="78" t="s">
        <v>2609</v>
      </c>
    </row>
    <row r="993" spans="1:9" s="54" customFormat="1" ht="13.5" hidden="1" customHeight="1" x14ac:dyDescent="0.2">
      <c r="A993" s="78" t="s">
        <v>84</v>
      </c>
      <c r="B993" s="80">
        <v>10</v>
      </c>
      <c r="C993" s="83">
        <v>114790.14</v>
      </c>
      <c r="D993" s="83">
        <v>0</v>
      </c>
      <c r="E993" s="83">
        <v>114790.14</v>
      </c>
      <c r="F993" s="78" t="s">
        <v>2610</v>
      </c>
      <c r="G993" s="78" t="s">
        <v>434</v>
      </c>
      <c r="H993" s="78" t="s">
        <v>629</v>
      </c>
      <c r="I993" s="78" t="s">
        <v>2611</v>
      </c>
    </row>
    <row r="994" spans="1:9" s="54" customFormat="1" ht="13.5" hidden="1" customHeight="1" x14ac:dyDescent="0.2">
      <c r="A994" s="78" t="s">
        <v>84</v>
      </c>
      <c r="B994" s="80">
        <v>11</v>
      </c>
      <c r="C994" s="83">
        <v>114790.14</v>
      </c>
      <c r="D994" s="83">
        <v>0</v>
      </c>
      <c r="E994" s="83">
        <v>114790.14</v>
      </c>
      <c r="F994" s="78" t="s">
        <v>2612</v>
      </c>
      <c r="G994" s="78" t="s">
        <v>434</v>
      </c>
      <c r="H994" s="78" t="s">
        <v>632</v>
      </c>
      <c r="I994" s="78" t="s">
        <v>2613</v>
      </c>
    </row>
    <row r="995" spans="1:9" s="54" customFormat="1" ht="13.5" hidden="1" customHeight="1" x14ac:dyDescent="0.2">
      <c r="A995" s="78" t="s">
        <v>84</v>
      </c>
      <c r="B995" s="80">
        <v>12</v>
      </c>
      <c r="C995" s="83">
        <v>114787.99</v>
      </c>
      <c r="D995" s="83">
        <v>0</v>
      </c>
      <c r="E995" s="83">
        <v>114787.99</v>
      </c>
      <c r="F995" s="78" t="s">
        <v>2614</v>
      </c>
      <c r="G995" s="78" t="s">
        <v>434</v>
      </c>
      <c r="H995" s="78" t="s">
        <v>635</v>
      </c>
      <c r="I995" s="78" t="s">
        <v>2615</v>
      </c>
    </row>
    <row r="996" spans="1:9" s="54" customFormat="1" ht="13.5" hidden="1" customHeight="1" x14ac:dyDescent="0.2">
      <c r="A996" s="78" t="s">
        <v>85</v>
      </c>
      <c r="B996" s="80">
        <v>1</v>
      </c>
      <c r="C996" s="83">
        <v>230375.54</v>
      </c>
      <c r="D996" s="83">
        <v>0</v>
      </c>
      <c r="E996" s="83">
        <v>230375.54</v>
      </c>
      <c r="F996" s="78" t="s">
        <v>2616</v>
      </c>
      <c r="G996" s="78" t="s">
        <v>385</v>
      </c>
      <c r="H996" s="78" t="s">
        <v>602</v>
      </c>
      <c r="I996" s="78" t="s">
        <v>2617</v>
      </c>
    </row>
    <row r="997" spans="1:9" s="54" customFormat="1" ht="13.5" hidden="1" customHeight="1" x14ac:dyDescent="0.2">
      <c r="A997" s="78" t="s">
        <v>85</v>
      </c>
      <c r="B997" s="80">
        <v>2</v>
      </c>
      <c r="C997" s="83">
        <v>230375.54</v>
      </c>
      <c r="D997" s="83">
        <v>0</v>
      </c>
      <c r="E997" s="83">
        <v>230375.54</v>
      </c>
      <c r="F997" s="78" t="s">
        <v>2618</v>
      </c>
      <c r="G997" s="78" t="s">
        <v>385</v>
      </c>
      <c r="H997" s="78" t="s">
        <v>605</v>
      </c>
      <c r="I997" s="78" t="s">
        <v>2619</v>
      </c>
    </row>
    <row r="998" spans="1:9" s="54" customFormat="1" ht="13.5" hidden="1" customHeight="1" x14ac:dyDescent="0.2">
      <c r="A998" s="78" t="s">
        <v>85</v>
      </c>
      <c r="B998" s="80">
        <v>3</v>
      </c>
      <c r="C998" s="83">
        <v>230375.54</v>
      </c>
      <c r="D998" s="83">
        <v>0</v>
      </c>
      <c r="E998" s="83">
        <v>230375.54</v>
      </c>
      <c r="F998" s="78" t="s">
        <v>2620</v>
      </c>
      <c r="G998" s="78" t="s">
        <v>385</v>
      </c>
      <c r="H998" s="78" t="s">
        <v>608</v>
      </c>
      <c r="I998" s="78" t="s">
        <v>2621</v>
      </c>
    </row>
    <row r="999" spans="1:9" s="54" customFormat="1" ht="13.5" hidden="1" customHeight="1" x14ac:dyDescent="0.2">
      <c r="A999" s="78" t="s">
        <v>85</v>
      </c>
      <c r="B999" s="80">
        <v>4</v>
      </c>
      <c r="C999" s="83">
        <v>230375.54</v>
      </c>
      <c r="D999" s="83">
        <v>0</v>
      </c>
      <c r="E999" s="83">
        <v>230375.54</v>
      </c>
      <c r="F999" s="78" t="s">
        <v>2622</v>
      </c>
      <c r="G999" s="78" t="s">
        <v>385</v>
      </c>
      <c r="H999" s="78" t="s">
        <v>611</v>
      </c>
      <c r="I999" s="78" t="s">
        <v>2623</v>
      </c>
    </row>
    <row r="1000" spans="1:9" s="54" customFormat="1" ht="13.5" hidden="1" customHeight="1" x14ac:dyDescent="0.2">
      <c r="A1000" s="78" t="s">
        <v>85</v>
      </c>
      <c r="B1000" s="80">
        <v>5</v>
      </c>
      <c r="C1000" s="83">
        <v>230375.54</v>
      </c>
      <c r="D1000" s="83">
        <v>0</v>
      </c>
      <c r="E1000" s="83">
        <v>230375.54</v>
      </c>
      <c r="F1000" s="78" t="s">
        <v>2624</v>
      </c>
      <c r="G1000" s="78" t="s">
        <v>385</v>
      </c>
      <c r="H1000" s="78" t="s">
        <v>614</v>
      </c>
      <c r="I1000" s="78" t="s">
        <v>2625</v>
      </c>
    </row>
    <row r="1001" spans="1:9" s="54" customFormat="1" ht="13.5" hidden="1" customHeight="1" x14ac:dyDescent="0.2">
      <c r="A1001" s="78" t="s">
        <v>85</v>
      </c>
      <c r="B1001" s="80">
        <v>6</v>
      </c>
      <c r="C1001" s="83">
        <v>364817.7</v>
      </c>
      <c r="D1001" s="83">
        <v>0</v>
      </c>
      <c r="E1001" s="83">
        <v>364817.7</v>
      </c>
      <c r="F1001" s="78" t="s">
        <v>2626</v>
      </c>
      <c r="G1001" s="78" t="s">
        <v>385</v>
      </c>
      <c r="H1001" s="78" t="s">
        <v>617</v>
      </c>
      <c r="I1001" s="78" t="s">
        <v>2627</v>
      </c>
    </row>
    <row r="1002" spans="1:9" s="54" customFormat="1" ht="13.5" hidden="1" customHeight="1" x14ac:dyDescent="0.2">
      <c r="A1002" s="78" t="s">
        <v>85</v>
      </c>
      <c r="B1002" s="80">
        <v>7</v>
      </c>
      <c r="C1002" s="83">
        <v>210197.44</v>
      </c>
      <c r="D1002" s="83">
        <v>0</v>
      </c>
      <c r="E1002" s="83">
        <v>210197.44</v>
      </c>
      <c r="F1002" s="78" t="s">
        <v>2628</v>
      </c>
      <c r="G1002" s="78" t="s">
        <v>385</v>
      </c>
      <c r="H1002" s="78" t="s">
        <v>620</v>
      </c>
      <c r="I1002" s="78" t="s">
        <v>2629</v>
      </c>
    </row>
    <row r="1003" spans="1:9" s="54" customFormat="1" ht="13.5" hidden="1" customHeight="1" x14ac:dyDescent="0.2">
      <c r="A1003" s="78" t="s">
        <v>85</v>
      </c>
      <c r="B1003" s="80">
        <v>8</v>
      </c>
      <c r="C1003" s="83">
        <v>210199.9</v>
      </c>
      <c r="D1003" s="83">
        <v>0</v>
      </c>
      <c r="E1003" s="83">
        <v>210199.9</v>
      </c>
      <c r="F1003" s="78" t="s">
        <v>2630</v>
      </c>
      <c r="G1003" s="78" t="s">
        <v>385</v>
      </c>
      <c r="H1003" s="78" t="s">
        <v>623</v>
      </c>
      <c r="I1003" s="78" t="s">
        <v>2631</v>
      </c>
    </row>
    <row r="1004" spans="1:9" s="54" customFormat="1" ht="13.5" hidden="1" customHeight="1" x14ac:dyDescent="0.2">
      <c r="A1004" s="78" t="s">
        <v>85</v>
      </c>
      <c r="B1004" s="80">
        <v>9</v>
      </c>
      <c r="C1004" s="83">
        <v>224662.06</v>
      </c>
      <c r="D1004" s="83">
        <v>0</v>
      </c>
      <c r="E1004" s="83">
        <v>224662.06</v>
      </c>
      <c r="F1004" s="78" t="s">
        <v>2632</v>
      </c>
      <c r="G1004" s="78" t="s">
        <v>385</v>
      </c>
      <c r="H1004" s="78" t="s">
        <v>626</v>
      </c>
      <c r="I1004" s="78" t="s">
        <v>2633</v>
      </c>
    </row>
    <row r="1005" spans="1:9" s="54" customFormat="1" ht="13.5" hidden="1" customHeight="1" x14ac:dyDescent="0.2">
      <c r="A1005" s="78" t="s">
        <v>85</v>
      </c>
      <c r="B1005" s="80">
        <v>10</v>
      </c>
      <c r="C1005" s="83">
        <v>224662.06</v>
      </c>
      <c r="D1005" s="83">
        <v>0</v>
      </c>
      <c r="E1005" s="83">
        <v>224662.06</v>
      </c>
      <c r="F1005" s="78" t="s">
        <v>2634</v>
      </c>
      <c r="G1005" s="78" t="s">
        <v>385</v>
      </c>
      <c r="H1005" s="78" t="s">
        <v>629</v>
      </c>
      <c r="I1005" s="78" t="s">
        <v>2635</v>
      </c>
    </row>
    <row r="1006" spans="1:9" s="54" customFormat="1" ht="13.5" hidden="1" customHeight="1" x14ac:dyDescent="0.2">
      <c r="A1006" s="78" t="s">
        <v>85</v>
      </c>
      <c r="B1006" s="80">
        <v>11</v>
      </c>
      <c r="C1006" s="83">
        <v>224662.06</v>
      </c>
      <c r="D1006" s="83">
        <v>0</v>
      </c>
      <c r="E1006" s="83">
        <v>224662.06</v>
      </c>
      <c r="F1006" s="78" t="s">
        <v>2636</v>
      </c>
      <c r="G1006" s="78" t="s">
        <v>385</v>
      </c>
      <c r="H1006" s="78" t="s">
        <v>632</v>
      </c>
      <c r="I1006" s="78" t="s">
        <v>2637</v>
      </c>
    </row>
    <row r="1007" spans="1:9" s="54" customFormat="1" ht="13.5" hidden="1" customHeight="1" x14ac:dyDescent="0.2">
      <c r="A1007" s="78" t="s">
        <v>85</v>
      </c>
      <c r="B1007" s="80">
        <v>12</v>
      </c>
      <c r="C1007" s="83">
        <v>1151015.73</v>
      </c>
      <c r="D1007" s="83">
        <v>0</v>
      </c>
      <c r="E1007" s="83">
        <v>1151015.73</v>
      </c>
      <c r="F1007" s="78" t="s">
        <v>2638</v>
      </c>
      <c r="G1007" s="78" t="s">
        <v>385</v>
      </c>
      <c r="H1007" s="78" t="s">
        <v>635</v>
      </c>
      <c r="I1007" s="78" t="s">
        <v>2639</v>
      </c>
    </row>
    <row r="1008" spans="1:9" s="54" customFormat="1" ht="13.5" hidden="1" customHeight="1" x14ac:dyDescent="0.2">
      <c r="A1008" s="78" t="s">
        <v>86</v>
      </c>
      <c r="B1008" s="80">
        <v>1</v>
      </c>
      <c r="C1008" s="83">
        <v>330980.75</v>
      </c>
      <c r="D1008" s="83">
        <v>0</v>
      </c>
      <c r="E1008" s="83">
        <v>330980.75</v>
      </c>
      <c r="F1008" s="78" t="s">
        <v>2640</v>
      </c>
      <c r="G1008" s="78" t="s">
        <v>381</v>
      </c>
      <c r="H1008" s="78" t="s">
        <v>602</v>
      </c>
      <c r="I1008" s="78" t="s">
        <v>2641</v>
      </c>
    </row>
    <row r="1009" spans="1:9" s="54" customFormat="1" ht="13.5" hidden="1" customHeight="1" x14ac:dyDescent="0.2">
      <c r="A1009" s="78" t="s">
        <v>86</v>
      </c>
      <c r="B1009" s="80">
        <v>2</v>
      </c>
      <c r="C1009" s="83">
        <v>330980.75</v>
      </c>
      <c r="D1009" s="83">
        <v>0</v>
      </c>
      <c r="E1009" s="83">
        <v>330980.75</v>
      </c>
      <c r="F1009" s="78" t="s">
        <v>2642</v>
      </c>
      <c r="G1009" s="78" t="s">
        <v>381</v>
      </c>
      <c r="H1009" s="78" t="s">
        <v>605</v>
      </c>
      <c r="I1009" s="78" t="s">
        <v>2643</v>
      </c>
    </row>
    <row r="1010" spans="1:9" s="54" customFormat="1" ht="13.5" hidden="1" customHeight="1" x14ac:dyDescent="0.2">
      <c r="A1010" s="78" t="s">
        <v>86</v>
      </c>
      <c r="B1010" s="80">
        <v>3</v>
      </c>
      <c r="C1010" s="83">
        <v>330980.75</v>
      </c>
      <c r="D1010" s="83">
        <v>0</v>
      </c>
      <c r="E1010" s="83">
        <v>330980.75</v>
      </c>
      <c r="F1010" s="78" t="s">
        <v>2644</v>
      </c>
      <c r="G1010" s="78" t="s">
        <v>381</v>
      </c>
      <c r="H1010" s="78" t="s">
        <v>608</v>
      </c>
      <c r="I1010" s="78" t="s">
        <v>2645</v>
      </c>
    </row>
    <row r="1011" spans="1:9" s="54" customFormat="1" ht="13.5" hidden="1" customHeight="1" x14ac:dyDescent="0.2">
      <c r="A1011" s="78" t="s">
        <v>86</v>
      </c>
      <c r="B1011" s="80">
        <v>4</v>
      </c>
      <c r="C1011" s="83">
        <v>330980.75</v>
      </c>
      <c r="D1011" s="83">
        <v>0</v>
      </c>
      <c r="E1011" s="83">
        <v>330980.75</v>
      </c>
      <c r="F1011" s="78" t="s">
        <v>2646</v>
      </c>
      <c r="G1011" s="78" t="s">
        <v>381</v>
      </c>
      <c r="H1011" s="78" t="s">
        <v>611</v>
      </c>
      <c r="I1011" s="78" t="s">
        <v>2647</v>
      </c>
    </row>
    <row r="1012" spans="1:9" s="54" customFormat="1" ht="13.5" hidden="1" customHeight="1" x14ac:dyDescent="0.2">
      <c r="A1012" s="78" t="s">
        <v>86</v>
      </c>
      <c r="B1012" s="80">
        <v>5</v>
      </c>
      <c r="C1012" s="83">
        <v>330980.75</v>
      </c>
      <c r="D1012" s="83">
        <v>0</v>
      </c>
      <c r="E1012" s="83">
        <v>330980.75</v>
      </c>
      <c r="F1012" s="78" t="s">
        <v>2648</v>
      </c>
      <c r="G1012" s="78" t="s">
        <v>381</v>
      </c>
      <c r="H1012" s="78" t="s">
        <v>614</v>
      </c>
      <c r="I1012" s="78" t="s">
        <v>2649</v>
      </c>
    </row>
    <row r="1013" spans="1:9" s="54" customFormat="1" ht="13.5" hidden="1" customHeight="1" x14ac:dyDescent="0.2">
      <c r="A1013" s="78" t="s">
        <v>86</v>
      </c>
      <c r="B1013" s="80">
        <v>6</v>
      </c>
      <c r="C1013" s="83">
        <v>262756.21000000002</v>
      </c>
      <c r="D1013" s="83">
        <v>0</v>
      </c>
      <c r="E1013" s="83">
        <v>262756.21000000002</v>
      </c>
      <c r="F1013" s="78" t="s">
        <v>2650</v>
      </c>
      <c r="G1013" s="78" t="s">
        <v>381</v>
      </c>
      <c r="H1013" s="78" t="s">
        <v>617</v>
      </c>
      <c r="I1013" s="78" t="s">
        <v>2651</v>
      </c>
    </row>
    <row r="1014" spans="1:9" s="54" customFormat="1" ht="13.5" hidden="1" customHeight="1" x14ac:dyDescent="0.2">
      <c r="A1014" s="78" t="s">
        <v>86</v>
      </c>
      <c r="B1014" s="80">
        <v>7</v>
      </c>
      <c r="C1014" s="83">
        <v>264039.2</v>
      </c>
      <c r="D1014" s="83">
        <v>0</v>
      </c>
      <c r="E1014" s="83">
        <v>264039.2</v>
      </c>
      <c r="F1014" s="78" t="s">
        <v>2652</v>
      </c>
      <c r="G1014" s="78" t="s">
        <v>381</v>
      </c>
      <c r="H1014" s="78" t="s">
        <v>620</v>
      </c>
      <c r="I1014" s="78" t="s">
        <v>2653</v>
      </c>
    </row>
    <row r="1015" spans="1:9" s="54" customFormat="1" ht="13.5" hidden="1" customHeight="1" x14ac:dyDescent="0.2">
      <c r="A1015" s="78" t="s">
        <v>86</v>
      </c>
      <c r="B1015" s="80">
        <v>8</v>
      </c>
      <c r="C1015" s="83">
        <v>264042.62</v>
      </c>
      <c r="D1015" s="83">
        <v>0</v>
      </c>
      <c r="E1015" s="83">
        <v>264042.62</v>
      </c>
      <c r="F1015" s="78" t="s">
        <v>2654</v>
      </c>
      <c r="G1015" s="78" t="s">
        <v>381</v>
      </c>
      <c r="H1015" s="78" t="s">
        <v>623</v>
      </c>
      <c r="I1015" s="78" t="s">
        <v>2655</v>
      </c>
    </row>
    <row r="1016" spans="1:9" s="54" customFormat="1" ht="13.5" hidden="1" customHeight="1" x14ac:dyDescent="0.2">
      <c r="A1016" s="78" t="s">
        <v>86</v>
      </c>
      <c r="B1016" s="80">
        <v>9</v>
      </c>
      <c r="C1016" s="83">
        <v>284164.47999999998</v>
      </c>
      <c r="D1016" s="83">
        <v>0</v>
      </c>
      <c r="E1016" s="83">
        <v>284164.47999999998</v>
      </c>
      <c r="F1016" s="78" t="s">
        <v>2656</v>
      </c>
      <c r="G1016" s="78" t="s">
        <v>381</v>
      </c>
      <c r="H1016" s="78" t="s">
        <v>626</v>
      </c>
      <c r="I1016" s="78" t="s">
        <v>2657</v>
      </c>
    </row>
    <row r="1017" spans="1:9" s="54" customFormat="1" ht="13.5" hidden="1" customHeight="1" x14ac:dyDescent="0.2">
      <c r="A1017" s="78" t="s">
        <v>86</v>
      </c>
      <c r="B1017" s="80">
        <v>10</v>
      </c>
      <c r="C1017" s="83">
        <v>284164.47999999998</v>
      </c>
      <c r="D1017" s="83">
        <v>0</v>
      </c>
      <c r="E1017" s="83">
        <v>284164.47999999998</v>
      </c>
      <c r="F1017" s="78" t="s">
        <v>2658</v>
      </c>
      <c r="G1017" s="78" t="s">
        <v>381</v>
      </c>
      <c r="H1017" s="78" t="s">
        <v>629</v>
      </c>
      <c r="I1017" s="78" t="s">
        <v>2659</v>
      </c>
    </row>
    <row r="1018" spans="1:9" s="54" customFormat="1" ht="13.5" hidden="1" customHeight="1" x14ac:dyDescent="0.2">
      <c r="A1018" s="78" t="s">
        <v>86</v>
      </c>
      <c r="B1018" s="80">
        <v>11</v>
      </c>
      <c r="C1018" s="83">
        <v>284164.49</v>
      </c>
      <c r="D1018" s="83">
        <v>0</v>
      </c>
      <c r="E1018" s="83">
        <v>284164.49</v>
      </c>
      <c r="F1018" s="78" t="s">
        <v>2660</v>
      </c>
      <c r="G1018" s="78" t="s">
        <v>381</v>
      </c>
      <c r="H1018" s="78" t="s">
        <v>632</v>
      </c>
      <c r="I1018" s="78" t="s">
        <v>2661</v>
      </c>
    </row>
    <row r="1019" spans="1:9" s="54" customFormat="1" ht="13.5" hidden="1" customHeight="1" x14ac:dyDescent="0.2">
      <c r="A1019" s="78" t="s">
        <v>86</v>
      </c>
      <c r="B1019" s="80">
        <v>12</v>
      </c>
      <c r="C1019" s="83">
        <v>284153.55</v>
      </c>
      <c r="D1019" s="83">
        <v>0</v>
      </c>
      <c r="E1019" s="83">
        <v>284153.55</v>
      </c>
      <c r="F1019" s="78" t="s">
        <v>2662</v>
      </c>
      <c r="G1019" s="78" t="s">
        <v>381</v>
      </c>
      <c r="H1019" s="78" t="s">
        <v>635</v>
      </c>
      <c r="I1019" s="78" t="s">
        <v>2663</v>
      </c>
    </row>
    <row r="1020" spans="1:9" s="54" customFormat="1" ht="13.5" hidden="1" customHeight="1" x14ac:dyDescent="0.2">
      <c r="A1020" s="78" t="s">
        <v>87</v>
      </c>
      <c r="B1020" s="80">
        <v>1</v>
      </c>
      <c r="C1020" s="83">
        <v>3868968.79</v>
      </c>
      <c r="D1020" s="83">
        <v>0</v>
      </c>
      <c r="E1020" s="83">
        <v>3868968.79</v>
      </c>
      <c r="F1020" s="78" t="s">
        <v>2664</v>
      </c>
      <c r="G1020" s="78" t="s">
        <v>389</v>
      </c>
      <c r="H1020" s="78" t="s">
        <v>602</v>
      </c>
      <c r="I1020" s="78" t="s">
        <v>2665</v>
      </c>
    </row>
    <row r="1021" spans="1:9" s="54" customFormat="1" ht="13.5" hidden="1" customHeight="1" x14ac:dyDescent="0.2">
      <c r="A1021" s="78" t="s">
        <v>87</v>
      </c>
      <c r="B1021" s="80">
        <v>2</v>
      </c>
      <c r="C1021" s="83">
        <v>3869218.79</v>
      </c>
      <c r="D1021" s="83">
        <v>0</v>
      </c>
      <c r="E1021" s="83">
        <v>3869218.79</v>
      </c>
      <c r="F1021" s="78" t="s">
        <v>2666</v>
      </c>
      <c r="G1021" s="78" t="s">
        <v>389</v>
      </c>
      <c r="H1021" s="78" t="s">
        <v>605</v>
      </c>
      <c r="I1021" s="78" t="s">
        <v>2667</v>
      </c>
    </row>
    <row r="1022" spans="1:9" s="54" customFormat="1" ht="13.5" hidden="1" customHeight="1" x14ac:dyDescent="0.2">
      <c r="A1022" s="78" t="s">
        <v>87</v>
      </c>
      <c r="B1022" s="80">
        <v>3</v>
      </c>
      <c r="C1022" s="83">
        <v>3869218.79</v>
      </c>
      <c r="D1022" s="83">
        <v>0</v>
      </c>
      <c r="E1022" s="83">
        <v>3869218.79</v>
      </c>
      <c r="F1022" s="78" t="s">
        <v>2668</v>
      </c>
      <c r="G1022" s="78" t="s">
        <v>389</v>
      </c>
      <c r="H1022" s="78" t="s">
        <v>608</v>
      </c>
      <c r="I1022" s="78" t="s">
        <v>2669</v>
      </c>
    </row>
    <row r="1023" spans="1:9" s="54" customFormat="1" ht="13.5" hidden="1" customHeight="1" x14ac:dyDescent="0.2">
      <c r="A1023" s="78" t="s">
        <v>87</v>
      </c>
      <c r="B1023" s="80">
        <v>4</v>
      </c>
      <c r="C1023" s="83">
        <v>3869218.79</v>
      </c>
      <c r="D1023" s="83">
        <v>0</v>
      </c>
      <c r="E1023" s="83">
        <v>3869218.79</v>
      </c>
      <c r="F1023" s="78" t="s">
        <v>2670</v>
      </c>
      <c r="G1023" s="78" t="s">
        <v>389</v>
      </c>
      <c r="H1023" s="78" t="s">
        <v>611</v>
      </c>
      <c r="I1023" s="78" t="s">
        <v>2671</v>
      </c>
    </row>
    <row r="1024" spans="1:9" s="54" customFormat="1" ht="13.5" hidden="1" customHeight="1" x14ac:dyDescent="0.2">
      <c r="A1024" s="78" t="s">
        <v>87</v>
      </c>
      <c r="B1024" s="80">
        <v>5</v>
      </c>
      <c r="C1024" s="83">
        <v>3869218.79</v>
      </c>
      <c r="D1024" s="83">
        <v>0</v>
      </c>
      <c r="E1024" s="83">
        <v>3869218.79</v>
      </c>
      <c r="F1024" s="78" t="s">
        <v>2672</v>
      </c>
      <c r="G1024" s="78" t="s">
        <v>389</v>
      </c>
      <c r="H1024" s="78" t="s">
        <v>614</v>
      </c>
      <c r="I1024" s="78" t="s">
        <v>2673</v>
      </c>
    </row>
    <row r="1025" spans="1:9" s="54" customFormat="1" ht="13.5" hidden="1" customHeight="1" x14ac:dyDescent="0.2">
      <c r="A1025" s="78" t="s">
        <v>87</v>
      </c>
      <c r="B1025" s="80">
        <v>6</v>
      </c>
      <c r="C1025" s="83">
        <v>2623649.69</v>
      </c>
      <c r="D1025" s="83">
        <v>0</v>
      </c>
      <c r="E1025" s="83">
        <v>2623649.69</v>
      </c>
      <c r="F1025" s="78" t="s">
        <v>2674</v>
      </c>
      <c r="G1025" s="78" t="s">
        <v>389</v>
      </c>
      <c r="H1025" s="78" t="s">
        <v>617</v>
      </c>
      <c r="I1025" s="78" t="s">
        <v>2675</v>
      </c>
    </row>
    <row r="1026" spans="1:9" s="54" customFormat="1" ht="13.5" hidden="1" customHeight="1" x14ac:dyDescent="0.2">
      <c r="A1026" s="78" t="s">
        <v>87</v>
      </c>
      <c r="B1026" s="80">
        <v>7</v>
      </c>
      <c r="C1026" s="83">
        <v>2623858.2400000002</v>
      </c>
      <c r="D1026" s="83">
        <v>0</v>
      </c>
      <c r="E1026" s="83">
        <v>2623858.2400000002</v>
      </c>
      <c r="F1026" s="78" t="s">
        <v>2676</v>
      </c>
      <c r="G1026" s="78" t="s">
        <v>389</v>
      </c>
      <c r="H1026" s="78" t="s">
        <v>620</v>
      </c>
      <c r="I1026" s="78" t="s">
        <v>2677</v>
      </c>
    </row>
    <row r="1027" spans="1:9" s="54" customFormat="1" ht="13.5" hidden="1" customHeight="1" x14ac:dyDescent="0.2">
      <c r="A1027" s="78" t="s">
        <v>87</v>
      </c>
      <c r="B1027" s="80">
        <v>8</v>
      </c>
      <c r="C1027" s="83">
        <v>2623875.9500000002</v>
      </c>
      <c r="D1027" s="83">
        <v>0</v>
      </c>
      <c r="E1027" s="83">
        <v>2623875.9500000002</v>
      </c>
      <c r="F1027" s="78" t="s">
        <v>2678</v>
      </c>
      <c r="G1027" s="78" t="s">
        <v>389</v>
      </c>
      <c r="H1027" s="78" t="s">
        <v>623</v>
      </c>
      <c r="I1027" s="78" t="s">
        <v>2679</v>
      </c>
    </row>
    <row r="1028" spans="1:9" s="54" customFormat="1" ht="13.5" hidden="1" customHeight="1" x14ac:dyDescent="0.2">
      <c r="A1028" s="78" t="s">
        <v>87</v>
      </c>
      <c r="B1028" s="80">
        <v>9</v>
      </c>
      <c r="C1028" s="83">
        <v>2729881.05</v>
      </c>
      <c r="D1028" s="83">
        <v>0</v>
      </c>
      <c r="E1028" s="83">
        <v>2729881.05</v>
      </c>
      <c r="F1028" s="78" t="s">
        <v>2680</v>
      </c>
      <c r="G1028" s="78" t="s">
        <v>389</v>
      </c>
      <c r="H1028" s="78" t="s">
        <v>626</v>
      </c>
      <c r="I1028" s="78" t="s">
        <v>2681</v>
      </c>
    </row>
    <row r="1029" spans="1:9" s="54" customFormat="1" ht="13.5" hidden="1" customHeight="1" x14ac:dyDescent="0.2">
      <c r="A1029" s="78" t="s">
        <v>87</v>
      </c>
      <c r="B1029" s="80">
        <v>10</v>
      </c>
      <c r="C1029" s="83">
        <v>2729881.05</v>
      </c>
      <c r="D1029" s="83">
        <v>0</v>
      </c>
      <c r="E1029" s="83">
        <v>2729881.05</v>
      </c>
      <c r="F1029" s="78" t="s">
        <v>2682</v>
      </c>
      <c r="G1029" s="78" t="s">
        <v>389</v>
      </c>
      <c r="H1029" s="78" t="s">
        <v>629</v>
      </c>
      <c r="I1029" s="78" t="s">
        <v>2683</v>
      </c>
    </row>
    <row r="1030" spans="1:9" s="54" customFormat="1" ht="13.5" hidden="1" customHeight="1" x14ac:dyDescent="0.2">
      <c r="A1030" s="78" t="s">
        <v>87</v>
      </c>
      <c r="B1030" s="80">
        <v>11</v>
      </c>
      <c r="C1030" s="83">
        <v>2729881.04</v>
      </c>
      <c r="D1030" s="83">
        <v>0</v>
      </c>
      <c r="E1030" s="83">
        <v>2729881.04</v>
      </c>
      <c r="F1030" s="78" t="s">
        <v>2684</v>
      </c>
      <c r="G1030" s="78" t="s">
        <v>389</v>
      </c>
      <c r="H1030" s="78" t="s">
        <v>632</v>
      </c>
      <c r="I1030" s="78" t="s">
        <v>2685</v>
      </c>
    </row>
    <row r="1031" spans="1:9" s="54" customFormat="1" ht="13.5" hidden="1" customHeight="1" x14ac:dyDescent="0.2">
      <c r="A1031" s="78" t="s">
        <v>87</v>
      </c>
      <c r="B1031" s="80">
        <v>12</v>
      </c>
      <c r="C1031" s="83">
        <v>2729823.29</v>
      </c>
      <c r="D1031" s="83">
        <v>0</v>
      </c>
      <c r="E1031" s="83">
        <v>2729823.29</v>
      </c>
      <c r="F1031" s="78" t="s">
        <v>2686</v>
      </c>
      <c r="G1031" s="78" t="s">
        <v>389</v>
      </c>
      <c r="H1031" s="78" t="s">
        <v>635</v>
      </c>
      <c r="I1031" s="78" t="s">
        <v>2687</v>
      </c>
    </row>
    <row r="1032" spans="1:9" s="54" customFormat="1" ht="13.5" hidden="1" customHeight="1" x14ac:dyDescent="0.2">
      <c r="A1032" s="78" t="s">
        <v>88</v>
      </c>
      <c r="B1032" s="80">
        <v>1</v>
      </c>
      <c r="C1032" s="83">
        <v>896767.94</v>
      </c>
      <c r="D1032" s="83">
        <v>0</v>
      </c>
      <c r="E1032" s="83">
        <v>896767.94</v>
      </c>
      <c r="F1032" s="78" t="s">
        <v>2688</v>
      </c>
      <c r="G1032" s="78" t="s">
        <v>356</v>
      </c>
      <c r="H1032" s="78" t="s">
        <v>602</v>
      </c>
      <c r="I1032" s="78" t="s">
        <v>2689</v>
      </c>
    </row>
    <row r="1033" spans="1:9" s="54" customFormat="1" ht="13.5" hidden="1" customHeight="1" x14ac:dyDescent="0.2">
      <c r="A1033" s="78" t="s">
        <v>88</v>
      </c>
      <c r="B1033" s="80">
        <v>2</v>
      </c>
      <c r="C1033" s="83">
        <v>896767.94</v>
      </c>
      <c r="D1033" s="83">
        <v>0</v>
      </c>
      <c r="E1033" s="83">
        <v>896767.94</v>
      </c>
      <c r="F1033" s="78" t="s">
        <v>2690</v>
      </c>
      <c r="G1033" s="78" t="s">
        <v>356</v>
      </c>
      <c r="H1033" s="78" t="s">
        <v>605</v>
      </c>
      <c r="I1033" s="78" t="s">
        <v>2691</v>
      </c>
    </row>
    <row r="1034" spans="1:9" s="54" customFormat="1" ht="13.5" hidden="1" customHeight="1" x14ac:dyDescent="0.2">
      <c r="A1034" s="78" t="s">
        <v>88</v>
      </c>
      <c r="B1034" s="80">
        <v>3</v>
      </c>
      <c r="C1034" s="83">
        <v>896767.94</v>
      </c>
      <c r="D1034" s="83">
        <v>0</v>
      </c>
      <c r="E1034" s="83">
        <v>896767.94</v>
      </c>
      <c r="F1034" s="78" t="s">
        <v>2692</v>
      </c>
      <c r="G1034" s="78" t="s">
        <v>356</v>
      </c>
      <c r="H1034" s="78" t="s">
        <v>608</v>
      </c>
      <c r="I1034" s="78" t="s">
        <v>2693</v>
      </c>
    </row>
    <row r="1035" spans="1:9" s="54" customFormat="1" ht="13.5" hidden="1" customHeight="1" x14ac:dyDescent="0.2">
      <c r="A1035" s="78" t="s">
        <v>88</v>
      </c>
      <c r="B1035" s="80">
        <v>4</v>
      </c>
      <c r="C1035" s="83">
        <v>896767.94</v>
      </c>
      <c r="D1035" s="83">
        <v>0</v>
      </c>
      <c r="E1035" s="83">
        <v>896767.94</v>
      </c>
      <c r="F1035" s="78" t="s">
        <v>2694</v>
      </c>
      <c r="G1035" s="78" t="s">
        <v>356</v>
      </c>
      <c r="H1035" s="78" t="s">
        <v>611</v>
      </c>
      <c r="I1035" s="78" t="s">
        <v>2695</v>
      </c>
    </row>
    <row r="1036" spans="1:9" s="54" customFormat="1" ht="13.5" hidden="1" customHeight="1" x14ac:dyDescent="0.2">
      <c r="A1036" s="78" t="s">
        <v>88</v>
      </c>
      <c r="B1036" s="80">
        <v>5</v>
      </c>
      <c r="C1036" s="83">
        <v>896767.94</v>
      </c>
      <c r="D1036" s="83">
        <v>0</v>
      </c>
      <c r="E1036" s="83">
        <v>896767.94</v>
      </c>
      <c r="F1036" s="78" t="s">
        <v>2696</v>
      </c>
      <c r="G1036" s="78" t="s">
        <v>356</v>
      </c>
      <c r="H1036" s="78" t="s">
        <v>614</v>
      </c>
      <c r="I1036" s="78" t="s">
        <v>2697</v>
      </c>
    </row>
    <row r="1037" spans="1:9" s="54" customFormat="1" ht="13.5" hidden="1" customHeight="1" x14ac:dyDescent="0.2">
      <c r="A1037" s="78" t="s">
        <v>88</v>
      </c>
      <c r="B1037" s="80">
        <v>6</v>
      </c>
      <c r="C1037" s="83">
        <v>882992.88</v>
      </c>
      <c r="D1037" s="83">
        <v>0</v>
      </c>
      <c r="E1037" s="83">
        <v>882992.88</v>
      </c>
      <c r="F1037" s="78" t="s">
        <v>2698</v>
      </c>
      <c r="G1037" s="78" t="s">
        <v>356</v>
      </c>
      <c r="H1037" s="78" t="s">
        <v>617</v>
      </c>
      <c r="I1037" s="78" t="s">
        <v>2699</v>
      </c>
    </row>
    <row r="1038" spans="1:9" s="54" customFormat="1" ht="13.5" hidden="1" customHeight="1" x14ac:dyDescent="0.2">
      <c r="A1038" s="78" t="s">
        <v>88</v>
      </c>
      <c r="B1038" s="80">
        <v>7</v>
      </c>
      <c r="C1038" s="83">
        <v>881416.04</v>
      </c>
      <c r="D1038" s="83">
        <v>0</v>
      </c>
      <c r="E1038" s="83">
        <v>881416.04</v>
      </c>
      <c r="F1038" s="78" t="s">
        <v>2700</v>
      </c>
      <c r="G1038" s="78" t="s">
        <v>356</v>
      </c>
      <c r="H1038" s="78" t="s">
        <v>620</v>
      </c>
      <c r="I1038" s="78" t="s">
        <v>2701</v>
      </c>
    </row>
    <row r="1039" spans="1:9" s="54" customFormat="1" ht="13.5" hidden="1" customHeight="1" x14ac:dyDescent="0.2">
      <c r="A1039" s="78" t="s">
        <v>88</v>
      </c>
      <c r="B1039" s="80">
        <v>8</v>
      </c>
      <c r="C1039" s="83">
        <v>881420.7</v>
      </c>
      <c r="D1039" s="83">
        <v>0</v>
      </c>
      <c r="E1039" s="83">
        <v>881420.7</v>
      </c>
      <c r="F1039" s="78" t="s">
        <v>2702</v>
      </c>
      <c r="G1039" s="78" t="s">
        <v>356</v>
      </c>
      <c r="H1039" s="78" t="s">
        <v>623</v>
      </c>
      <c r="I1039" s="78" t="s">
        <v>2703</v>
      </c>
    </row>
    <row r="1040" spans="1:9" s="54" customFormat="1" ht="13.5" hidden="1" customHeight="1" x14ac:dyDescent="0.2">
      <c r="A1040" s="78" t="s">
        <v>88</v>
      </c>
      <c r="B1040" s="80">
        <v>9</v>
      </c>
      <c r="C1040" s="83">
        <v>908805.03</v>
      </c>
      <c r="D1040" s="83">
        <v>0</v>
      </c>
      <c r="E1040" s="83">
        <v>908805.03</v>
      </c>
      <c r="F1040" s="78" t="s">
        <v>2704</v>
      </c>
      <c r="G1040" s="78" t="s">
        <v>356</v>
      </c>
      <c r="H1040" s="78" t="s">
        <v>626</v>
      </c>
      <c r="I1040" s="78" t="s">
        <v>2705</v>
      </c>
    </row>
    <row r="1041" spans="1:9" s="54" customFormat="1" ht="13.5" hidden="1" customHeight="1" x14ac:dyDescent="0.2">
      <c r="A1041" s="78" t="s">
        <v>88</v>
      </c>
      <c r="B1041" s="80">
        <v>10</v>
      </c>
      <c r="C1041" s="83">
        <v>908805.03</v>
      </c>
      <c r="D1041" s="83">
        <v>0</v>
      </c>
      <c r="E1041" s="83">
        <v>908805.03</v>
      </c>
      <c r="F1041" s="78" t="s">
        <v>2706</v>
      </c>
      <c r="G1041" s="78" t="s">
        <v>356</v>
      </c>
      <c r="H1041" s="78" t="s">
        <v>629</v>
      </c>
      <c r="I1041" s="78" t="s">
        <v>2707</v>
      </c>
    </row>
    <row r="1042" spans="1:9" s="54" customFormat="1" ht="13.5" hidden="1" customHeight="1" x14ac:dyDescent="0.2">
      <c r="A1042" s="78" t="s">
        <v>88</v>
      </c>
      <c r="B1042" s="80">
        <v>11</v>
      </c>
      <c r="C1042" s="83">
        <v>908805.03</v>
      </c>
      <c r="D1042" s="83">
        <v>0</v>
      </c>
      <c r="E1042" s="83">
        <v>908805.03</v>
      </c>
      <c r="F1042" s="78" t="s">
        <v>2708</v>
      </c>
      <c r="G1042" s="78" t="s">
        <v>356</v>
      </c>
      <c r="H1042" s="78" t="s">
        <v>632</v>
      </c>
      <c r="I1042" s="78" t="s">
        <v>2709</v>
      </c>
    </row>
    <row r="1043" spans="1:9" s="54" customFormat="1" ht="13.5" hidden="1" customHeight="1" x14ac:dyDescent="0.2">
      <c r="A1043" s="78" t="s">
        <v>88</v>
      </c>
      <c r="B1043" s="80">
        <v>12</v>
      </c>
      <c r="C1043" s="83">
        <v>908790.15</v>
      </c>
      <c r="D1043" s="83">
        <v>0</v>
      </c>
      <c r="E1043" s="83">
        <v>908790.15</v>
      </c>
      <c r="F1043" s="78" t="s">
        <v>2710</v>
      </c>
      <c r="G1043" s="78" t="s">
        <v>356</v>
      </c>
      <c r="H1043" s="78" t="s">
        <v>635</v>
      </c>
      <c r="I1043" s="78" t="s">
        <v>2711</v>
      </c>
    </row>
    <row r="1044" spans="1:9" s="54" customFormat="1" ht="13.5" hidden="1" customHeight="1" x14ac:dyDescent="0.2">
      <c r="A1044" s="78" t="s">
        <v>89</v>
      </c>
      <c r="B1044" s="80">
        <v>1</v>
      </c>
      <c r="C1044" s="83">
        <v>623529.71</v>
      </c>
      <c r="D1044" s="83">
        <v>0</v>
      </c>
      <c r="E1044" s="83">
        <v>623529.71</v>
      </c>
      <c r="F1044" s="78" t="s">
        <v>2712</v>
      </c>
      <c r="G1044" s="78" t="s">
        <v>436</v>
      </c>
      <c r="H1044" s="78" t="s">
        <v>602</v>
      </c>
      <c r="I1044" s="78" t="s">
        <v>2713</v>
      </c>
    </row>
    <row r="1045" spans="1:9" s="54" customFormat="1" ht="13.5" hidden="1" customHeight="1" x14ac:dyDescent="0.2">
      <c r="A1045" s="78" t="s">
        <v>89</v>
      </c>
      <c r="B1045" s="80">
        <v>2</v>
      </c>
      <c r="C1045" s="83">
        <v>623529.71</v>
      </c>
      <c r="D1045" s="83">
        <v>0</v>
      </c>
      <c r="E1045" s="83">
        <v>623529.71</v>
      </c>
      <c r="F1045" s="78" t="s">
        <v>2714</v>
      </c>
      <c r="G1045" s="78" t="s">
        <v>436</v>
      </c>
      <c r="H1045" s="78" t="s">
        <v>605</v>
      </c>
      <c r="I1045" s="78" t="s">
        <v>2715</v>
      </c>
    </row>
    <row r="1046" spans="1:9" s="54" customFormat="1" ht="13.5" hidden="1" customHeight="1" x14ac:dyDescent="0.2">
      <c r="A1046" s="78" t="s">
        <v>89</v>
      </c>
      <c r="B1046" s="80">
        <v>3</v>
      </c>
      <c r="C1046" s="83">
        <v>623529.71</v>
      </c>
      <c r="D1046" s="83">
        <v>0</v>
      </c>
      <c r="E1046" s="83">
        <v>623529.71</v>
      </c>
      <c r="F1046" s="78" t="s">
        <v>2716</v>
      </c>
      <c r="G1046" s="78" t="s">
        <v>436</v>
      </c>
      <c r="H1046" s="78" t="s">
        <v>608</v>
      </c>
      <c r="I1046" s="78" t="s">
        <v>2717</v>
      </c>
    </row>
    <row r="1047" spans="1:9" s="54" customFormat="1" ht="13.5" hidden="1" customHeight="1" x14ac:dyDescent="0.2">
      <c r="A1047" s="78" t="s">
        <v>89</v>
      </c>
      <c r="B1047" s="80">
        <v>4</v>
      </c>
      <c r="C1047" s="83">
        <v>623529.71</v>
      </c>
      <c r="D1047" s="83">
        <v>0</v>
      </c>
      <c r="E1047" s="83">
        <v>623529.71</v>
      </c>
      <c r="F1047" s="78" t="s">
        <v>2718</v>
      </c>
      <c r="G1047" s="78" t="s">
        <v>436</v>
      </c>
      <c r="H1047" s="78" t="s">
        <v>611</v>
      </c>
      <c r="I1047" s="78" t="s">
        <v>2719</v>
      </c>
    </row>
    <row r="1048" spans="1:9" s="54" customFormat="1" ht="13.5" hidden="1" customHeight="1" x14ac:dyDescent="0.2">
      <c r="A1048" s="78" t="s">
        <v>89</v>
      </c>
      <c r="B1048" s="80">
        <v>5</v>
      </c>
      <c r="C1048" s="83">
        <v>623529.71</v>
      </c>
      <c r="D1048" s="83">
        <v>0</v>
      </c>
      <c r="E1048" s="83">
        <v>623529.71</v>
      </c>
      <c r="F1048" s="78" t="s">
        <v>2720</v>
      </c>
      <c r="G1048" s="78" t="s">
        <v>436</v>
      </c>
      <c r="H1048" s="78" t="s">
        <v>614</v>
      </c>
      <c r="I1048" s="78" t="s">
        <v>2721</v>
      </c>
    </row>
    <row r="1049" spans="1:9" s="54" customFormat="1" ht="13.5" hidden="1" customHeight="1" x14ac:dyDescent="0.2">
      <c r="A1049" s="78" t="s">
        <v>89</v>
      </c>
      <c r="B1049" s="80">
        <v>6</v>
      </c>
      <c r="C1049" s="83">
        <v>593841.54</v>
      </c>
      <c r="D1049" s="83">
        <v>0</v>
      </c>
      <c r="E1049" s="83">
        <v>593841.54</v>
      </c>
      <c r="F1049" s="78" t="s">
        <v>2722</v>
      </c>
      <c r="G1049" s="78" t="s">
        <v>436</v>
      </c>
      <c r="H1049" s="78" t="s">
        <v>617</v>
      </c>
      <c r="I1049" s="78" t="s">
        <v>2723</v>
      </c>
    </row>
    <row r="1050" spans="1:9" s="54" customFormat="1" ht="13.5" hidden="1" customHeight="1" x14ac:dyDescent="0.2">
      <c r="A1050" s="78" t="s">
        <v>89</v>
      </c>
      <c r="B1050" s="80">
        <v>7</v>
      </c>
      <c r="C1050" s="83">
        <v>592676.12</v>
      </c>
      <c r="D1050" s="83">
        <v>0</v>
      </c>
      <c r="E1050" s="83">
        <v>592676.12</v>
      </c>
      <c r="F1050" s="78" t="s">
        <v>2724</v>
      </c>
      <c r="G1050" s="78" t="s">
        <v>436</v>
      </c>
      <c r="H1050" s="78" t="s">
        <v>620</v>
      </c>
      <c r="I1050" s="78" t="s">
        <v>2725</v>
      </c>
    </row>
    <row r="1051" spans="1:9" s="54" customFormat="1" ht="13.5" hidden="1" customHeight="1" x14ac:dyDescent="0.2">
      <c r="A1051" s="78" t="s">
        <v>89</v>
      </c>
      <c r="B1051" s="80">
        <v>8</v>
      </c>
      <c r="C1051" s="83">
        <v>592679.02</v>
      </c>
      <c r="D1051" s="83">
        <v>0</v>
      </c>
      <c r="E1051" s="83">
        <v>592679.02</v>
      </c>
      <c r="F1051" s="78" t="s">
        <v>2726</v>
      </c>
      <c r="G1051" s="78" t="s">
        <v>436</v>
      </c>
      <c r="H1051" s="78" t="s">
        <v>623</v>
      </c>
      <c r="I1051" s="78" t="s">
        <v>2727</v>
      </c>
    </row>
    <row r="1052" spans="1:9" s="54" customFormat="1" ht="13.5" hidden="1" customHeight="1" x14ac:dyDescent="0.2">
      <c r="A1052" s="78" t="s">
        <v>89</v>
      </c>
      <c r="B1052" s="80">
        <v>9</v>
      </c>
      <c r="C1052" s="83">
        <v>609705.84</v>
      </c>
      <c r="D1052" s="83">
        <v>0</v>
      </c>
      <c r="E1052" s="83">
        <v>609705.84</v>
      </c>
      <c r="F1052" s="78" t="s">
        <v>2728</v>
      </c>
      <c r="G1052" s="78" t="s">
        <v>436</v>
      </c>
      <c r="H1052" s="78" t="s">
        <v>626</v>
      </c>
      <c r="I1052" s="78" t="s">
        <v>2729</v>
      </c>
    </row>
    <row r="1053" spans="1:9" s="54" customFormat="1" ht="13.5" hidden="1" customHeight="1" x14ac:dyDescent="0.2">
      <c r="A1053" s="78" t="s">
        <v>89</v>
      </c>
      <c r="B1053" s="80">
        <v>10</v>
      </c>
      <c r="C1053" s="83">
        <v>609705.82999999996</v>
      </c>
      <c r="D1053" s="83">
        <v>0</v>
      </c>
      <c r="E1053" s="83">
        <v>609705.82999999996</v>
      </c>
      <c r="F1053" s="78" t="s">
        <v>2730</v>
      </c>
      <c r="G1053" s="78" t="s">
        <v>436</v>
      </c>
      <c r="H1053" s="78" t="s">
        <v>629</v>
      </c>
      <c r="I1053" s="78" t="s">
        <v>2731</v>
      </c>
    </row>
    <row r="1054" spans="1:9" s="54" customFormat="1" ht="13.5" hidden="1" customHeight="1" x14ac:dyDescent="0.2">
      <c r="A1054" s="78" t="s">
        <v>89</v>
      </c>
      <c r="B1054" s="80">
        <v>11</v>
      </c>
      <c r="C1054" s="83">
        <v>609705.84</v>
      </c>
      <c r="D1054" s="83">
        <v>0</v>
      </c>
      <c r="E1054" s="83">
        <v>609705.84</v>
      </c>
      <c r="F1054" s="78" t="s">
        <v>2732</v>
      </c>
      <c r="G1054" s="78" t="s">
        <v>436</v>
      </c>
      <c r="H1054" s="78" t="s">
        <v>632</v>
      </c>
      <c r="I1054" s="78" t="s">
        <v>2733</v>
      </c>
    </row>
    <row r="1055" spans="1:9" s="54" customFormat="1" ht="13.5" hidden="1" customHeight="1" x14ac:dyDescent="0.2">
      <c r="A1055" s="78" t="s">
        <v>89</v>
      </c>
      <c r="B1055" s="80">
        <v>12</v>
      </c>
      <c r="C1055" s="83">
        <v>609696.57999999996</v>
      </c>
      <c r="D1055" s="83">
        <v>0</v>
      </c>
      <c r="E1055" s="83">
        <v>609696.57999999996</v>
      </c>
      <c r="F1055" s="78" t="s">
        <v>2734</v>
      </c>
      <c r="G1055" s="78" t="s">
        <v>436</v>
      </c>
      <c r="H1055" s="78" t="s">
        <v>635</v>
      </c>
      <c r="I1055" s="78" t="s">
        <v>2735</v>
      </c>
    </row>
    <row r="1056" spans="1:9" s="54" customFormat="1" ht="13.5" hidden="1" customHeight="1" x14ac:dyDescent="0.2">
      <c r="A1056" s="78" t="s">
        <v>90</v>
      </c>
      <c r="B1056" s="80">
        <v>1</v>
      </c>
      <c r="C1056" s="83">
        <v>11495827.15</v>
      </c>
      <c r="D1056" s="83">
        <v>0</v>
      </c>
      <c r="E1056" s="83">
        <v>11495827.15</v>
      </c>
      <c r="F1056" s="78" t="s">
        <v>2736</v>
      </c>
      <c r="G1056" s="78" t="s">
        <v>400</v>
      </c>
      <c r="H1056" s="78" t="s">
        <v>602</v>
      </c>
      <c r="I1056" s="78" t="s">
        <v>2737</v>
      </c>
    </row>
    <row r="1057" spans="1:9" s="54" customFormat="1" ht="13.5" hidden="1" customHeight="1" x14ac:dyDescent="0.2">
      <c r="A1057" s="78" t="s">
        <v>90</v>
      </c>
      <c r="B1057" s="80">
        <v>2</v>
      </c>
      <c r="C1057" s="83">
        <v>11496827.130000001</v>
      </c>
      <c r="D1057" s="83">
        <v>0</v>
      </c>
      <c r="E1057" s="83">
        <v>11496827.130000001</v>
      </c>
      <c r="F1057" s="78" t="s">
        <v>2738</v>
      </c>
      <c r="G1057" s="78" t="s">
        <v>400</v>
      </c>
      <c r="H1057" s="78" t="s">
        <v>605</v>
      </c>
      <c r="I1057" s="78" t="s">
        <v>2739</v>
      </c>
    </row>
    <row r="1058" spans="1:9" s="54" customFormat="1" ht="13.5" hidden="1" customHeight="1" x14ac:dyDescent="0.2">
      <c r="A1058" s="78" t="s">
        <v>90</v>
      </c>
      <c r="B1058" s="80">
        <v>3</v>
      </c>
      <c r="C1058" s="83">
        <v>11496833.119999999</v>
      </c>
      <c r="D1058" s="83">
        <v>0</v>
      </c>
      <c r="E1058" s="83">
        <v>11496833.119999999</v>
      </c>
      <c r="F1058" s="78" t="s">
        <v>2740</v>
      </c>
      <c r="G1058" s="78" t="s">
        <v>400</v>
      </c>
      <c r="H1058" s="78" t="s">
        <v>608</v>
      </c>
      <c r="I1058" s="78" t="s">
        <v>2741</v>
      </c>
    </row>
    <row r="1059" spans="1:9" s="54" customFormat="1" ht="13.5" hidden="1" customHeight="1" x14ac:dyDescent="0.2">
      <c r="A1059" s="78" t="s">
        <v>90</v>
      </c>
      <c r="B1059" s="80">
        <v>4</v>
      </c>
      <c r="C1059" s="83">
        <v>11496833.119999999</v>
      </c>
      <c r="D1059" s="83">
        <v>0</v>
      </c>
      <c r="E1059" s="83">
        <v>11496833.119999999</v>
      </c>
      <c r="F1059" s="78" t="s">
        <v>2742</v>
      </c>
      <c r="G1059" s="78" t="s">
        <v>400</v>
      </c>
      <c r="H1059" s="78" t="s">
        <v>611</v>
      </c>
      <c r="I1059" s="78" t="s">
        <v>2743</v>
      </c>
    </row>
    <row r="1060" spans="1:9" s="54" customFormat="1" ht="13.5" hidden="1" customHeight="1" x14ac:dyDescent="0.2">
      <c r="A1060" s="78" t="s">
        <v>90</v>
      </c>
      <c r="B1060" s="80">
        <v>5</v>
      </c>
      <c r="C1060" s="83">
        <v>11496833.119999999</v>
      </c>
      <c r="D1060" s="83">
        <v>0</v>
      </c>
      <c r="E1060" s="83">
        <v>11496833.119999999</v>
      </c>
      <c r="F1060" s="78" t="s">
        <v>2744</v>
      </c>
      <c r="G1060" s="78" t="s">
        <v>400</v>
      </c>
      <c r="H1060" s="78" t="s">
        <v>614</v>
      </c>
      <c r="I1060" s="78" t="s">
        <v>2745</v>
      </c>
    </row>
    <row r="1061" spans="1:9" s="54" customFormat="1" ht="13.5" hidden="1" customHeight="1" x14ac:dyDescent="0.2">
      <c r="A1061" s="78" t="s">
        <v>90</v>
      </c>
      <c r="B1061" s="80">
        <v>6</v>
      </c>
      <c r="C1061" s="83">
        <v>10716237.51</v>
      </c>
      <c r="D1061" s="83">
        <v>0</v>
      </c>
      <c r="E1061" s="83">
        <v>10716237.51</v>
      </c>
      <c r="F1061" s="78" t="s">
        <v>2746</v>
      </c>
      <c r="G1061" s="78" t="s">
        <v>400</v>
      </c>
      <c r="H1061" s="78" t="s">
        <v>617</v>
      </c>
      <c r="I1061" s="78" t="s">
        <v>2747</v>
      </c>
    </row>
    <row r="1062" spans="1:9" s="54" customFormat="1" ht="13.5" hidden="1" customHeight="1" x14ac:dyDescent="0.2">
      <c r="A1062" s="78" t="s">
        <v>90</v>
      </c>
      <c r="B1062" s="80">
        <v>7</v>
      </c>
      <c r="C1062" s="83">
        <v>10716081.65</v>
      </c>
      <c r="D1062" s="83">
        <v>0</v>
      </c>
      <c r="E1062" s="83">
        <v>10716081.65</v>
      </c>
      <c r="F1062" s="78" t="s">
        <v>2748</v>
      </c>
      <c r="G1062" s="78" t="s">
        <v>400</v>
      </c>
      <c r="H1062" s="78" t="s">
        <v>620</v>
      </c>
      <c r="I1062" s="78" t="s">
        <v>2749</v>
      </c>
    </row>
    <row r="1063" spans="1:9" s="54" customFormat="1" ht="13.5" hidden="1" customHeight="1" x14ac:dyDescent="0.2">
      <c r="A1063" s="78" t="s">
        <v>90</v>
      </c>
      <c r="B1063" s="80">
        <v>8</v>
      </c>
      <c r="C1063" s="83">
        <v>10715955.689999999</v>
      </c>
      <c r="D1063" s="83">
        <v>0</v>
      </c>
      <c r="E1063" s="83">
        <v>10715955.689999999</v>
      </c>
      <c r="F1063" s="78" t="s">
        <v>2750</v>
      </c>
      <c r="G1063" s="78" t="s">
        <v>400</v>
      </c>
      <c r="H1063" s="78" t="s">
        <v>623</v>
      </c>
      <c r="I1063" s="78" t="s">
        <v>2751</v>
      </c>
    </row>
    <row r="1064" spans="1:9" s="54" customFormat="1" ht="13.5" hidden="1" customHeight="1" x14ac:dyDescent="0.2">
      <c r="A1064" s="78" t="s">
        <v>90</v>
      </c>
      <c r="B1064" s="80">
        <v>9</v>
      </c>
      <c r="C1064" s="83">
        <v>11253196.51</v>
      </c>
      <c r="D1064" s="83">
        <v>0</v>
      </c>
      <c r="E1064" s="83">
        <v>11253196.51</v>
      </c>
      <c r="F1064" s="78" t="s">
        <v>2752</v>
      </c>
      <c r="G1064" s="78" t="s">
        <v>400</v>
      </c>
      <c r="H1064" s="78" t="s">
        <v>626</v>
      </c>
      <c r="I1064" s="78" t="s">
        <v>2753</v>
      </c>
    </row>
    <row r="1065" spans="1:9" s="54" customFormat="1" ht="13.5" hidden="1" customHeight="1" x14ac:dyDescent="0.2">
      <c r="A1065" s="78" t="s">
        <v>90</v>
      </c>
      <c r="B1065" s="80">
        <v>10</v>
      </c>
      <c r="C1065" s="83">
        <v>11253196.51</v>
      </c>
      <c r="D1065" s="83">
        <v>0</v>
      </c>
      <c r="E1065" s="83">
        <v>11253196.51</v>
      </c>
      <c r="F1065" s="78" t="s">
        <v>2754</v>
      </c>
      <c r="G1065" s="78" t="s">
        <v>400</v>
      </c>
      <c r="H1065" s="78" t="s">
        <v>629</v>
      </c>
      <c r="I1065" s="78" t="s">
        <v>2755</v>
      </c>
    </row>
    <row r="1066" spans="1:9" s="54" customFormat="1" ht="13.5" hidden="1" customHeight="1" x14ac:dyDescent="0.2">
      <c r="A1066" s="78" t="s">
        <v>90</v>
      </c>
      <c r="B1066" s="80">
        <v>11</v>
      </c>
      <c r="C1066" s="83">
        <v>11253154.84</v>
      </c>
      <c r="D1066" s="83">
        <v>0</v>
      </c>
      <c r="E1066" s="83">
        <v>11253154.84</v>
      </c>
      <c r="F1066" s="78" t="s">
        <v>2756</v>
      </c>
      <c r="G1066" s="78" t="s">
        <v>400</v>
      </c>
      <c r="H1066" s="78" t="s">
        <v>632</v>
      </c>
      <c r="I1066" s="78" t="s">
        <v>2757</v>
      </c>
    </row>
    <row r="1067" spans="1:9" s="54" customFormat="1" ht="13.5" hidden="1" customHeight="1" x14ac:dyDescent="0.2">
      <c r="A1067" s="78" t="s">
        <v>90</v>
      </c>
      <c r="B1067" s="80">
        <v>12</v>
      </c>
      <c r="C1067" s="83">
        <v>11110287.970000001</v>
      </c>
      <c r="D1067" s="83">
        <v>0</v>
      </c>
      <c r="E1067" s="83">
        <v>11110287.970000001</v>
      </c>
      <c r="F1067" s="78" t="s">
        <v>2758</v>
      </c>
      <c r="G1067" s="78" t="s">
        <v>400</v>
      </c>
      <c r="H1067" s="78" t="s">
        <v>635</v>
      </c>
      <c r="I1067" s="78" t="s">
        <v>2759</v>
      </c>
    </row>
    <row r="1068" spans="1:9" s="54" customFormat="1" ht="13.5" hidden="1" customHeight="1" x14ac:dyDescent="0.2">
      <c r="A1068" s="78" t="s">
        <v>91</v>
      </c>
      <c r="B1068" s="80">
        <v>1</v>
      </c>
      <c r="C1068" s="83">
        <v>5693945.9199999999</v>
      </c>
      <c r="D1068" s="83">
        <v>0</v>
      </c>
      <c r="E1068" s="83">
        <v>5693945.9199999999</v>
      </c>
      <c r="F1068" s="78" t="s">
        <v>2760</v>
      </c>
      <c r="G1068" s="78" t="s">
        <v>396</v>
      </c>
      <c r="H1068" s="78" t="s">
        <v>602</v>
      </c>
      <c r="I1068" s="78" t="s">
        <v>2761</v>
      </c>
    </row>
    <row r="1069" spans="1:9" s="54" customFormat="1" ht="13.5" hidden="1" customHeight="1" x14ac:dyDescent="0.2">
      <c r="A1069" s="78" t="s">
        <v>91</v>
      </c>
      <c r="B1069" s="80">
        <v>2</v>
      </c>
      <c r="C1069" s="83">
        <v>5694445.9199999999</v>
      </c>
      <c r="D1069" s="83">
        <v>0</v>
      </c>
      <c r="E1069" s="83">
        <v>5694445.9199999999</v>
      </c>
      <c r="F1069" s="78" t="s">
        <v>2762</v>
      </c>
      <c r="G1069" s="78" t="s">
        <v>396</v>
      </c>
      <c r="H1069" s="78" t="s">
        <v>605</v>
      </c>
      <c r="I1069" s="78" t="s">
        <v>2763</v>
      </c>
    </row>
    <row r="1070" spans="1:9" s="54" customFormat="1" ht="13.5" hidden="1" customHeight="1" x14ac:dyDescent="0.2">
      <c r="A1070" s="78" t="s">
        <v>91</v>
      </c>
      <c r="B1070" s="80">
        <v>3</v>
      </c>
      <c r="C1070" s="83">
        <v>5694896.8200000003</v>
      </c>
      <c r="D1070" s="83">
        <v>0</v>
      </c>
      <c r="E1070" s="83">
        <v>5694896.8200000003</v>
      </c>
      <c r="F1070" s="78" t="s">
        <v>2764</v>
      </c>
      <c r="G1070" s="78" t="s">
        <v>396</v>
      </c>
      <c r="H1070" s="78" t="s">
        <v>608</v>
      </c>
      <c r="I1070" s="78" t="s">
        <v>2765</v>
      </c>
    </row>
    <row r="1071" spans="1:9" s="54" customFormat="1" ht="13.5" hidden="1" customHeight="1" x14ac:dyDescent="0.2">
      <c r="A1071" s="78" t="s">
        <v>91</v>
      </c>
      <c r="B1071" s="80">
        <v>4</v>
      </c>
      <c r="C1071" s="83">
        <v>5694896.8200000003</v>
      </c>
      <c r="D1071" s="83">
        <v>0</v>
      </c>
      <c r="E1071" s="83">
        <v>5694896.8200000003</v>
      </c>
      <c r="F1071" s="78" t="s">
        <v>2766</v>
      </c>
      <c r="G1071" s="78" t="s">
        <v>396</v>
      </c>
      <c r="H1071" s="78" t="s">
        <v>611</v>
      </c>
      <c r="I1071" s="78" t="s">
        <v>2767</v>
      </c>
    </row>
    <row r="1072" spans="1:9" s="54" customFormat="1" ht="13.5" hidden="1" customHeight="1" x14ac:dyDescent="0.2">
      <c r="A1072" s="78" t="s">
        <v>91</v>
      </c>
      <c r="B1072" s="80">
        <v>5</v>
      </c>
      <c r="C1072" s="83">
        <v>5694896.8099999996</v>
      </c>
      <c r="D1072" s="83">
        <v>0</v>
      </c>
      <c r="E1072" s="83">
        <v>5694896.8099999996</v>
      </c>
      <c r="F1072" s="78" t="s">
        <v>2768</v>
      </c>
      <c r="G1072" s="78" t="s">
        <v>396</v>
      </c>
      <c r="H1072" s="78" t="s">
        <v>614</v>
      </c>
      <c r="I1072" s="78" t="s">
        <v>2769</v>
      </c>
    </row>
    <row r="1073" spans="1:9" s="54" customFormat="1" ht="13.5" hidden="1" customHeight="1" x14ac:dyDescent="0.2">
      <c r="A1073" s="78" t="s">
        <v>91</v>
      </c>
      <c r="B1073" s="80">
        <v>6</v>
      </c>
      <c r="C1073" s="83">
        <v>5037971.92</v>
      </c>
      <c r="D1073" s="83">
        <v>0</v>
      </c>
      <c r="E1073" s="83">
        <v>5037971.92</v>
      </c>
      <c r="F1073" s="78" t="s">
        <v>2770</v>
      </c>
      <c r="G1073" s="78" t="s">
        <v>396</v>
      </c>
      <c r="H1073" s="78" t="s">
        <v>617</v>
      </c>
      <c r="I1073" s="78" t="s">
        <v>2771</v>
      </c>
    </row>
    <row r="1074" spans="1:9" s="54" customFormat="1" ht="13.5" hidden="1" customHeight="1" x14ac:dyDescent="0.2">
      <c r="A1074" s="78" t="s">
        <v>91</v>
      </c>
      <c r="B1074" s="80">
        <v>7</v>
      </c>
      <c r="C1074" s="83">
        <v>5005869.22</v>
      </c>
      <c r="D1074" s="83">
        <v>0</v>
      </c>
      <c r="E1074" s="83">
        <v>5005869.22</v>
      </c>
      <c r="F1074" s="78" t="s">
        <v>2772</v>
      </c>
      <c r="G1074" s="78" t="s">
        <v>396</v>
      </c>
      <c r="H1074" s="78" t="s">
        <v>620</v>
      </c>
      <c r="I1074" s="78" t="s">
        <v>2773</v>
      </c>
    </row>
    <row r="1075" spans="1:9" s="54" customFormat="1" ht="13.5" hidden="1" customHeight="1" x14ac:dyDescent="0.2">
      <c r="A1075" s="78" t="s">
        <v>91</v>
      </c>
      <c r="B1075" s="80">
        <v>8</v>
      </c>
      <c r="C1075" s="83">
        <v>5005803.24</v>
      </c>
      <c r="D1075" s="83">
        <v>0</v>
      </c>
      <c r="E1075" s="83">
        <v>5005803.24</v>
      </c>
      <c r="F1075" s="78" t="s">
        <v>2774</v>
      </c>
      <c r="G1075" s="78" t="s">
        <v>396</v>
      </c>
      <c r="H1075" s="78" t="s">
        <v>623</v>
      </c>
      <c r="I1075" s="78" t="s">
        <v>2775</v>
      </c>
    </row>
    <row r="1076" spans="1:9" s="54" customFormat="1" ht="13.5" hidden="1" customHeight="1" x14ac:dyDescent="0.2">
      <c r="A1076" s="78" t="s">
        <v>91</v>
      </c>
      <c r="B1076" s="80">
        <v>9</v>
      </c>
      <c r="C1076" s="83">
        <v>5305474.2699999996</v>
      </c>
      <c r="D1076" s="83">
        <v>0</v>
      </c>
      <c r="E1076" s="83">
        <v>5305474.2699999996</v>
      </c>
      <c r="F1076" s="78" t="s">
        <v>2776</v>
      </c>
      <c r="G1076" s="78" t="s">
        <v>396</v>
      </c>
      <c r="H1076" s="78" t="s">
        <v>626</v>
      </c>
      <c r="I1076" s="78" t="s">
        <v>2777</v>
      </c>
    </row>
    <row r="1077" spans="1:9" s="54" customFormat="1" ht="13.5" hidden="1" customHeight="1" x14ac:dyDescent="0.2">
      <c r="A1077" s="78" t="s">
        <v>91</v>
      </c>
      <c r="B1077" s="80">
        <v>10</v>
      </c>
      <c r="C1077" s="83">
        <v>5305557.59</v>
      </c>
      <c r="D1077" s="83">
        <v>0</v>
      </c>
      <c r="E1077" s="83">
        <v>5305557.59</v>
      </c>
      <c r="F1077" s="78" t="s">
        <v>2778</v>
      </c>
      <c r="G1077" s="78" t="s">
        <v>396</v>
      </c>
      <c r="H1077" s="78" t="s">
        <v>629</v>
      </c>
      <c r="I1077" s="78" t="s">
        <v>2779</v>
      </c>
    </row>
    <row r="1078" spans="1:9" s="54" customFormat="1" ht="13.5" hidden="1" customHeight="1" x14ac:dyDescent="0.2">
      <c r="A1078" s="78" t="s">
        <v>91</v>
      </c>
      <c r="B1078" s="80">
        <v>11</v>
      </c>
      <c r="C1078" s="83">
        <v>5305557.5999999996</v>
      </c>
      <c r="D1078" s="83">
        <v>0</v>
      </c>
      <c r="E1078" s="83">
        <v>5305557.5999999996</v>
      </c>
      <c r="F1078" s="78" t="s">
        <v>2780</v>
      </c>
      <c r="G1078" s="78" t="s">
        <v>396</v>
      </c>
      <c r="H1078" s="78" t="s">
        <v>632</v>
      </c>
      <c r="I1078" s="78" t="s">
        <v>2781</v>
      </c>
    </row>
    <row r="1079" spans="1:9" s="54" customFormat="1" ht="13.5" hidden="1" customHeight="1" x14ac:dyDescent="0.2">
      <c r="A1079" s="78" t="s">
        <v>91</v>
      </c>
      <c r="B1079" s="80">
        <v>12</v>
      </c>
      <c r="C1079" s="83">
        <v>5321380.01</v>
      </c>
      <c r="D1079" s="83">
        <v>0</v>
      </c>
      <c r="E1079" s="83">
        <v>5321380.01</v>
      </c>
      <c r="F1079" s="78" t="s">
        <v>2782</v>
      </c>
      <c r="G1079" s="78" t="s">
        <v>396</v>
      </c>
      <c r="H1079" s="78" t="s">
        <v>635</v>
      </c>
      <c r="I1079" s="78" t="s">
        <v>2783</v>
      </c>
    </row>
    <row r="1080" spans="1:9" s="54" customFormat="1" ht="13.5" hidden="1" customHeight="1" x14ac:dyDescent="0.2">
      <c r="A1080" s="78" t="s">
        <v>93</v>
      </c>
      <c r="B1080" s="80">
        <v>1</v>
      </c>
      <c r="C1080" s="83">
        <v>606405.19999999995</v>
      </c>
      <c r="D1080" s="83">
        <v>0</v>
      </c>
      <c r="E1080" s="83">
        <v>606405.19999999995</v>
      </c>
      <c r="F1080" s="78" t="s">
        <v>2784</v>
      </c>
      <c r="G1080" s="78" t="s">
        <v>357</v>
      </c>
      <c r="H1080" s="78" t="s">
        <v>602</v>
      </c>
      <c r="I1080" s="78" t="s">
        <v>2785</v>
      </c>
    </row>
    <row r="1081" spans="1:9" s="54" customFormat="1" ht="13.5" hidden="1" customHeight="1" x14ac:dyDescent="0.2">
      <c r="A1081" s="78" t="s">
        <v>93</v>
      </c>
      <c r="B1081" s="80">
        <v>2</v>
      </c>
      <c r="C1081" s="83">
        <v>606405.19999999995</v>
      </c>
      <c r="D1081" s="83">
        <v>0</v>
      </c>
      <c r="E1081" s="83">
        <v>606405.19999999995</v>
      </c>
      <c r="F1081" s="78" t="s">
        <v>2786</v>
      </c>
      <c r="G1081" s="78" t="s">
        <v>357</v>
      </c>
      <c r="H1081" s="78" t="s">
        <v>605</v>
      </c>
      <c r="I1081" s="78" t="s">
        <v>2787</v>
      </c>
    </row>
    <row r="1082" spans="1:9" s="54" customFormat="1" ht="13.5" hidden="1" customHeight="1" x14ac:dyDescent="0.2">
      <c r="A1082" s="78" t="s">
        <v>93</v>
      </c>
      <c r="B1082" s="80">
        <v>3</v>
      </c>
      <c r="C1082" s="83">
        <v>606405.19999999995</v>
      </c>
      <c r="D1082" s="83">
        <v>0</v>
      </c>
      <c r="E1082" s="83">
        <v>606405.19999999995</v>
      </c>
      <c r="F1082" s="78" t="s">
        <v>2788</v>
      </c>
      <c r="G1082" s="78" t="s">
        <v>357</v>
      </c>
      <c r="H1082" s="78" t="s">
        <v>608</v>
      </c>
      <c r="I1082" s="78" t="s">
        <v>2789</v>
      </c>
    </row>
    <row r="1083" spans="1:9" s="54" customFormat="1" ht="13.5" hidden="1" customHeight="1" x14ac:dyDescent="0.2">
      <c r="A1083" s="78" t="s">
        <v>93</v>
      </c>
      <c r="B1083" s="80">
        <v>4</v>
      </c>
      <c r="C1083" s="83">
        <v>606405.19999999995</v>
      </c>
      <c r="D1083" s="83">
        <v>0</v>
      </c>
      <c r="E1083" s="83">
        <v>606405.19999999995</v>
      </c>
      <c r="F1083" s="78" t="s">
        <v>2790</v>
      </c>
      <c r="G1083" s="78" t="s">
        <v>357</v>
      </c>
      <c r="H1083" s="78" t="s">
        <v>611</v>
      </c>
      <c r="I1083" s="78" t="s">
        <v>2791</v>
      </c>
    </row>
    <row r="1084" spans="1:9" s="54" customFormat="1" ht="13.5" hidden="1" customHeight="1" x14ac:dyDescent="0.2">
      <c r="A1084" s="78" t="s">
        <v>93</v>
      </c>
      <c r="B1084" s="80">
        <v>5</v>
      </c>
      <c r="C1084" s="83">
        <v>606405.19999999995</v>
      </c>
      <c r="D1084" s="83">
        <v>0</v>
      </c>
      <c r="E1084" s="83">
        <v>606405.19999999995</v>
      </c>
      <c r="F1084" s="78" t="s">
        <v>2792</v>
      </c>
      <c r="G1084" s="78" t="s">
        <v>357</v>
      </c>
      <c r="H1084" s="78" t="s">
        <v>614</v>
      </c>
      <c r="I1084" s="78" t="s">
        <v>2793</v>
      </c>
    </row>
    <row r="1085" spans="1:9" s="54" customFormat="1" ht="13.5" hidden="1" customHeight="1" x14ac:dyDescent="0.2">
      <c r="A1085" s="78" t="s">
        <v>93</v>
      </c>
      <c r="B1085" s="80">
        <v>6</v>
      </c>
      <c r="C1085" s="83">
        <v>551745.57999999996</v>
      </c>
      <c r="D1085" s="83">
        <v>0</v>
      </c>
      <c r="E1085" s="83">
        <v>551745.57999999996</v>
      </c>
      <c r="F1085" s="78" t="s">
        <v>2794</v>
      </c>
      <c r="G1085" s="78" t="s">
        <v>357</v>
      </c>
      <c r="H1085" s="78" t="s">
        <v>617</v>
      </c>
      <c r="I1085" s="78" t="s">
        <v>2795</v>
      </c>
    </row>
    <row r="1086" spans="1:9" s="54" customFormat="1" ht="13.5" hidden="1" customHeight="1" x14ac:dyDescent="0.2">
      <c r="A1086" s="78" t="s">
        <v>93</v>
      </c>
      <c r="B1086" s="80">
        <v>7</v>
      </c>
      <c r="C1086" s="83">
        <v>552983.65</v>
      </c>
      <c r="D1086" s="83">
        <v>0</v>
      </c>
      <c r="E1086" s="83">
        <v>552983.65</v>
      </c>
      <c r="F1086" s="78" t="s">
        <v>2796</v>
      </c>
      <c r="G1086" s="78" t="s">
        <v>357</v>
      </c>
      <c r="H1086" s="78" t="s">
        <v>620</v>
      </c>
      <c r="I1086" s="78" t="s">
        <v>2797</v>
      </c>
    </row>
    <row r="1087" spans="1:9" s="54" customFormat="1" ht="13.5" hidden="1" customHeight="1" x14ac:dyDescent="0.2">
      <c r="A1087" s="78" t="s">
        <v>93</v>
      </c>
      <c r="B1087" s="80">
        <v>8</v>
      </c>
      <c r="C1087" s="83">
        <v>552986.92000000004</v>
      </c>
      <c r="D1087" s="83">
        <v>0</v>
      </c>
      <c r="E1087" s="83">
        <v>552986.92000000004</v>
      </c>
      <c r="F1087" s="78" t="s">
        <v>2798</v>
      </c>
      <c r="G1087" s="78" t="s">
        <v>357</v>
      </c>
      <c r="H1087" s="78" t="s">
        <v>623</v>
      </c>
      <c r="I1087" s="78" t="s">
        <v>2799</v>
      </c>
    </row>
    <row r="1088" spans="1:9" s="54" customFormat="1" ht="13.5" hidden="1" customHeight="1" x14ac:dyDescent="0.2">
      <c r="A1088" s="78" t="s">
        <v>93</v>
      </c>
      <c r="B1088" s="80">
        <v>9</v>
      </c>
      <c r="C1088" s="83">
        <v>572210.73</v>
      </c>
      <c r="D1088" s="83">
        <v>0</v>
      </c>
      <c r="E1088" s="83">
        <v>572210.73</v>
      </c>
      <c r="F1088" s="78" t="s">
        <v>2800</v>
      </c>
      <c r="G1088" s="78" t="s">
        <v>357</v>
      </c>
      <c r="H1088" s="78" t="s">
        <v>626</v>
      </c>
      <c r="I1088" s="78" t="s">
        <v>2801</v>
      </c>
    </row>
    <row r="1089" spans="1:9" s="54" customFormat="1" ht="13.5" hidden="1" customHeight="1" x14ac:dyDescent="0.2">
      <c r="A1089" s="78" t="s">
        <v>93</v>
      </c>
      <c r="B1089" s="80">
        <v>10</v>
      </c>
      <c r="C1089" s="83">
        <v>572210.72</v>
      </c>
      <c r="D1089" s="83">
        <v>0</v>
      </c>
      <c r="E1089" s="83">
        <v>572210.72</v>
      </c>
      <c r="F1089" s="78" t="s">
        <v>2802</v>
      </c>
      <c r="G1089" s="78" t="s">
        <v>357</v>
      </c>
      <c r="H1089" s="78" t="s">
        <v>629</v>
      </c>
      <c r="I1089" s="78" t="s">
        <v>2803</v>
      </c>
    </row>
    <row r="1090" spans="1:9" s="54" customFormat="1" ht="13.5" hidden="1" customHeight="1" x14ac:dyDescent="0.2">
      <c r="A1090" s="78" t="s">
        <v>93</v>
      </c>
      <c r="B1090" s="80">
        <v>11</v>
      </c>
      <c r="C1090" s="83">
        <v>572210.73</v>
      </c>
      <c r="D1090" s="83">
        <v>0</v>
      </c>
      <c r="E1090" s="83">
        <v>572210.73</v>
      </c>
      <c r="F1090" s="78" t="s">
        <v>2804</v>
      </c>
      <c r="G1090" s="78" t="s">
        <v>357</v>
      </c>
      <c r="H1090" s="78" t="s">
        <v>632</v>
      </c>
      <c r="I1090" s="78" t="s">
        <v>2805</v>
      </c>
    </row>
    <row r="1091" spans="1:9" s="54" customFormat="1" ht="13.5" hidden="1" customHeight="1" x14ac:dyDescent="0.2">
      <c r="A1091" s="78" t="s">
        <v>93</v>
      </c>
      <c r="B1091" s="80">
        <v>12</v>
      </c>
      <c r="C1091" s="83">
        <v>572200.27</v>
      </c>
      <c r="D1091" s="83">
        <v>0</v>
      </c>
      <c r="E1091" s="83">
        <v>572200.27</v>
      </c>
      <c r="F1091" s="78" t="s">
        <v>2806</v>
      </c>
      <c r="G1091" s="78" t="s">
        <v>357</v>
      </c>
      <c r="H1091" s="78" t="s">
        <v>635</v>
      </c>
      <c r="I1091" s="78" t="s">
        <v>2807</v>
      </c>
    </row>
    <row r="1092" spans="1:9" s="54" customFormat="1" ht="13.5" hidden="1" customHeight="1" x14ac:dyDescent="0.2">
      <c r="A1092" s="78" t="s">
        <v>94</v>
      </c>
      <c r="B1092" s="80">
        <v>1</v>
      </c>
      <c r="C1092" s="83">
        <v>220428.69</v>
      </c>
      <c r="D1092" s="83">
        <v>0</v>
      </c>
      <c r="E1092" s="83">
        <v>220428.69</v>
      </c>
      <c r="F1092" s="78" t="s">
        <v>2808</v>
      </c>
      <c r="G1092" s="78" t="s">
        <v>416</v>
      </c>
      <c r="H1092" s="78" t="s">
        <v>602</v>
      </c>
      <c r="I1092" s="78" t="s">
        <v>2809</v>
      </c>
    </row>
    <row r="1093" spans="1:9" s="54" customFormat="1" ht="13.5" hidden="1" customHeight="1" x14ac:dyDescent="0.2">
      <c r="A1093" s="78" t="s">
        <v>94</v>
      </c>
      <c r="B1093" s="80">
        <v>2</v>
      </c>
      <c r="C1093" s="83">
        <v>220428.69</v>
      </c>
      <c r="D1093" s="83">
        <v>0</v>
      </c>
      <c r="E1093" s="83">
        <v>220428.69</v>
      </c>
      <c r="F1093" s="78" t="s">
        <v>2810</v>
      </c>
      <c r="G1093" s="78" t="s">
        <v>416</v>
      </c>
      <c r="H1093" s="78" t="s">
        <v>605</v>
      </c>
      <c r="I1093" s="78" t="s">
        <v>2811</v>
      </c>
    </row>
    <row r="1094" spans="1:9" s="54" customFormat="1" ht="13.5" hidden="1" customHeight="1" x14ac:dyDescent="0.2">
      <c r="A1094" s="78" t="s">
        <v>94</v>
      </c>
      <c r="B1094" s="80">
        <v>3</v>
      </c>
      <c r="C1094" s="83">
        <v>220428.69</v>
      </c>
      <c r="D1094" s="83">
        <v>0</v>
      </c>
      <c r="E1094" s="83">
        <v>220428.69</v>
      </c>
      <c r="F1094" s="78" t="s">
        <v>2812</v>
      </c>
      <c r="G1094" s="78" t="s">
        <v>416</v>
      </c>
      <c r="H1094" s="78" t="s">
        <v>608</v>
      </c>
      <c r="I1094" s="78" t="s">
        <v>2813</v>
      </c>
    </row>
    <row r="1095" spans="1:9" s="54" customFormat="1" ht="13.5" hidden="1" customHeight="1" x14ac:dyDescent="0.2">
      <c r="A1095" s="78" t="s">
        <v>94</v>
      </c>
      <c r="B1095" s="80">
        <v>4</v>
      </c>
      <c r="C1095" s="83">
        <v>220428.69</v>
      </c>
      <c r="D1095" s="83">
        <v>0</v>
      </c>
      <c r="E1095" s="83">
        <v>220428.69</v>
      </c>
      <c r="F1095" s="78" t="s">
        <v>2814</v>
      </c>
      <c r="G1095" s="78" t="s">
        <v>416</v>
      </c>
      <c r="H1095" s="78" t="s">
        <v>611</v>
      </c>
      <c r="I1095" s="78" t="s">
        <v>2815</v>
      </c>
    </row>
    <row r="1096" spans="1:9" s="54" customFormat="1" ht="13.5" hidden="1" customHeight="1" x14ac:dyDescent="0.2">
      <c r="A1096" s="78" t="s">
        <v>94</v>
      </c>
      <c r="B1096" s="80">
        <v>5</v>
      </c>
      <c r="C1096" s="83">
        <v>220428.69</v>
      </c>
      <c r="D1096" s="83">
        <v>0</v>
      </c>
      <c r="E1096" s="83">
        <v>220428.69</v>
      </c>
      <c r="F1096" s="78" t="s">
        <v>2816</v>
      </c>
      <c r="G1096" s="78" t="s">
        <v>416</v>
      </c>
      <c r="H1096" s="78" t="s">
        <v>614</v>
      </c>
      <c r="I1096" s="78" t="s">
        <v>2817</v>
      </c>
    </row>
    <row r="1097" spans="1:9" s="54" customFormat="1" ht="13.5" hidden="1" customHeight="1" x14ac:dyDescent="0.2">
      <c r="A1097" s="78" t="s">
        <v>94</v>
      </c>
      <c r="B1097" s="80">
        <v>6</v>
      </c>
      <c r="C1097" s="83">
        <v>234277.57</v>
      </c>
      <c r="D1097" s="83">
        <v>0</v>
      </c>
      <c r="E1097" s="83">
        <v>234277.57</v>
      </c>
      <c r="F1097" s="78" t="s">
        <v>2818</v>
      </c>
      <c r="G1097" s="78" t="s">
        <v>416</v>
      </c>
      <c r="H1097" s="78" t="s">
        <v>617</v>
      </c>
      <c r="I1097" s="78" t="s">
        <v>2819</v>
      </c>
    </row>
    <row r="1098" spans="1:9" s="54" customFormat="1" ht="13.5" hidden="1" customHeight="1" x14ac:dyDescent="0.2">
      <c r="A1098" s="78" t="s">
        <v>94</v>
      </c>
      <c r="B1098" s="80">
        <v>7</v>
      </c>
      <c r="C1098" s="83">
        <v>233930</v>
      </c>
      <c r="D1098" s="83">
        <v>0</v>
      </c>
      <c r="E1098" s="83">
        <v>233930</v>
      </c>
      <c r="F1098" s="78" t="s">
        <v>2820</v>
      </c>
      <c r="G1098" s="78" t="s">
        <v>416</v>
      </c>
      <c r="H1098" s="78" t="s">
        <v>620</v>
      </c>
      <c r="I1098" s="78" t="s">
        <v>2821</v>
      </c>
    </row>
    <row r="1099" spans="1:9" s="54" customFormat="1" ht="13.5" hidden="1" customHeight="1" x14ac:dyDescent="0.2">
      <c r="A1099" s="78" t="s">
        <v>94</v>
      </c>
      <c r="B1099" s="80">
        <v>8</v>
      </c>
      <c r="C1099" s="83">
        <v>233931.1</v>
      </c>
      <c r="D1099" s="83">
        <v>0</v>
      </c>
      <c r="E1099" s="83">
        <v>233931.1</v>
      </c>
      <c r="F1099" s="78" t="s">
        <v>2822</v>
      </c>
      <c r="G1099" s="78" t="s">
        <v>416</v>
      </c>
      <c r="H1099" s="78" t="s">
        <v>623</v>
      </c>
      <c r="I1099" s="78" t="s">
        <v>2823</v>
      </c>
    </row>
    <row r="1100" spans="1:9" s="54" customFormat="1" ht="13.5" hidden="1" customHeight="1" x14ac:dyDescent="0.2">
      <c r="A1100" s="78" t="s">
        <v>94</v>
      </c>
      <c r="B1100" s="80">
        <v>9</v>
      </c>
      <c r="C1100" s="83">
        <v>240382.87</v>
      </c>
      <c r="D1100" s="83">
        <v>0</v>
      </c>
      <c r="E1100" s="83">
        <v>240382.87</v>
      </c>
      <c r="F1100" s="78" t="s">
        <v>2824</v>
      </c>
      <c r="G1100" s="78" t="s">
        <v>416</v>
      </c>
      <c r="H1100" s="78" t="s">
        <v>626</v>
      </c>
      <c r="I1100" s="78" t="s">
        <v>2825</v>
      </c>
    </row>
    <row r="1101" spans="1:9" s="54" customFormat="1" ht="13.5" hidden="1" customHeight="1" x14ac:dyDescent="0.2">
      <c r="A1101" s="78" t="s">
        <v>94</v>
      </c>
      <c r="B1101" s="80">
        <v>10</v>
      </c>
      <c r="C1101" s="83">
        <v>240382.87</v>
      </c>
      <c r="D1101" s="83">
        <v>0</v>
      </c>
      <c r="E1101" s="83">
        <v>240382.87</v>
      </c>
      <c r="F1101" s="78" t="s">
        <v>2826</v>
      </c>
      <c r="G1101" s="78" t="s">
        <v>416</v>
      </c>
      <c r="H1101" s="78" t="s">
        <v>629</v>
      </c>
      <c r="I1101" s="78" t="s">
        <v>2827</v>
      </c>
    </row>
    <row r="1102" spans="1:9" s="54" customFormat="1" ht="13.5" hidden="1" customHeight="1" x14ac:dyDescent="0.2">
      <c r="A1102" s="78" t="s">
        <v>94</v>
      </c>
      <c r="B1102" s="80">
        <v>11</v>
      </c>
      <c r="C1102" s="83">
        <v>240382.88</v>
      </c>
      <c r="D1102" s="83">
        <v>0</v>
      </c>
      <c r="E1102" s="83">
        <v>240382.88</v>
      </c>
      <c r="F1102" s="78" t="s">
        <v>2828</v>
      </c>
      <c r="G1102" s="78" t="s">
        <v>416</v>
      </c>
      <c r="H1102" s="78" t="s">
        <v>632</v>
      </c>
      <c r="I1102" s="78" t="s">
        <v>2829</v>
      </c>
    </row>
    <row r="1103" spans="1:9" s="54" customFormat="1" ht="13.5" hidden="1" customHeight="1" x14ac:dyDescent="0.2">
      <c r="A1103" s="78" t="s">
        <v>94</v>
      </c>
      <c r="B1103" s="80">
        <v>12</v>
      </c>
      <c r="C1103" s="83">
        <v>240379.36</v>
      </c>
      <c r="D1103" s="83">
        <v>0</v>
      </c>
      <c r="E1103" s="83">
        <v>240379.36</v>
      </c>
      <c r="F1103" s="78" t="s">
        <v>2830</v>
      </c>
      <c r="G1103" s="78" t="s">
        <v>416</v>
      </c>
      <c r="H1103" s="78" t="s">
        <v>635</v>
      </c>
      <c r="I1103" s="78" t="s">
        <v>2831</v>
      </c>
    </row>
    <row r="1104" spans="1:9" s="54" customFormat="1" ht="13.5" hidden="1" customHeight="1" x14ac:dyDescent="0.2">
      <c r="A1104" s="78" t="s">
        <v>95</v>
      </c>
      <c r="B1104" s="80">
        <v>1</v>
      </c>
      <c r="C1104" s="83">
        <v>206026.27</v>
      </c>
      <c r="D1104" s="83">
        <v>0</v>
      </c>
      <c r="E1104" s="83">
        <v>206026.27</v>
      </c>
      <c r="F1104" s="78" t="s">
        <v>2832</v>
      </c>
      <c r="G1104" s="78" t="s">
        <v>462</v>
      </c>
      <c r="H1104" s="78" t="s">
        <v>602</v>
      </c>
      <c r="I1104" s="78" t="s">
        <v>2833</v>
      </c>
    </row>
    <row r="1105" spans="1:9" s="54" customFormat="1" ht="13.5" hidden="1" customHeight="1" x14ac:dyDescent="0.2">
      <c r="A1105" s="78" t="s">
        <v>95</v>
      </c>
      <c r="B1105" s="80">
        <v>2</v>
      </c>
      <c r="C1105" s="83">
        <v>206026.27</v>
      </c>
      <c r="D1105" s="83">
        <v>0</v>
      </c>
      <c r="E1105" s="83">
        <v>206026.27</v>
      </c>
      <c r="F1105" s="78" t="s">
        <v>2834</v>
      </c>
      <c r="G1105" s="78" t="s">
        <v>462</v>
      </c>
      <c r="H1105" s="78" t="s">
        <v>605</v>
      </c>
      <c r="I1105" s="78" t="s">
        <v>2835</v>
      </c>
    </row>
    <row r="1106" spans="1:9" s="54" customFormat="1" ht="13.5" hidden="1" customHeight="1" x14ac:dyDescent="0.2">
      <c r="A1106" s="78" t="s">
        <v>95</v>
      </c>
      <c r="B1106" s="80">
        <v>3</v>
      </c>
      <c r="C1106" s="83">
        <v>206026.27</v>
      </c>
      <c r="D1106" s="83">
        <v>0</v>
      </c>
      <c r="E1106" s="83">
        <v>206026.27</v>
      </c>
      <c r="F1106" s="78" t="s">
        <v>2836</v>
      </c>
      <c r="G1106" s="78" t="s">
        <v>462</v>
      </c>
      <c r="H1106" s="78" t="s">
        <v>608</v>
      </c>
      <c r="I1106" s="78" t="s">
        <v>2837</v>
      </c>
    </row>
    <row r="1107" spans="1:9" s="54" customFormat="1" ht="13.5" hidden="1" customHeight="1" x14ac:dyDescent="0.2">
      <c r="A1107" s="78" t="s">
        <v>95</v>
      </c>
      <c r="B1107" s="80">
        <v>4</v>
      </c>
      <c r="C1107" s="83">
        <v>206026.27</v>
      </c>
      <c r="D1107" s="83">
        <v>0</v>
      </c>
      <c r="E1107" s="83">
        <v>206026.27</v>
      </c>
      <c r="F1107" s="78" t="s">
        <v>2838</v>
      </c>
      <c r="G1107" s="78" t="s">
        <v>462</v>
      </c>
      <c r="H1107" s="78" t="s">
        <v>611</v>
      </c>
      <c r="I1107" s="78" t="s">
        <v>2839</v>
      </c>
    </row>
    <row r="1108" spans="1:9" s="54" customFormat="1" ht="13.5" hidden="1" customHeight="1" x14ac:dyDescent="0.2">
      <c r="A1108" s="78" t="s">
        <v>95</v>
      </c>
      <c r="B1108" s="80">
        <v>5</v>
      </c>
      <c r="C1108" s="83">
        <v>206026.27</v>
      </c>
      <c r="D1108" s="83">
        <v>0</v>
      </c>
      <c r="E1108" s="83">
        <v>206026.27</v>
      </c>
      <c r="F1108" s="78" t="s">
        <v>2840</v>
      </c>
      <c r="G1108" s="78" t="s">
        <v>462</v>
      </c>
      <c r="H1108" s="78" t="s">
        <v>614</v>
      </c>
      <c r="I1108" s="78" t="s">
        <v>2841</v>
      </c>
    </row>
    <row r="1109" spans="1:9" s="54" customFormat="1" ht="13.5" hidden="1" customHeight="1" x14ac:dyDescent="0.2">
      <c r="A1109" s="78" t="s">
        <v>95</v>
      </c>
      <c r="B1109" s="80">
        <v>6</v>
      </c>
      <c r="C1109" s="83">
        <v>191219.36</v>
      </c>
      <c r="D1109" s="83">
        <v>0</v>
      </c>
      <c r="E1109" s="83">
        <v>191219.36</v>
      </c>
      <c r="F1109" s="78" t="s">
        <v>2842</v>
      </c>
      <c r="G1109" s="78" t="s">
        <v>462</v>
      </c>
      <c r="H1109" s="78" t="s">
        <v>617</v>
      </c>
      <c r="I1109" s="78" t="s">
        <v>2843</v>
      </c>
    </row>
    <row r="1110" spans="1:9" s="54" customFormat="1" ht="13.5" hidden="1" customHeight="1" x14ac:dyDescent="0.2">
      <c r="A1110" s="78" t="s">
        <v>95</v>
      </c>
      <c r="B1110" s="80">
        <v>7</v>
      </c>
      <c r="C1110" s="83">
        <v>191066.29</v>
      </c>
      <c r="D1110" s="83">
        <v>0</v>
      </c>
      <c r="E1110" s="83">
        <v>191066.29</v>
      </c>
      <c r="F1110" s="78" t="s">
        <v>2844</v>
      </c>
      <c r="G1110" s="78" t="s">
        <v>462</v>
      </c>
      <c r="H1110" s="78" t="s">
        <v>620</v>
      </c>
      <c r="I1110" s="78" t="s">
        <v>2845</v>
      </c>
    </row>
    <row r="1111" spans="1:9" s="54" customFormat="1" ht="13.5" hidden="1" customHeight="1" x14ac:dyDescent="0.2">
      <c r="A1111" s="78" t="s">
        <v>95</v>
      </c>
      <c r="B1111" s="80">
        <v>8</v>
      </c>
      <c r="C1111" s="83">
        <v>191067.7</v>
      </c>
      <c r="D1111" s="83">
        <v>0</v>
      </c>
      <c r="E1111" s="83">
        <v>191067.7</v>
      </c>
      <c r="F1111" s="78" t="s">
        <v>2846</v>
      </c>
      <c r="G1111" s="78" t="s">
        <v>462</v>
      </c>
      <c r="H1111" s="78" t="s">
        <v>623</v>
      </c>
      <c r="I1111" s="78" t="s">
        <v>2847</v>
      </c>
    </row>
    <row r="1112" spans="1:9" s="54" customFormat="1" ht="13.5" hidden="1" customHeight="1" x14ac:dyDescent="0.2">
      <c r="A1112" s="78" t="s">
        <v>95</v>
      </c>
      <c r="B1112" s="80">
        <v>9</v>
      </c>
      <c r="C1112" s="83">
        <v>199366.65</v>
      </c>
      <c r="D1112" s="83">
        <v>0</v>
      </c>
      <c r="E1112" s="83">
        <v>199366.65</v>
      </c>
      <c r="F1112" s="78" t="s">
        <v>2848</v>
      </c>
      <c r="G1112" s="78" t="s">
        <v>462</v>
      </c>
      <c r="H1112" s="78" t="s">
        <v>626</v>
      </c>
      <c r="I1112" s="78" t="s">
        <v>2849</v>
      </c>
    </row>
    <row r="1113" spans="1:9" s="54" customFormat="1" ht="13.5" hidden="1" customHeight="1" x14ac:dyDescent="0.2">
      <c r="A1113" s="78" t="s">
        <v>95</v>
      </c>
      <c r="B1113" s="80">
        <v>10</v>
      </c>
      <c r="C1113" s="83">
        <v>199366.65</v>
      </c>
      <c r="D1113" s="83">
        <v>0</v>
      </c>
      <c r="E1113" s="83">
        <v>199366.65</v>
      </c>
      <c r="F1113" s="78" t="s">
        <v>2850</v>
      </c>
      <c r="G1113" s="78" t="s">
        <v>462</v>
      </c>
      <c r="H1113" s="78" t="s">
        <v>629</v>
      </c>
      <c r="I1113" s="78" t="s">
        <v>2851</v>
      </c>
    </row>
    <row r="1114" spans="1:9" s="54" customFormat="1" ht="13.5" hidden="1" customHeight="1" x14ac:dyDescent="0.2">
      <c r="A1114" s="78" t="s">
        <v>95</v>
      </c>
      <c r="B1114" s="80">
        <v>11</v>
      </c>
      <c r="C1114" s="83">
        <v>199366.65</v>
      </c>
      <c r="D1114" s="83">
        <v>0</v>
      </c>
      <c r="E1114" s="83">
        <v>199366.65</v>
      </c>
      <c r="F1114" s="78" t="s">
        <v>2852</v>
      </c>
      <c r="G1114" s="78" t="s">
        <v>462</v>
      </c>
      <c r="H1114" s="78" t="s">
        <v>632</v>
      </c>
      <c r="I1114" s="78" t="s">
        <v>2853</v>
      </c>
    </row>
    <row r="1115" spans="1:9" s="54" customFormat="1" ht="13.5" hidden="1" customHeight="1" x14ac:dyDescent="0.2">
      <c r="A1115" s="78" t="s">
        <v>95</v>
      </c>
      <c r="B1115" s="80">
        <v>12</v>
      </c>
      <c r="C1115" s="83">
        <v>199362.15</v>
      </c>
      <c r="D1115" s="83">
        <v>0</v>
      </c>
      <c r="E1115" s="83">
        <v>199362.15</v>
      </c>
      <c r="F1115" s="78" t="s">
        <v>2854</v>
      </c>
      <c r="G1115" s="78" t="s">
        <v>462</v>
      </c>
      <c r="H1115" s="78" t="s">
        <v>635</v>
      </c>
      <c r="I1115" s="78" t="s">
        <v>2855</v>
      </c>
    </row>
    <row r="1116" spans="1:9" s="54" customFormat="1" ht="13.5" hidden="1" customHeight="1" x14ac:dyDescent="0.2">
      <c r="A1116" s="78" t="s">
        <v>96</v>
      </c>
      <c r="B1116" s="80">
        <v>1</v>
      </c>
      <c r="C1116" s="83">
        <v>114847.07</v>
      </c>
      <c r="D1116" s="83">
        <v>0</v>
      </c>
      <c r="E1116" s="83">
        <v>114847.07</v>
      </c>
      <c r="F1116" s="78" t="s">
        <v>2856</v>
      </c>
      <c r="G1116" s="78" t="s">
        <v>358</v>
      </c>
      <c r="H1116" s="78" t="s">
        <v>602</v>
      </c>
      <c r="I1116" s="78" t="s">
        <v>2857</v>
      </c>
    </row>
    <row r="1117" spans="1:9" s="54" customFormat="1" ht="13.5" hidden="1" customHeight="1" x14ac:dyDescent="0.2">
      <c r="A1117" s="78" t="s">
        <v>96</v>
      </c>
      <c r="B1117" s="80">
        <v>2</v>
      </c>
      <c r="C1117" s="83">
        <v>114847.07</v>
      </c>
      <c r="D1117" s="83">
        <v>0</v>
      </c>
      <c r="E1117" s="83">
        <v>114847.07</v>
      </c>
      <c r="F1117" s="78" t="s">
        <v>2858</v>
      </c>
      <c r="G1117" s="78" t="s">
        <v>358</v>
      </c>
      <c r="H1117" s="78" t="s">
        <v>605</v>
      </c>
      <c r="I1117" s="78" t="s">
        <v>2859</v>
      </c>
    </row>
    <row r="1118" spans="1:9" s="54" customFormat="1" ht="13.5" hidden="1" customHeight="1" x14ac:dyDescent="0.2">
      <c r="A1118" s="78" t="s">
        <v>96</v>
      </c>
      <c r="B1118" s="80">
        <v>3</v>
      </c>
      <c r="C1118" s="83">
        <v>114847.07</v>
      </c>
      <c r="D1118" s="83">
        <v>0</v>
      </c>
      <c r="E1118" s="83">
        <v>114847.07</v>
      </c>
      <c r="F1118" s="78" t="s">
        <v>2860</v>
      </c>
      <c r="G1118" s="78" t="s">
        <v>358</v>
      </c>
      <c r="H1118" s="78" t="s">
        <v>608</v>
      </c>
      <c r="I1118" s="78" t="s">
        <v>2861</v>
      </c>
    </row>
    <row r="1119" spans="1:9" s="54" customFormat="1" ht="13.5" hidden="1" customHeight="1" x14ac:dyDescent="0.2">
      <c r="A1119" s="78" t="s">
        <v>96</v>
      </c>
      <c r="B1119" s="80">
        <v>4</v>
      </c>
      <c r="C1119" s="83">
        <v>114847.07</v>
      </c>
      <c r="D1119" s="83">
        <v>0</v>
      </c>
      <c r="E1119" s="83">
        <v>114847.07</v>
      </c>
      <c r="F1119" s="78" t="s">
        <v>2862</v>
      </c>
      <c r="G1119" s="78" t="s">
        <v>358</v>
      </c>
      <c r="H1119" s="78" t="s">
        <v>611</v>
      </c>
      <c r="I1119" s="78" t="s">
        <v>2863</v>
      </c>
    </row>
    <row r="1120" spans="1:9" s="54" customFormat="1" ht="13.5" hidden="1" customHeight="1" x14ac:dyDescent="0.2">
      <c r="A1120" s="78" t="s">
        <v>96</v>
      </c>
      <c r="B1120" s="80">
        <v>5</v>
      </c>
      <c r="C1120" s="83">
        <v>114847.07</v>
      </c>
      <c r="D1120" s="83">
        <v>0</v>
      </c>
      <c r="E1120" s="83">
        <v>114847.07</v>
      </c>
      <c r="F1120" s="78" t="s">
        <v>2864</v>
      </c>
      <c r="G1120" s="78" t="s">
        <v>358</v>
      </c>
      <c r="H1120" s="78" t="s">
        <v>614</v>
      </c>
      <c r="I1120" s="78" t="s">
        <v>2865</v>
      </c>
    </row>
    <row r="1121" spans="1:9" s="54" customFormat="1" ht="13.5" hidden="1" customHeight="1" x14ac:dyDescent="0.2">
      <c r="A1121" s="78" t="s">
        <v>96</v>
      </c>
      <c r="B1121" s="80">
        <v>6</v>
      </c>
      <c r="C1121" s="83">
        <v>107449.24</v>
      </c>
      <c r="D1121" s="83">
        <v>0</v>
      </c>
      <c r="E1121" s="83">
        <v>107449.24</v>
      </c>
      <c r="F1121" s="78" t="s">
        <v>2866</v>
      </c>
      <c r="G1121" s="78" t="s">
        <v>358</v>
      </c>
      <c r="H1121" s="78" t="s">
        <v>617</v>
      </c>
      <c r="I1121" s="78" t="s">
        <v>2867</v>
      </c>
    </row>
    <row r="1122" spans="1:9" s="54" customFormat="1" ht="13.5" hidden="1" customHeight="1" x14ac:dyDescent="0.2">
      <c r="A1122" s="78" t="s">
        <v>96</v>
      </c>
      <c r="B1122" s="80">
        <v>7</v>
      </c>
      <c r="C1122" s="83">
        <v>107783.95</v>
      </c>
      <c r="D1122" s="83">
        <v>0</v>
      </c>
      <c r="E1122" s="83">
        <v>107783.95</v>
      </c>
      <c r="F1122" s="78" t="s">
        <v>2868</v>
      </c>
      <c r="G1122" s="78" t="s">
        <v>358</v>
      </c>
      <c r="H1122" s="78" t="s">
        <v>620</v>
      </c>
      <c r="I1122" s="78" t="s">
        <v>2869</v>
      </c>
    </row>
    <row r="1123" spans="1:9" s="54" customFormat="1" ht="13.5" hidden="1" customHeight="1" x14ac:dyDescent="0.2">
      <c r="A1123" s="78" t="s">
        <v>96</v>
      </c>
      <c r="B1123" s="80">
        <v>8</v>
      </c>
      <c r="C1123" s="83">
        <v>107784.62</v>
      </c>
      <c r="D1123" s="83">
        <v>0</v>
      </c>
      <c r="E1123" s="83">
        <v>107784.62</v>
      </c>
      <c r="F1123" s="78" t="s">
        <v>2870</v>
      </c>
      <c r="G1123" s="78" t="s">
        <v>358</v>
      </c>
      <c r="H1123" s="78" t="s">
        <v>623</v>
      </c>
      <c r="I1123" s="78" t="s">
        <v>2871</v>
      </c>
    </row>
    <row r="1124" spans="1:9" s="54" customFormat="1" ht="13.5" hidden="1" customHeight="1" x14ac:dyDescent="0.2">
      <c r="A1124" s="78" t="s">
        <v>96</v>
      </c>
      <c r="B1124" s="80">
        <v>9</v>
      </c>
      <c r="C1124" s="83">
        <v>111714.8</v>
      </c>
      <c r="D1124" s="83">
        <v>0</v>
      </c>
      <c r="E1124" s="83">
        <v>111714.8</v>
      </c>
      <c r="F1124" s="78" t="s">
        <v>2872</v>
      </c>
      <c r="G1124" s="78" t="s">
        <v>358</v>
      </c>
      <c r="H1124" s="78" t="s">
        <v>626</v>
      </c>
      <c r="I1124" s="78" t="s">
        <v>2873</v>
      </c>
    </row>
    <row r="1125" spans="1:9" s="54" customFormat="1" ht="13.5" hidden="1" customHeight="1" x14ac:dyDescent="0.2">
      <c r="A1125" s="78" t="s">
        <v>96</v>
      </c>
      <c r="B1125" s="80">
        <v>10</v>
      </c>
      <c r="C1125" s="83">
        <v>111714.8</v>
      </c>
      <c r="D1125" s="83">
        <v>0</v>
      </c>
      <c r="E1125" s="83">
        <v>111714.8</v>
      </c>
      <c r="F1125" s="78" t="s">
        <v>2874</v>
      </c>
      <c r="G1125" s="78" t="s">
        <v>358</v>
      </c>
      <c r="H1125" s="78" t="s">
        <v>629</v>
      </c>
      <c r="I1125" s="78" t="s">
        <v>2875</v>
      </c>
    </row>
    <row r="1126" spans="1:9" s="54" customFormat="1" ht="13.5" hidden="1" customHeight="1" x14ac:dyDescent="0.2">
      <c r="A1126" s="78" t="s">
        <v>96</v>
      </c>
      <c r="B1126" s="80">
        <v>11</v>
      </c>
      <c r="C1126" s="83">
        <v>111714.8</v>
      </c>
      <c r="D1126" s="83">
        <v>0</v>
      </c>
      <c r="E1126" s="83">
        <v>111714.8</v>
      </c>
      <c r="F1126" s="78" t="s">
        <v>2876</v>
      </c>
      <c r="G1126" s="78" t="s">
        <v>358</v>
      </c>
      <c r="H1126" s="78" t="s">
        <v>632</v>
      </c>
      <c r="I1126" s="78" t="s">
        <v>2877</v>
      </c>
    </row>
    <row r="1127" spans="1:9" s="54" customFormat="1" ht="13.5" hidden="1" customHeight="1" x14ac:dyDescent="0.2">
      <c r="A1127" s="78" t="s">
        <v>96</v>
      </c>
      <c r="B1127" s="80">
        <v>12</v>
      </c>
      <c r="C1127" s="83">
        <v>111712.66</v>
      </c>
      <c r="D1127" s="83">
        <v>0</v>
      </c>
      <c r="E1127" s="83">
        <v>111712.66</v>
      </c>
      <c r="F1127" s="78" t="s">
        <v>2878</v>
      </c>
      <c r="G1127" s="78" t="s">
        <v>358</v>
      </c>
      <c r="H1127" s="78" t="s">
        <v>635</v>
      </c>
      <c r="I1127" s="78" t="s">
        <v>2879</v>
      </c>
    </row>
    <row r="1128" spans="1:9" s="54" customFormat="1" ht="13.5" hidden="1" customHeight="1" x14ac:dyDescent="0.2">
      <c r="A1128" s="78" t="s">
        <v>97</v>
      </c>
      <c r="B1128" s="80">
        <v>1</v>
      </c>
      <c r="C1128" s="83">
        <v>359473.58</v>
      </c>
      <c r="D1128" s="83">
        <v>0</v>
      </c>
      <c r="E1128" s="83">
        <v>359473.58</v>
      </c>
      <c r="F1128" s="78" t="s">
        <v>2880</v>
      </c>
      <c r="G1128" s="78" t="s">
        <v>449</v>
      </c>
      <c r="H1128" s="78" t="s">
        <v>602</v>
      </c>
      <c r="I1128" s="78" t="s">
        <v>2881</v>
      </c>
    </row>
    <row r="1129" spans="1:9" s="54" customFormat="1" ht="13.5" hidden="1" customHeight="1" x14ac:dyDescent="0.2">
      <c r="A1129" s="78" t="s">
        <v>97</v>
      </c>
      <c r="B1129" s="80">
        <v>2</v>
      </c>
      <c r="C1129" s="83">
        <v>359473.58</v>
      </c>
      <c r="D1129" s="83">
        <v>0</v>
      </c>
      <c r="E1129" s="83">
        <v>359473.58</v>
      </c>
      <c r="F1129" s="78" t="s">
        <v>2882</v>
      </c>
      <c r="G1129" s="78" t="s">
        <v>449</v>
      </c>
      <c r="H1129" s="78" t="s">
        <v>605</v>
      </c>
      <c r="I1129" s="78" t="s">
        <v>2883</v>
      </c>
    </row>
    <row r="1130" spans="1:9" s="54" customFormat="1" ht="13.5" hidden="1" customHeight="1" x14ac:dyDescent="0.2">
      <c r="A1130" s="78" t="s">
        <v>97</v>
      </c>
      <c r="B1130" s="80">
        <v>3</v>
      </c>
      <c r="C1130" s="83">
        <v>359473.58</v>
      </c>
      <c r="D1130" s="83">
        <v>0</v>
      </c>
      <c r="E1130" s="83">
        <v>359473.58</v>
      </c>
      <c r="F1130" s="78" t="s">
        <v>2884</v>
      </c>
      <c r="G1130" s="78" t="s">
        <v>449</v>
      </c>
      <c r="H1130" s="78" t="s">
        <v>608</v>
      </c>
      <c r="I1130" s="78" t="s">
        <v>2885</v>
      </c>
    </row>
    <row r="1131" spans="1:9" s="54" customFormat="1" ht="13.5" hidden="1" customHeight="1" x14ac:dyDescent="0.2">
      <c r="A1131" s="78" t="s">
        <v>97</v>
      </c>
      <c r="B1131" s="80">
        <v>4</v>
      </c>
      <c r="C1131" s="83">
        <v>359473.58</v>
      </c>
      <c r="D1131" s="83">
        <v>0</v>
      </c>
      <c r="E1131" s="83">
        <v>359473.58</v>
      </c>
      <c r="F1131" s="78" t="s">
        <v>2886</v>
      </c>
      <c r="G1131" s="78" t="s">
        <v>449</v>
      </c>
      <c r="H1131" s="78" t="s">
        <v>611</v>
      </c>
      <c r="I1131" s="78" t="s">
        <v>2887</v>
      </c>
    </row>
    <row r="1132" spans="1:9" s="54" customFormat="1" ht="13.5" hidden="1" customHeight="1" x14ac:dyDescent="0.2">
      <c r="A1132" s="78" t="s">
        <v>97</v>
      </c>
      <c r="B1132" s="80">
        <v>5</v>
      </c>
      <c r="C1132" s="83">
        <v>359473.58</v>
      </c>
      <c r="D1132" s="83">
        <v>0</v>
      </c>
      <c r="E1132" s="83">
        <v>359473.58</v>
      </c>
      <c r="F1132" s="78" t="s">
        <v>2888</v>
      </c>
      <c r="G1132" s="78" t="s">
        <v>449</v>
      </c>
      <c r="H1132" s="78" t="s">
        <v>614</v>
      </c>
      <c r="I1132" s="78" t="s">
        <v>2889</v>
      </c>
    </row>
    <row r="1133" spans="1:9" s="54" customFormat="1" ht="13.5" hidden="1" customHeight="1" x14ac:dyDescent="0.2">
      <c r="A1133" s="78" t="s">
        <v>97</v>
      </c>
      <c r="B1133" s="80">
        <v>6</v>
      </c>
      <c r="C1133" s="83">
        <v>283395.65000000002</v>
      </c>
      <c r="D1133" s="83">
        <v>0</v>
      </c>
      <c r="E1133" s="83">
        <v>283395.65000000002</v>
      </c>
      <c r="F1133" s="78" t="s">
        <v>2890</v>
      </c>
      <c r="G1133" s="78" t="s">
        <v>449</v>
      </c>
      <c r="H1133" s="78" t="s">
        <v>617</v>
      </c>
      <c r="I1133" s="78" t="s">
        <v>2891</v>
      </c>
    </row>
    <row r="1134" spans="1:9" s="54" customFormat="1" ht="13.5" hidden="1" customHeight="1" x14ac:dyDescent="0.2">
      <c r="A1134" s="78" t="s">
        <v>97</v>
      </c>
      <c r="B1134" s="80">
        <v>7</v>
      </c>
      <c r="C1134" s="83">
        <v>283944.56</v>
      </c>
      <c r="D1134" s="83">
        <v>0</v>
      </c>
      <c r="E1134" s="83">
        <v>283944.56</v>
      </c>
      <c r="F1134" s="78" t="s">
        <v>2892</v>
      </c>
      <c r="G1134" s="78" t="s">
        <v>449</v>
      </c>
      <c r="H1134" s="78" t="s">
        <v>620</v>
      </c>
      <c r="I1134" s="78" t="s">
        <v>2893</v>
      </c>
    </row>
    <row r="1135" spans="1:9" s="54" customFormat="1" ht="13.5" hidden="1" customHeight="1" x14ac:dyDescent="0.2">
      <c r="A1135" s="78" t="s">
        <v>97</v>
      </c>
      <c r="B1135" s="80">
        <v>8</v>
      </c>
      <c r="C1135" s="83">
        <v>283946.09999999998</v>
      </c>
      <c r="D1135" s="83">
        <v>0</v>
      </c>
      <c r="E1135" s="83">
        <v>283946.09999999998</v>
      </c>
      <c r="F1135" s="78" t="s">
        <v>2894</v>
      </c>
      <c r="G1135" s="78" t="s">
        <v>449</v>
      </c>
      <c r="H1135" s="78" t="s">
        <v>623</v>
      </c>
      <c r="I1135" s="78" t="s">
        <v>2895</v>
      </c>
    </row>
    <row r="1136" spans="1:9" s="54" customFormat="1" ht="13.5" hidden="1" customHeight="1" x14ac:dyDescent="0.2">
      <c r="A1136" s="78" t="s">
        <v>97</v>
      </c>
      <c r="B1136" s="80">
        <v>9</v>
      </c>
      <c r="C1136" s="83">
        <v>293011.12</v>
      </c>
      <c r="D1136" s="83">
        <v>0</v>
      </c>
      <c r="E1136" s="83">
        <v>293011.12</v>
      </c>
      <c r="F1136" s="78" t="s">
        <v>2896</v>
      </c>
      <c r="G1136" s="78" t="s">
        <v>449</v>
      </c>
      <c r="H1136" s="78" t="s">
        <v>626</v>
      </c>
      <c r="I1136" s="78" t="s">
        <v>2897</v>
      </c>
    </row>
    <row r="1137" spans="1:9" s="54" customFormat="1" ht="13.5" hidden="1" customHeight="1" x14ac:dyDescent="0.2">
      <c r="A1137" s="78" t="s">
        <v>97</v>
      </c>
      <c r="B1137" s="80">
        <v>10</v>
      </c>
      <c r="C1137" s="83">
        <v>293011.12</v>
      </c>
      <c r="D1137" s="83">
        <v>0</v>
      </c>
      <c r="E1137" s="83">
        <v>293011.12</v>
      </c>
      <c r="F1137" s="78" t="s">
        <v>2898</v>
      </c>
      <c r="G1137" s="78" t="s">
        <v>449</v>
      </c>
      <c r="H1137" s="78" t="s">
        <v>629</v>
      </c>
      <c r="I1137" s="78" t="s">
        <v>2899</v>
      </c>
    </row>
    <row r="1138" spans="1:9" s="54" customFormat="1" ht="13.5" hidden="1" customHeight="1" x14ac:dyDescent="0.2">
      <c r="A1138" s="78" t="s">
        <v>97</v>
      </c>
      <c r="B1138" s="80">
        <v>11</v>
      </c>
      <c r="C1138" s="83">
        <v>293011.12</v>
      </c>
      <c r="D1138" s="83">
        <v>0</v>
      </c>
      <c r="E1138" s="83">
        <v>293011.12</v>
      </c>
      <c r="F1138" s="78" t="s">
        <v>2900</v>
      </c>
      <c r="G1138" s="78" t="s">
        <v>449</v>
      </c>
      <c r="H1138" s="78" t="s">
        <v>632</v>
      </c>
      <c r="I1138" s="78" t="s">
        <v>2901</v>
      </c>
    </row>
    <row r="1139" spans="1:9" s="54" customFormat="1" ht="13.5" hidden="1" customHeight="1" x14ac:dyDescent="0.2">
      <c r="A1139" s="78" t="s">
        <v>97</v>
      </c>
      <c r="B1139" s="80">
        <v>12</v>
      </c>
      <c r="C1139" s="83">
        <v>293006.19</v>
      </c>
      <c r="D1139" s="83">
        <v>0</v>
      </c>
      <c r="E1139" s="83">
        <v>293006.19</v>
      </c>
      <c r="F1139" s="78" t="s">
        <v>2902</v>
      </c>
      <c r="G1139" s="78" t="s">
        <v>449</v>
      </c>
      <c r="H1139" s="78" t="s">
        <v>635</v>
      </c>
      <c r="I1139" s="78" t="s">
        <v>2903</v>
      </c>
    </row>
    <row r="1140" spans="1:9" s="54" customFormat="1" ht="13.5" hidden="1" customHeight="1" x14ac:dyDescent="0.2">
      <c r="A1140" s="78" t="s">
        <v>98</v>
      </c>
      <c r="B1140" s="80">
        <v>1</v>
      </c>
      <c r="C1140" s="83">
        <v>45986.09</v>
      </c>
      <c r="D1140" s="83">
        <v>0</v>
      </c>
      <c r="E1140" s="83">
        <v>45986.09</v>
      </c>
      <c r="F1140" s="78" t="s">
        <v>2904</v>
      </c>
      <c r="G1140" s="78" t="s">
        <v>590</v>
      </c>
      <c r="H1140" s="78" t="s">
        <v>602</v>
      </c>
      <c r="I1140" s="78" t="s">
        <v>2905</v>
      </c>
    </row>
    <row r="1141" spans="1:9" s="54" customFormat="1" ht="13.5" hidden="1" customHeight="1" x14ac:dyDescent="0.2">
      <c r="A1141" s="78" t="s">
        <v>98</v>
      </c>
      <c r="B1141" s="80">
        <v>2</v>
      </c>
      <c r="C1141" s="83">
        <v>45986.09</v>
      </c>
      <c r="D1141" s="83">
        <v>0</v>
      </c>
      <c r="E1141" s="83">
        <v>45986.09</v>
      </c>
      <c r="F1141" s="78" t="s">
        <v>2906</v>
      </c>
      <c r="G1141" s="78" t="s">
        <v>590</v>
      </c>
      <c r="H1141" s="78" t="s">
        <v>605</v>
      </c>
      <c r="I1141" s="78" t="s">
        <v>2907</v>
      </c>
    </row>
    <row r="1142" spans="1:9" s="54" customFormat="1" ht="13.5" hidden="1" customHeight="1" x14ac:dyDescent="0.2">
      <c r="A1142" s="78" t="s">
        <v>98</v>
      </c>
      <c r="B1142" s="80">
        <v>3</v>
      </c>
      <c r="C1142" s="83">
        <v>45986.09</v>
      </c>
      <c r="D1142" s="83">
        <v>0</v>
      </c>
      <c r="E1142" s="83">
        <v>45986.09</v>
      </c>
      <c r="F1142" s="78" t="s">
        <v>2908</v>
      </c>
      <c r="G1142" s="78" t="s">
        <v>590</v>
      </c>
      <c r="H1142" s="78" t="s">
        <v>608</v>
      </c>
      <c r="I1142" s="78" t="s">
        <v>2909</v>
      </c>
    </row>
    <row r="1143" spans="1:9" s="54" customFormat="1" ht="13.5" hidden="1" customHeight="1" x14ac:dyDescent="0.2">
      <c r="A1143" s="78" t="s">
        <v>98</v>
      </c>
      <c r="B1143" s="80">
        <v>4</v>
      </c>
      <c r="C1143" s="83">
        <v>45986.09</v>
      </c>
      <c r="D1143" s="83">
        <v>0</v>
      </c>
      <c r="E1143" s="83">
        <v>45986.09</v>
      </c>
      <c r="F1143" s="78" t="s">
        <v>2910</v>
      </c>
      <c r="G1143" s="78" t="s">
        <v>590</v>
      </c>
      <c r="H1143" s="78" t="s">
        <v>611</v>
      </c>
      <c r="I1143" s="78" t="s">
        <v>2911</v>
      </c>
    </row>
    <row r="1144" spans="1:9" s="54" customFormat="1" ht="13.5" hidden="1" customHeight="1" x14ac:dyDescent="0.2">
      <c r="A1144" s="78" t="s">
        <v>98</v>
      </c>
      <c r="B1144" s="80">
        <v>5</v>
      </c>
      <c r="C1144" s="83">
        <v>45986.09</v>
      </c>
      <c r="D1144" s="83">
        <v>0</v>
      </c>
      <c r="E1144" s="83">
        <v>45986.09</v>
      </c>
      <c r="F1144" s="78" t="s">
        <v>2912</v>
      </c>
      <c r="G1144" s="78" t="s">
        <v>590</v>
      </c>
      <c r="H1144" s="78" t="s">
        <v>614</v>
      </c>
      <c r="I1144" s="78" t="s">
        <v>2913</v>
      </c>
    </row>
    <row r="1145" spans="1:9" s="54" customFormat="1" ht="13.5" hidden="1" customHeight="1" x14ac:dyDescent="0.2">
      <c r="A1145" s="78" t="s">
        <v>98</v>
      </c>
      <c r="B1145" s="80">
        <v>6</v>
      </c>
      <c r="C1145" s="83">
        <v>39161.58</v>
      </c>
      <c r="D1145" s="83">
        <v>0</v>
      </c>
      <c r="E1145" s="83">
        <v>39161.58</v>
      </c>
      <c r="F1145" s="78" t="s">
        <v>2914</v>
      </c>
      <c r="G1145" s="78" t="s">
        <v>590</v>
      </c>
      <c r="H1145" s="78" t="s">
        <v>617</v>
      </c>
      <c r="I1145" s="78" t="s">
        <v>2915</v>
      </c>
    </row>
    <row r="1146" spans="1:9" s="54" customFormat="1" ht="13.5" hidden="1" customHeight="1" x14ac:dyDescent="0.2">
      <c r="A1146" s="78" t="s">
        <v>98</v>
      </c>
      <c r="B1146" s="80">
        <v>7</v>
      </c>
      <c r="C1146" s="83">
        <v>39154.92</v>
      </c>
      <c r="D1146" s="83">
        <v>0</v>
      </c>
      <c r="E1146" s="83">
        <v>39154.92</v>
      </c>
      <c r="F1146" s="78" t="s">
        <v>2916</v>
      </c>
      <c r="G1146" s="78" t="s">
        <v>590</v>
      </c>
      <c r="H1146" s="78" t="s">
        <v>620</v>
      </c>
      <c r="I1146" s="78" t="s">
        <v>2917</v>
      </c>
    </row>
    <row r="1147" spans="1:9" s="54" customFormat="1" ht="13.5" hidden="1" customHeight="1" x14ac:dyDescent="0.2">
      <c r="A1147" s="78" t="s">
        <v>98</v>
      </c>
      <c r="B1147" s="80">
        <v>8</v>
      </c>
      <c r="C1147" s="83">
        <v>39155.230000000003</v>
      </c>
      <c r="D1147" s="83">
        <v>0</v>
      </c>
      <c r="E1147" s="83">
        <v>39155.230000000003</v>
      </c>
      <c r="F1147" s="78" t="s">
        <v>2918</v>
      </c>
      <c r="G1147" s="78" t="s">
        <v>590</v>
      </c>
      <c r="H1147" s="78" t="s">
        <v>623</v>
      </c>
      <c r="I1147" s="78" t="s">
        <v>2919</v>
      </c>
    </row>
    <row r="1148" spans="1:9" s="54" customFormat="1" ht="13.5" hidden="1" customHeight="1" x14ac:dyDescent="0.2">
      <c r="A1148" s="78" t="s">
        <v>98</v>
      </c>
      <c r="B1148" s="80">
        <v>9</v>
      </c>
      <c r="C1148" s="83">
        <v>40949.1</v>
      </c>
      <c r="D1148" s="83">
        <v>0</v>
      </c>
      <c r="E1148" s="83">
        <v>40949.1</v>
      </c>
      <c r="F1148" s="78" t="s">
        <v>2920</v>
      </c>
      <c r="G1148" s="78" t="s">
        <v>590</v>
      </c>
      <c r="H1148" s="78" t="s">
        <v>626</v>
      </c>
      <c r="I1148" s="78" t="s">
        <v>2921</v>
      </c>
    </row>
    <row r="1149" spans="1:9" s="54" customFormat="1" ht="13.5" hidden="1" customHeight="1" x14ac:dyDescent="0.2">
      <c r="A1149" s="78" t="s">
        <v>98</v>
      </c>
      <c r="B1149" s="80">
        <v>10</v>
      </c>
      <c r="C1149" s="83">
        <v>40949.1</v>
      </c>
      <c r="D1149" s="83">
        <v>0</v>
      </c>
      <c r="E1149" s="83">
        <v>40949.1</v>
      </c>
      <c r="F1149" s="78" t="s">
        <v>2922</v>
      </c>
      <c r="G1149" s="78" t="s">
        <v>590</v>
      </c>
      <c r="H1149" s="78" t="s">
        <v>629</v>
      </c>
      <c r="I1149" s="78" t="s">
        <v>2923</v>
      </c>
    </row>
    <row r="1150" spans="1:9" s="54" customFormat="1" ht="13.5" hidden="1" customHeight="1" x14ac:dyDescent="0.2">
      <c r="A1150" s="78" t="s">
        <v>98</v>
      </c>
      <c r="B1150" s="80">
        <v>11</v>
      </c>
      <c r="C1150" s="83">
        <v>40949.11</v>
      </c>
      <c r="D1150" s="83">
        <v>0</v>
      </c>
      <c r="E1150" s="83">
        <v>40949.11</v>
      </c>
      <c r="F1150" s="78" t="s">
        <v>2924</v>
      </c>
      <c r="G1150" s="78" t="s">
        <v>590</v>
      </c>
      <c r="H1150" s="78" t="s">
        <v>632</v>
      </c>
      <c r="I1150" s="78" t="s">
        <v>2925</v>
      </c>
    </row>
    <row r="1151" spans="1:9" s="54" customFormat="1" ht="13.5" hidden="1" customHeight="1" x14ac:dyDescent="0.2">
      <c r="A1151" s="78" t="s">
        <v>98</v>
      </c>
      <c r="B1151" s="80">
        <v>12</v>
      </c>
      <c r="C1151" s="83">
        <v>40948.129999999997</v>
      </c>
      <c r="D1151" s="83">
        <v>0</v>
      </c>
      <c r="E1151" s="83">
        <v>40948.129999999997</v>
      </c>
      <c r="F1151" s="78" t="s">
        <v>2926</v>
      </c>
      <c r="G1151" s="78" t="s">
        <v>590</v>
      </c>
      <c r="H1151" s="78" t="s">
        <v>635</v>
      </c>
      <c r="I1151" s="78" t="s">
        <v>2927</v>
      </c>
    </row>
    <row r="1152" spans="1:9" s="54" customFormat="1" ht="13.5" hidden="1" customHeight="1" x14ac:dyDescent="0.2">
      <c r="A1152" s="78" t="s">
        <v>99</v>
      </c>
      <c r="B1152" s="80">
        <v>1</v>
      </c>
      <c r="C1152" s="83">
        <v>130553.89</v>
      </c>
      <c r="D1152" s="83">
        <v>0</v>
      </c>
      <c r="E1152" s="83">
        <v>130553.89</v>
      </c>
      <c r="F1152" s="78" t="s">
        <v>2928</v>
      </c>
      <c r="G1152" s="78" t="s">
        <v>454</v>
      </c>
      <c r="H1152" s="78" t="s">
        <v>602</v>
      </c>
      <c r="I1152" s="78" t="s">
        <v>2929</v>
      </c>
    </row>
    <row r="1153" spans="1:9" s="54" customFormat="1" ht="13.5" hidden="1" customHeight="1" x14ac:dyDescent="0.2">
      <c r="A1153" s="78" t="s">
        <v>99</v>
      </c>
      <c r="B1153" s="80">
        <v>2</v>
      </c>
      <c r="C1153" s="83">
        <v>130553.89</v>
      </c>
      <c r="D1153" s="83">
        <v>0</v>
      </c>
      <c r="E1153" s="83">
        <v>130553.89</v>
      </c>
      <c r="F1153" s="78" t="s">
        <v>2930</v>
      </c>
      <c r="G1153" s="78" t="s">
        <v>454</v>
      </c>
      <c r="H1153" s="78" t="s">
        <v>605</v>
      </c>
      <c r="I1153" s="78" t="s">
        <v>2931</v>
      </c>
    </row>
    <row r="1154" spans="1:9" s="54" customFormat="1" ht="13.5" hidden="1" customHeight="1" x14ac:dyDescent="0.2">
      <c r="A1154" s="78" t="s">
        <v>99</v>
      </c>
      <c r="B1154" s="80">
        <v>3</v>
      </c>
      <c r="C1154" s="83">
        <v>130553.89</v>
      </c>
      <c r="D1154" s="83">
        <v>0</v>
      </c>
      <c r="E1154" s="83">
        <v>130553.89</v>
      </c>
      <c r="F1154" s="78" t="s">
        <v>2932</v>
      </c>
      <c r="G1154" s="78" t="s">
        <v>454</v>
      </c>
      <c r="H1154" s="78" t="s">
        <v>608</v>
      </c>
      <c r="I1154" s="78" t="s">
        <v>2933</v>
      </c>
    </row>
    <row r="1155" spans="1:9" s="54" customFormat="1" ht="13.5" hidden="1" customHeight="1" x14ac:dyDescent="0.2">
      <c r="A1155" s="78" t="s">
        <v>99</v>
      </c>
      <c r="B1155" s="80">
        <v>4</v>
      </c>
      <c r="C1155" s="83">
        <v>130553.89</v>
      </c>
      <c r="D1155" s="83">
        <v>0</v>
      </c>
      <c r="E1155" s="83">
        <v>130553.89</v>
      </c>
      <c r="F1155" s="78" t="s">
        <v>2934</v>
      </c>
      <c r="G1155" s="78" t="s">
        <v>454</v>
      </c>
      <c r="H1155" s="78" t="s">
        <v>611</v>
      </c>
      <c r="I1155" s="78" t="s">
        <v>2935</v>
      </c>
    </row>
    <row r="1156" spans="1:9" s="54" customFormat="1" ht="13.5" hidden="1" customHeight="1" x14ac:dyDescent="0.2">
      <c r="A1156" s="78" t="s">
        <v>99</v>
      </c>
      <c r="B1156" s="80">
        <v>5</v>
      </c>
      <c r="C1156" s="83">
        <v>130553.89</v>
      </c>
      <c r="D1156" s="83">
        <v>0</v>
      </c>
      <c r="E1156" s="83">
        <v>130553.89</v>
      </c>
      <c r="F1156" s="78" t="s">
        <v>2936</v>
      </c>
      <c r="G1156" s="78" t="s">
        <v>454</v>
      </c>
      <c r="H1156" s="78" t="s">
        <v>614</v>
      </c>
      <c r="I1156" s="78" t="s">
        <v>2937</v>
      </c>
    </row>
    <row r="1157" spans="1:9" s="54" customFormat="1" ht="13.5" hidden="1" customHeight="1" x14ac:dyDescent="0.2">
      <c r="A1157" s="78" t="s">
        <v>99</v>
      </c>
      <c r="B1157" s="80">
        <v>6</v>
      </c>
      <c r="C1157" s="83">
        <v>121835.45</v>
      </c>
      <c r="D1157" s="83">
        <v>0</v>
      </c>
      <c r="E1157" s="83">
        <v>121835.45</v>
      </c>
      <c r="F1157" s="78" t="s">
        <v>2938</v>
      </c>
      <c r="G1157" s="78" t="s">
        <v>454</v>
      </c>
      <c r="H1157" s="78" t="s">
        <v>617</v>
      </c>
      <c r="I1157" s="78" t="s">
        <v>2939</v>
      </c>
    </row>
    <row r="1158" spans="1:9" s="54" customFormat="1" ht="13.5" hidden="1" customHeight="1" x14ac:dyDescent="0.2">
      <c r="A1158" s="78" t="s">
        <v>99</v>
      </c>
      <c r="B1158" s="80">
        <v>7</v>
      </c>
      <c r="C1158" s="83">
        <v>122004.51</v>
      </c>
      <c r="D1158" s="83">
        <v>0</v>
      </c>
      <c r="E1158" s="83">
        <v>122004.51</v>
      </c>
      <c r="F1158" s="78" t="s">
        <v>2940</v>
      </c>
      <c r="G1158" s="78" t="s">
        <v>454</v>
      </c>
      <c r="H1158" s="78" t="s">
        <v>620</v>
      </c>
      <c r="I1158" s="78" t="s">
        <v>2941</v>
      </c>
    </row>
    <row r="1159" spans="1:9" s="54" customFormat="1" ht="13.5" hidden="1" customHeight="1" x14ac:dyDescent="0.2">
      <c r="A1159" s="78" t="s">
        <v>99</v>
      </c>
      <c r="B1159" s="80">
        <v>8</v>
      </c>
      <c r="C1159" s="83">
        <v>122005.54</v>
      </c>
      <c r="D1159" s="83">
        <v>0</v>
      </c>
      <c r="E1159" s="83">
        <v>122005.54</v>
      </c>
      <c r="F1159" s="78" t="s">
        <v>2942</v>
      </c>
      <c r="G1159" s="78" t="s">
        <v>454</v>
      </c>
      <c r="H1159" s="78" t="s">
        <v>623</v>
      </c>
      <c r="I1159" s="78" t="s">
        <v>2943</v>
      </c>
    </row>
    <row r="1160" spans="1:9" s="54" customFormat="1" ht="13.5" hidden="1" customHeight="1" x14ac:dyDescent="0.2">
      <c r="A1160" s="78" t="s">
        <v>99</v>
      </c>
      <c r="B1160" s="80">
        <v>9</v>
      </c>
      <c r="C1160" s="83">
        <v>128054.08</v>
      </c>
      <c r="D1160" s="83">
        <v>0</v>
      </c>
      <c r="E1160" s="83">
        <v>128054.08</v>
      </c>
      <c r="F1160" s="78" t="s">
        <v>2944</v>
      </c>
      <c r="G1160" s="78" t="s">
        <v>454</v>
      </c>
      <c r="H1160" s="78" t="s">
        <v>626</v>
      </c>
      <c r="I1160" s="78" t="s">
        <v>2945</v>
      </c>
    </row>
    <row r="1161" spans="1:9" s="54" customFormat="1" ht="13.5" hidden="1" customHeight="1" x14ac:dyDescent="0.2">
      <c r="A1161" s="78" t="s">
        <v>99</v>
      </c>
      <c r="B1161" s="80">
        <v>10</v>
      </c>
      <c r="C1161" s="83">
        <v>128054.09</v>
      </c>
      <c r="D1161" s="83">
        <v>0</v>
      </c>
      <c r="E1161" s="83">
        <v>128054.09</v>
      </c>
      <c r="F1161" s="78" t="s">
        <v>2946</v>
      </c>
      <c r="G1161" s="78" t="s">
        <v>454</v>
      </c>
      <c r="H1161" s="78" t="s">
        <v>629</v>
      </c>
      <c r="I1161" s="78" t="s">
        <v>2947</v>
      </c>
    </row>
    <row r="1162" spans="1:9" s="54" customFormat="1" ht="13.5" hidden="1" customHeight="1" x14ac:dyDescent="0.2">
      <c r="A1162" s="78" t="s">
        <v>99</v>
      </c>
      <c r="B1162" s="80">
        <v>11</v>
      </c>
      <c r="C1162" s="83">
        <v>128054.08</v>
      </c>
      <c r="D1162" s="83">
        <v>0</v>
      </c>
      <c r="E1162" s="83">
        <v>128054.08</v>
      </c>
      <c r="F1162" s="78" t="s">
        <v>2948</v>
      </c>
      <c r="G1162" s="78" t="s">
        <v>454</v>
      </c>
      <c r="H1162" s="78" t="s">
        <v>632</v>
      </c>
      <c r="I1162" s="78" t="s">
        <v>2949</v>
      </c>
    </row>
    <row r="1163" spans="1:9" s="54" customFormat="1" ht="13.5" hidden="1" customHeight="1" x14ac:dyDescent="0.2">
      <c r="A1163" s="78" t="s">
        <v>99</v>
      </c>
      <c r="B1163" s="80">
        <v>12</v>
      </c>
      <c r="C1163" s="83">
        <v>128050.8</v>
      </c>
      <c r="D1163" s="83">
        <v>0</v>
      </c>
      <c r="E1163" s="83">
        <v>128050.8</v>
      </c>
      <c r="F1163" s="78" t="s">
        <v>2950</v>
      </c>
      <c r="G1163" s="78" t="s">
        <v>454</v>
      </c>
      <c r="H1163" s="78" t="s">
        <v>635</v>
      </c>
      <c r="I1163" s="78" t="s">
        <v>2951</v>
      </c>
    </row>
    <row r="1164" spans="1:9" s="54" customFormat="1" ht="13.5" hidden="1" customHeight="1" x14ac:dyDescent="0.2">
      <c r="A1164" s="78" t="s">
        <v>100</v>
      </c>
      <c r="B1164" s="80">
        <v>1</v>
      </c>
      <c r="C1164" s="83">
        <v>220569.1</v>
      </c>
      <c r="D1164" s="83">
        <v>0</v>
      </c>
      <c r="E1164" s="83">
        <v>220569.1</v>
      </c>
      <c r="F1164" s="78" t="s">
        <v>2952</v>
      </c>
      <c r="G1164" s="78" t="s">
        <v>457</v>
      </c>
      <c r="H1164" s="78" t="s">
        <v>602</v>
      </c>
      <c r="I1164" s="78" t="s">
        <v>2953</v>
      </c>
    </row>
    <row r="1165" spans="1:9" s="54" customFormat="1" ht="13.5" hidden="1" customHeight="1" x14ac:dyDescent="0.2">
      <c r="A1165" s="78" t="s">
        <v>100</v>
      </c>
      <c r="B1165" s="80">
        <v>2</v>
      </c>
      <c r="C1165" s="83">
        <v>220569.1</v>
      </c>
      <c r="D1165" s="83">
        <v>0</v>
      </c>
      <c r="E1165" s="83">
        <v>220569.1</v>
      </c>
      <c r="F1165" s="78" t="s">
        <v>2954</v>
      </c>
      <c r="G1165" s="78" t="s">
        <v>457</v>
      </c>
      <c r="H1165" s="78" t="s">
        <v>605</v>
      </c>
      <c r="I1165" s="78" t="s">
        <v>2955</v>
      </c>
    </row>
    <row r="1166" spans="1:9" s="54" customFormat="1" ht="13.5" hidden="1" customHeight="1" x14ac:dyDescent="0.2">
      <c r="A1166" s="78" t="s">
        <v>100</v>
      </c>
      <c r="B1166" s="80">
        <v>3</v>
      </c>
      <c r="C1166" s="83">
        <v>220569.1</v>
      </c>
      <c r="D1166" s="83">
        <v>0</v>
      </c>
      <c r="E1166" s="83">
        <v>220569.1</v>
      </c>
      <c r="F1166" s="78" t="s">
        <v>2956</v>
      </c>
      <c r="G1166" s="78" t="s">
        <v>457</v>
      </c>
      <c r="H1166" s="78" t="s">
        <v>608</v>
      </c>
      <c r="I1166" s="78" t="s">
        <v>2957</v>
      </c>
    </row>
    <row r="1167" spans="1:9" s="54" customFormat="1" ht="13.5" hidden="1" customHeight="1" x14ac:dyDescent="0.2">
      <c r="A1167" s="78" t="s">
        <v>100</v>
      </c>
      <c r="B1167" s="80">
        <v>4</v>
      </c>
      <c r="C1167" s="83">
        <v>220569.1</v>
      </c>
      <c r="D1167" s="83">
        <v>0</v>
      </c>
      <c r="E1167" s="83">
        <v>220569.1</v>
      </c>
      <c r="F1167" s="78" t="s">
        <v>2958</v>
      </c>
      <c r="G1167" s="78" t="s">
        <v>457</v>
      </c>
      <c r="H1167" s="78" t="s">
        <v>611</v>
      </c>
      <c r="I1167" s="78" t="s">
        <v>2959</v>
      </c>
    </row>
    <row r="1168" spans="1:9" s="54" customFormat="1" ht="13.5" hidden="1" customHeight="1" x14ac:dyDescent="0.2">
      <c r="A1168" s="78" t="s">
        <v>100</v>
      </c>
      <c r="B1168" s="80">
        <v>5</v>
      </c>
      <c r="C1168" s="83">
        <v>220569.1</v>
      </c>
      <c r="D1168" s="83">
        <v>0</v>
      </c>
      <c r="E1168" s="83">
        <v>220569.1</v>
      </c>
      <c r="F1168" s="78" t="s">
        <v>2960</v>
      </c>
      <c r="G1168" s="78" t="s">
        <v>457</v>
      </c>
      <c r="H1168" s="78" t="s">
        <v>614</v>
      </c>
      <c r="I1168" s="78" t="s">
        <v>2961</v>
      </c>
    </row>
    <row r="1169" spans="1:9" s="54" customFormat="1" ht="13.5" hidden="1" customHeight="1" x14ac:dyDescent="0.2">
      <c r="A1169" s="78" t="s">
        <v>100</v>
      </c>
      <c r="B1169" s="80">
        <v>6</v>
      </c>
      <c r="C1169" s="83">
        <v>187078.92</v>
      </c>
      <c r="D1169" s="83">
        <v>0</v>
      </c>
      <c r="E1169" s="83">
        <v>187078.92</v>
      </c>
      <c r="F1169" s="78" t="s">
        <v>2962</v>
      </c>
      <c r="G1169" s="78" t="s">
        <v>457</v>
      </c>
      <c r="H1169" s="78" t="s">
        <v>617</v>
      </c>
      <c r="I1169" s="78" t="s">
        <v>2963</v>
      </c>
    </row>
    <row r="1170" spans="1:9" s="54" customFormat="1" ht="13.5" hidden="1" customHeight="1" x14ac:dyDescent="0.2">
      <c r="A1170" s="78" t="s">
        <v>100</v>
      </c>
      <c r="B1170" s="80">
        <v>7</v>
      </c>
      <c r="C1170" s="83">
        <v>187573.55</v>
      </c>
      <c r="D1170" s="83">
        <v>0</v>
      </c>
      <c r="E1170" s="83">
        <v>187573.55</v>
      </c>
      <c r="F1170" s="78" t="s">
        <v>2964</v>
      </c>
      <c r="G1170" s="78" t="s">
        <v>457</v>
      </c>
      <c r="H1170" s="78" t="s">
        <v>620</v>
      </c>
      <c r="I1170" s="78" t="s">
        <v>2965</v>
      </c>
    </row>
    <row r="1171" spans="1:9" s="54" customFormat="1" ht="13.5" hidden="1" customHeight="1" x14ac:dyDescent="0.2">
      <c r="A1171" s="78" t="s">
        <v>100</v>
      </c>
      <c r="B1171" s="80">
        <v>8</v>
      </c>
      <c r="C1171" s="83">
        <v>187575.26</v>
      </c>
      <c r="D1171" s="83">
        <v>0</v>
      </c>
      <c r="E1171" s="83">
        <v>187575.26</v>
      </c>
      <c r="F1171" s="78" t="s">
        <v>2966</v>
      </c>
      <c r="G1171" s="78" t="s">
        <v>457</v>
      </c>
      <c r="H1171" s="78" t="s">
        <v>623</v>
      </c>
      <c r="I1171" s="78" t="s">
        <v>2967</v>
      </c>
    </row>
    <row r="1172" spans="1:9" s="54" customFormat="1" ht="13.5" hidden="1" customHeight="1" x14ac:dyDescent="0.2">
      <c r="A1172" s="78" t="s">
        <v>100</v>
      </c>
      <c r="B1172" s="80">
        <v>9</v>
      </c>
      <c r="C1172" s="83">
        <v>197602.42</v>
      </c>
      <c r="D1172" s="83">
        <v>0</v>
      </c>
      <c r="E1172" s="83">
        <v>197602.42</v>
      </c>
      <c r="F1172" s="78" t="s">
        <v>2968</v>
      </c>
      <c r="G1172" s="78" t="s">
        <v>457</v>
      </c>
      <c r="H1172" s="78" t="s">
        <v>626</v>
      </c>
      <c r="I1172" s="78" t="s">
        <v>2969</v>
      </c>
    </row>
    <row r="1173" spans="1:9" s="54" customFormat="1" ht="13.5" hidden="1" customHeight="1" x14ac:dyDescent="0.2">
      <c r="A1173" s="78" t="s">
        <v>100</v>
      </c>
      <c r="B1173" s="80">
        <v>10</v>
      </c>
      <c r="C1173" s="83">
        <v>197602.43</v>
      </c>
      <c r="D1173" s="83">
        <v>0</v>
      </c>
      <c r="E1173" s="83">
        <v>197602.43</v>
      </c>
      <c r="F1173" s="78" t="s">
        <v>2970</v>
      </c>
      <c r="G1173" s="78" t="s">
        <v>457</v>
      </c>
      <c r="H1173" s="78" t="s">
        <v>629</v>
      </c>
      <c r="I1173" s="78" t="s">
        <v>2971</v>
      </c>
    </row>
    <row r="1174" spans="1:9" s="54" customFormat="1" ht="13.5" hidden="1" customHeight="1" x14ac:dyDescent="0.2">
      <c r="A1174" s="78" t="s">
        <v>100</v>
      </c>
      <c r="B1174" s="80">
        <v>11</v>
      </c>
      <c r="C1174" s="83">
        <v>197602.42</v>
      </c>
      <c r="D1174" s="83">
        <v>0</v>
      </c>
      <c r="E1174" s="83">
        <v>197602.42</v>
      </c>
      <c r="F1174" s="78" t="s">
        <v>2972</v>
      </c>
      <c r="G1174" s="78" t="s">
        <v>457</v>
      </c>
      <c r="H1174" s="78" t="s">
        <v>632</v>
      </c>
      <c r="I1174" s="78" t="s">
        <v>2973</v>
      </c>
    </row>
    <row r="1175" spans="1:9" s="54" customFormat="1" ht="13.5" hidden="1" customHeight="1" x14ac:dyDescent="0.2">
      <c r="A1175" s="78" t="s">
        <v>100</v>
      </c>
      <c r="B1175" s="80">
        <v>12</v>
      </c>
      <c r="C1175" s="83">
        <v>197596.98</v>
      </c>
      <c r="D1175" s="83">
        <v>0</v>
      </c>
      <c r="E1175" s="83">
        <v>197596.98</v>
      </c>
      <c r="F1175" s="78" t="s">
        <v>2974</v>
      </c>
      <c r="G1175" s="78" t="s">
        <v>457</v>
      </c>
      <c r="H1175" s="78" t="s">
        <v>635</v>
      </c>
      <c r="I1175" s="78" t="s">
        <v>2975</v>
      </c>
    </row>
    <row r="1176" spans="1:9" s="54" customFormat="1" ht="13.5" hidden="1" customHeight="1" x14ac:dyDescent="0.2">
      <c r="A1176" s="78" t="s">
        <v>101</v>
      </c>
      <c r="B1176" s="80">
        <v>1</v>
      </c>
      <c r="C1176" s="83">
        <v>59847.8</v>
      </c>
      <c r="D1176" s="83">
        <v>0</v>
      </c>
      <c r="E1176" s="83">
        <v>59847.8</v>
      </c>
      <c r="F1176" s="78" t="s">
        <v>2976</v>
      </c>
      <c r="G1176" s="78" t="s">
        <v>474</v>
      </c>
      <c r="H1176" s="78" t="s">
        <v>602</v>
      </c>
      <c r="I1176" s="78" t="s">
        <v>2977</v>
      </c>
    </row>
    <row r="1177" spans="1:9" s="54" customFormat="1" ht="13.5" hidden="1" customHeight="1" x14ac:dyDescent="0.2">
      <c r="A1177" s="78" t="s">
        <v>101</v>
      </c>
      <c r="B1177" s="80">
        <v>2</v>
      </c>
      <c r="C1177" s="83">
        <v>59847.8</v>
      </c>
      <c r="D1177" s="83">
        <v>0</v>
      </c>
      <c r="E1177" s="83">
        <v>59847.8</v>
      </c>
      <c r="F1177" s="78" t="s">
        <v>2978</v>
      </c>
      <c r="G1177" s="78" t="s">
        <v>474</v>
      </c>
      <c r="H1177" s="78" t="s">
        <v>605</v>
      </c>
      <c r="I1177" s="78" t="s">
        <v>2979</v>
      </c>
    </row>
    <row r="1178" spans="1:9" s="54" customFormat="1" ht="13.5" hidden="1" customHeight="1" x14ac:dyDescent="0.2">
      <c r="A1178" s="78" t="s">
        <v>101</v>
      </c>
      <c r="B1178" s="80">
        <v>3</v>
      </c>
      <c r="C1178" s="83">
        <v>59847.8</v>
      </c>
      <c r="D1178" s="83">
        <v>0</v>
      </c>
      <c r="E1178" s="83">
        <v>59847.8</v>
      </c>
      <c r="F1178" s="78" t="s">
        <v>2980</v>
      </c>
      <c r="G1178" s="78" t="s">
        <v>474</v>
      </c>
      <c r="H1178" s="78" t="s">
        <v>608</v>
      </c>
      <c r="I1178" s="78" t="s">
        <v>2981</v>
      </c>
    </row>
    <row r="1179" spans="1:9" s="54" customFormat="1" ht="13.5" hidden="1" customHeight="1" x14ac:dyDescent="0.2">
      <c r="A1179" s="78" t="s">
        <v>101</v>
      </c>
      <c r="B1179" s="80">
        <v>4</v>
      </c>
      <c r="C1179" s="83">
        <v>59847.8</v>
      </c>
      <c r="D1179" s="83">
        <v>0</v>
      </c>
      <c r="E1179" s="83">
        <v>59847.8</v>
      </c>
      <c r="F1179" s="78" t="s">
        <v>2982</v>
      </c>
      <c r="G1179" s="78" t="s">
        <v>474</v>
      </c>
      <c r="H1179" s="78" t="s">
        <v>611</v>
      </c>
      <c r="I1179" s="78" t="s">
        <v>2983</v>
      </c>
    </row>
    <row r="1180" spans="1:9" s="54" customFormat="1" ht="13.5" hidden="1" customHeight="1" x14ac:dyDescent="0.2">
      <c r="A1180" s="78" t="s">
        <v>101</v>
      </c>
      <c r="B1180" s="80">
        <v>5</v>
      </c>
      <c r="C1180" s="83">
        <v>59847.8</v>
      </c>
      <c r="D1180" s="83">
        <v>0</v>
      </c>
      <c r="E1180" s="83">
        <v>59847.8</v>
      </c>
      <c r="F1180" s="78" t="s">
        <v>2984</v>
      </c>
      <c r="G1180" s="78" t="s">
        <v>474</v>
      </c>
      <c r="H1180" s="78" t="s">
        <v>614</v>
      </c>
      <c r="I1180" s="78" t="s">
        <v>2985</v>
      </c>
    </row>
    <row r="1181" spans="1:9" s="54" customFormat="1" ht="13.5" hidden="1" customHeight="1" x14ac:dyDescent="0.2">
      <c r="A1181" s="78" t="s">
        <v>101</v>
      </c>
      <c r="B1181" s="80">
        <v>6</v>
      </c>
      <c r="C1181" s="83">
        <v>58156.39</v>
      </c>
      <c r="D1181" s="83">
        <v>0</v>
      </c>
      <c r="E1181" s="83">
        <v>58156.39</v>
      </c>
      <c r="F1181" s="78" t="s">
        <v>2986</v>
      </c>
      <c r="G1181" s="78" t="s">
        <v>474</v>
      </c>
      <c r="H1181" s="78" t="s">
        <v>617</v>
      </c>
      <c r="I1181" s="78" t="s">
        <v>2987</v>
      </c>
    </row>
    <row r="1182" spans="1:9" s="54" customFormat="1" ht="13.5" hidden="1" customHeight="1" x14ac:dyDescent="0.2">
      <c r="A1182" s="78" t="s">
        <v>101</v>
      </c>
      <c r="B1182" s="80">
        <v>7</v>
      </c>
      <c r="C1182" s="83">
        <v>58139.75</v>
      </c>
      <c r="D1182" s="83">
        <v>0</v>
      </c>
      <c r="E1182" s="83">
        <v>58139.75</v>
      </c>
      <c r="F1182" s="78" t="s">
        <v>2988</v>
      </c>
      <c r="G1182" s="78" t="s">
        <v>474</v>
      </c>
      <c r="H1182" s="78" t="s">
        <v>620</v>
      </c>
      <c r="I1182" s="78" t="s">
        <v>2989</v>
      </c>
    </row>
    <row r="1183" spans="1:9" s="54" customFormat="1" ht="13.5" hidden="1" customHeight="1" x14ac:dyDescent="0.2">
      <c r="A1183" s="78" t="s">
        <v>101</v>
      </c>
      <c r="B1183" s="80">
        <v>8</v>
      </c>
      <c r="C1183" s="83">
        <v>58140.08</v>
      </c>
      <c r="D1183" s="83">
        <v>0</v>
      </c>
      <c r="E1183" s="83">
        <v>58140.08</v>
      </c>
      <c r="F1183" s="78" t="s">
        <v>2990</v>
      </c>
      <c r="G1183" s="78" t="s">
        <v>474</v>
      </c>
      <c r="H1183" s="78" t="s">
        <v>623</v>
      </c>
      <c r="I1183" s="78" t="s">
        <v>2991</v>
      </c>
    </row>
    <row r="1184" spans="1:9" s="54" customFormat="1" ht="13.5" hidden="1" customHeight="1" x14ac:dyDescent="0.2">
      <c r="A1184" s="78" t="s">
        <v>101</v>
      </c>
      <c r="B1184" s="80">
        <v>9</v>
      </c>
      <c r="C1184" s="83">
        <v>60095.12</v>
      </c>
      <c r="D1184" s="83">
        <v>0</v>
      </c>
      <c r="E1184" s="83">
        <v>60095.12</v>
      </c>
      <c r="F1184" s="78" t="s">
        <v>2992</v>
      </c>
      <c r="G1184" s="78" t="s">
        <v>474</v>
      </c>
      <c r="H1184" s="78" t="s">
        <v>626</v>
      </c>
      <c r="I1184" s="78" t="s">
        <v>2993</v>
      </c>
    </row>
    <row r="1185" spans="1:9" s="54" customFormat="1" ht="13.5" hidden="1" customHeight="1" x14ac:dyDescent="0.2">
      <c r="A1185" s="78" t="s">
        <v>101</v>
      </c>
      <c r="B1185" s="80">
        <v>10</v>
      </c>
      <c r="C1185" s="83">
        <v>60095.12</v>
      </c>
      <c r="D1185" s="83">
        <v>0</v>
      </c>
      <c r="E1185" s="83">
        <v>60095.12</v>
      </c>
      <c r="F1185" s="78" t="s">
        <v>2994</v>
      </c>
      <c r="G1185" s="78" t="s">
        <v>474</v>
      </c>
      <c r="H1185" s="78" t="s">
        <v>629</v>
      </c>
      <c r="I1185" s="78" t="s">
        <v>2995</v>
      </c>
    </row>
    <row r="1186" spans="1:9" s="54" customFormat="1" ht="13.5" hidden="1" customHeight="1" x14ac:dyDescent="0.2">
      <c r="A1186" s="78" t="s">
        <v>101</v>
      </c>
      <c r="B1186" s="80">
        <v>11</v>
      </c>
      <c r="C1186" s="83">
        <v>60095.11</v>
      </c>
      <c r="D1186" s="83">
        <v>0</v>
      </c>
      <c r="E1186" s="83">
        <v>60095.11</v>
      </c>
      <c r="F1186" s="78" t="s">
        <v>2996</v>
      </c>
      <c r="G1186" s="78" t="s">
        <v>474</v>
      </c>
      <c r="H1186" s="78" t="s">
        <v>632</v>
      </c>
      <c r="I1186" s="78" t="s">
        <v>2997</v>
      </c>
    </row>
    <row r="1187" spans="1:9" s="54" customFormat="1" ht="13.5" hidden="1" customHeight="1" x14ac:dyDescent="0.2">
      <c r="A1187" s="78" t="s">
        <v>101</v>
      </c>
      <c r="B1187" s="80">
        <v>12</v>
      </c>
      <c r="C1187" s="83">
        <v>60094.05</v>
      </c>
      <c r="D1187" s="83">
        <v>0</v>
      </c>
      <c r="E1187" s="83">
        <v>60094.05</v>
      </c>
      <c r="F1187" s="78" t="s">
        <v>2998</v>
      </c>
      <c r="G1187" s="78" t="s">
        <v>474</v>
      </c>
      <c r="H1187" s="78" t="s">
        <v>635</v>
      </c>
      <c r="I1187" s="78" t="s">
        <v>2999</v>
      </c>
    </row>
    <row r="1188" spans="1:9" s="54" customFormat="1" ht="13.5" hidden="1" customHeight="1" x14ac:dyDescent="0.2">
      <c r="A1188" s="78" t="s">
        <v>102</v>
      </c>
      <c r="B1188" s="80">
        <v>1</v>
      </c>
      <c r="C1188" s="83">
        <v>974840.4</v>
      </c>
      <c r="D1188" s="83">
        <v>0</v>
      </c>
      <c r="E1188" s="83">
        <v>974840.4</v>
      </c>
      <c r="F1188" s="78" t="s">
        <v>3000</v>
      </c>
      <c r="G1188" s="78" t="s">
        <v>420</v>
      </c>
      <c r="H1188" s="78" t="s">
        <v>602</v>
      </c>
      <c r="I1188" s="78" t="s">
        <v>3001</v>
      </c>
    </row>
    <row r="1189" spans="1:9" s="54" customFormat="1" ht="13.5" hidden="1" customHeight="1" x14ac:dyDescent="0.2">
      <c r="A1189" s="78" t="s">
        <v>102</v>
      </c>
      <c r="B1189" s="80">
        <v>2</v>
      </c>
      <c r="C1189" s="83">
        <v>974840.4</v>
      </c>
      <c r="D1189" s="83">
        <v>0</v>
      </c>
      <c r="E1189" s="83">
        <v>974840.4</v>
      </c>
      <c r="F1189" s="78" t="s">
        <v>3002</v>
      </c>
      <c r="G1189" s="78" t="s">
        <v>420</v>
      </c>
      <c r="H1189" s="78" t="s">
        <v>605</v>
      </c>
      <c r="I1189" s="78" t="s">
        <v>3003</v>
      </c>
    </row>
    <row r="1190" spans="1:9" s="54" customFormat="1" ht="13.5" hidden="1" customHeight="1" x14ac:dyDescent="0.2">
      <c r="A1190" s="78" t="s">
        <v>102</v>
      </c>
      <c r="B1190" s="80">
        <v>3</v>
      </c>
      <c r="C1190" s="83">
        <v>974840.4</v>
      </c>
      <c r="D1190" s="83">
        <v>0</v>
      </c>
      <c r="E1190" s="83">
        <v>974840.4</v>
      </c>
      <c r="F1190" s="78" t="s">
        <v>3004</v>
      </c>
      <c r="G1190" s="78" t="s">
        <v>420</v>
      </c>
      <c r="H1190" s="78" t="s">
        <v>608</v>
      </c>
      <c r="I1190" s="78" t="s">
        <v>3005</v>
      </c>
    </row>
    <row r="1191" spans="1:9" s="54" customFormat="1" ht="13.5" hidden="1" customHeight="1" x14ac:dyDescent="0.2">
      <c r="A1191" s="78" t="s">
        <v>102</v>
      </c>
      <c r="B1191" s="80">
        <v>4</v>
      </c>
      <c r="C1191" s="83">
        <v>974840.4</v>
      </c>
      <c r="D1191" s="83">
        <v>0</v>
      </c>
      <c r="E1191" s="83">
        <v>974840.4</v>
      </c>
      <c r="F1191" s="78" t="s">
        <v>3006</v>
      </c>
      <c r="G1191" s="78" t="s">
        <v>420</v>
      </c>
      <c r="H1191" s="78" t="s">
        <v>611</v>
      </c>
      <c r="I1191" s="78" t="s">
        <v>3007</v>
      </c>
    </row>
    <row r="1192" spans="1:9" s="54" customFormat="1" ht="13.5" hidden="1" customHeight="1" x14ac:dyDescent="0.2">
      <c r="A1192" s="78" t="s">
        <v>102</v>
      </c>
      <c r="B1192" s="80">
        <v>5</v>
      </c>
      <c r="C1192" s="83">
        <v>974840.4</v>
      </c>
      <c r="D1192" s="83">
        <v>0</v>
      </c>
      <c r="E1192" s="83">
        <v>974840.4</v>
      </c>
      <c r="F1192" s="78" t="s">
        <v>3008</v>
      </c>
      <c r="G1192" s="78" t="s">
        <v>420</v>
      </c>
      <c r="H1192" s="78" t="s">
        <v>614</v>
      </c>
      <c r="I1192" s="78" t="s">
        <v>3009</v>
      </c>
    </row>
    <row r="1193" spans="1:9" s="54" customFormat="1" ht="13.5" hidden="1" customHeight="1" x14ac:dyDescent="0.2">
      <c r="A1193" s="78" t="s">
        <v>102</v>
      </c>
      <c r="B1193" s="80">
        <v>6</v>
      </c>
      <c r="C1193" s="83">
        <v>911179.54</v>
      </c>
      <c r="D1193" s="83">
        <v>0</v>
      </c>
      <c r="E1193" s="83">
        <v>911179.54</v>
      </c>
      <c r="F1193" s="78" t="s">
        <v>3010</v>
      </c>
      <c r="G1193" s="78" t="s">
        <v>420</v>
      </c>
      <c r="H1193" s="78" t="s">
        <v>617</v>
      </c>
      <c r="I1193" s="78" t="s">
        <v>3011</v>
      </c>
    </row>
    <row r="1194" spans="1:9" s="54" customFormat="1" ht="13.5" hidden="1" customHeight="1" x14ac:dyDescent="0.2">
      <c r="A1194" s="78" t="s">
        <v>102</v>
      </c>
      <c r="B1194" s="80">
        <v>7</v>
      </c>
      <c r="C1194" s="83">
        <v>909668.57</v>
      </c>
      <c r="D1194" s="83">
        <v>0</v>
      </c>
      <c r="E1194" s="83">
        <v>909668.57</v>
      </c>
      <c r="F1194" s="78" t="s">
        <v>3012</v>
      </c>
      <c r="G1194" s="78" t="s">
        <v>420</v>
      </c>
      <c r="H1194" s="78" t="s">
        <v>620</v>
      </c>
      <c r="I1194" s="78" t="s">
        <v>3013</v>
      </c>
    </row>
    <row r="1195" spans="1:9" s="54" customFormat="1" ht="13.5" hidden="1" customHeight="1" x14ac:dyDescent="0.2">
      <c r="A1195" s="78" t="s">
        <v>102</v>
      </c>
      <c r="B1195" s="80">
        <v>8</v>
      </c>
      <c r="C1195" s="83">
        <v>909675.2</v>
      </c>
      <c r="D1195" s="83">
        <v>0</v>
      </c>
      <c r="E1195" s="83">
        <v>909675.2</v>
      </c>
      <c r="F1195" s="78" t="s">
        <v>3014</v>
      </c>
      <c r="G1195" s="78" t="s">
        <v>420</v>
      </c>
      <c r="H1195" s="78" t="s">
        <v>898</v>
      </c>
      <c r="I1195" s="78" t="s">
        <v>3015</v>
      </c>
    </row>
    <row r="1196" spans="1:9" s="54" customFormat="1" ht="13.5" hidden="1" customHeight="1" x14ac:dyDescent="0.2">
      <c r="A1196" s="78" t="s">
        <v>102</v>
      </c>
      <c r="B1196" s="80">
        <v>9</v>
      </c>
      <c r="C1196" s="83">
        <v>948596.89</v>
      </c>
      <c r="D1196" s="83">
        <v>0</v>
      </c>
      <c r="E1196" s="83">
        <v>948596.89</v>
      </c>
      <c r="F1196" s="78" t="s">
        <v>3016</v>
      </c>
      <c r="G1196" s="78" t="s">
        <v>420</v>
      </c>
      <c r="H1196" s="78" t="s">
        <v>901</v>
      </c>
      <c r="I1196" s="78" t="s">
        <v>3017</v>
      </c>
    </row>
    <row r="1197" spans="1:9" s="54" customFormat="1" ht="13.5" hidden="1" customHeight="1" x14ac:dyDescent="0.2">
      <c r="A1197" s="78" t="s">
        <v>102</v>
      </c>
      <c r="B1197" s="80">
        <v>10</v>
      </c>
      <c r="C1197" s="83">
        <v>948596.89</v>
      </c>
      <c r="D1197" s="83">
        <v>0</v>
      </c>
      <c r="E1197" s="83">
        <v>948596.89</v>
      </c>
      <c r="F1197" s="78" t="s">
        <v>3018</v>
      </c>
      <c r="G1197" s="78" t="s">
        <v>420</v>
      </c>
      <c r="H1197" s="78" t="s">
        <v>904</v>
      </c>
      <c r="I1197" s="78" t="s">
        <v>3019</v>
      </c>
    </row>
    <row r="1198" spans="1:9" s="54" customFormat="1" ht="13.5" hidden="1" customHeight="1" x14ac:dyDescent="0.2">
      <c r="A1198" s="78" t="s">
        <v>102</v>
      </c>
      <c r="B1198" s="80">
        <v>11</v>
      </c>
      <c r="C1198" s="83">
        <v>948596.9</v>
      </c>
      <c r="D1198" s="83">
        <v>0</v>
      </c>
      <c r="E1198" s="83">
        <v>948596.9</v>
      </c>
      <c r="F1198" s="78" t="s">
        <v>3020</v>
      </c>
      <c r="G1198" s="78" t="s">
        <v>420</v>
      </c>
      <c r="H1198" s="78" t="s">
        <v>907</v>
      </c>
      <c r="I1198" s="78" t="s">
        <v>3021</v>
      </c>
    </row>
    <row r="1199" spans="1:9" s="54" customFormat="1" ht="13.5" hidden="1" customHeight="1" x14ac:dyDescent="0.2">
      <c r="A1199" s="78" t="s">
        <v>102</v>
      </c>
      <c r="B1199" s="80">
        <v>12</v>
      </c>
      <c r="C1199" s="83">
        <v>948575.73</v>
      </c>
      <c r="D1199" s="83">
        <v>0</v>
      </c>
      <c r="E1199" s="83">
        <v>948575.73</v>
      </c>
      <c r="F1199" s="78" t="s">
        <v>3022</v>
      </c>
      <c r="G1199" s="78" t="s">
        <v>420</v>
      </c>
      <c r="H1199" s="78" t="s">
        <v>910</v>
      </c>
      <c r="I1199" s="78" t="s">
        <v>3023</v>
      </c>
    </row>
    <row r="1200" spans="1:9" s="54" customFormat="1" ht="13.5" hidden="1" customHeight="1" x14ac:dyDescent="0.2">
      <c r="A1200" s="78" t="s">
        <v>103</v>
      </c>
      <c r="B1200" s="80">
        <v>1</v>
      </c>
      <c r="C1200" s="83">
        <v>124099.41</v>
      </c>
      <c r="D1200" s="83">
        <v>0</v>
      </c>
      <c r="E1200" s="83">
        <v>124099.41</v>
      </c>
      <c r="F1200" s="78" t="s">
        <v>3024</v>
      </c>
      <c r="G1200" s="78" t="s">
        <v>471</v>
      </c>
      <c r="H1200" s="78" t="s">
        <v>602</v>
      </c>
      <c r="I1200" s="78" t="s">
        <v>3025</v>
      </c>
    </row>
    <row r="1201" spans="1:9" s="54" customFormat="1" ht="13.5" hidden="1" customHeight="1" x14ac:dyDescent="0.2">
      <c r="A1201" s="78" t="s">
        <v>103</v>
      </c>
      <c r="B1201" s="80">
        <v>2</v>
      </c>
      <c r="C1201" s="83">
        <v>124099.41</v>
      </c>
      <c r="D1201" s="83">
        <v>0</v>
      </c>
      <c r="E1201" s="83">
        <v>124099.41</v>
      </c>
      <c r="F1201" s="78" t="s">
        <v>3026</v>
      </c>
      <c r="G1201" s="78" t="s">
        <v>471</v>
      </c>
      <c r="H1201" s="78" t="s">
        <v>605</v>
      </c>
      <c r="I1201" s="78" t="s">
        <v>3027</v>
      </c>
    </row>
    <row r="1202" spans="1:9" s="54" customFormat="1" ht="13.5" hidden="1" customHeight="1" x14ac:dyDescent="0.2">
      <c r="A1202" s="78" t="s">
        <v>103</v>
      </c>
      <c r="B1202" s="80">
        <v>3</v>
      </c>
      <c r="C1202" s="83">
        <v>124099.41</v>
      </c>
      <c r="D1202" s="83">
        <v>0</v>
      </c>
      <c r="E1202" s="83">
        <v>124099.41</v>
      </c>
      <c r="F1202" s="78" t="s">
        <v>3028</v>
      </c>
      <c r="G1202" s="78" t="s">
        <v>471</v>
      </c>
      <c r="H1202" s="78" t="s">
        <v>608</v>
      </c>
      <c r="I1202" s="78" t="s">
        <v>3029</v>
      </c>
    </row>
    <row r="1203" spans="1:9" s="54" customFormat="1" ht="13.5" hidden="1" customHeight="1" x14ac:dyDescent="0.2">
      <c r="A1203" s="78" t="s">
        <v>103</v>
      </c>
      <c r="B1203" s="80">
        <v>4</v>
      </c>
      <c r="C1203" s="83">
        <v>124099.41</v>
      </c>
      <c r="D1203" s="83">
        <v>0</v>
      </c>
      <c r="E1203" s="83">
        <v>124099.41</v>
      </c>
      <c r="F1203" s="78" t="s">
        <v>3030</v>
      </c>
      <c r="G1203" s="78" t="s">
        <v>471</v>
      </c>
      <c r="H1203" s="78" t="s">
        <v>611</v>
      </c>
      <c r="I1203" s="78" t="s">
        <v>3031</v>
      </c>
    </row>
    <row r="1204" spans="1:9" s="54" customFormat="1" ht="13.5" hidden="1" customHeight="1" x14ac:dyDescent="0.2">
      <c r="A1204" s="78" t="s">
        <v>103</v>
      </c>
      <c r="B1204" s="80">
        <v>5</v>
      </c>
      <c r="C1204" s="83">
        <v>124099.41</v>
      </c>
      <c r="D1204" s="83">
        <v>0</v>
      </c>
      <c r="E1204" s="83">
        <v>124099.41</v>
      </c>
      <c r="F1204" s="78" t="s">
        <v>3032</v>
      </c>
      <c r="G1204" s="78" t="s">
        <v>471</v>
      </c>
      <c r="H1204" s="78" t="s">
        <v>614</v>
      </c>
      <c r="I1204" s="78" t="s">
        <v>3033</v>
      </c>
    </row>
    <row r="1205" spans="1:9" s="54" customFormat="1" ht="13.5" hidden="1" customHeight="1" x14ac:dyDescent="0.2">
      <c r="A1205" s="78" t="s">
        <v>103</v>
      </c>
      <c r="B1205" s="80">
        <v>6</v>
      </c>
      <c r="C1205" s="83">
        <v>115678.61</v>
      </c>
      <c r="D1205" s="83">
        <v>0</v>
      </c>
      <c r="E1205" s="83">
        <v>115678.61</v>
      </c>
      <c r="F1205" s="78" t="s">
        <v>3034</v>
      </c>
      <c r="G1205" s="78" t="s">
        <v>471</v>
      </c>
      <c r="H1205" s="78" t="s">
        <v>617</v>
      </c>
      <c r="I1205" s="78" t="s">
        <v>3035</v>
      </c>
    </row>
    <row r="1206" spans="1:9" s="54" customFormat="1" ht="13.5" hidden="1" customHeight="1" x14ac:dyDescent="0.2">
      <c r="A1206" s="78" t="s">
        <v>103</v>
      </c>
      <c r="B1206" s="80">
        <v>7</v>
      </c>
      <c r="C1206" s="83">
        <v>115662.34</v>
      </c>
      <c r="D1206" s="83">
        <v>0</v>
      </c>
      <c r="E1206" s="83">
        <v>115662.34</v>
      </c>
      <c r="F1206" s="78" t="s">
        <v>3036</v>
      </c>
      <c r="G1206" s="78" t="s">
        <v>471</v>
      </c>
      <c r="H1206" s="78" t="s">
        <v>620</v>
      </c>
      <c r="I1206" s="78" t="s">
        <v>3037</v>
      </c>
    </row>
    <row r="1207" spans="1:9" s="54" customFormat="1" ht="13.5" hidden="1" customHeight="1" x14ac:dyDescent="0.2">
      <c r="A1207" s="78" t="s">
        <v>103</v>
      </c>
      <c r="B1207" s="80">
        <v>8</v>
      </c>
      <c r="C1207" s="83">
        <v>115663.38</v>
      </c>
      <c r="D1207" s="83">
        <v>0</v>
      </c>
      <c r="E1207" s="83">
        <v>115663.38</v>
      </c>
      <c r="F1207" s="78" t="s">
        <v>3038</v>
      </c>
      <c r="G1207" s="78" t="s">
        <v>471</v>
      </c>
      <c r="H1207" s="78" t="s">
        <v>623</v>
      </c>
      <c r="I1207" s="78" t="s">
        <v>3039</v>
      </c>
    </row>
    <row r="1208" spans="1:9" s="54" customFormat="1" ht="13.5" hidden="1" customHeight="1" x14ac:dyDescent="0.2">
      <c r="A1208" s="78" t="s">
        <v>103</v>
      </c>
      <c r="B1208" s="80">
        <v>9</v>
      </c>
      <c r="C1208" s="83">
        <v>121774.61</v>
      </c>
      <c r="D1208" s="83">
        <v>0</v>
      </c>
      <c r="E1208" s="83">
        <v>121774.61</v>
      </c>
      <c r="F1208" s="78" t="s">
        <v>3040</v>
      </c>
      <c r="G1208" s="78" t="s">
        <v>471</v>
      </c>
      <c r="H1208" s="78" t="s">
        <v>626</v>
      </c>
      <c r="I1208" s="78" t="s">
        <v>3041</v>
      </c>
    </row>
    <row r="1209" spans="1:9" s="54" customFormat="1" ht="13.5" hidden="1" customHeight="1" x14ac:dyDescent="0.2">
      <c r="A1209" s="78" t="s">
        <v>103</v>
      </c>
      <c r="B1209" s="80">
        <v>10</v>
      </c>
      <c r="C1209" s="83">
        <v>121774.61</v>
      </c>
      <c r="D1209" s="83">
        <v>0</v>
      </c>
      <c r="E1209" s="83">
        <v>121774.61</v>
      </c>
      <c r="F1209" s="78" t="s">
        <v>3042</v>
      </c>
      <c r="G1209" s="78" t="s">
        <v>471</v>
      </c>
      <c r="H1209" s="78" t="s">
        <v>629</v>
      </c>
      <c r="I1209" s="78" t="s">
        <v>3043</v>
      </c>
    </row>
    <row r="1210" spans="1:9" s="54" customFormat="1" ht="13.5" hidden="1" customHeight="1" x14ac:dyDescent="0.2">
      <c r="A1210" s="78" t="s">
        <v>103</v>
      </c>
      <c r="B1210" s="80">
        <v>11</v>
      </c>
      <c r="C1210" s="83">
        <v>121774.61</v>
      </c>
      <c r="D1210" s="83">
        <v>0</v>
      </c>
      <c r="E1210" s="83">
        <v>121774.61</v>
      </c>
      <c r="F1210" s="78" t="s">
        <v>3044</v>
      </c>
      <c r="G1210" s="78" t="s">
        <v>471</v>
      </c>
      <c r="H1210" s="78" t="s">
        <v>632</v>
      </c>
      <c r="I1210" s="78" t="s">
        <v>3045</v>
      </c>
    </row>
    <row r="1211" spans="1:9" s="54" customFormat="1" ht="13.5" hidden="1" customHeight="1" x14ac:dyDescent="0.2">
      <c r="A1211" s="78" t="s">
        <v>103</v>
      </c>
      <c r="B1211" s="80">
        <v>12</v>
      </c>
      <c r="C1211" s="83">
        <v>121771.29</v>
      </c>
      <c r="D1211" s="83">
        <v>0</v>
      </c>
      <c r="E1211" s="83">
        <v>121771.29</v>
      </c>
      <c r="F1211" s="78" t="s">
        <v>3046</v>
      </c>
      <c r="G1211" s="78" t="s">
        <v>471</v>
      </c>
      <c r="H1211" s="78" t="s">
        <v>635</v>
      </c>
      <c r="I1211" s="78" t="s">
        <v>3047</v>
      </c>
    </row>
    <row r="1212" spans="1:9" s="54" customFormat="1" ht="13.5" hidden="1" customHeight="1" x14ac:dyDescent="0.2">
      <c r="A1212" s="78" t="s">
        <v>104</v>
      </c>
      <c r="B1212" s="80">
        <v>1</v>
      </c>
      <c r="C1212" s="83">
        <v>232327.52</v>
      </c>
      <c r="D1212" s="83">
        <v>0</v>
      </c>
      <c r="E1212" s="83">
        <v>232327.52</v>
      </c>
      <c r="F1212" s="78" t="s">
        <v>3048</v>
      </c>
      <c r="G1212" s="78" t="s">
        <v>468</v>
      </c>
      <c r="H1212" s="78" t="s">
        <v>602</v>
      </c>
      <c r="I1212" s="78" t="s">
        <v>3049</v>
      </c>
    </row>
    <row r="1213" spans="1:9" s="54" customFormat="1" ht="13.5" hidden="1" customHeight="1" x14ac:dyDescent="0.2">
      <c r="A1213" s="78" t="s">
        <v>104</v>
      </c>
      <c r="B1213" s="80">
        <v>2</v>
      </c>
      <c r="C1213" s="83">
        <v>232327.52</v>
      </c>
      <c r="D1213" s="83">
        <v>0</v>
      </c>
      <c r="E1213" s="83">
        <v>232327.52</v>
      </c>
      <c r="F1213" s="78" t="s">
        <v>3050</v>
      </c>
      <c r="G1213" s="78" t="s">
        <v>468</v>
      </c>
      <c r="H1213" s="78" t="s">
        <v>605</v>
      </c>
      <c r="I1213" s="78" t="s">
        <v>3051</v>
      </c>
    </row>
    <row r="1214" spans="1:9" s="54" customFormat="1" ht="13.5" hidden="1" customHeight="1" x14ac:dyDescent="0.2">
      <c r="A1214" s="78" t="s">
        <v>104</v>
      </c>
      <c r="B1214" s="80">
        <v>3</v>
      </c>
      <c r="C1214" s="83">
        <v>232327.52</v>
      </c>
      <c r="D1214" s="83">
        <v>0</v>
      </c>
      <c r="E1214" s="83">
        <v>232327.52</v>
      </c>
      <c r="F1214" s="78" t="s">
        <v>3052</v>
      </c>
      <c r="G1214" s="78" t="s">
        <v>468</v>
      </c>
      <c r="H1214" s="78" t="s">
        <v>608</v>
      </c>
      <c r="I1214" s="78" t="s">
        <v>3053</v>
      </c>
    </row>
    <row r="1215" spans="1:9" s="54" customFormat="1" ht="13.5" hidden="1" customHeight="1" x14ac:dyDescent="0.2">
      <c r="A1215" s="78" t="s">
        <v>104</v>
      </c>
      <c r="B1215" s="80">
        <v>4</v>
      </c>
      <c r="C1215" s="83">
        <v>232327.52</v>
      </c>
      <c r="D1215" s="83">
        <v>0</v>
      </c>
      <c r="E1215" s="83">
        <v>232327.52</v>
      </c>
      <c r="F1215" s="78" t="s">
        <v>3054</v>
      </c>
      <c r="G1215" s="78" t="s">
        <v>468</v>
      </c>
      <c r="H1215" s="78" t="s">
        <v>611</v>
      </c>
      <c r="I1215" s="78" t="s">
        <v>3055</v>
      </c>
    </row>
    <row r="1216" spans="1:9" s="54" customFormat="1" ht="13.5" hidden="1" customHeight="1" x14ac:dyDescent="0.2">
      <c r="A1216" s="78" t="s">
        <v>104</v>
      </c>
      <c r="B1216" s="80">
        <v>5</v>
      </c>
      <c r="C1216" s="83">
        <v>232327.52</v>
      </c>
      <c r="D1216" s="83">
        <v>0</v>
      </c>
      <c r="E1216" s="83">
        <v>232327.52</v>
      </c>
      <c r="F1216" s="78" t="s">
        <v>3056</v>
      </c>
      <c r="G1216" s="78" t="s">
        <v>468</v>
      </c>
      <c r="H1216" s="78" t="s">
        <v>614</v>
      </c>
      <c r="I1216" s="78" t="s">
        <v>3057</v>
      </c>
    </row>
    <row r="1217" spans="1:9" s="54" customFormat="1" ht="13.5" hidden="1" customHeight="1" x14ac:dyDescent="0.2">
      <c r="A1217" s="78" t="s">
        <v>104</v>
      </c>
      <c r="B1217" s="80">
        <v>6</v>
      </c>
      <c r="C1217" s="83">
        <v>208982.59</v>
      </c>
      <c r="D1217" s="83">
        <v>0</v>
      </c>
      <c r="E1217" s="83">
        <v>208982.59</v>
      </c>
      <c r="F1217" s="78" t="s">
        <v>3058</v>
      </c>
      <c r="G1217" s="78" t="s">
        <v>468</v>
      </c>
      <c r="H1217" s="78" t="s">
        <v>617</v>
      </c>
      <c r="I1217" s="78" t="s">
        <v>3059</v>
      </c>
    </row>
    <row r="1218" spans="1:9" s="54" customFormat="1" ht="13.5" hidden="1" customHeight="1" x14ac:dyDescent="0.2">
      <c r="A1218" s="78" t="s">
        <v>104</v>
      </c>
      <c r="B1218" s="80">
        <v>7</v>
      </c>
      <c r="C1218" s="83">
        <v>241287.67</v>
      </c>
      <c r="D1218" s="83">
        <v>0</v>
      </c>
      <c r="E1218" s="83">
        <v>241287.67</v>
      </c>
      <c r="F1218" s="78" t="s">
        <v>3060</v>
      </c>
      <c r="G1218" s="78" t="s">
        <v>468</v>
      </c>
      <c r="H1218" s="78" t="s">
        <v>620</v>
      </c>
      <c r="I1218" s="78" t="s">
        <v>3061</v>
      </c>
    </row>
    <row r="1219" spans="1:9" s="54" customFormat="1" ht="13.5" hidden="1" customHeight="1" x14ac:dyDescent="0.2">
      <c r="A1219" s="78" t="s">
        <v>104</v>
      </c>
      <c r="B1219" s="80">
        <v>8</v>
      </c>
      <c r="C1219" s="83">
        <v>241289</v>
      </c>
      <c r="D1219" s="83">
        <v>0</v>
      </c>
      <c r="E1219" s="83">
        <v>241289</v>
      </c>
      <c r="F1219" s="78" t="s">
        <v>3062</v>
      </c>
      <c r="G1219" s="78" t="s">
        <v>468</v>
      </c>
      <c r="H1219" s="78" t="s">
        <v>623</v>
      </c>
      <c r="I1219" s="78" t="s">
        <v>3063</v>
      </c>
    </row>
    <row r="1220" spans="1:9" s="54" customFormat="1" ht="13.5" hidden="1" customHeight="1" x14ac:dyDescent="0.2">
      <c r="A1220" s="78" t="s">
        <v>104</v>
      </c>
      <c r="B1220" s="80">
        <v>9</v>
      </c>
      <c r="C1220" s="83">
        <v>249109.31</v>
      </c>
      <c r="D1220" s="83">
        <v>0</v>
      </c>
      <c r="E1220" s="83">
        <v>249109.31</v>
      </c>
      <c r="F1220" s="78" t="s">
        <v>3064</v>
      </c>
      <c r="G1220" s="78" t="s">
        <v>468</v>
      </c>
      <c r="H1220" s="78" t="s">
        <v>626</v>
      </c>
      <c r="I1220" s="78" t="s">
        <v>3065</v>
      </c>
    </row>
    <row r="1221" spans="1:9" s="54" customFormat="1" ht="13.5" hidden="1" customHeight="1" x14ac:dyDescent="0.2">
      <c r="A1221" s="78" t="s">
        <v>104</v>
      </c>
      <c r="B1221" s="80">
        <v>10</v>
      </c>
      <c r="C1221" s="83">
        <v>249109.31</v>
      </c>
      <c r="D1221" s="83">
        <v>0</v>
      </c>
      <c r="E1221" s="83">
        <v>249109.31</v>
      </c>
      <c r="F1221" s="78" t="s">
        <v>3066</v>
      </c>
      <c r="G1221" s="78" t="s">
        <v>468</v>
      </c>
      <c r="H1221" s="78" t="s">
        <v>629</v>
      </c>
      <c r="I1221" s="78" t="s">
        <v>3067</v>
      </c>
    </row>
    <row r="1222" spans="1:9" s="54" customFormat="1" ht="13.5" hidden="1" customHeight="1" x14ac:dyDescent="0.2">
      <c r="A1222" s="78" t="s">
        <v>104</v>
      </c>
      <c r="B1222" s="80">
        <v>11</v>
      </c>
      <c r="C1222" s="83">
        <v>249109.32</v>
      </c>
      <c r="D1222" s="83">
        <v>0</v>
      </c>
      <c r="E1222" s="83">
        <v>249109.32</v>
      </c>
      <c r="F1222" s="78" t="s">
        <v>3068</v>
      </c>
      <c r="G1222" s="78" t="s">
        <v>468</v>
      </c>
      <c r="H1222" s="78" t="s">
        <v>632</v>
      </c>
      <c r="I1222" s="78" t="s">
        <v>3069</v>
      </c>
    </row>
    <row r="1223" spans="1:9" s="54" customFormat="1" ht="13.5" hidden="1" customHeight="1" x14ac:dyDescent="0.2">
      <c r="A1223" s="78" t="s">
        <v>104</v>
      </c>
      <c r="B1223" s="80">
        <v>12</v>
      </c>
      <c r="C1223" s="83">
        <v>249105.06</v>
      </c>
      <c r="D1223" s="83">
        <v>0</v>
      </c>
      <c r="E1223" s="83">
        <v>249105.06</v>
      </c>
      <c r="F1223" s="78" t="s">
        <v>3070</v>
      </c>
      <c r="G1223" s="78" t="s">
        <v>468</v>
      </c>
      <c r="H1223" s="78" t="s">
        <v>635</v>
      </c>
      <c r="I1223" s="78" t="s">
        <v>3071</v>
      </c>
    </row>
    <row r="1224" spans="1:9" s="54" customFormat="1" ht="13.5" hidden="1" customHeight="1" x14ac:dyDescent="0.2">
      <c r="A1224" s="78" t="s">
        <v>105</v>
      </c>
      <c r="B1224" s="80">
        <v>1</v>
      </c>
      <c r="C1224" s="83">
        <v>93476.61</v>
      </c>
      <c r="D1224" s="83">
        <v>0</v>
      </c>
      <c r="E1224" s="83">
        <v>93476.61</v>
      </c>
      <c r="F1224" s="78" t="s">
        <v>3072</v>
      </c>
      <c r="G1224" s="78" t="s">
        <v>437</v>
      </c>
      <c r="H1224" s="78" t="s">
        <v>602</v>
      </c>
      <c r="I1224" s="78" t="s">
        <v>3073</v>
      </c>
    </row>
    <row r="1225" spans="1:9" s="54" customFormat="1" ht="13.5" hidden="1" customHeight="1" x14ac:dyDescent="0.2">
      <c r="A1225" s="78" t="s">
        <v>105</v>
      </c>
      <c r="B1225" s="80">
        <v>2</v>
      </c>
      <c r="C1225" s="83">
        <v>93476.61</v>
      </c>
      <c r="D1225" s="83">
        <v>0</v>
      </c>
      <c r="E1225" s="83">
        <v>93476.61</v>
      </c>
      <c r="F1225" s="78" t="s">
        <v>3074</v>
      </c>
      <c r="G1225" s="78" t="s">
        <v>437</v>
      </c>
      <c r="H1225" s="78" t="s">
        <v>605</v>
      </c>
      <c r="I1225" s="78" t="s">
        <v>3075</v>
      </c>
    </row>
    <row r="1226" spans="1:9" s="54" customFormat="1" ht="13.5" hidden="1" customHeight="1" x14ac:dyDescent="0.2">
      <c r="A1226" s="78" t="s">
        <v>105</v>
      </c>
      <c r="B1226" s="80">
        <v>3</v>
      </c>
      <c r="C1226" s="83">
        <v>93476.61</v>
      </c>
      <c r="D1226" s="83">
        <v>0</v>
      </c>
      <c r="E1226" s="83">
        <v>93476.61</v>
      </c>
      <c r="F1226" s="78" t="s">
        <v>3076</v>
      </c>
      <c r="G1226" s="78" t="s">
        <v>437</v>
      </c>
      <c r="H1226" s="78" t="s">
        <v>608</v>
      </c>
      <c r="I1226" s="78" t="s">
        <v>3077</v>
      </c>
    </row>
    <row r="1227" spans="1:9" s="54" customFormat="1" ht="13.5" hidden="1" customHeight="1" x14ac:dyDescent="0.2">
      <c r="A1227" s="78" t="s">
        <v>105</v>
      </c>
      <c r="B1227" s="80">
        <v>4</v>
      </c>
      <c r="C1227" s="83">
        <v>93476.61</v>
      </c>
      <c r="D1227" s="83">
        <v>0</v>
      </c>
      <c r="E1227" s="83">
        <v>93476.61</v>
      </c>
      <c r="F1227" s="78" t="s">
        <v>3078</v>
      </c>
      <c r="G1227" s="78" t="s">
        <v>437</v>
      </c>
      <c r="H1227" s="78" t="s">
        <v>611</v>
      </c>
      <c r="I1227" s="78" t="s">
        <v>3079</v>
      </c>
    </row>
    <row r="1228" spans="1:9" s="54" customFormat="1" ht="13.5" hidden="1" customHeight="1" x14ac:dyDescent="0.2">
      <c r="A1228" s="78" t="s">
        <v>105</v>
      </c>
      <c r="B1228" s="80">
        <v>5</v>
      </c>
      <c r="C1228" s="83">
        <v>93476.61</v>
      </c>
      <c r="D1228" s="83">
        <v>0</v>
      </c>
      <c r="E1228" s="83">
        <v>93476.61</v>
      </c>
      <c r="F1228" s="78" t="s">
        <v>3080</v>
      </c>
      <c r="G1228" s="78" t="s">
        <v>437</v>
      </c>
      <c r="H1228" s="78" t="s">
        <v>614</v>
      </c>
      <c r="I1228" s="78" t="s">
        <v>3081</v>
      </c>
    </row>
    <row r="1229" spans="1:9" s="54" customFormat="1" ht="13.5" hidden="1" customHeight="1" x14ac:dyDescent="0.2">
      <c r="A1229" s="78" t="s">
        <v>105</v>
      </c>
      <c r="B1229" s="80">
        <v>6</v>
      </c>
      <c r="C1229" s="83">
        <v>96275.14</v>
      </c>
      <c r="D1229" s="83">
        <v>0</v>
      </c>
      <c r="E1229" s="83">
        <v>96275.14</v>
      </c>
      <c r="F1229" s="78" t="s">
        <v>3082</v>
      </c>
      <c r="G1229" s="78" t="s">
        <v>437</v>
      </c>
      <c r="H1229" s="78" t="s">
        <v>617</v>
      </c>
      <c r="I1229" s="78" t="s">
        <v>3083</v>
      </c>
    </row>
    <row r="1230" spans="1:9" s="54" customFormat="1" ht="13.5" hidden="1" customHeight="1" x14ac:dyDescent="0.2">
      <c r="A1230" s="78" t="s">
        <v>105</v>
      </c>
      <c r="B1230" s="80">
        <v>7</v>
      </c>
      <c r="C1230" s="83">
        <v>96541.01</v>
      </c>
      <c r="D1230" s="83">
        <v>0</v>
      </c>
      <c r="E1230" s="83">
        <v>96541.01</v>
      </c>
      <c r="F1230" s="78" t="s">
        <v>3084</v>
      </c>
      <c r="G1230" s="78" t="s">
        <v>437</v>
      </c>
      <c r="H1230" s="78" t="s">
        <v>620</v>
      </c>
      <c r="I1230" s="78" t="s">
        <v>3085</v>
      </c>
    </row>
    <row r="1231" spans="1:9" s="54" customFormat="1" ht="13.5" hidden="1" customHeight="1" x14ac:dyDescent="0.2">
      <c r="A1231" s="78" t="s">
        <v>105</v>
      </c>
      <c r="B1231" s="80">
        <v>8</v>
      </c>
      <c r="C1231" s="83">
        <v>96541.88</v>
      </c>
      <c r="D1231" s="83">
        <v>0</v>
      </c>
      <c r="E1231" s="83">
        <v>96541.88</v>
      </c>
      <c r="F1231" s="78" t="s">
        <v>3086</v>
      </c>
      <c r="G1231" s="78" t="s">
        <v>437</v>
      </c>
      <c r="H1231" s="78" t="s">
        <v>623</v>
      </c>
      <c r="I1231" s="78" t="s">
        <v>3087</v>
      </c>
    </row>
    <row r="1232" spans="1:9" s="54" customFormat="1" ht="13.5" hidden="1" customHeight="1" x14ac:dyDescent="0.2">
      <c r="A1232" s="78" t="s">
        <v>105</v>
      </c>
      <c r="B1232" s="80">
        <v>9</v>
      </c>
      <c r="C1232" s="83">
        <v>101624.14</v>
      </c>
      <c r="D1232" s="83">
        <v>0</v>
      </c>
      <c r="E1232" s="83">
        <v>101624.14</v>
      </c>
      <c r="F1232" s="78" t="s">
        <v>3088</v>
      </c>
      <c r="G1232" s="78" t="s">
        <v>437</v>
      </c>
      <c r="H1232" s="78" t="s">
        <v>626</v>
      </c>
      <c r="I1232" s="78" t="s">
        <v>3089</v>
      </c>
    </row>
    <row r="1233" spans="1:9" s="54" customFormat="1" ht="13.5" hidden="1" customHeight="1" x14ac:dyDescent="0.2">
      <c r="A1233" s="78" t="s">
        <v>105</v>
      </c>
      <c r="B1233" s="80">
        <v>10</v>
      </c>
      <c r="C1233" s="83">
        <v>101624.13</v>
      </c>
      <c r="D1233" s="83">
        <v>0</v>
      </c>
      <c r="E1233" s="83">
        <v>101624.13</v>
      </c>
      <c r="F1233" s="78" t="s">
        <v>3090</v>
      </c>
      <c r="G1233" s="78" t="s">
        <v>437</v>
      </c>
      <c r="H1233" s="78" t="s">
        <v>629</v>
      </c>
      <c r="I1233" s="78" t="s">
        <v>3091</v>
      </c>
    </row>
    <row r="1234" spans="1:9" s="54" customFormat="1" ht="13.5" hidden="1" customHeight="1" x14ac:dyDescent="0.2">
      <c r="A1234" s="78" t="s">
        <v>105</v>
      </c>
      <c r="B1234" s="80">
        <v>11</v>
      </c>
      <c r="C1234" s="83">
        <v>101624.14</v>
      </c>
      <c r="D1234" s="83">
        <v>0</v>
      </c>
      <c r="E1234" s="83">
        <v>101624.14</v>
      </c>
      <c r="F1234" s="78" t="s">
        <v>3092</v>
      </c>
      <c r="G1234" s="78" t="s">
        <v>437</v>
      </c>
      <c r="H1234" s="78" t="s">
        <v>632</v>
      </c>
      <c r="I1234" s="78" t="s">
        <v>3093</v>
      </c>
    </row>
    <row r="1235" spans="1:9" s="54" customFormat="1" ht="13.5" hidden="1" customHeight="1" x14ac:dyDescent="0.2">
      <c r="A1235" s="78" t="s">
        <v>105</v>
      </c>
      <c r="B1235" s="80">
        <v>12</v>
      </c>
      <c r="C1235" s="83">
        <v>101621.37</v>
      </c>
      <c r="D1235" s="83">
        <v>0</v>
      </c>
      <c r="E1235" s="83">
        <v>101621.37</v>
      </c>
      <c r="F1235" s="78" t="s">
        <v>3094</v>
      </c>
      <c r="G1235" s="78" t="s">
        <v>437</v>
      </c>
      <c r="H1235" s="78" t="s">
        <v>635</v>
      </c>
      <c r="I1235" s="78" t="s">
        <v>3095</v>
      </c>
    </row>
    <row r="1236" spans="1:9" s="54" customFormat="1" ht="13.5" hidden="1" customHeight="1" x14ac:dyDescent="0.2">
      <c r="A1236" s="78" t="s">
        <v>106</v>
      </c>
      <c r="B1236" s="80">
        <v>1</v>
      </c>
      <c r="C1236" s="83">
        <v>113908.68</v>
      </c>
      <c r="D1236" s="83">
        <v>0</v>
      </c>
      <c r="E1236" s="83">
        <v>113908.68</v>
      </c>
      <c r="F1236" s="78" t="s">
        <v>3096</v>
      </c>
      <c r="G1236" s="78" t="s">
        <v>433</v>
      </c>
      <c r="H1236" s="78" t="s">
        <v>602</v>
      </c>
      <c r="I1236" s="78" t="s">
        <v>3097</v>
      </c>
    </row>
    <row r="1237" spans="1:9" s="54" customFormat="1" ht="13.5" hidden="1" customHeight="1" x14ac:dyDescent="0.2">
      <c r="A1237" s="78" t="s">
        <v>106</v>
      </c>
      <c r="B1237" s="80">
        <v>2</v>
      </c>
      <c r="C1237" s="83">
        <v>113908.68</v>
      </c>
      <c r="D1237" s="83">
        <v>0</v>
      </c>
      <c r="E1237" s="83">
        <v>113908.68</v>
      </c>
      <c r="F1237" s="78" t="s">
        <v>3098</v>
      </c>
      <c r="G1237" s="78" t="s">
        <v>433</v>
      </c>
      <c r="H1237" s="78" t="s">
        <v>605</v>
      </c>
      <c r="I1237" s="78" t="s">
        <v>3099</v>
      </c>
    </row>
    <row r="1238" spans="1:9" s="54" customFormat="1" ht="13.5" hidden="1" customHeight="1" x14ac:dyDescent="0.2">
      <c r="A1238" s="78" t="s">
        <v>106</v>
      </c>
      <c r="B1238" s="80">
        <v>3</v>
      </c>
      <c r="C1238" s="83">
        <v>113908.68</v>
      </c>
      <c r="D1238" s="83">
        <v>0</v>
      </c>
      <c r="E1238" s="83">
        <v>113908.68</v>
      </c>
      <c r="F1238" s="78" t="s">
        <v>3100</v>
      </c>
      <c r="G1238" s="78" t="s">
        <v>433</v>
      </c>
      <c r="H1238" s="78" t="s">
        <v>608</v>
      </c>
      <c r="I1238" s="78" t="s">
        <v>3101</v>
      </c>
    </row>
    <row r="1239" spans="1:9" s="54" customFormat="1" ht="13.5" hidden="1" customHeight="1" x14ac:dyDescent="0.2">
      <c r="A1239" s="78" t="s">
        <v>106</v>
      </c>
      <c r="B1239" s="80">
        <v>4</v>
      </c>
      <c r="C1239" s="83">
        <v>113908.68</v>
      </c>
      <c r="D1239" s="83">
        <v>0</v>
      </c>
      <c r="E1239" s="83">
        <v>113908.68</v>
      </c>
      <c r="F1239" s="78" t="s">
        <v>3102</v>
      </c>
      <c r="G1239" s="78" t="s">
        <v>433</v>
      </c>
      <c r="H1239" s="78" t="s">
        <v>611</v>
      </c>
      <c r="I1239" s="78" t="s">
        <v>3103</v>
      </c>
    </row>
    <row r="1240" spans="1:9" s="54" customFormat="1" ht="13.5" hidden="1" customHeight="1" x14ac:dyDescent="0.2">
      <c r="A1240" s="78" t="s">
        <v>106</v>
      </c>
      <c r="B1240" s="80">
        <v>5</v>
      </c>
      <c r="C1240" s="83">
        <v>113908.68</v>
      </c>
      <c r="D1240" s="83">
        <v>0</v>
      </c>
      <c r="E1240" s="83">
        <v>113908.68</v>
      </c>
      <c r="F1240" s="78" t="s">
        <v>3104</v>
      </c>
      <c r="G1240" s="78" t="s">
        <v>433</v>
      </c>
      <c r="H1240" s="78" t="s">
        <v>614</v>
      </c>
      <c r="I1240" s="78" t="s">
        <v>3105</v>
      </c>
    </row>
    <row r="1241" spans="1:9" s="54" customFormat="1" ht="13.5" hidden="1" customHeight="1" x14ac:dyDescent="0.2">
      <c r="A1241" s="78" t="s">
        <v>106</v>
      </c>
      <c r="B1241" s="80">
        <v>6</v>
      </c>
      <c r="C1241" s="83">
        <v>147675.49</v>
      </c>
      <c r="D1241" s="83">
        <v>0</v>
      </c>
      <c r="E1241" s="83">
        <v>147675.49</v>
      </c>
      <c r="F1241" s="78" t="s">
        <v>3106</v>
      </c>
      <c r="G1241" s="78" t="s">
        <v>433</v>
      </c>
      <c r="H1241" s="78" t="s">
        <v>617</v>
      </c>
      <c r="I1241" s="78" t="s">
        <v>3107</v>
      </c>
    </row>
    <row r="1242" spans="1:9" s="54" customFormat="1" ht="13.5" hidden="1" customHeight="1" x14ac:dyDescent="0.2">
      <c r="A1242" s="78" t="s">
        <v>106</v>
      </c>
      <c r="B1242" s="80">
        <v>7</v>
      </c>
      <c r="C1242" s="83">
        <v>148136.29</v>
      </c>
      <c r="D1242" s="83">
        <v>0</v>
      </c>
      <c r="E1242" s="83">
        <v>148136.29</v>
      </c>
      <c r="F1242" s="78" t="s">
        <v>3108</v>
      </c>
      <c r="G1242" s="78" t="s">
        <v>433</v>
      </c>
      <c r="H1242" s="78" t="s">
        <v>620</v>
      </c>
      <c r="I1242" s="78" t="s">
        <v>3109</v>
      </c>
    </row>
    <row r="1243" spans="1:9" s="54" customFormat="1" ht="13.5" hidden="1" customHeight="1" x14ac:dyDescent="0.2">
      <c r="A1243" s="78" t="s">
        <v>106</v>
      </c>
      <c r="B1243" s="80">
        <v>8</v>
      </c>
      <c r="C1243" s="83">
        <v>148137.21</v>
      </c>
      <c r="D1243" s="83">
        <v>0</v>
      </c>
      <c r="E1243" s="83">
        <v>148137.21</v>
      </c>
      <c r="F1243" s="78" t="s">
        <v>3110</v>
      </c>
      <c r="G1243" s="78" t="s">
        <v>433</v>
      </c>
      <c r="H1243" s="78" t="s">
        <v>623</v>
      </c>
      <c r="I1243" s="78" t="s">
        <v>3111</v>
      </c>
    </row>
    <row r="1244" spans="1:9" s="54" customFormat="1" ht="13.5" hidden="1" customHeight="1" x14ac:dyDescent="0.2">
      <c r="A1244" s="78" t="s">
        <v>106</v>
      </c>
      <c r="B1244" s="80">
        <v>9</v>
      </c>
      <c r="C1244" s="83">
        <v>153511.48000000001</v>
      </c>
      <c r="D1244" s="83">
        <v>0</v>
      </c>
      <c r="E1244" s="83">
        <v>153511.48000000001</v>
      </c>
      <c r="F1244" s="78" t="s">
        <v>3112</v>
      </c>
      <c r="G1244" s="78" t="s">
        <v>433</v>
      </c>
      <c r="H1244" s="78" t="s">
        <v>626</v>
      </c>
      <c r="I1244" s="78" t="s">
        <v>3113</v>
      </c>
    </row>
    <row r="1245" spans="1:9" s="54" customFormat="1" ht="13.5" hidden="1" customHeight="1" x14ac:dyDescent="0.2">
      <c r="A1245" s="78" t="s">
        <v>106</v>
      </c>
      <c r="B1245" s="80">
        <v>10</v>
      </c>
      <c r="C1245" s="83">
        <v>153511.48000000001</v>
      </c>
      <c r="D1245" s="83">
        <v>0</v>
      </c>
      <c r="E1245" s="83">
        <v>153511.48000000001</v>
      </c>
      <c r="F1245" s="78" t="s">
        <v>3114</v>
      </c>
      <c r="G1245" s="78" t="s">
        <v>433</v>
      </c>
      <c r="H1245" s="78" t="s">
        <v>629</v>
      </c>
      <c r="I1245" s="78" t="s">
        <v>3115</v>
      </c>
    </row>
    <row r="1246" spans="1:9" s="54" customFormat="1" ht="13.5" hidden="1" customHeight="1" x14ac:dyDescent="0.2">
      <c r="A1246" s="78" t="s">
        <v>106</v>
      </c>
      <c r="B1246" s="80">
        <v>11</v>
      </c>
      <c r="C1246" s="83">
        <v>153511.47</v>
      </c>
      <c r="D1246" s="83">
        <v>0</v>
      </c>
      <c r="E1246" s="83">
        <v>153511.47</v>
      </c>
      <c r="F1246" s="78" t="s">
        <v>3116</v>
      </c>
      <c r="G1246" s="78" t="s">
        <v>433</v>
      </c>
      <c r="H1246" s="78" t="s">
        <v>632</v>
      </c>
      <c r="I1246" s="78" t="s">
        <v>3117</v>
      </c>
    </row>
    <row r="1247" spans="1:9" s="54" customFormat="1" ht="13.5" hidden="1" customHeight="1" x14ac:dyDescent="0.2">
      <c r="A1247" s="78" t="s">
        <v>106</v>
      </c>
      <c r="B1247" s="80">
        <v>12</v>
      </c>
      <c r="C1247" s="83">
        <v>153508.54999999999</v>
      </c>
      <c r="D1247" s="83">
        <v>0</v>
      </c>
      <c r="E1247" s="83">
        <v>153508.54999999999</v>
      </c>
      <c r="F1247" s="78" t="s">
        <v>3118</v>
      </c>
      <c r="G1247" s="78" t="s">
        <v>433</v>
      </c>
      <c r="H1247" s="78" t="s">
        <v>635</v>
      </c>
      <c r="I1247" s="78" t="s">
        <v>3119</v>
      </c>
    </row>
    <row r="1248" spans="1:9" s="54" customFormat="1" ht="13.5" hidden="1" customHeight="1" x14ac:dyDescent="0.2">
      <c r="A1248" s="78" t="s">
        <v>107</v>
      </c>
      <c r="B1248" s="80">
        <v>1</v>
      </c>
      <c r="C1248" s="83">
        <v>166803.51</v>
      </c>
      <c r="D1248" s="83">
        <v>0</v>
      </c>
      <c r="E1248" s="83">
        <v>166803.51</v>
      </c>
      <c r="F1248" s="78" t="s">
        <v>3120</v>
      </c>
      <c r="G1248" s="78" t="s">
        <v>450</v>
      </c>
      <c r="H1248" s="78" t="s">
        <v>602</v>
      </c>
      <c r="I1248" s="78" t="s">
        <v>3121</v>
      </c>
    </row>
    <row r="1249" spans="1:9" s="54" customFormat="1" ht="13.5" hidden="1" customHeight="1" x14ac:dyDescent="0.2">
      <c r="A1249" s="78" t="s">
        <v>107</v>
      </c>
      <c r="B1249" s="80">
        <v>2</v>
      </c>
      <c r="C1249" s="83">
        <v>166803.51</v>
      </c>
      <c r="D1249" s="83">
        <v>0</v>
      </c>
      <c r="E1249" s="83">
        <v>166803.51</v>
      </c>
      <c r="F1249" s="78" t="s">
        <v>3122</v>
      </c>
      <c r="G1249" s="78" t="s">
        <v>450</v>
      </c>
      <c r="H1249" s="78" t="s">
        <v>605</v>
      </c>
      <c r="I1249" s="78" t="s">
        <v>3123</v>
      </c>
    </row>
    <row r="1250" spans="1:9" s="54" customFormat="1" ht="13.5" hidden="1" customHeight="1" x14ac:dyDescent="0.2">
      <c r="A1250" s="78" t="s">
        <v>107</v>
      </c>
      <c r="B1250" s="80">
        <v>3</v>
      </c>
      <c r="C1250" s="83">
        <v>166803.51</v>
      </c>
      <c r="D1250" s="83">
        <v>0</v>
      </c>
      <c r="E1250" s="83">
        <v>166803.51</v>
      </c>
      <c r="F1250" s="78" t="s">
        <v>3124</v>
      </c>
      <c r="G1250" s="78" t="s">
        <v>450</v>
      </c>
      <c r="H1250" s="78" t="s">
        <v>608</v>
      </c>
      <c r="I1250" s="78" t="s">
        <v>3125</v>
      </c>
    </row>
    <row r="1251" spans="1:9" s="54" customFormat="1" ht="13.5" hidden="1" customHeight="1" x14ac:dyDescent="0.2">
      <c r="A1251" s="78" t="s">
        <v>107</v>
      </c>
      <c r="B1251" s="80">
        <v>4</v>
      </c>
      <c r="C1251" s="83">
        <v>166803.51</v>
      </c>
      <c r="D1251" s="83">
        <v>0</v>
      </c>
      <c r="E1251" s="83">
        <v>166803.51</v>
      </c>
      <c r="F1251" s="78" t="s">
        <v>3126</v>
      </c>
      <c r="G1251" s="78" t="s">
        <v>450</v>
      </c>
      <c r="H1251" s="78" t="s">
        <v>611</v>
      </c>
      <c r="I1251" s="78" t="s">
        <v>3127</v>
      </c>
    </row>
    <row r="1252" spans="1:9" s="54" customFormat="1" ht="13.5" hidden="1" customHeight="1" x14ac:dyDescent="0.2">
      <c r="A1252" s="78" t="s">
        <v>107</v>
      </c>
      <c r="B1252" s="80">
        <v>5</v>
      </c>
      <c r="C1252" s="83">
        <v>166803.51</v>
      </c>
      <c r="D1252" s="83">
        <v>0</v>
      </c>
      <c r="E1252" s="83">
        <v>166803.51</v>
      </c>
      <c r="F1252" s="78" t="s">
        <v>3128</v>
      </c>
      <c r="G1252" s="78" t="s">
        <v>450</v>
      </c>
      <c r="H1252" s="78" t="s">
        <v>614</v>
      </c>
      <c r="I1252" s="78" t="s">
        <v>3129</v>
      </c>
    </row>
    <row r="1253" spans="1:9" s="54" customFormat="1" ht="13.5" hidden="1" customHeight="1" x14ac:dyDescent="0.2">
      <c r="A1253" s="78" t="s">
        <v>107</v>
      </c>
      <c r="B1253" s="80">
        <v>6</v>
      </c>
      <c r="C1253" s="83">
        <v>167455.82</v>
      </c>
      <c r="D1253" s="83">
        <v>0</v>
      </c>
      <c r="E1253" s="83">
        <v>167455.82</v>
      </c>
      <c r="F1253" s="78" t="s">
        <v>3130</v>
      </c>
      <c r="G1253" s="78" t="s">
        <v>450</v>
      </c>
      <c r="H1253" s="78" t="s">
        <v>617</v>
      </c>
      <c r="I1253" s="78" t="s">
        <v>3131</v>
      </c>
    </row>
    <row r="1254" spans="1:9" s="54" customFormat="1" ht="13.5" hidden="1" customHeight="1" x14ac:dyDescent="0.2">
      <c r="A1254" s="78" t="s">
        <v>107</v>
      </c>
      <c r="B1254" s="80">
        <v>7</v>
      </c>
      <c r="C1254" s="83">
        <v>167440.64000000001</v>
      </c>
      <c r="D1254" s="83">
        <v>0</v>
      </c>
      <c r="E1254" s="83">
        <v>167440.64000000001</v>
      </c>
      <c r="F1254" s="78" t="s">
        <v>3132</v>
      </c>
      <c r="G1254" s="78" t="s">
        <v>450</v>
      </c>
      <c r="H1254" s="78" t="s">
        <v>620</v>
      </c>
      <c r="I1254" s="78" t="s">
        <v>3133</v>
      </c>
    </row>
    <row r="1255" spans="1:9" s="54" customFormat="1" ht="13.5" hidden="1" customHeight="1" x14ac:dyDescent="0.2">
      <c r="A1255" s="78" t="s">
        <v>107</v>
      </c>
      <c r="B1255" s="80">
        <v>8</v>
      </c>
      <c r="C1255" s="83">
        <v>167442.10999999999</v>
      </c>
      <c r="D1255" s="83">
        <v>0</v>
      </c>
      <c r="E1255" s="83">
        <v>167442.10999999999</v>
      </c>
      <c r="F1255" s="78" t="s">
        <v>3134</v>
      </c>
      <c r="G1255" s="78" t="s">
        <v>450</v>
      </c>
      <c r="H1255" s="78" t="s">
        <v>623</v>
      </c>
      <c r="I1255" s="78" t="s">
        <v>3135</v>
      </c>
    </row>
    <row r="1256" spans="1:9" s="54" customFormat="1" ht="13.5" hidden="1" customHeight="1" x14ac:dyDescent="0.2">
      <c r="A1256" s="78" t="s">
        <v>107</v>
      </c>
      <c r="B1256" s="80">
        <v>9</v>
      </c>
      <c r="C1256" s="83">
        <v>176092.66</v>
      </c>
      <c r="D1256" s="83">
        <v>0</v>
      </c>
      <c r="E1256" s="83">
        <v>176092.66</v>
      </c>
      <c r="F1256" s="78" t="s">
        <v>3136</v>
      </c>
      <c r="G1256" s="78" t="s">
        <v>450</v>
      </c>
      <c r="H1256" s="78" t="s">
        <v>626</v>
      </c>
      <c r="I1256" s="78" t="s">
        <v>3137</v>
      </c>
    </row>
    <row r="1257" spans="1:9" s="54" customFormat="1" ht="13.5" hidden="1" customHeight="1" x14ac:dyDescent="0.2">
      <c r="A1257" s="78" t="s">
        <v>107</v>
      </c>
      <c r="B1257" s="80">
        <v>10</v>
      </c>
      <c r="C1257" s="83">
        <v>176092.65</v>
      </c>
      <c r="D1257" s="83">
        <v>0</v>
      </c>
      <c r="E1257" s="83">
        <v>176092.65</v>
      </c>
      <c r="F1257" s="78" t="s">
        <v>3138</v>
      </c>
      <c r="G1257" s="78" t="s">
        <v>450</v>
      </c>
      <c r="H1257" s="78" t="s">
        <v>629</v>
      </c>
      <c r="I1257" s="78" t="s">
        <v>3139</v>
      </c>
    </row>
    <row r="1258" spans="1:9" s="54" customFormat="1" ht="13.5" hidden="1" customHeight="1" x14ac:dyDescent="0.2">
      <c r="A1258" s="78" t="s">
        <v>107</v>
      </c>
      <c r="B1258" s="80">
        <v>11</v>
      </c>
      <c r="C1258" s="83">
        <v>176092.66</v>
      </c>
      <c r="D1258" s="83">
        <v>0</v>
      </c>
      <c r="E1258" s="83">
        <v>176092.66</v>
      </c>
      <c r="F1258" s="78" t="s">
        <v>3140</v>
      </c>
      <c r="G1258" s="78" t="s">
        <v>450</v>
      </c>
      <c r="H1258" s="78" t="s">
        <v>632</v>
      </c>
      <c r="I1258" s="78" t="s">
        <v>3141</v>
      </c>
    </row>
    <row r="1259" spans="1:9" s="54" customFormat="1" ht="13.5" hidden="1" customHeight="1" x14ac:dyDescent="0.2">
      <c r="A1259" s="78" t="s">
        <v>107</v>
      </c>
      <c r="B1259" s="80">
        <v>12</v>
      </c>
      <c r="C1259" s="83">
        <v>176087.95</v>
      </c>
      <c r="D1259" s="83">
        <v>0</v>
      </c>
      <c r="E1259" s="83">
        <v>176087.95</v>
      </c>
      <c r="F1259" s="78" t="s">
        <v>3142</v>
      </c>
      <c r="G1259" s="78" t="s">
        <v>450</v>
      </c>
      <c r="H1259" s="78" t="s">
        <v>635</v>
      </c>
      <c r="I1259" s="78" t="s">
        <v>3143</v>
      </c>
    </row>
    <row r="1260" spans="1:9" s="54" customFormat="1" ht="13.5" hidden="1" customHeight="1" x14ac:dyDescent="0.2">
      <c r="A1260" s="78" t="s">
        <v>108</v>
      </c>
      <c r="B1260" s="80">
        <v>1</v>
      </c>
      <c r="C1260" s="83">
        <v>10341966.630000001</v>
      </c>
      <c r="D1260" s="83">
        <v>0</v>
      </c>
      <c r="E1260" s="83">
        <v>10341966.630000001</v>
      </c>
      <c r="F1260" s="78" t="s">
        <v>3144</v>
      </c>
      <c r="G1260" s="78" t="s">
        <v>372</v>
      </c>
      <c r="H1260" s="78" t="s">
        <v>602</v>
      </c>
      <c r="I1260" s="78" t="s">
        <v>3145</v>
      </c>
    </row>
    <row r="1261" spans="1:9" s="54" customFormat="1" ht="13.5" hidden="1" customHeight="1" x14ac:dyDescent="0.2">
      <c r="A1261" s="78" t="s">
        <v>108</v>
      </c>
      <c r="B1261" s="80">
        <v>2</v>
      </c>
      <c r="C1261" s="83">
        <v>10342483.289999999</v>
      </c>
      <c r="D1261" s="83">
        <v>0</v>
      </c>
      <c r="E1261" s="83">
        <v>10342483.289999999</v>
      </c>
      <c r="F1261" s="78" t="s">
        <v>3146</v>
      </c>
      <c r="G1261" s="78" t="s">
        <v>372</v>
      </c>
      <c r="H1261" s="78" t="s">
        <v>605</v>
      </c>
      <c r="I1261" s="78" t="s">
        <v>3147</v>
      </c>
    </row>
    <row r="1262" spans="1:9" s="54" customFormat="1" ht="13.5" hidden="1" customHeight="1" x14ac:dyDescent="0.2">
      <c r="A1262" s="78" t="s">
        <v>108</v>
      </c>
      <c r="B1262" s="80">
        <v>3</v>
      </c>
      <c r="C1262" s="83">
        <v>10327483.300000001</v>
      </c>
      <c r="D1262" s="83">
        <v>0</v>
      </c>
      <c r="E1262" s="83">
        <v>10327483.300000001</v>
      </c>
      <c r="F1262" s="78" t="s">
        <v>3148</v>
      </c>
      <c r="G1262" s="78" t="s">
        <v>372</v>
      </c>
      <c r="H1262" s="78" t="s">
        <v>608</v>
      </c>
      <c r="I1262" s="78" t="s">
        <v>3149</v>
      </c>
    </row>
    <row r="1263" spans="1:9" s="54" customFormat="1" ht="13.5" hidden="1" customHeight="1" x14ac:dyDescent="0.2">
      <c r="A1263" s="78" t="s">
        <v>108</v>
      </c>
      <c r="B1263" s="80">
        <v>4</v>
      </c>
      <c r="C1263" s="83">
        <v>10327483.300000001</v>
      </c>
      <c r="D1263" s="83">
        <v>0</v>
      </c>
      <c r="E1263" s="83">
        <v>10327483.300000001</v>
      </c>
      <c r="F1263" s="78" t="s">
        <v>3150</v>
      </c>
      <c r="G1263" s="78" t="s">
        <v>372</v>
      </c>
      <c r="H1263" s="78" t="s">
        <v>611</v>
      </c>
      <c r="I1263" s="78" t="s">
        <v>3151</v>
      </c>
    </row>
    <row r="1264" spans="1:9" s="54" customFormat="1" ht="13.5" hidden="1" customHeight="1" x14ac:dyDescent="0.2">
      <c r="A1264" s="78" t="s">
        <v>108</v>
      </c>
      <c r="B1264" s="80">
        <v>5</v>
      </c>
      <c r="C1264" s="83">
        <v>10327494.140000001</v>
      </c>
      <c r="D1264" s="83">
        <v>0</v>
      </c>
      <c r="E1264" s="83">
        <v>10327494.140000001</v>
      </c>
      <c r="F1264" s="78" t="s">
        <v>3152</v>
      </c>
      <c r="G1264" s="78" t="s">
        <v>372</v>
      </c>
      <c r="H1264" s="78" t="s">
        <v>614</v>
      </c>
      <c r="I1264" s="78" t="s">
        <v>3153</v>
      </c>
    </row>
    <row r="1265" spans="1:9" s="54" customFormat="1" ht="13.5" hidden="1" customHeight="1" x14ac:dyDescent="0.2">
      <c r="A1265" s="78" t="s">
        <v>108</v>
      </c>
      <c r="B1265" s="80">
        <v>6</v>
      </c>
      <c r="C1265" s="83">
        <v>9193706.0999999996</v>
      </c>
      <c r="D1265" s="83">
        <v>0</v>
      </c>
      <c r="E1265" s="83">
        <v>9193706.0999999996</v>
      </c>
      <c r="F1265" s="78" t="s">
        <v>3154</v>
      </c>
      <c r="G1265" s="78" t="s">
        <v>372</v>
      </c>
      <c r="H1265" s="78" t="s">
        <v>617</v>
      </c>
      <c r="I1265" s="78" t="s">
        <v>3155</v>
      </c>
    </row>
    <row r="1266" spans="1:9" s="54" customFormat="1" ht="13.5" hidden="1" customHeight="1" x14ac:dyDescent="0.2">
      <c r="A1266" s="78" t="s">
        <v>108</v>
      </c>
      <c r="B1266" s="80">
        <v>7</v>
      </c>
      <c r="C1266" s="83">
        <v>9289247.4000000004</v>
      </c>
      <c r="D1266" s="83">
        <v>0</v>
      </c>
      <c r="E1266" s="83">
        <v>9289247.4000000004</v>
      </c>
      <c r="F1266" s="78" t="s">
        <v>3156</v>
      </c>
      <c r="G1266" s="78" t="s">
        <v>372</v>
      </c>
      <c r="H1266" s="78" t="s">
        <v>620</v>
      </c>
      <c r="I1266" s="78" t="s">
        <v>3157</v>
      </c>
    </row>
    <row r="1267" spans="1:9" s="54" customFormat="1" ht="13.5" hidden="1" customHeight="1" x14ac:dyDescent="0.2">
      <c r="A1267" s="78" t="s">
        <v>108</v>
      </c>
      <c r="B1267" s="80">
        <v>8</v>
      </c>
      <c r="C1267" s="83">
        <v>9289155.5299999993</v>
      </c>
      <c r="D1267" s="83">
        <v>0</v>
      </c>
      <c r="E1267" s="83">
        <v>9289155.5299999993</v>
      </c>
      <c r="F1267" s="78" t="s">
        <v>3158</v>
      </c>
      <c r="G1267" s="78" t="s">
        <v>372</v>
      </c>
      <c r="H1267" s="78" t="s">
        <v>623</v>
      </c>
      <c r="I1267" s="78" t="s">
        <v>3159</v>
      </c>
    </row>
    <row r="1268" spans="1:9" s="54" customFormat="1" ht="13.5" hidden="1" customHeight="1" x14ac:dyDescent="0.2">
      <c r="A1268" s="78" t="s">
        <v>108</v>
      </c>
      <c r="B1268" s="80">
        <v>9</v>
      </c>
      <c r="C1268" s="83">
        <v>9670945.3499999996</v>
      </c>
      <c r="D1268" s="83">
        <v>0</v>
      </c>
      <c r="E1268" s="83">
        <v>9670945.3499999996</v>
      </c>
      <c r="F1268" s="78" t="s">
        <v>3160</v>
      </c>
      <c r="G1268" s="78" t="s">
        <v>372</v>
      </c>
      <c r="H1268" s="78" t="s">
        <v>626</v>
      </c>
      <c r="I1268" s="78" t="s">
        <v>3161</v>
      </c>
    </row>
    <row r="1269" spans="1:9" s="54" customFormat="1" ht="13.5" hidden="1" customHeight="1" x14ac:dyDescent="0.2">
      <c r="A1269" s="78" t="s">
        <v>108</v>
      </c>
      <c r="B1269" s="80">
        <v>10</v>
      </c>
      <c r="C1269" s="83">
        <v>9670945.3499999996</v>
      </c>
      <c r="D1269" s="83">
        <v>0</v>
      </c>
      <c r="E1269" s="83">
        <v>9670945.3499999996</v>
      </c>
      <c r="F1269" s="78" t="s">
        <v>3162</v>
      </c>
      <c r="G1269" s="78" t="s">
        <v>372</v>
      </c>
      <c r="H1269" s="78" t="s">
        <v>629</v>
      </c>
      <c r="I1269" s="78" t="s">
        <v>3163</v>
      </c>
    </row>
    <row r="1270" spans="1:9" s="54" customFormat="1" ht="13.5" hidden="1" customHeight="1" x14ac:dyDescent="0.2">
      <c r="A1270" s="78" t="s">
        <v>108</v>
      </c>
      <c r="B1270" s="80">
        <v>11</v>
      </c>
      <c r="C1270" s="83">
        <v>9670945.3499999996</v>
      </c>
      <c r="D1270" s="83">
        <v>0</v>
      </c>
      <c r="E1270" s="83">
        <v>9670945.3499999996</v>
      </c>
      <c r="F1270" s="78" t="s">
        <v>3164</v>
      </c>
      <c r="G1270" s="78" t="s">
        <v>372</v>
      </c>
      <c r="H1270" s="78" t="s">
        <v>632</v>
      </c>
      <c r="I1270" s="78" t="s">
        <v>3165</v>
      </c>
    </row>
    <row r="1271" spans="1:9" s="54" customFormat="1" ht="13.5" hidden="1" customHeight="1" x14ac:dyDescent="0.2">
      <c r="A1271" s="78" t="s">
        <v>108</v>
      </c>
      <c r="B1271" s="80">
        <v>12</v>
      </c>
      <c r="C1271" s="83">
        <v>9559420.2400000002</v>
      </c>
      <c r="D1271" s="83">
        <v>0</v>
      </c>
      <c r="E1271" s="83">
        <v>9559420.2400000002</v>
      </c>
      <c r="F1271" s="78" t="s">
        <v>3166</v>
      </c>
      <c r="G1271" s="78" t="s">
        <v>372</v>
      </c>
      <c r="H1271" s="78" t="s">
        <v>635</v>
      </c>
      <c r="I1271" s="78" t="s">
        <v>3167</v>
      </c>
    </row>
    <row r="1272" spans="1:9" s="54" customFormat="1" ht="13.5" hidden="1" customHeight="1" x14ac:dyDescent="0.2">
      <c r="A1272" s="78" t="s">
        <v>109</v>
      </c>
      <c r="B1272" s="80">
        <v>1</v>
      </c>
      <c r="C1272" s="83">
        <v>37182.589999999997</v>
      </c>
      <c r="D1272" s="83">
        <v>0</v>
      </c>
      <c r="E1272" s="83">
        <v>37182.589999999997</v>
      </c>
      <c r="F1272" s="78" t="s">
        <v>3168</v>
      </c>
      <c r="G1272" s="78" t="s">
        <v>338</v>
      </c>
      <c r="H1272" s="78" t="s">
        <v>602</v>
      </c>
      <c r="I1272" s="78" t="s">
        <v>3169</v>
      </c>
    </row>
    <row r="1273" spans="1:9" s="54" customFormat="1" ht="13.5" hidden="1" customHeight="1" x14ac:dyDescent="0.2">
      <c r="A1273" s="78" t="s">
        <v>109</v>
      </c>
      <c r="B1273" s="80">
        <v>2</v>
      </c>
      <c r="C1273" s="83">
        <v>37182.589999999997</v>
      </c>
      <c r="D1273" s="83">
        <v>0</v>
      </c>
      <c r="E1273" s="83">
        <v>37182.589999999997</v>
      </c>
      <c r="F1273" s="78" t="s">
        <v>3170</v>
      </c>
      <c r="G1273" s="78" t="s">
        <v>338</v>
      </c>
      <c r="H1273" s="78" t="s">
        <v>605</v>
      </c>
      <c r="I1273" s="78" t="s">
        <v>3171</v>
      </c>
    </row>
    <row r="1274" spans="1:9" s="54" customFormat="1" ht="13.5" hidden="1" customHeight="1" x14ac:dyDescent="0.2">
      <c r="A1274" s="78" t="s">
        <v>109</v>
      </c>
      <c r="B1274" s="80">
        <v>3</v>
      </c>
      <c r="C1274" s="83">
        <v>37182.589999999997</v>
      </c>
      <c r="D1274" s="83">
        <v>0</v>
      </c>
      <c r="E1274" s="83">
        <v>37182.589999999997</v>
      </c>
      <c r="F1274" s="78" t="s">
        <v>3172</v>
      </c>
      <c r="G1274" s="78" t="s">
        <v>338</v>
      </c>
      <c r="H1274" s="78" t="s">
        <v>608</v>
      </c>
      <c r="I1274" s="78" t="s">
        <v>3173</v>
      </c>
    </row>
    <row r="1275" spans="1:9" s="54" customFormat="1" ht="13.5" hidden="1" customHeight="1" x14ac:dyDescent="0.2">
      <c r="A1275" s="78" t="s">
        <v>109</v>
      </c>
      <c r="B1275" s="80">
        <v>4</v>
      </c>
      <c r="C1275" s="83">
        <v>37182.589999999997</v>
      </c>
      <c r="D1275" s="83">
        <v>0</v>
      </c>
      <c r="E1275" s="83">
        <v>37182.589999999997</v>
      </c>
      <c r="F1275" s="78" t="s">
        <v>3174</v>
      </c>
      <c r="G1275" s="78" t="s">
        <v>338</v>
      </c>
      <c r="H1275" s="78" t="s">
        <v>611</v>
      </c>
      <c r="I1275" s="78" t="s">
        <v>3175</v>
      </c>
    </row>
    <row r="1276" spans="1:9" s="54" customFormat="1" ht="13.5" hidden="1" customHeight="1" x14ac:dyDescent="0.2">
      <c r="A1276" s="78" t="s">
        <v>109</v>
      </c>
      <c r="B1276" s="80">
        <v>5</v>
      </c>
      <c r="C1276" s="83">
        <v>37182.589999999997</v>
      </c>
      <c r="D1276" s="83">
        <v>0</v>
      </c>
      <c r="E1276" s="83">
        <v>37182.589999999997</v>
      </c>
      <c r="F1276" s="78" t="s">
        <v>3176</v>
      </c>
      <c r="G1276" s="78" t="s">
        <v>338</v>
      </c>
      <c r="H1276" s="78" t="s">
        <v>614</v>
      </c>
      <c r="I1276" s="78" t="s">
        <v>3177</v>
      </c>
    </row>
    <row r="1277" spans="1:9" s="54" customFormat="1" ht="13.5" hidden="1" customHeight="1" x14ac:dyDescent="0.2">
      <c r="A1277" s="78" t="s">
        <v>109</v>
      </c>
      <c r="B1277" s="80">
        <v>6</v>
      </c>
      <c r="C1277" s="83">
        <v>31007.19</v>
      </c>
      <c r="D1277" s="83">
        <v>0</v>
      </c>
      <c r="E1277" s="83">
        <v>31007.19</v>
      </c>
      <c r="F1277" s="78" t="s">
        <v>3178</v>
      </c>
      <c r="G1277" s="78" t="s">
        <v>338</v>
      </c>
      <c r="H1277" s="78" t="s">
        <v>617</v>
      </c>
      <c r="I1277" s="78" t="s">
        <v>3179</v>
      </c>
    </row>
    <row r="1278" spans="1:9" s="54" customFormat="1" ht="13.5" hidden="1" customHeight="1" x14ac:dyDescent="0.2">
      <c r="A1278" s="78" t="s">
        <v>109</v>
      </c>
      <c r="B1278" s="80">
        <v>7</v>
      </c>
      <c r="C1278" s="83">
        <v>34371.5</v>
      </c>
      <c r="D1278" s="83">
        <v>0</v>
      </c>
      <c r="E1278" s="83">
        <v>34371.5</v>
      </c>
      <c r="F1278" s="78" t="s">
        <v>3180</v>
      </c>
      <c r="G1278" s="78" t="s">
        <v>338</v>
      </c>
      <c r="H1278" s="78" t="s">
        <v>620</v>
      </c>
      <c r="I1278" s="78" t="s">
        <v>3181</v>
      </c>
    </row>
    <row r="1279" spans="1:9" s="54" customFormat="1" ht="13.5" hidden="1" customHeight="1" x14ac:dyDescent="0.2">
      <c r="A1279" s="78" t="s">
        <v>109</v>
      </c>
      <c r="B1279" s="80">
        <v>8</v>
      </c>
      <c r="C1279" s="83">
        <v>34372.080000000002</v>
      </c>
      <c r="D1279" s="83">
        <v>0</v>
      </c>
      <c r="E1279" s="83">
        <v>34372.080000000002</v>
      </c>
      <c r="F1279" s="78" t="s">
        <v>3182</v>
      </c>
      <c r="G1279" s="78" t="s">
        <v>338</v>
      </c>
      <c r="H1279" s="78" t="s">
        <v>623</v>
      </c>
      <c r="I1279" s="78" t="s">
        <v>3183</v>
      </c>
    </row>
    <row r="1280" spans="1:9" s="54" customFormat="1" ht="13.5" hidden="1" customHeight="1" x14ac:dyDescent="0.2">
      <c r="A1280" s="78" t="s">
        <v>109</v>
      </c>
      <c r="B1280" s="80">
        <v>9</v>
      </c>
      <c r="C1280" s="83">
        <v>37751.620000000003</v>
      </c>
      <c r="D1280" s="83">
        <v>0</v>
      </c>
      <c r="E1280" s="83">
        <v>37751.620000000003</v>
      </c>
      <c r="F1280" s="78" t="s">
        <v>3184</v>
      </c>
      <c r="G1280" s="78" t="s">
        <v>338</v>
      </c>
      <c r="H1280" s="78" t="s">
        <v>626</v>
      </c>
      <c r="I1280" s="78" t="s">
        <v>3185</v>
      </c>
    </row>
    <row r="1281" spans="1:9" s="54" customFormat="1" ht="13.5" hidden="1" customHeight="1" x14ac:dyDescent="0.2">
      <c r="A1281" s="78" t="s">
        <v>109</v>
      </c>
      <c r="B1281" s="80">
        <v>10</v>
      </c>
      <c r="C1281" s="83">
        <v>37751.620000000003</v>
      </c>
      <c r="D1281" s="83">
        <v>0</v>
      </c>
      <c r="E1281" s="83">
        <v>37751.620000000003</v>
      </c>
      <c r="F1281" s="78" t="s">
        <v>3186</v>
      </c>
      <c r="G1281" s="78" t="s">
        <v>338</v>
      </c>
      <c r="H1281" s="78" t="s">
        <v>629</v>
      </c>
      <c r="I1281" s="78" t="s">
        <v>3187</v>
      </c>
    </row>
    <row r="1282" spans="1:9" s="54" customFormat="1" ht="13.5" hidden="1" customHeight="1" x14ac:dyDescent="0.2">
      <c r="A1282" s="78" t="s">
        <v>109</v>
      </c>
      <c r="B1282" s="80">
        <v>11</v>
      </c>
      <c r="C1282" s="83">
        <v>37751.620000000003</v>
      </c>
      <c r="D1282" s="83">
        <v>0</v>
      </c>
      <c r="E1282" s="83">
        <v>37751.620000000003</v>
      </c>
      <c r="F1282" s="78" t="s">
        <v>3188</v>
      </c>
      <c r="G1282" s="78" t="s">
        <v>338</v>
      </c>
      <c r="H1282" s="78" t="s">
        <v>632</v>
      </c>
      <c r="I1282" s="78" t="s">
        <v>3189</v>
      </c>
    </row>
    <row r="1283" spans="1:9" s="54" customFormat="1" ht="13.5" hidden="1" customHeight="1" x14ac:dyDescent="0.2">
      <c r="A1283" s="78" t="s">
        <v>109</v>
      </c>
      <c r="B1283" s="80">
        <v>12</v>
      </c>
      <c r="C1283" s="83">
        <v>37749.79</v>
      </c>
      <c r="D1283" s="83">
        <v>0</v>
      </c>
      <c r="E1283" s="83">
        <v>37749.79</v>
      </c>
      <c r="F1283" s="78" t="s">
        <v>3190</v>
      </c>
      <c r="G1283" s="78" t="s">
        <v>338</v>
      </c>
      <c r="H1283" s="78" t="s">
        <v>635</v>
      </c>
      <c r="I1283" s="78" t="s">
        <v>3191</v>
      </c>
    </row>
    <row r="1284" spans="1:9" s="54" customFormat="1" ht="13.5" hidden="1" customHeight="1" x14ac:dyDescent="0.2">
      <c r="A1284" s="78" t="s">
        <v>110</v>
      </c>
      <c r="B1284" s="80">
        <v>1</v>
      </c>
      <c r="C1284" s="83">
        <v>647261.69999999995</v>
      </c>
      <c r="D1284" s="83">
        <v>0</v>
      </c>
      <c r="E1284" s="83">
        <v>647261.69999999995</v>
      </c>
      <c r="F1284" s="78" t="s">
        <v>3192</v>
      </c>
      <c r="G1284" s="78" t="s">
        <v>383</v>
      </c>
      <c r="H1284" s="78" t="s">
        <v>602</v>
      </c>
      <c r="I1284" s="78" t="s">
        <v>3193</v>
      </c>
    </row>
    <row r="1285" spans="1:9" s="54" customFormat="1" ht="13.5" hidden="1" customHeight="1" x14ac:dyDescent="0.2">
      <c r="A1285" s="78" t="s">
        <v>110</v>
      </c>
      <c r="B1285" s="80">
        <v>2</v>
      </c>
      <c r="C1285" s="83">
        <v>647261.69999999995</v>
      </c>
      <c r="D1285" s="83">
        <v>0</v>
      </c>
      <c r="E1285" s="83">
        <v>647261.69999999995</v>
      </c>
      <c r="F1285" s="78" t="s">
        <v>3194</v>
      </c>
      <c r="G1285" s="78" t="s">
        <v>383</v>
      </c>
      <c r="H1285" s="78" t="s">
        <v>605</v>
      </c>
      <c r="I1285" s="78" t="s">
        <v>3195</v>
      </c>
    </row>
    <row r="1286" spans="1:9" s="54" customFormat="1" ht="13.5" hidden="1" customHeight="1" x14ac:dyDescent="0.2">
      <c r="A1286" s="78" t="s">
        <v>110</v>
      </c>
      <c r="B1286" s="80">
        <v>3</v>
      </c>
      <c r="C1286" s="83">
        <v>647298.72</v>
      </c>
      <c r="D1286" s="83">
        <v>0</v>
      </c>
      <c r="E1286" s="83">
        <v>647298.72</v>
      </c>
      <c r="F1286" s="78" t="s">
        <v>3196</v>
      </c>
      <c r="G1286" s="78" t="s">
        <v>383</v>
      </c>
      <c r="H1286" s="78" t="s">
        <v>608</v>
      </c>
      <c r="I1286" s="78" t="s">
        <v>3197</v>
      </c>
    </row>
    <row r="1287" spans="1:9" s="54" customFormat="1" ht="13.5" hidden="1" customHeight="1" x14ac:dyDescent="0.2">
      <c r="A1287" s="78" t="s">
        <v>110</v>
      </c>
      <c r="B1287" s="80">
        <v>4</v>
      </c>
      <c r="C1287" s="83">
        <v>647298.72</v>
      </c>
      <c r="D1287" s="83">
        <v>0</v>
      </c>
      <c r="E1287" s="83">
        <v>647298.72</v>
      </c>
      <c r="F1287" s="78" t="s">
        <v>3198</v>
      </c>
      <c r="G1287" s="78" t="s">
        <v>383</v>
      </c>
      <c r="H1287" s="78" t="s">
        <v>611</v>
      </c>
      <c r="I1287" s="78" t="s">
        <v>3199</v>
      </c>
    </row>
    <row r="1288" spans="1:9" s="54" customFormat="1" ht="13.5" hidden="1" customHeight="1" x14ac:dyDescent="0.2">
      <c r="A1288" s="78" t="s">
        <v>110</v>
      </c>
      <c r="B1288" s="80">
        <v>5</v>
      </c>
      <c r="C1288" s="83">
        <v>647298.72</v>
      </c>
      <c r="D1288" s="83">
        <v>0</v>
      </c>
      <c r="E1288" s="83">
        <v>647298.72</v>
      </c>
      <c r="F1288" s="78" t="s">
        <v>3200</v>
      </c>
      <c r="G1288" s="78" t="s">
        <v>383</v>
      </c>
      <c r="H1288" s="78" t="s">
        <v>614</v>
      </c>
      <c r="I1288" s="78" t="s">
        <v>3201</v>
      </c>
    </row>
    <row r="1289" spans="1:9" s="54" customFormat="1" ht="13.5" hidden="1" customHeight="1" x14ac:dyDescent="0.2">
      <c r="A1289" s="78" t="s">
        <v>110</v>
      </c>
      <c r="B1289" s="80">
        <v>6</v>
      </c>
      <c r="C1289" s="83">
        <v>595413.39</v>
      </c>
      <c r="D1289" s="83">
        <v>0</v>
      </c>
      <c r="E1289" s="83">
        <v>595413.39</v>
      </c>
      <c r="F1289" s="78" t="s">
        <v>3202</v>
      </c>
      <c r="G1289" s="78" t="s">
        <v>383</v>
      </c>
      <c r="H1289" s="78" t="s">
        <v>617</v>
      </c>
      <c r="I1289" s="78" t="s">
        <v>3203</v>
      </c>
    </row>
    <row r="1290" spans="1:9" s="54" customFormat="1" ht="13.5" hidden="1" customHeight="1" x14ac:dyDescent="0.2">
      <c r="A1290" s="78" t="s">
        <v>110</v>
      </c>
      <c r="B1290" s="80">
        <v>7</v>
      </c>
      <c r="C1290" s="83">
        <v>2010245.33</v>
      </c>
      <c r="D1290" s="83">
        <v>0</v>
      </c>
      <c r="E1290" s="83">
        <v>2010245.33</v>
      </c>
      <c r="F1290" s="78" t="s">
        <v>3204</v>
      </c>
      <c r="G1290" s="78" t="s">
        <v>383</v>
      </c>
      <c r="H1290" s="78" t="s">
        <v>620</v>
      </c>
      <c r="I1290" s="78" t="s">
        <v>3205</v>
      </c>
    </row>
    <row r="1291" spans="1:9" s="54" customFormat="1" ht="13.5" hidden="1" customHeight="1" x14ac:dyDescent="0.2">
      <c r="A1291" s="78" t="s">
        <v>110</v>
      </c>
      <c r="B1291" s="80">
        <v>8</v>
      </c>
      <c r="C1291" s="83">
        <v>312419.87</v>
      </c>
      <c r="D1291" s="83">
        <v>0</v>
      </c>
      <c r="E1291" s="83">
        <v>312419.87</v>
      </c>
      <c r="F1291" s="78" t="s">
        <v>3206</v>
      </c>
      <c r="G1291" s="78" t="s">
        <v>383</v>
      </c>
      <c r="H1291" s="78" t="s">
        <v>623</v>
      </c>
      <c r="I1291" s="78" t="s">
        <v>3207</v>
      </c>
    </row>
    <row r="1292" spans="1:9" s="54" customFormat="1" ht="13.5" hidden="1" customHeight="1" x14ac:dyDescent="0.2">
      <c r="A1292" s="78" t="s">
        <v>110</v>
      </c>
      <c r="B1292" s="80">
        <v>9</v>
      </c>
      <c r="C1292" s="83">
        <v>350204.52</v>
      </c>
      <c r="D1292" s="83">
        <v>0</v>
      </c>
      <c r="E1292" s="83">
        <v>350204.52</v>
      </c>
      <c r="F1292" s="78" t="s">
        <v>3208</v>
      </c>
      <c r="G1292" s="78" t="s">
        <v>383</v>
      </c>
      <c r="H1292" s="78" t="s">
        <v>626</v>
      </c>
      <c r="I1292" s="78" t="s">
        <v>3209</v>
      </c>
    </row>
    <row r="1293" spans="1:9" s="54" customFormat="1" ht="13.5" hidden="1" customHeight="1" x14ac:dyDescent="0.2">
      <c r="A1293" s="78" t="s">
        <v>110</v>
      </c>
      <c r="B1293" s="80">
        <v>10</v>
      </c>
      <c r="C1293" s="83">
        <v>350204.52</v>
      </c>
      <c r="D1293" s="83">
        <v>0</v>
      </c>
      <c r="E1293" s="83">
        <v>350204.52</v>
      </c>
      <c r="F1293" s="78" t="s">
        <v>3210</v>
      </c>
      <c r="G1293" s="78" t="s">
        <v>383</v>
      </c>
      <c r="H1293" s="78" t="s">
        <v>629</v>
      </c>
      <c r="I1293" s="78" t="s">
        <v>3211</v>
      </c>
    </row>
    <row r="1294" spans="1:9" s="54" customFormat="1" ht="13.5" hidden="1" customHeight="1" x14ac:dyDescent="0.2">
      <c r="A1294" s="78" t="s">
        <v>110</v>
      </c>
      <c r="B1294" s="80">
        <v>11</v>
      </c>
      <c r="C1294" s="83">
        <v>350204.52</v>
      </c>
      <c r="D1294" s="83">
        <v>0</v>
      </c>
      <c r="E1294" s="83">
        <v>350204.52</v>
      </c>
      <c r="F1294" s="78" t="s">
        <v>3212</v>
      </c>
      <c r="G1294" s="78" t="s">
        <v>383</v>
      </c>
      <c r="H1294" s="78" t="s">
        <v>632</v>
      </c>
      <c r="I1294" s="78" t="s">
        <v>3213</v>
      </c>
    </row>
    <row r="1295" spans="1:9" s="54" customFormat="1" ht="13.5" hidden="1" customHeight="1" x14ac:dyDescent="0.2">
      <c r="A1295" s="78" t="s">
        <v>110</v>
      </c>
      <c r="B1295" s="80">
        <v>12</v>
      </c>
      <c r="C1295" s="83">
        <v>350223.1</v>
      </c>
      <c r="D1295" s="83">
        <v>0</v>
      </c>
      <c r="E1295" s="83">
        <v>350223.1</v>
      </c>
      <c r="F1295" s="78" t="s">
        <v>3214</v>
      </c>
      <c r="G1295" s="78" t="s">
        <v>383</v>
      </c>
      <c r="H1295" s="78" t="s">
        <v>635</v>
      </c>
      <c r="I1295" s="78" t="s">
        <v>3215</v>
      </c>
    </row>
    <row r="1296" spans="1:9" s="54" customFormat="1" ht="13.5" hidden="1" customHeight="1" x14ac:dyDescent="0.2">
      <c r="A1296" s="78" t="s">
        <v>111</v>
      </c>
      <c r="B1296" s="80">
        <v>1</v>
      </c>
      <c r="C1296" s="83">
        <v>891466.54</v>
      </c>
      <c r="D1296" s="83">
        <v>0</v>
      </c>
      <c r="E1296" s="83">
        <v>891466.54</v>
      </c>
      <c r="F1296" s="78" t="s">
        <v>3216</v>
      </c>
      <c r="G1296" s="78" t="s">
        <v>335</v>
      </c>
      <c r="H1296" s="78" t="s">
        <v>602</v>
      </c>
      <c r="I1296" s="78" t="s">
        <v>3217</v>
      </c>
    </row>
    <row r="1297" spans="1:9" s="54" customFormat="1" ht="13.5" hidden="1" customHeight="1" x14ac:dyDescent="0.2">
      <c r="A1297" s="78" t="s">
        <v>111</v>
      </c>
      <c r="B1297" s="80">
        <v>2</v>
      </c>
      <c r="C1297" s="83">
        <v>891466.54</v>
      </c>
      <c r="D1297" s="83">
        <v>0</v>
      </c>
      <c r="E1297" s="83">
        <v>891466.54</v>
      </c>
      <c r="F1297" s="78" t="s">
        <v>3218</v>
      </c>
      <c r="G1297" s="78" t="s">
        <v>335</v>
      </c>
      <c r="H1297" s="78" t="s">
        <v>605</v>
      </c>
      <c r="I1297" s="78" t="s">
        <v>3219</v>
      </c>
    </row>
    <row r="1298" spans="1:9" s="54" customFormat="1" ht="13.5" hidden="1" customHeight="1" x14ac:dyDescent="0.2">
      <c r="A1298" s="78" t="s">
        <v>111</v>
      </c>
      <c r="B1298" s="80">
        <v>3</v>
      </c>
      <c r="C1298" s="83">
        <v>891466.54</v>
      </c>
      <c r="D1298" s="83">
        <v>0</v>
      </c>
      <c r="E1298" s="83">
        <v>891466.54</v>
      </c>
      <c r="F1298" s="78" t="s">
        <v>3220</v>
      </c>
      <c r="G1298" s="78" t="s">
        <v>335</v>
      </c>
      <c r="H1298" s="78" t="s">
        <v>608</v>
      </c>
      <c r="I1298" s="78" t="s">
        <v>3221</v>
      </c>
    </row>
    <row r="1299" spans="1:9" s="54" customFormat="1" ht="13.5" hidden="1" customHeight="1" x14ac:dyDescent="0.2">
      <c r="A1299" s="78" t="s">
        <v>111</v>
      </c>
      <c r="B1299" s="80">
        <v>4</v>
      </c>
      <c r="C1299" s="83">
        <v>891466.54</v>
      </c>
      <c r="D1299" s="83">
        <v>0</v>
      </c>
      <c r="E1299" s="83">
        <v>891466.54</v>
      </c>
      <c r="F1299" s="78" t="s">
        <v>3222</v>
      </c>
      <c r="G1299" s="78" t="s">
        <v>335</v>
      </c>
      <c r="H1299" s="78" t="s">
        <v>611</v>
      </c>
      <c r="I1299" s="78" t="s">
        <v>3223</v>
      </c>
    </row>
    <row r="1300" spans="1:9" s="54" customFormat="1" ht="13.5" hidden="1" customHeight="1" x14ac:dyDescent="0.2">
      <c r="A1300" s="78" t="s">
        <v>111</v>
      </c>
      <c r="B1300" s="80">
        <v>5</v>
      </c>
      <c r="C1300" s="83">
        <v>891466.54</v>
      </c>
      <c r="D1300" s="83">
        <v>0</v>
      </c>
      <c r="E1300" s="83">
        <v>891466.54</v>
      </c>
      <c r="F1300" s="78" t="s">
        <v>3224</v>
      </c>
      <c r="G1300" s="78" t="s">
        <v>335</v>
      </c>
      <c r="H1300" s="78" t="s">
        <v>614</v>
      </c>
      <c r="I1300" s="78" t="s">
        <v>3225</v>
      </c>
    </row>
    <row r="1301" spans="1:9" s="54" customFormat="1" ht="13.5" hidden="1" customHeight="1" x14ac:dyDescent="0.2">
      <c r="A1301" s="78" t="s">
        <v>111</v>
      </c>
      <c r="B1301" s="80">
        <v>6</v>
      </c>
      <c r="C1301" s="83">
        <v>1171229.04</v>
      </c>
      <c r="D1301" s="83">
        <v>0</v>
      </c>
      <c r="E1301" s="83">
        <v>1171229.04</v>
      </c>
      <c r="F1301" s="78" t="s">
        <v>3226</v>
      </c>
      <c r="G1301" s="78" t="s">
        <v>335</v>
      </c>
      <c r="H1301" s="78" t="s">
        <v>617</v>
      </c>
      <c r="I1301" s="78" t="s">
        <v>3227</v>
      </c>
    </row>
    <row r="1302" spans="1:9" s="54" customFormat="1" ht="13.5" hidden="1" customHeight="1" x14ac:dyDescent="0.2">
      <c r="A1302" s="78" t="s">
        <v>111</v>
      </c>
      <c r="B1302" s="80">
        <v>7</v>
      </c>
      <c r="C1302" s="83">
        <v>1168446.75</v>
      </c>
      <c r="D1302" s="83">
        <v>0</v>
      </c>
      <c r="E1302" s="83">
        <v>1168446.75</v>
      </c>
      <c r="F1302" s="78" t="s">
        <v>3228</v>
      </c>
      <c r="G1302" s="78" t="s">
        <v>335</v>
      </c>
      <c r="H1302" s="78" t="s">
        <v>620</v>
      </c>
      <c r="I1302" s="78" t="s">
        <v>3229</v>
      </c>
    </row>
    <row r="1303" spans="1:9" s="54" customFormat="1" ht="13.5" hidden="1" customHeight="1" x14ac:dyDescent="0.2">
      <c r="A1303" s="78" t="s">
        <v>111</v>
      </c>
      <c r="B1303" s="80">
        <v>8</v>
      </c>
      <c r="C1303" s="83">
        <v>1162966.8500000001</v>
      </c>
      <c r="D1303" s="83">
        <v>0</v>
      </c>
      <c r="E1303" s="83">
        <v>1162966.8500000001</v>
      </c>
      <c r="F1303" s="78" t="s">
        <v>3230</v>
      </c>
      <c r="G1303" s="78" t="s">
        <v>335</v>
      </c>
      <c r="H1303" s="78" t="s">
        <v>623</v>
      </c>
      <c r="I1303" s="78" t="s">
        <v>3231</v>
      </c>
    </row>
    <row r="1304" spans="1:9" s="54" customFormat="1" ht="13.5" hidden="1" customHeight="1" x14ac:dyDescent="0.2">
      <c r="A1304" s="78" t="s">
        <v>111</v>
      </c>
      <c r="B1304" s="80">
        <v>9</v>
      </c>
      <c r="C1304" s="83">
        <v>1212815.71</v>
      </c>
      <c r="D1304" s="83">
        <v>0</v>
      </c>
      <c r="E1304" s="83">
        <v>1212815.71</v>
      </c>
      <c r="F1304" s="78" t="s">
        <v>3232</v>
      </c>
      <c r="G1304" s="78" t="s">
        <v>335</v>
      </c>
      <c r="H1304" s="78" t="s">
        <v>626</v>
      </c>
      <c r="I1304" s="78" t="s">
        <v>3233</v>
      </c>
    </row>
    <row r="1305" spans="1:9" s="54" customFormat="1" ht="13.5" hidden="1" customHeight="1" x14ac:dyDescent="0.2">
      <c r="A1305" s="78" t="s">
        <v>111</v>
      </c>
      <c r="B1305" s="80">
        <v>10</v>
      </c>
      <c r="C1305" s="83">
        <v>1212815.71</v>
      </c>
      <c r="D1305" s="83">
        <v>0</v>
      </c>
      <c r="E1305" s="83">
        <v>1212815.71</v>
      </c>
      <c r="F1305" s="78" t="s">
        <v>3234</v>
      </c>
      <c r="G1305" s="78" t="s">
        <v>335</v>
      </c>
      <c r="H1305" s="78" t="s">
        <v>629</v>
      </c>
      <c r="I1305" s="78" t="s">
        <v>3235</v>
      </c>
    </row>
    <row r="1306" spans="1:9" s="54" customFormat="1" ht="13.5" hidden="1" customHeight="1" x14ac:dyDescent="0.2">
      <c r="A1306" s="78" t="s">
        <v>111</v>
      </c>
      <c r="B1306" s="80">
        <v>11</v>
      </c>
      <c r="C1306" s="83">
        <v>1212815.71</v>
      </c>
      <c r="D1306" s="83">
        <v>0</v>
      </c>
      <c r="E1306" s="83">
        <v>1212815.71</v>
      </c>
      <c r="F1306" s="78" t="s">
        <v>3236</v>
      </c>
      <c r="G1306" s="78" t="s">
        <v>335</v>
      </c>
      <c r="H1306" s="78" t="s">
        <v>632</v>
      </c>
      <c r="I1306" s="78" t="s">
        <v>3237</v>
      </c>
    </row>
    <row r="1307" spans="1:9" s="54" customFormat="1" ht="13.5" hidden="1" customHeight="1" x14ac:dyDescent="0.2">
      <c r="A1307" s="78" t="s">
        <v>111</v>
      </c>
      <c r="B1307" s="80">
        <v>12</v>
      </c>
      <c r="C1307" s="83">
        <v>1212788.6299999999</v>
      </c>
      <c r="D1307" s="83">
        <v>0</v>
      </c>
      <c r="E1307" s="83">
        <v>1212788.6299999999</v>
      </c>
      <c r="F1307" s="78" t="s">
        <v>3238</v>
      </c>
      <c r="G1307" s="78" t="s">
        <v>335</v>
      </c>
      <c r="H1307" s="78" t="s">
        <v>635</v>
      </c>
      <c r="I1307" s="78" t="s">
        <v>3239</v>
      </c>
    </row>
    <row r="1308" spans="1:9" s="54" customFormat="1" ht="13.5" hidden="1" customHeight="1" x14ac:dyDescent="0.2">
      <c r="A1308" s="78" t="s">
        <v>112</v>
      </c>
      <c r="B1308" s="80">
        <v>1</v>
      </c>
      <c r="C1308" s="83">
        <v>411749.89</v>
      </c>
      <c r="D1308" s="83">
        <v>0</v>
      </c>
      <c r="E1308" s="83">
        <v>411749.89</v>
      </c>
      <c r="F1308" s="78" t="s">
        <v>3240</v>
      </c>
      <c r="G1308" s="78" t="s">
        <v>419</v>
      </c>
      <c r="H1308" s="78" t="s">
        <v>602</v>
      </c>
      <c r="I1308" s="78" t="s">
        <v>3241</v>
      </c>
    </row>
    <row r="1309" spans="1:9" s="54" customFormat="1" ht="13.5" hidden="1" customHeight="1" x14ac:dyDescent="0.2">
      <c r="A1309" s="78" t="s">
        <v>112</v>
      </c>
      <c r="B1309" s="80">
        <v>2</v>
      </c>
      <c r="C1309" s="83">
        <v>411749.89</v>
      </c>
      <c r="D1309" s="83">
        <v>0</v>
      </c>
      <c r="E1309" s="83">
        <v>411749.89</v>
      </c>
      <c r="F1309" s="78" t="s">
        <v>3242</v>
      </c>
      <c r="G1309" s="78" t="s">
        <v>419</v>
      </c>
      <c r="H1309" s="78" t="s">
        <v>605</v>
      </c>
      <c r="I1309" s="78" t="s">
        <v>3243</v>
      </c>
    </row>
    <row r="1310" spans="1:9" s="54" customFormat="1" ht="13.5" hidden="1" customHeight="1" x14ac:dyDescent="0.2">
      <c r="A1310" s="78" t="s">
        <v>112</v>
      </c>
      <c r="B1310" s="80">
        <v>3</v>
      </c>
      <c r="C1310" s="83">
        <v>411749.89</v>
      </c>
      <c r="D1310" s="83">
        <v>0</v>
      </c>
      <c r="E1310" s="83">
        <v>411749.89</v>
      </c>
      <c r="F1310" s="78" t="s">
        <v>3244</v>
      </c>
      <c r="G1310" s="78" t="s">
        <v>419</v>
      </c>
      <c r="H1310" s="78" t="s">
        <v>608</v>
      </c>
      <c r="I1310" s="78" t="s">
        <v>3245</v>
      </c>
    </row>
    <row r="1311" spans="1:9" s="54" customFormat="1" ht="13.5" hidden="1" customHeight="1" x14ac:dyDescent="0.2">
      <c r="A1311" s="78" t="s">
        <v>112</v>
      </c>
      <c r="B1311" s="80">
        <v>4</v>
      </c>
      <c r="C1311" s="83">
        <v>411749.89</v>
      </c>
      <c r="D1311" s="83">
        <v>0</v>
      </c>
      <c r="E1311" s="83">
        <v>411749.89</v>
      </c>
      <c r="F1311" s="78" t="s">
        <v>3246</v>
      </c>
      <c r="G1311" s="78" t="s">
        <v>419</v>
      </c>
      <c r="H1311" s="78" t="s">
        <v>611</v>
      </c>
      <c r="I1311" s="78" t="s">
        <v>3247</v>
      </c>
    </row>
    <row r="1312" spans="1:9" s="54" customFormat="1" ht="13.5" hidden="1" customHeight="1" x14ac:dyDescent="0.2">
      <c r="A1312" s="78" t="s">
        <v>112</v>
      </c>
      <c r="B1312" s="80">
        <v>5</v>
      </c>
      <c r="C1312" s="83">
        <v>411749.89</v>
      </c>
      <c r="D1312" s="83">
        <v>0</v>
      </c>
      <c r="E1312" s="83">
        <v>411749.89</v>
      </c>
      <c r="F1312" s="78" t="s">
        <v>3248</v>
      </c>
      <c r="G1312" s="78" t="s">
        <v>419</v>
      </c>
      <c r="H1312" s="78" t="s">
        <v>614</v>
      </c>
      <c r="I1312" s="78" t="s">
        <v>3249</v>
      </c>
    </row>
    <row r="1313" spans="1:9" s="54" customFormat="1" ht="13.5" hidden="1" customHeight="1" x14ac:dyDescent="0.2">
      <c r="A1313" s="78" t="s">
        <v>112</v>
      </c>
      <c r="B1313" s="80">
        <v>6</v>
      </c>
      <c r="C1313" s="83">
        <v>396322.03</v>
      </c>
      <c r="D1313" s="83">
        <v>0</v>
      </c>
      <c r="E1313" s="83">
        <v>396322.03</v>
      </c>
      <c r="F1313" s="78" t="s">
        <v>3250</v>
      </c>
      <c r="G1313" s="78" t="s">
        <v>419</v>
      </c>
      <c r="H1313" s="78" t="s">
        <v>617</v>
      </c>
      <c r="I1313" s="78" t="s">
        <v>3251</v>
      </c>
    </row>
    <row r="1314" spans="1:9" s="54" customFormat="1" ht="13.5" hidden="1" customHeight="1" x14ac:dyDescent="0.2">
      <c r="A1314" s="78" t="s">
        <v>112</v>
      </c>
      <c r="B1314" s="80">
        <v>7</v>
      </c>
      <c r="C1314" s="83">
        <v>396431.55</v>
      </c>
      <c r="D1314" s="83">
        <v>0</v>
      </c>
      <c r="E1314" s="83">
        <v>396431.55</v>
      </c>
      <c r="F1314" s="78" t="s">
        <v>3252</v>
      </c>
      <c r="G1314" s="78" t="s">
        <v>419</v>
      </c>
      <c r="H1314" s="78" t="s">
        <v>620</v>
      </c>
      <c r="I1314" s="78" t="s">
        <v>3253</v>
      </c>
    </row>
    <row r="1315" spans="1:9" s="54" customFormat="1" ht="13.5" hidden="1" customHeight="1" x14ac:dyDescent="0.2">
      <c r="A1315" s="78" t="s">
        <v>112</v>
      </c>
      <c r="B1315" s="80">
        <v>8</v>
      </c>
      <c r="C1315" s="83">
        <v>396433.89</v>
      </c>
      <c r="D1315" s="83">
        <v>0</v>
      </c>
      <c r="E1315" s="83">
        <v>396433.89</v>
      </c>
      <c r="F1315" s="78" t="s">
        <v>3254</v>
      </c>
      <c r="G1315" s="78" t="s">
        <v>419</v>
      </c>
      <c r="H1315" s="78" t="s">
        <v>623</v>
      </c>
      <c r="I1315" s="78" t="s">
        <v>3255</v>
      </c>
    </row>
    <row r="1316" spans="1:9" s="54" customFormat="1" ht="13.5" hidden="1" customHeight="1" x14ac:dyDescent="0.2">
      <c r="A1316" s="78" t="s">
        <v>112</v>
      </c>
      <c r="B1316" s="80">
        <v>9</v>
      </c>
      <c r="C1316" s="83">
        <v>410170.48</v>
      </c>
      <c r="D1316" s="83">
        <v>0</v>
      </c>
      <c r="E1316" s="83">
        <v>410170.48</v>
      </c>
      <c r="F1316" s="78" t="s">
        <v>3256</v>
      </c>
      <c r="G1316" s="78" t="s">
        <v>419</v>
      </c>
      <c r="H1316" s="78" t="s">
        <v>626</v>
      </c>
      <c r="I1316" s="78" t="s">
        <v>3257</v>
      </c>
    </row>
    <row r="1317" spans="1:9" s="54" customFormat="1" ht="13.5" hidden="1" customHeight="1" x14ac:dyDescent="0.2">
      <c r="A1317" s="78" t="s">
        <v>112</v>
      </c>
      <c r="B1317" s="80">
        <v>10</v>
      </c>
      <c r="C1317" s="83">
        <v>410170.48</v>
      </c>
      <c r="D1317" s="83">
        <v>0</v>
      </c>
      <c r="E1317" s="83">
        <v>410170.48</v>
      </c>
      <c r="F1317" s="78" t="s">
        <v>3258</v>
      </c>
      <c r="G1317" s="78" t="s">
        <v>419</v>
      </c>
      <c r="H1317" s="78" t="s">
        <v>629</v>
      </c>
      <c r="I1317" s="78" t="s">
        <v>3259</v>
      </c>
    </row>
    <row r="1318" spans="1:9" s="54" customFormat="1" ht="13.5" hidden="1" customHeight="1" x14ac:dyDescent="0.2">
      <c r="A1318" s="78" t="s">
        <v>112</v>
      </c>
      <c r="B1318" s="80">
        <v>11</v>
      </c>
      <c r="C1318" s="83">
        <v>410170.48</v>
      </c>
      <c r="D1318" s="83">
        <v>0</v>
      </c>
      <c r="E1318" s="83">
        <v>410170.48</v>
      </c>
      <c r="F1318" s="78" t="s">
        <v>3260</v>
      </c>
      <c r="G1318" s="78" t="s">
        <v>419</v>
      </c>
      <c r="H1318" s="78" t="s">
        <v>632</v>
      </c>
      <c r="I1318" s="78" t="s">
        <v>3261</v>
      </c>
    </row>
    <row r="1319" spans="1:9" s="54" customFormat="1" ht="13.5" hidden="1" customHeight="1" x14ac:dyDescent="0.2">
      <c r="A1319" s="78" t="s">
        <v>112</v>
      </c>
      <c r="B1319" s="80">
        <v>12</v>
      </c>
      <c r="C1319" s="83">
        <v>410163.01</v>
      </c>
      <c r="D1319" s="83">
        <v>0</v>
      </c>
      <c r="E1319" s="83">
        <v>410163.01</v>
      </c>
      <c r="F1319" s="78" t="s">
        <v>3262</v>
      </c>
      <c r="G1319" s="78" t="s">
        <v>419</v>
      </c>
      <c r="H1319" s="78" t="s">
        <v>635</v>
      </c>
      <c r="I1319" s="78" t="s">
        <v>3263</v>
      </c>
    </row>
    <row r="1320" spans="1:9" s="54" customFormat="1" ht="13.5" hidden="1" customHeight="1" x14ac:dyDescent="0.2">
      <c r="A1320" s="78" t="s">
        <v>113</v>
      </c>
      <c r="B1320" s="80">
        <v>1</v>
      </c>
      <c r="C1320" s="83">
        <v>314759.53999999998</v>
      </c>
      <c r="D1320" s="83">
        <v>0</v>
      </c>
      <c r="E1320" s="83">
        <v>314759.53999999998</v>
      </c>
      <c r="F1320" s="78" t="s">
        <v>3264</v>
      </c>
      <c r="G1320" s="78" t="s">
        <v>438</v>
      </c>
      <c r="H1320" s="78" t="s">
        <v>602</v>
      </c>
      <c r="I1320" s="78" t="s">
        <v>3265</v>
      </c>
    </row>
    <row r="1321" spans="1:9" s="54" customFormat="1" ht="13.5" hidden="1" customHeight="1" x14ac:dyDescent="0.2">
      <c r="A1321" s="78" t="s">
        <v>113</v>
      </c>
      <c r="B1321" s="80">
        <v>2</v>
      </c>
      <c r="C1321" s="83">
        <v>314759.53999999998</v>
      </c>
      <c r="D1321" s="83">
        <v>0</v>
      </c>
      <c r="E1321" s="83">
        <v>314759.53999999998</v>
      </c>
      <c r="F1321" s="78" t="s">
        <v>3266</v>
      </c>
      <c r="G1321" s="78" t="s">
        <v>438</v>
      </c>
      <c r="H1321" s="78" t="s">
        <v>605</v>
      </c>
      <c r="I1321" s="78" t="s">
        <v>3267</v>
      </c>
    </row>
    <row r="1322" spans="1:9" s="54" customFormat="1" ht="13.5" hidden="1" customHeight="1" x14ac:dyDescent="0.2">
      <c r="A1322" s="78" t="s">
        <v>113</v>
      </c>
      <c r="B1322" s="80">
        <v>3</v>
      </c>
      <c r="C1322" s="83">
        <v>314759.53999999998</v>
      </c>
      <c r="D1322" s="83">
        <v>0</v>
      </c>
      <c r="E1322" s="83">
        <v>314759.53999999998</v>
      </c>
      <c r="F1322" s="78" t="s">
        <v>3268</v>
      </c>
      <c r="G1322" s="78" t="s">
        <v>438</v>
      </c>
      <c r="H1322" s="78" t="s">
        <v>608</v>
      </c>
      <c r="I1322" s="78" t="s">
        <v>3269</v>
      </c>
    </row>
    <row r="1323" spans="1:9" s="54" customFormat="1" ht="13.5" hidden="1" customHeight="1" x14ac:dyDescent="0.2">
      <c r="A1323" s="78" t="s">
        <v>113</v>
      </c>
      <c r="B1323" s="80">
        <v>4</v>
      </c>
      <c r="C1323" s="83">
        <v>314759.53999999998</v>
      </c>
      <c r="D1323" s="83">
        <v>0</v>
      </c>
      <c r="E1323" s="83">
        <v>314759.53999999998</v>
      </c>
      <c r="F1323" s="78" t="s">
        <v>3270</v>
      </c>
      <c r="G1323" s="78" t="s">
        <v>438</v>
      </c>
      <c r="H1323" s="78" t="s">
        <v>611</v>
      </c>
      <c r="I1323" s="78" t="s">
        <v>3271</v>
      </c>
    </row>
    <row r="1324" spans="1:9" s="54" customFormat="1" ht="13.5" hidden="1" customHeight="1" x14ac:dyDescent="0.2">
      <c r="A1324" s="78" t="s">
        <v>113</v>
      </c>
      <c r="B1324" s="80">
        <v>5</v>
      </c>
      <c r="C1324" s="83">
        <v>314759.53999999998</v>
      </c>
      <c r="D1324" s="83">
        <v>0</v>
      </c>
      <c r="E1324" s="83">
        <v>314759.53999999998</v>
      </c>
      <c r="F1324" s="78" t="s">
        <v>3272</v>
      </c>
      <c r="G1324" s="78" t="s">
        <v>438</v>
      </c>
      <c r="H1324" s="78" t="s">
        <v>614</v>
      </c>
      <c r="I1324" s="78" t="s">
        <v>3273</v>
      </c>
    </row>
    <row r="1325" spans="1:9" s="54" customFormat="1" ht="13.5" hidden="1" customHeight="1" x14ac:dyDescent="0.2">
      <c r="A1325" s="78" t="s">
        <v>113</v>
      </c>
      <c r="B1325" s="80">
        <v>6</v>
      </c>
      <c r="C1325" s="83">
        <v>313074.7</v>
      </c>
      <c r="D1325" s="83">
        <v>0</v>
      </c>
      <c r="E1325" s="83">
        <v>313074.7</v>
      </c>
      <c r="F1325" s="78" t="s">
        <v>3274</v>
      </c>
      <c r="G1325" s="78" t="s">
        <v>438</v>
      </c>
      <c r="H1325" s="78" t="s">
        <v>617</v>
      </c>
      <c r="I1325" s="78" t="s">
        <v>3275</v>
      </c>
    </row>
    <row r="1326" spans="1:9" s="54" customFormat="1" ht="13.5" hidden="1" customHeight="1" x14ac:dyDescent="0.2">
      <c r="A1326" s="78" t="s">
        <v>113</v>
      </c>
      <c r="B1326" s="80">
        <v>7</v>
      </c>
      <c r="C1326" s="83">
        <v>312437.69</v>
      </c>
      <c r="D1326" s="83">
        <v>0</v>
      </c>
      <c r="E1326" s="83">
        <v>312437.69</v>
      </c>
      <c r="F1326" s="78" t="s">
        <v>3276</v>
      </c>
      <c r="G1326" s="78" t="s">
        <v>438</v>
      </c>
      <c r="H1326" s="78" t="s">
        <v>620</v>
      </c>
      <c r="I1326" s="78" t="s">
        <v>3277</v>
      </c>
    </row>
    <row r="1327" spans="1:9" s="54" customFormat="1" ht="13.5" hidden="1" customHeight="1" x14ac:dyDescent="0.2">
      <c r="A1327" s="78" t="s">
        <v>113</v>
      </c>
      <c r="B1327" s="80">
        <v>8</v>
      </c>
      <c r="C1327" s="83">
        <v>312439.40999999997</v>
      </c>
      <c r="D1327" s="83">
        <v>0</v>
      </c>
      <c r="E1327" s="83">
        <v>312439.40999999997</v>
      </c>
      <c r="F1327" s="78" t="s">
        <v>3278</v>
      </c>
      <c r="G1327" s="78" t="s">
        <v>438</v>
      </c>
      <c r="H1327" s="78" t="s">
        <v>623</v>
      </c>
      <c r="I1327" s="78" t="s">
        <v>3279</v>
      </c>
    </row>
    <row r="1328" spans="1:9" s="54" customFormat="1" ht="13.5" hidden="1" customHeight="1" x14ac:dyDescent="0.2">
      <c r="A1328" s="78" t="s">
        <v>113</v>
      </c>
      <c r="B1328" s="80">
        <v>9</v>
      </c>
      <c r="C1328" s="83">
        <v>322546.92</v>
      </c>
      <c r="D1328" s="83">
        <v>0</v>
      </c>
      <c r="E1328" s="83">
        <v>322546.92</v>
      </c>
      <c r="F1328" s="78" t="s">
        <v>3280</v>
      </c>
      <c r="G1328" s="78" t="s">
        <v>438</v>
      </c>
      <c r="H1328" s="78" t="s">
        <v>626</v>
      </c>
      <c r="I1328" s="78" t="s">
        <v>3281</v>
      </c>
    </row>
    <row r="1329" spans="1:9" s="54" customFormat="1" ht="13.5" hidden="1" customHeight="1" x14ac:dyDescent="0.2">
      <c r="A1329" s="78" t="s">
        <v>113</v>
      </c>
      <c r="B1329" s="80">
        <v>10</v>
      </c>
      <c r="C1329" s="83">
        <v>322546.90999999997</v>
      </c>
      <c r="D1329" s="83">
        <v>0</v>
      </c>
      <c r="E1329" s="83">
        <v>322546.90999999997</v>
      </c>
      <c r="F1329" s="78" t="s">
        <v>3282</v>
      </c>
      <c r="G1329" s="78" t="s">
        <v>438</v>
      </c>
      <c r="H1329" s="78" t="s">
        <v>629</v>
      </c>
      <c r="I1329" s="78" t="s">
        <v>3283</v>
      </c>
    </row>
    <row r="1330" spans="1:9" s="54" customFormat="1" ht="13.5" hidden="1" customHeight="1" x14ac:dyDescent="0.2">
      <c r="A1330" s="78" t="s">
        <v>113</v>
      </c>
      <c r="B1330" s="80">
        <v>11</v>
      </c>
      <c r="C1330" s="83">
        <v>322546.92</v>
      </c>
      <c r="D1330" s="83">
        <v>0</v>
      </c>
      <c r="E1330" s="83">
        <v>322546.92</v>
      </c>
      <c r="F1330" s="78" t="s">
        <v>3284</v>
      </c>
      <c r="G1330" s="78" t="s">
        <v>438</v>
      </c>
      <c r="H1330" s="78" t="s">
        <v>632</v>
      </c>
      <c r="I1330" s="78" t="s">
        <v>3285</v>
      </c>
    </row>
    <row r="1331" spans="1:9" s="54" customFormat="1" ht="13.5" hidden="1" customHeight="1" x14ac:dyDescent="0.2">
      <c r="A1331" s="78" t="s">
        <v>113</v>
      </c>
      <c r="B1331" s="80">
        <v>12</v>
      </c>
      <c r="C1331" s="83">
        <v>322541.42</v>
      </c>
      <c r="D1331" s="83">
        <v>0</v>
      </c>
      <c r="E1331" s="83">
        <v>322541.42</v>
      </c>
      <c r="F1331" s="78" t="s">
        <v>3286</v>
      </c>
      <c r="G1331" s="78" t="s">
        <v>438</v>
      </c>
      <c r="H1331" s="78" t="s">
        <v>635</v>
      </c>
      <c r="I1331" s="78" t="s">
        <v>3287</v>
      </c>
    </row>
    <row r="1332" spans="1:9" s="54" customFormat="1" ht="13.5" hidden="1" customHeight="1" x14ac:dyDescent="0.2">
      <c r="A1332" s="78" t="s">
        <v>114</v>
      </c>
      <c r="B1332" s="80">
        <v>1</v>
      </c>
      <c r="C1332" s="83">
        <v>3159336.53</v>
      </c>
      <c r="D1332" s="83">
        <v>0</v>
      </c>
      <c r="E1332" s="83">
        <v>3159336.53</v>
      </c>
      <c r="F1332" s="78" t="s">
        <v>3288</v>
      </c>
      <c r="G1332" s="78" t="s">
        <v>330</v>
      </c>
      <c r="H1332" s="78" t="s">
        <v>602</v>
      </c>
      <c r="I1332" s="78" t="s">
        <v>3289</v>
      </c>
    </row>
    <row r="1333" spans="1:9" s="54" customFormat="1" ht="13.5" hidden="1" customHeight="1" x14ac:dyDescent="0.2">
      <c r="A1333" s="78" t="s">
        <v>114</v>
      </c>
      <c r="B1333" s="80">
        <v>2</v>
      </c>
      <c r="C1333" s="83">
        <v>3159336.53</v>
      </c>
      <c r="D1333" s="83">
        <v>0</v>
      </c>
      <c r="E1333" s="83">
        <v>3159336.53</v>
      </c>
      <c r="F1333" s="78" t="s">
        <v>3290</v>
      </c>
      <c r="G1333" s="78" t="s">
        <v>330</v>
      </c>
      <c r="H1333" s="78" t="s">
        <v>605</v>
      </c>
      <c r="I1333" s="78" t="s">
        <v>3291</v>
      </c>
    </row>
    <row r="1334" spans="1:9" s="54" customFormat="1" ht="13.5" hidden="1" customHeight="1" x14ac:dyDescent="0.2">
      <c r="A1334" s="78" t="s">
        <v>114</v>
      </c>
      <c r="B1334" s="80">
        <v>3</v>
      </c>
      <c r="C1334" s="83">
        <v>3159433.97</v>
      </c>
      <c r="D1334" s="83">
        <v>0</v>
      </c>
      <c r="E1334" s="83">
        <v>3159433.97</v>
      </c>
      <c r="F1334" s="78" t="s">
        <v>3292</v>
      </c>
      <c r="G1334" s="78" t="s">
        <v>330</v>
      </c>
      <c r="H1334" s="78" t="s">
        <v>608</v>
      </c>
      <c r="I1334" s="78" t="s">
        <v>3293</v>
      </c>
    </row>
    <row r="1335" spans="1:9" s="54" customFormat="1" ht="13.5" hidden="1" customHeight="1" x14ac:dyDescent="0.2">
      <c r="A1335" s="78" t="s">
        <v>114</v>
      </c>
      <c r="B1335" s="80">
        <v>4</v>
      </c>
      <c r="C1335" s="83">
        <v>3159433.97</v>
      </c>
      <c r="D1335" s="83">
        <v>0</v>
      </c>
      <c r="E1335" s="83">
        <v>3159433.97</v>
      </c>
      <c r="F1335" s="78" t="s">
        <v>3294</v>
      </c>
      <c r="G1335" s="78" t="s">
        <v>330</v>
      </c>
      <c r="H1335" s="78" t="s">
        <v>611</v>
      </c>
      <c r="I1335" s="78" t="s">
        <v>3295</v>
      </c>
    </row>
    <row r="1336" spans="1:9" s="54" customFormat="1" ht="13.5" hidden="1" customHeight="1" x14ac:dyDescent="0.2">
      <c r="A1336" s="78" t="s">
        <v>114</v>
      </c>
      <c r="B1336" s="80">
        <v>5</v>
      </c>
      <c r="C1336" s="83">
        <v>3159433.97</v>
      </c>
      <c r="D1336" s="83">
        <v>0</v>
      </c>
      <c r="E1336" s="83">
        <v>3159433.97</v>
      </c>
      <c r="F1336" s="78" t="s">
        <v>3296</v>
      </c>
      <c r="G1336" s="78" t="s">
        <v>330</v>
      </c>
      <c r="H1336" s="78" t="s">
        <v>614</v>
      </c>
      <c r="I1336" s="78" t="s">
        <v>3297</v>
      </c>
    </row>
    <row r="1337" spans="1:9" s="54" customFormat="1" ht="13.5" hidden="1" customHeight="1" x14ac:dyDescent="0.2">
      <c r="A1337" s="78" t="s">
        <v>114</v>
      </c>
      <c r="B1337" s="80">
        <v>6</v>
      </c>
      <c r="C1337" s="83">
        <v>2835635.83</v>
      </c>
      <c r="D1337" s="83">
        <v>0</v>
      </c>
      <c r="E1337" s="83">
        <v>2835635.83</v>
      </c>
      <c r="F1337" s="78" t="s">
        <v>3298</v>
      </c>
      <c r="G1337" s="78" t="s">
        <v>330</v>
      </c>
      <c r="H1337" s="78" t="s">
        <v>617</v>
      </c>
      <c r="I1337" s="78" t="s">
        <v>3299</v>
      </c>
    </row>
    <row r="1338" spans="1:9" s="54" customFormat="1" ht="13.5" hidden="1" customHeight="1" x14ac:dyDescent="0.2">
      <c r="A1338" s="78" t="s">
        <v>114</v>
      </c>
      <c r="B1338" s="80">
        <v>7</v>
      </c>
      <c r="C1338" s="83">
        <v>2832625.73</v>
      </c>
      <c r="D1338" s="83">
        <v>0</v>
      </c>
      <c r="E1338" s="83">
        <v>2832625.73</v>
      </c>
      <c r="F1338" s="78" t="s">
        <v>3300</v>
      </c>
      <c r="G1338" s="78" t="s">
        <v>330</v>
      </c>
      <c r="H1338" s="78" t="s">
        <v>620</v>
      </c>
      <c r="I1338" s="78" t="s">
        <v>3301</v>
      </c>
    </row>
    <row r="1339" spans="1:9" s="54" customFormat="1" ht="13.5" hidden="1" customHeight="1" x14ac:dyDescent="0.2">
      <c r="A1339" s="78" t="s">
        <v>114</v>
      </c>
      <c r="B1339" s="80">
        <v>8</v>
      </c>
      <c r="C1339" s="83">
        <v>2832644.96</v>
      </c>
      <c r="D1339" s="83">
        <v>0</v>
      </c>
      <c r="E1339" s="83">
        <v>2832644.96</v>
      </c>
      <c r="F1339" s="78" t="s">
        <v>3302</v>
      </c>
      <c r="G1339" s="78" t="s">
        <v>330</v>
      </c>
      <c r="H1339" s="78" t="s">
        <v>623</v>
      </c>
      <c r="I1339" s="78" t="s">
        <v>3303</v>
      </c>
    </row>
    <row r="1340" spans="1:9" s="54" customFormat="1" ht="13.5" hidden="1" customHeight="1" x14ac:dyDescent="0.2">
      <c r="A1340" s="78" t="s">
        <v>114</v>
      </c>
      <c r="B1340" s="80">
        <v>9</v>
      </c>
      <c r="C1340" s="83">
        <v>2945469.8</v>
      </c>
      <c r="D1340" s="83">
        <v>0</v>
      </c>
      <c r="E1340" s="83">
        <v>2945469.8</v>
      </c>
      <c r="F1340" s="78" t="s">
        <v>3304</v>
      </c>
      <c r="G1340" s="78" t="s">
        <v>330</v>
      </c>
      <c r="H1340" s="78" t="s">
        <v>626</v>
      </c>
      <c r="I1340" s="78" t="s">
        <v>3305</v>
      </c>
    </row>
    <row r="1341" spans="1:9" s="54" customFormat="1" ht="13.5" hidden="1" customHeight="1" x14ac:dyDescent="0.2">
      <c r="A1341" s="78" t="s">
        <v>114</v>
      </c>
      <c r="B1341" s="80">
        <v>10</v>
      </c>
      <c r="C1341" s="83">
        <v>2945469.81</v>
      </c>
      <c r="D1341" s="83">
        <v>0</v>
      </c>
      <c r="E1341" s="83">
        <v>2945469.81</v>
      </c>
      <c r="F1341" s="78" t="s">
        <v>3306</v>
      </c>
      <c r="G1341" s="78" t="s">
        <v>330</v>
      </c>
      <c r="H1341" s="78" t="s">
        <v>629</v>
      </c>
      <c r="I1341" s="78" t="s">
        <v>3307</v>
      </c>
    </row>
    <row r="1342" spans="1:9" s="54" customFormat="1" ht="13.5" hidden="1" customHeight="1" x14ac:dyDescent="0.2">
      <c r="A1342" s="78" t="s">
        <v>114</v>
      </c>
      <c r="B1342" s="80">
        <v>11</v>
      </c>
      <c r="C1342" s="83">
        <v>2945469.8</v>
      </c>
      <c r="D1342" s="83">
        <v>0</v>
      </c>
      <c r="E1342" s="83">
        <v>2945469.8</v>
      </c>
      <c r="F1342" s="78" t="s">
        <v>3308</v>
      </c>
      <c r="G1342" s="78" t="s">
        <v>330</v>
      </c>
      <c r="H1342" s="78" t="s">
        <v>632</v>
      </c>
      <c r="I1342" s="78" t="s">
        <v>3309</v>
      </c>
    </row>
    <row r="1343" spans="1:9" s="54" customFormat="1" ht="13.5" hidden="1" customHeight="1" x14ac:dyDescent="0.2">
      <c r="A1343" s="78" t="s">
        <v>114</v>
      </c>
      <c r="B1343" s="80">
        <v>12</v>
      </c>
      <c r="C1343" s="83">
        <v>2945408.48</v>
      </c>
      <c r="D1343" s="83">
        <v>0</v>
      </c>
      <c r="E1343" s="83">
        <v>2945408.48</v>
      </c>
      <c r="F1343" s="78" t="s">
        <v>3310</v>
      </c>
      <c r="G1343" s="78" t="s">
        <v>330</v>
      </c>
      <c r="H1343" s="78" t="s">
        <v>635</v>
      </c>
      <c r="I1343" s="78" t="s">
        <v>3311</v>
      </c>
    </row>
    <row r="1344" spans="1:9" s="54" customFormat="1" ht="13.5" hidden="1" customHeight="1" x14ac:dyDescent="0.2">
      <c r="A1344" s="78" t="s">
        <v>115</v>
      </c>
      <c r="B1344" s="80">
        <v>1</v>
      </c>
      <c r="C1344" s="83">
        <v>257551.74</v>
      </c>
      <c r="D1344" s="83">
        <v>0</v>
      </c>
      <c r="E1344" s="83">
        <v>257551.74</v>
      </c>
      <c r="F1344" s="78" t="s">
        <v>3312</v>
      </c>
      <c r="G1344" s="78" t="s">
        <v>405</v>
      </c>
      <c r="H1344" s="78" t="s">
        <v>602</v>
      </c>
      <c r="I1344" s="78" t="s">
        <v>3313</v>
      </c>
    </row>
    <row r="1345" spans="1:9" s="54" customFormat="1" ht="13.5" hidden="1" customHeight="1" x14ac:dyDescent="0.2">
      <c r="A1345" s="78" t="s">
        <v>115</v>
      </c>
      <c r="B1345" s="80">
        <v>2</v>
      </c>
      <c r="C1345" s="83">
        <v>257551.74</v>
      </c>
      <c r="D1345" s="83">
        <v>0</v>
      </c>
      <c r="E1345" s="83">
        <v>257551.74</v>
      </c>
      <c r="F1345" s="78" t="s">
        <v>3314</v>
      </c>
      <c r="G1345" s="78" t="s">
        <v>405</v>
      </c>
      <c r="H1345" s="78" t="s">
        <v>605</v>
      </c>
      <c r="I1345" s="78" t="s">
        <v>3315</v>
      </c>
    </row>
    <row r="1346" spans="1:9" s="54" customFormat="1" ht="13.5" hidden="1" customHeight="1" x14ac:dyDescent="0.2">
      <c r="A1346" s="78" t="s">
        <v>115</v>
      </c>
      <c r="B1346" s="80">
        <v>3</v>
      </c>
      <c r="C1346" s="83">
        <v>257551.74</v>
      </c>
      <c r="D1346" s="83">
        <v>0</v>
      </c>
      <c r="E1346" s="83">
        <v>257551.74</v>
      </c>
      <c r="F1346" s="78" t="s">
        <v>3316</v>
      </c>
      <c r="G1346" s="78" t="s">
        <v>405</v>
      </c>
      <c r="H1346" s="78" t="s">
        <v>608</v>
      </c>
      <c r="I1346" s="78" t="s">
        <v>3317</v>
      </c>
    </row>
    <row r="1347" spans="1:9" s="54" customFormat="1" ht="13.5" hidden="1" customHeight="1" x14ac:dyDescent="0.2">
      <c r="A1347" s="78" t="s">
        <v>115</v>
      </c>
      <c r="B1347" s="80">
        <v>4</v>
      </c>
      <c r="C1347" s="83">
        <v>257551.74</v>
      </c>
      <c r="D1347" s="83">
        <v>0</v>
      </c>
      <c r="E1347" s="83">
        <v>257551.74</v>
      </c>
      <c r="F1347" s="78" t="s">
        <v>3318</v>
      </c>
      <c r="G1347" s="78" t="s">
        <v>405</v>
      </c>
      <c r="H1347" s="78" t="s">
        <v>611</v>
      </c>
      <c r="I1347" s="78" t="s">
        <v>3319</v>
      </c>
    </row>
    <row r="1348" spans="1:9" s="54" customFormat="1" ht="13.5" hidden="1" customHeight="1" x14ac:dyDescent="0.2">
      <c r="A1348" s="78" t="s">
        <v>115</v>
      </c>
      <c r="B1348" s="80">
        <v>5</v>
      </c>
      <c r="C1348" s="83">
        <v>257551.74</v>
      </c>
      <c r="D1348" s="83">
        <v>0</v>
      </c>
      <c r="E1348" s="83">
        <v>257551.74</v>
      </c>
      <c r="F1348" s="78" t="s">
        <v>3320</v>
      </c>
      <c r="G1348" s="78" t="s">
        <v>405</v>
      </c>
      <c r="H1348" s="78" t="s">
        <v>614</v>
      </c>
      <c r="I1348" s="78" t="s">
        <v>3321</v>
      </c>
    </row>
    <row r="1349" spans="1:9" s="54" customFormat="1" ht="13.5" hidden="1" customHeight="1" x14ac:dyDescent="0.2">
      <c r="A1349" s="78" t="s">
        <v>115</v>
      </c>
      <c r="B1349" s="80">
        <v>6</v>
      </c>
      <c r="C1349" s="83">
        <v>249278.72</v>
      </c>
      <c r="D1349" s="83">
        <v>0</v>
      </c>
      <c r="E1349" s="83">
        <v>249278.72</v>
      </c>
      <c r="F1349" s="78" t="s">
        <v>3322</v>
      </c>
      <c r="G1349" s="78" t="s">
        <v>405</v>
      </c>
      <c r="H1349" s="78" t="s">
        <v>617</v>
      </c>
      <c r="I1349" s="78" t="s">
        <v>3323</v>
      </c>
    </row>
    <row r="1350" spans="1:9" s="54" customFormat="1" ht="13.5" hidden="1" customHeight="1" x14ac:dyDescent="0.2">
      <c r="A1350" s="78" t="s">
        <v>115</v>
      </c>
      <c r="B1350" s="80">
        <v>7</v>
      </c>
      <c r="C1350" s="83">
        <v>246940.2</v>
      </c>
      <c r="D1350" s="83">
        <v>0</v>
      </c>
      <c r="E1350" s="83">
        <v>246940.2</v>
      </c>
      <c r="F1350" s="78" t="s">
        <v>3324</v>
      </c>
      <c r="G1350" s="78" t="s">
        <v>405</v>
      </c>
      <c r="H1350" s="78" t="s">
        <v>620</v>
      </c>
      <c r="I1350" s="78" t="s">
        <v>3325</v>
      </c>
    </row>
    <row r="1351" spans="1:9" s="54" customFormat="1" ht="13.5" hidden="1" customHeight="1" x14ac:dyDescent="0.2">
      <c r="A1351" s="78" t="s">
        <v>115</v>
      </c>
      <c r="B1351" s="80">
        <v>8</v>
      </c>
      <c r="C1351" s="83">
        <v>246941.54</v>
      </c>
      <c r="D1351" s="83">
        <v>0</v>
      </c>
      <c r="E1351" s="83">
        <v>246941.54</v>
      </c>
      <c r="F1351" s="78" t="s">
        <v>3326</v>
      </c>
      <c r="G1351" s="78" t="s">
        <v>405</v>
      </c>
      <c r="H1351" s="78" t="s">
        <v>623</v>
      </c>
      <c r="I1351" s="78" t="s">
        <v>3327</v>
      </c>
    </row>
    <row r="1352" spans="1:9" s="54" customFormat="1" ht="13.5" hidden="1" customHeight="1" x14ac:dyDescent="0.2">
      <c r="A1352" s="78" t="s">
        <v>115</v>
      </c>
      <c r="B1352" s="80">
        <v>9</v>
      </c>
      <c r="C1352" s="83">
        <v>254827.48</v>
      </c>
      <c r="D1352" s="83">
        <v>0</v>
      </c>
      <c r="E1352" s="83">
        <v>254827.48</v>
      </c>
      <c r="F1352" s="78" t="s">
        <v>3328</v>
      </c>
      <c r="G1352" s="78" t="s">
        <v>405</v>
      </c>
      <c r="H1352" s="78" t="s">
        <v>626</v>
      </c>
      <c r="I1352" s="78" t="s">
        <v>3329</v>
      </c>
    </row>
    <row r="1353" spans="1:9" s="54" customFormat="1" ht="13.5" hidden="1" customHeight="1" x14ac:dyDescent="0.2">
      <c r="A1353" s="78" t="s">
        <v>115</v>
      </c>
      <c r="B1353" s="80">
        <v>10</v>
      </c>
      <c r="C1353" s="83">
        <v>254827.49</v>
      </c>
      <c r="D1353" s="83">
        <v>0</v>
      </c>
      <c r="E1353" s="83">
        <v>254827.49</v>
      </c>
      <c r="F1353" s="78" t="s">
        <v>3330</v>
      </c>
      <c r="G1353" s="78" t="s">
        <v>405</v>
      </c>
      <c r="H1353" s="78" t="s">
        <v>629</v>
      </c>
      <c r="I1353" s="78" t="s">
        <v>3331</v>
      </c>
    </row>
    <row r="1354" spans="1:9" s="54" customFormat="1" ht="13.5" hidden="1" customHeight="1" x14ac:dyDescent="0.2">
      <c r="A1354" s="78" t="s">
        <v>115</v>
      </c>
      <c r="B1354" s="80">
        <v>11</v>
      </c>
      <c r="C1354" s="83">
        <v>254827.48</v>
      </c>
      <c r="D1354" s="83">
        <v>0</v>
      </c>
      <c r="E1354" s="83">
        <v>254827.48</v>
      </c>
      <c r="F1354" s="78" t="s">
        <v>3332</v>
      </c>
      <c r="G1354" s="78" t="s">
        <v>405</v>
      </c>
      <c r="H1354" s="78" t="s">
        <v>632</v>
      </c>
      <c r="I1354" s="78" t="s">
        <v>3333</v>
      </c>
    </row>
    <row r="1355" spans="1:9" s="54" customFormat="1" ht="13.5" hidden="1" customHeight="1" x14ac:dyDescent="0.2">
      <c r="A1355" s="78" t="s">
        <v>115</v>
      </c>
      <c r="B1355" s="80">
        <v>12</v>
      </c>
      <c r="C1355" s="83">
        <v>254823.2</v>
      </c>
      <c r="D1355" s="83">
        <v>0</v>
      </c>
      <c r="E1355" s="83">
        <v>254823.2</v>
      </c>
      <c r="F1355" s="78" t="s">
        <v>3334</v>
      </c>
      <c r="G1355" s="78" t="s">
        <v>405</v>
      </c>
      <c r="H1355" s="78" t="s">
        <v>635</v>
      </c>
      <c r="I1355" s="78" t="s">
        <v>3335</v>
      </c>
    </row>
    <row r="1356" spans="1:9" s="54" customFormat="1" ht="13.5" hidden="1" customHeight="1" x14ac:dyDescent="0.2">
      <c r="A1356" s="78" t="s">
        <v>116</v>
      </c>
      <c r="B1356" s="80">
        <v>1</v>
      </c>
      <c r="C1356" s="83">
        <v>428401.88</v>
      </c>
      <c r="D1356" s="83">
        <v>0</v>
      </c>
      <c r="E1356" s="83">
        <v>428401.88</v>
      </c>
      <c r="F1356" s="78" t="s">
        <v>3336</v>
      </c>
      <c r="G1356" s="78" t="s">
        <v>359</v>
      </c>
      <c r="H1356" s="78" t="s">
        <v>602</v>
      </c>
      <c r="I1356" s="78" t="s">
        <v>3337</v>
      </c>
    </row>
    <row r="1357" spans="1:9" s="54" customFormat="1" ht="13.5" hidden="1" customHeight="1" x14ac:dyDescent="0.2">
      <c r="A1357" s="78" t="s">
        <v>116</v>
      </c>
      <c r="B1357" s="80">
        <v>2</v>
      </c>
      <c r="C1357" s="83">
        <v>428401.88</v>
      </c>
      <c r="D1357" s="83">
        <v>0</v>
      </c>
      <c r="E1357" s="83">
        <v>428401.88</v>
      </c>
      <c r="F1357" s="78" t="s">
        <v>3338</v>
      </c>
      <c r="G1357" s="78" t="s">
        <v>359</v>
      </c>
      <c r="H1357" s="78" t="s">
        <v>605</v>
      </c>
      <c r="I1357" s="78" t="s">
        <v>3339</v>
      </c>
    </row>
    <row r="1358" spans="1:9" s="54" customFormat="1" ht="13.5" hidden="1" customHeight="1" x14ac:dyDescent="0.2">
      <c r="A1358" s="78" t="s">
        <v>116</v>
      </c>
      <c r="B1358" s="80">
        <v>3</v>
      </c>
      <c r="C1358" s="83">
        <v>428401.88</v>
      </c>
      <c r="D1358" s="83">
        <v>0</v>
      </c>
      <c r="E1358" s="83">
        <v>428401.88</v>
      </c>
      <c r="F1358" s="78" t="s">
        <v>3340</v>
      </c>
      <c r="G1358" s="78" t="s">
        <v>359</v>
      </c>
      <c r="H1358" s="78" t="s">
        <v>608</v>
      </c>
      <c r="I1358" s="78" t="s">
        <v>3341</v>
      </c>
    </row>
    <row r="1359" spans="1:9" s="54" customFormat="1" ht="13.5" hidden="1" customHeight="1" x14ac:dyDescent="0.2">
      <c r="A1359" s="78" t="s">
        <v>116</v>
      </c>
      <c r="B1359" s="80">
        <v>4</v>
      </c>
      <c r="C1359" s="83">
        <v>428401.88</v>
      </c>
      <c r="D1359" s="83">
        <v>0</v>
      </c>
      <c r="E1359" s="83">
        <v>428401.88</v>
      </c>
      <c r="F1359" s="78" t="s">
        <v>3342</v>
      </c>
      <c r="G1359" s="78" t="s">
        <v>359</v>
      </c>
      <c r="H1359" s="78" t="s">
        <v>611</v>
      </c>
      <c r="I1359" s="78" t="s">
        <v>3343</v>
      </c>
    </row>
    <row r="1360" spans="1:9" s="54" customFormat="1" ht="13.5" hidden="1" customHeight="1" x14ac:dyDescent="0.2">
      <c r="A1360" s="78" t="s">
        <v>116</v>
      </c>
      <c r="B1360" s="80">
        <v>5</v>
      </c>
      <c r="C1360" s="83">
        <v>428401.88</v>
      </c>
      <c r="D1360" s="83">
        <v>0</v>
      </c>
      <c r="E1360" s="83">
        <v>428401.88</v>
      </c>
      <c r="F1360" s="78" t="s">
        <v>3344</v>
      </c>
      <c r="G1360" s="78" t="s">
        <v>359</v>
      </c>
      <c r="H1360" s="78" t="s">
        <v>614</v>
      </c>
      <c r="I1360" s="78" t="s">
        <v>3345</v>
      </c>
    </row>
    <row r="1361" spans="1:9" s="54" customFormat="1" ht="13.5" hidden="1" customHeight="1" x14ac:dyDescent="0.2">
      <c r="A1361" s="78" t="s">
        <v>116</v>
      </c>
      <c r="B1361" s="80">
        <v>6</v>
      </c>
      <c r="C1361" s="83">
        <v>420826.4</v>
      </c>
      <c r="D1361" s="83">
        <v>0</v>
      </c>
      <c r="E1361" s="83">
        <v>420826.4</v>
      </c>
      <c r="F1361" s="78" t="s">
        <v>3346</v>
      </c>
      <c r="G1361" s="78" t="s">
        <v>359</v>
      </c>
      <c r="H1361" s="78" t="s">
        <v>617</v>
      </c>
      <c r="I1361" s="78" t="s">
        <v>3347</v>
      </c>
    </row>
    <row r="1362" spans="1:9" s="54" customFormat="1" ht="13.5" hidden="1" customHeight="1" x14ac:dyDescent="0.2">
      <c r="A1362" s="78" t="s">
        <v>116</v>
      </c>
      <c r="B1362" s="80">
        <v>7</v>
      </c>
      <c r="C1362" s="83">
        <v>420405.49</v>
      </c>
      <c r="D1362" s="83">
        <v>0</v>
      </c>
      <c r="E1362" s="83">
        <v>420405.49</v>
      </c>
      <c r="F1362" s="78" t="s">
        <v>3348</v>
      </c>
      <c r="G1362" s="78" t="s">
        <v>359</v>
      </c>
      <c r="H1362" s="78" t="s">
        <v>620</v>
      </c>
      <c r="I1362" s="78" t="s">
        <v>3349</v>
      </c>
    </row>
    <row r="1363" spans="1:9" s="54" customFormat="1" ht="13.5" hidden="1" customHeight="1" x14ac:dyDescent="0.2">
      <c r="A1363" s="78" t="s">
        <v>116</v>
      </c>
      <c r="B1363" s="80">
        <v>8</v>
      </c>
      <c r="C1363" s="83">
        <v>420410.23</v>
      </c>
      <c r="D1363" s="83">
        <v>0</v>
      </c>
      <c r="E1363" s="83">
        <v>420410.23</v>
      </c>
      <c r="F1363" s="78" t="s">
        <v>3350</v>
      </c>
      <c r="G1363" s="78" t="s">
        <v>359</v>
      </c>
      <c r="H1363" s="78" t="s">
        <v>623</v>
      </c>
      <c r="I1363" s="78" t="s">
        <v>3351</v>
      </c>
    </row>
    <row r="1364" spans="1:9" s="54" customFormat="1" ht="13.5" hidden="1" customHeight="1" x14ac:dyDescent="0.2">
      <c r="A1364" s="78" t="s">
        <v>116</v>
      </c>
      <c r="B1364" s="80">
        <v>9</v>
      </c>
      <c r="C1364" s="83">
        <v>448247.61</v>
      </c>
      <c r="D1364" s="83">
        <v>0</v>
      </c>
      <c r="E1364" s="83">
        <v>448247.61</v>
      </c>
      <c r="F1364" s="78" t="s">
        <v>3352</v>
      </c>
      <c r="G1364" s="78" t="s">
        <v>359</v>
      </c>
      <c r="H1364" s="78" t="s">
        <v>626</v>
      </c>
      <c r="I1364" s="78" t="s">
        <v>3353</v>
      </c>
    </row>
    <row r="1365" spans="1:9" s="54" customFormat="1" ht="13.5" hidden="1" customHeight="1" x14ac:dyDescent="0.2">
      <c r="A1365" s="78" t="s">
        <v>116</v>
      </c>
      <c r="B1365" s="80">
        <v>10</v>
      </c>
      <c r="C1365" s="83">
        <v>448247.61</v>
      </c>
      <c r="D1365" s="83">
        <v>0</v>
      </c>
      <c r="E1365" s="83">
        <v>448247.61</v>
      </c>
      <c r="F1365" s="78" t="s">
        <v>3354</v>
      </c>
      <c r="G1365" s="78" t="s">
        <v>359</v>
      </c>
      <c r="H1365" s="78" t="s">
        <v>629</v>
      </c>
      <c r="I1365" s="78" t="s">
        <v>3355</v>
      </c>
    </row>
    <row r="1366" spans="1:9" s="54" customFormat="1" ht="13.5" hidden="1" customHeight="1" x14ac:dyDescent="0.2">
      <c r="A1366" s="78" t="s">
        <v>116</v>
      </c>
      <c r="B1366" s="80">
        <v>11</v>
      </c>
      <c r="C1366" s="83">
        <v>448247.61</v>
      </c>
      <c r="D1366" s="83">
        <v>0</v>
      </c>
      <c r="E1366" s="83">
        <v>448247.61</v>
      </c>
      <c r="F1366" s="78" t="s">
        <v>3356</v>
      </c>
      <c r="G1366" s="78" t="s">
        <v>359</v>
      </c>
      <c r="H1366" s="78" t="s">
        <v>632</v>
      </c>
      <c r="I1366" s="78" t="s">
        <v>3357</v>
      </c>
    </row>
    <row r="1367" spans="1:9" s="54" customFormat="1" ht="13.5" hidden="1" customHeight="1" x14ac:dyDescent="0.2">
      <c r="A1367" s="78" t="s">
        <v>116</v>
      </c>
      <c r="B1367" s="80">
        <v>12</v>
      </c>
      <c r="C1367" s="83">
        <v>448232.49</v>
      </c>
      <c r="D1367" s="83">
        <v>0</v>
      </c>
      <c r="E1367" s="83">
        <v>448232.49</v>
      </c>
      <c r="F1367" s="78" t="s">
        <v>3358</v>
      </c>
      <c r="G1367" s="78" t="s">
        <v>359</v>
      </c>
      <c r="H1367" s="78" t="s">
        <v>635</v>
      </c>
      <c r="I1367" s="78" t="s">
        <v>3359</v>
      </c>
    </row>
    <row r="1368" spans="1:9" s="54" customFormat="1" ht="13.5" hidden="1" customHeight="1" x14ac:dyDescent="0.2">
      <c r="A1368" s="78" t="s">
        <v>117</v>
      </c>
      <c r="B1368" s="80">
        <v>1</v>
      </c>
      <c r="C1368" s="83">
        <v>1681682.25</v>
      </c>
      <c r="D1368" s="83">
        <v>0</v>
      </c>
      <c r="E1368" s="83">
        <v>1681682.25</v>
      </c>
      <c r="F1368" s="78" t="s">
        <v>3360</v>
      </c>
      <c r="G1368" s="78" t="s">
        <v>337</v>
      </c>
      <c r="H1368" s="78" t="s">
        <v>602</v>
      </c>
      <c r="I1368" s="78" t="s">
        <v>3361</v>
      </c>
    </row>
    <row r="1369" spans="1:9" s="54" customFormat="1" ht="13.5" hidden="1" customHeight="1" x14ac:dyDescent="0.2">
      <c r="A1369" s="78" t="s">
        <v>117</v>
      </c>
      <c r="B1369" s="80">
        <v>2</v>
      </c>
      <c r="C1369" s="83">
        <v>1681682.25</v>
      </c>
      <c r="D1369" s="83">
        <v>0</v>
      </c>
      <c r="E1369" s="83">
        <v>1681682.25</v>
      </c>
      <c r="F1369" s="78" t="s">
        <v>3362</v>
      </c>
      <c r="G1369" s="78" t="s">
        <v>337</v>
      </c>
      <c r="H1369" s="78" t="s">
        <v>605</v>
      </c>
      <c r="I1369" s="78" t="s">
        <v>3363</v>
      </c>
    </row>
    <row r="1370" spans="1:9" s="54" customFormat="1" ht="13.5" hidden="1" customHeight="1" x14ac:dyDescent="0.2">
      <c r="A1370" s="78" t="s">
        <v>117</v>
      </c>
      <c r="B1370" s="80">
        <v>3</v>
      </c>
      <c r="C1370" s="83">
        <v>1681682.25</v>
      </c>
      <c r="D1370" s="83">
        <v>0</v>
      </c>
      <c r="E1370" s="83">
        <v>1681682.25</v>
      </c>
      <c r="F1370" s="78" t="s">
        <v>3364</v>
      </c>
      <c r="G1370" s="78" t="s">
        <v>337</v>
      </c>
      <c r="H1370" s="78" t="s">
        <v>608</v>
      </c>
      <c r="I1370" s="78" t="s">
        <v>3365</v>
      </c>
    </row>
    <row r="1371" spans="1:9" s="54" customFormat="1" ht="13.5" hidden="1" customHeight="1" x14ac:dyDescent="0.2">
      <c r="A1371" s="78" t="s">
        <v>117</v>
      </c>
      <c r="B1371" s="80">
        <v>4</v>
      </c>
      <c r="C1371" s="83">
        <v>1681682.25</v>
      </c>
      <c r="D1371" s="83">
        <v>0</v>
      </c>
      <c r="E1371" s="83">
        <v>1681682.25</v>
      </c>
      <c r="F1371" s="78" t="s">
        <v>3366</v>
      </c>
      <c r="G1371" s="78" t="s">
        <v>337</v>
      </c>
      <c r="H1371" s="78" t="s">
        <v>611</v>
      </c>
      <c r="I1371" s="78" t="s">
        <v>3367</v>
      </c>
    </row>
    <row r="1372" spans="1:9" s="54" customFormat="1" ht="13.5" hidden="1" customHeight="1" x14ac:dyDescent="0.2">
      <c r="A1372" s="78" t="s">
        <v>117</v>
      </c>
      <c r="B1372" s="80">
        <v>5</v>
      </c>
      <c r="C1372" s="83">
        <v>1681682.25</v>
      </c>
      <c r="D1372" s="83">
        <v>0</v>
      </c>
      <c r="E1372" s="83">
        <v>1681682.25</v>
      </c>
      <c r="F1372" s="78" t="s">
        <v>3368</v>
      </c>
      <c r="G1372" s="78" t="s">
        <v>337</v>
      </c>
      <c r="H1372" s="78" t="s">
        <v>614</v>
      </c>
      <c r="I1372" s="78" t="s">
        <v>3369</v>
      </c>
    </row>
    <row r="1373" spans="1:9" s="54" customFormat="1" ht="13.5" hidden="1" customHeight="1" x14ac:dyDescent="0.2">
      <c r="A1373" s="78" t="s">
        <v>117</v>
      </c>
      <c r="B1373" s="80">
        <v>6</v>
      </c>
      <c r="C1373" s="83">
        <v>1608429.59</v>
      </c>
      <c r="D1373" s="83">
        <v>0</v>
      </c>
      <c r="E1373" s="83">
        <v>1608429.59</v>
      </c>
      <c r="F1373" s="78" t="s">
        <v>3370</v>
      </c>
      <c r="G1373" s="78" t="s">
        <v>337</v>
      </c>
      <c r="H1373" s="78" t="s">
        <v>617</v>
      </c>
      <c r="I1373" s="78" t="s">
        <v>3371</v>
      </c>
    </row>
    <row r="1374" spans="1:9" s="54" customFormat="1" ht="13.5" hidden="1" customHeight="1" x14ac:dyDescent="0.2">
      <c r="A1374" s="78" t="s">
        <v>117</v>
      </c>
      <c r="B1374" s="80">
        <v>7</v>
      </c>
      <c r="C1374" s="83">
        <v>1606472.3</v>
      </c>
      <c r="D1374" s="83">
        <v>0</v>
      </c>
      <c r="E1374" s="83">
        <v>1606472.3</v>
      </c>
      <c r="F1374" s="78" t="s">
        <v>3372</v>
      </c>
      <c r="G1374" s="78" t="s">
        <v>337</v>
      </c>
      <c r="H1374" s="78" t="s">
        <v>620</v>
      </c>
      <c r="I1374" s="78" t="s">
        <v>3373</v>
      </c>
    </row>
    <row r="1375" spans="1:9" s="54" customFormat="1" ht="13.5" hidden="1" customHeight="1" x14ac:dyDescent="0.2">
      <c r="A1375" s="78" t="s">
        <v>117</v>
      </c>
      <c r="B1375" s="80">
        <v>8</v>
      </c>
      <c r="C1375" s="83">
        <v>1606482.83</v>
      </c>
      <c r="D1375" s="83">
        <v>0</v>
      </c>
      <c r="E1375" s="83">
        <v>1606482.83</v>
      </c>
      <c r="F1375" s="78" t="s">
        <v>3374</v>
      </c>
      <c r="G1375" s="78" t="s">
        <v>337</v>
      </c>
      <c r="H1375" s="78" t="s">
        <v>623</v>
      </c>
      <c r="I1375" s="78" t="s">
        <v>3375</v>
      </c>
    </row>
    <row r="1376" spans="1:9" s="54" customFormat="1" ht="13.5" hidden="1" customHeight="1" x14ac:dyDescent="0.2">
      <c r="A1376" s="78" t="s">
        <v>117</v>
      </c>
      <c r="B1376" s="80">
        <v>9</v>
      </c>
      <c r="C1376" s="83">
        <v>1668276.03</v>
      </c>
      <c r="D1376" s="83">
        <v>0</v>
      </c>
      <c r="E1376" s="83">
        <v>1668276.03</v>
      </c>
      <c r="F1376" s="78" t="s">
        <v>3376</v>
      </c>
      <c r="G1376" s="78" t="s">
        <v>337</v>
      </c>
      <c r="H1376" s="78" t="s">
        <v>626</v>
      </c>
      <c r="I1376" s="78" t="s">
        <v>3377</v>
      </c>
    </row>
    <row r="1377" spans="1:9" s="54" customFormat="1" ht="13.5" hidden="1" customHeight="1" x14ac:dyDescent="0.2">
      <c r="A1377" s="78" t="s">
        <v>117</v>
      </c>
      <c r="B1377" s="80">
        <v>10</v>
      </c>
      <c r="C1377" s="83">
        <v>1668276.04</v>
      </c>
      <c r="D1377" s="83">
        <v>0</v>
      </c>
      <c r="E1377" s="83">
        <v>1668276.04</v>
      </c>
      <c r="F1377" s="78" t="s">
        <v>3378</v>
      </c>
      <c r="G1377" s="78" t="s">
        <v>337</v>
      </c>
      <c r="H1377" s="78" t="s">
        <v>629</v>
      </c>
      <c r="I1377" s="78" t="s">
        <v>3379</v>
      </c>
    </row>
    <row r="1378" spans="1:9" s="54" customFormat="1" ht="13.5" hidden="1" customHeight="1" x14ac:dyDescent="0.2">
      <c r="A1378" s="78" t="s">
        <v>117</v>
      </c>
      <c r="B1378" s="80">
        <v>11</v>
      </c>
      <c r="C1378" s="83">
        <v>1668276.03</v>
      </c>
      <c r="D1378" s="83">
        <v>0</v>
      </c>
      <c r="E1378" s="83">
        <v>1668276.03</v>
      </c>
      <c r="F1378" s="78" t="s">
        <v>3380</v>
      </c>
      <c r="G1378" s="78" t="s">
        <v>337</v>
      </c>
      <c r="H1378" s="78" t="s">
        <v>632</v>
      </c>
      <c r="I1378" s="78" t="s">
        <v>3381</v>
      </c>
    </row>
    <row r="1379" spans="1:9" s="54" customFormat="1" ht="13.5" hidden="1" customHeight="1" x14ac:dyDescent="0.2">
      <c r="A1379" s="78" t="s">
        <v>117</v>
      </c>
      <c r="B1379" s="80">
        <v>12</v>
      </c>
      <c r="C1379" s="83">
        <v>1668242.45</v>
      </c>
      <c r="D1379" s="83">
        <v>0</v>
      </c>
      <c r="E1379" s="83">
        <v>1668242.45</v>
      </c>
      <c r="F1379" s="78" t="s">
        <v>3382</v>
      </c>
      <c r="G1379" s="78" t="s">
        <v>337</v>
      </c>
      <c r="H1379" s="78" t="s">
        <v>635</v>
      </c>
      <c r="I1379" s="78" t="s">
        <v>3383</v>
      </c>
    </row>
    <row r="1380" spans="1:9" s="54" customFormat="1" ht="13.5" hidden="1" customHeight="1" x14ac:dyDescent="0.2">
      <c r="A1380" s="78" t="s">
        <v>118</v>
      </c>
      <c r="B1380" s="80">
        <v>1</v>
      </c>
      <c r="C1380" s="83">
        <v>171624.08</v>
      </c>
      <c r="D1380" s="83">
        <v>0</v>
      </c>
      <c r="E1380" s="83">
        <v>171624.08</v>
      </c>
      <c r="F1380" s="78" t="s">
        <v>3384</v>
      </c>
      <c r="G1380" s="78" t="s">
        <v>439</v>
      </c>
      <c r="H1380" s="78" t="s">
        <v>602</v>
      </c>
      <c r="I1380" s="78" t="s">
        <v>3385</v>
      </c>
    </row>
    <row r="1381" spans="1:9" s="54" customFormat="1" ht="13.5" hidden="1" customHeight="1" x14ac:dyDescent="0.2">
      <c r="A1381" s="78" t="s">
        <v>118</v>
      </c>
      <c r="B1381" s="80">
        <v>2</v>
      </c>
      <c r="C1381" s="83">
        <v>171624.08</v>
      </c>
      <c r="D1381" s="83">
        <v>0</v>
      </c>
      <c r="E1381" s="83">
        <v>171624.08</v>
      </c>
      <c r="F1381" s="78" t="s">
        <v>3386</v>
      </c>
      <c r="G1381" s="78" t="s">
        <v>439</v>
      </c>
      <c r="H1381" s="78" t="s">
        <v>605</v>
      </c>
      <c r="I1381" s="78" t="s">
        <v>3387</v>
      </c>
    </row>
    <row r="1382" spans="1:9" s="54" customFormat="1" ht="13.5" hidden="1" customHeight="1" x14ac:dyDescent="0.2">
      <c r="A1382" s="78" t="s">
        <v>118</v>
      </c>
      <c r="B1382" s="80">
        <v>3</v>
      </c>
      <c r="C1382" s="83">
        <v>171624.08</v>
      </c>
      <c r="D1382" s="83">
        <v>0</v>
      </c>
      <c r="E1382" s="83">
        <v>171624.08</v>
      </c>
      <c r="F1382" s="78" t="s">
        <v>3388</v>
      </c>
      <c r="G1382" s="78" t="s">
        <v>439</v>
      </c>
      <c r="H1382" s="78" t="s">
        <v>608</v>
      </c>
      <c r="I1382" s="78" t="s">
        <v>3389</v>
      </c>
    </row>
    <row r="1383" spans="1:9" s="54" customFormat="1" ht="13.5" hidden="1" customHeight="1" x14ac:dyDescent="0.2">
      <c r="A1383" s="78" t="s">
        <v>118</v>
      </c>
      <c r="B1383" s="80">
        <v>4</v>
      </c>
      <c r="C1383" s="83">
        <v>171624.08</v>
      </c>
      <c r="D1383" s="83">
        <v>0</v>
      </c>
      <c r="E1383" s="83">
        <v>171624.08</v>
      </c>
      <c r="F1383" s="78" t="s">
        <v>3390</v>
      </c>
      <c r="G1383" s="78" t="s">
        <v>439</v>
      </c>
      <c r="H1383" s="78" t="s">
        <v>611</v>
      </c>
      <c r="I1383" s="78" t="s">
        <v>3391</v>
      </c>
    </row>
    <row r="1384" spans="1:9" s="54" customFormat="1" ht="13.5" hidden="1" customHeight="1" x14ac:dyDescent="0.2">
      <c r="A1384" s="78" t="s">
        <v>118</v>
      </c>
      <c r="B1384" s="80">
        <v>5</v>
      </c>
      <c r="C1384" s="83">
        <v>171624.08</v>
      </c>
      <c r="D1384" s="83">
        <v>0</v>
      </c>
      <c r="E1384" s="83">
        <v>171624.08</v>
      </c>
      <c r="F1384" s="78" t="s">
        <v>3392</v>
      </c>
      <c r="G1384" s="78" t="s">
        <v>439</v>
      </c>
      <c r="H1384" s="78" t="s">
        <v>614</v>
      </c>
      <c r="I1384" s="78" t="s">
        <v>3393</v>
      </c>
    </row>
    <row r="1385" spans="1:9" s="54" customFormat="1" ht="13.5" hidden="1" customHeight="1" x14ac:dyDescent="0.2">
      <c r="A1385" s="78" t="s">
        <v>118</v>
      </c>
      <c r="B1385" s="80">
        <v>6</v>
      </c>
      <c r="C1385" s="83">
        <v>177726.61</v>
      </c>
      <c r="D1385" s="83">
        <v>0</v>
      </c>
      <c r="E1385" s="83">
        <v>177726.61</v>
      </c>
      <c r="F1385" s="78" t="s">
        <v>3394</v>
      </c>
      <c r="G1385" s="78" t="s">
        <v>439</v>
      </c>
      <c r="H1385" s="78" t="s">
        <v>617</v>
      </c>
      <c r="I1385" s="78" t="s">
        <v>3395</v>
      </c>
    </row>
    <row r="1386" spans="1:9" s="54" customFormat="1" ht="13.5" hidden="1" customHeight="1" x14ac:dyDescent="0.2">
      <c r="A1386" s="78" t="s">
        <v>118</v>
      </c>
      <c r="B1386" s="80">
        <v>7</v>
      </c>
      <c r="C1386" s="83">
        <v>177646.44</v>
      </c>
      <c r="D1386" s="83">
        <v>0</v>
      </c>
      <c r="E1386" s="83">
        <v>177646.44</v>
      </c>
      <c r="F1386" s="78" t="s">
        <v>3396</v>
      </c>
      <c r="G1386" s="78" t="s">
        <v>439</v>
      </c>
      <c r="H1386" s="78" t="s">
        <v>620</v>
      </c>
      <c r="I1386" s="78" t="s">
        <v>3397</v>
      </c>
    </row>
    <row r="1387" spans="1:9" s="54" customFormat="1" ht="13.5" hidden="1" customHeight="1" x14ac:dyDescent="0.2">
      <c r="A1387" s="78" t="s">
        <v>118</v>
      </c>
      <c r="B1387" s="80">
        <v>8</v>
      </c>
      <c r="C1387" s="83">
        <v>177647.54</v>
      </c>
      <c r="D1387" s="83">
        <v>0</v>
      </c>
      <c r="E1387" s="83">
        <v>177647.54</v>
      </c>
      <c r="F1387" s="78" t="s">
        <v>3398</v>
      </c>
      <c r="G1387" s="78" t="s">
        <v>439</v>
      </c>
      <c r="H1387" s="78" t="s">
        <v>623</v>
      </c>
      <c r="I1387" s="78" t="s">
        <v>3399</v>
      </c>
    </row>
    <row r="1388" spans="1:9" s="54" customFormat="1" ht="13.5" hidden="1" customHeight="1" x14ac:dyDescent="0.2">
      <c r="A1388" s="78" t="s">
        <v>118</v>
      </c>
      <c r="B1388" s="80">
        <v>9</v>
      </c>
      <c r="C1388" s="83">
        <v>184132.17</v>
      </c>
      <c r="D1388" s="83">
        <v>0</v>
      </c>
      <c r="E1388" s="83">
        <v>184132.17</v>
      </c>
      <c r="F1388" s="78" t="s">
        <v>3400</v>
      </c>
      <c r="G1388" s="78" t="s">
        <v>439</v>
      </c>
      <c r="H1388" s="78" t="s">
        <v>626</v>
      </c>
      <c r="I1388" s="78" t="s">
        <v>3401</v>
      </c>
    </row>
    <row r="1389" spans="1:9" s="54" customFormat="1" ht="13.5" hidden="1" customHeight="1" x14ac:dyDescent="0.2">
      <c r="A1389" s="78" t="s">
        <v>118</v>
      </c>
      <c r="B1389" s="80">
        <v>10</v>
      </c>
      <c r="C1389" s="83">
        <v>184132.17</v>
      </c>
      <c r="D1389" s="83">
        <v>0</v>
      </c>
      <c r="E1389" s="83">
        <v>184132.17</v>
      </c>
      <c r="F1389" s="78" t="s">
        <v>3402</v>
      </c>
      <c r="G1389" s="78" t="s">
        <v>439</v>
      </c>
      <c r="H1389" s="78" t="s">
        <v>629</v>
      </c>
      <c r="I1389" s="78" t="s">
        <v>3403</v>
      </c>
    </row>
    <row r="1390" spans="1:9" s="54" customFormat="1" ht="13.5" hidden="1" customHeight="1" x14ac:dyDescent="0.2">
      <c r="A1390" s="78" t="s">
        <v>118</v>
      </c>
      <c r="B1390" s="80">
        <v>11</v>
      </c>
      <c r="C1390" s="83">
        <v>184132.16</v>
      </c>
      <c r="D1390" s="83">
        <v>0</v>
      </c>
      <c r="E1390" s="83">
        <v>184132.16</v>
      </c>
      <c r="F1390" s="78" t="s">
        <v>3404</v>
      </c>
      <c r="G1390" s="78" t="s">
        <v>439</v>
      </c>
      <c r="H1390" s="78" t="s">
        <v>632</v>
      </c>
      <c r="I1390" s="78" t="s">
        <v>3405</v>
      </c>
    </row>
    <row r="1391" spans="1:9" s="54" customFormat="1" ht="13.5" hidden="1" customHeight="1" x14ac:dyDescent="0.2">
      <c r="A1391" s="78" t="s">
        <v>118</v>
      </c>
      <c r="B1391" s="80">
        <v>12</v>
      </c>
      <c r="C1391" s="83">
        <v>184128.64000000001</v>
      </c>
      <c r="D1391" s="83">
        <v>0</v>
      </c>
      <c r="E1391" s="83">
        <v>184128.64000000001</v>
      </c>
      <c r="F1391" s="78" t="s">
        <v>3406</v>
      </c>
      <c r="G1391" s="78" t="s">
        <v>439</v>
      </c>
      <c r="H1391" s="78" t="s">
        <v>635</v>
      </c>
      <c r="I1391" s="78" t="s">
        <v>3407</v>
      </c>
    </row>
    <row r="1392" spans="1:9" s="54" customFormat="1" ht="13.5" hidden="1" customHeight="1" x14ac:dyDescent="0.2">
      <c r="A1392" s="78" t="s">
        <v>119</v>
      </c>
      <c r="B1392" s="80">
        <v>3</v>
      </c>
      <c r="C1392" s="83">
        <v>27022.82</v>
      </c>
      <c r="D1392" s="83">
        <v>0</v>
      </c>
      <c r="E1392" s="83">
        <v>27022.82</v>
      </c>
      <c r="F1392" s="78" t="s">
        <v>3408</v>
      </c>
      <c r="G1392" s="78" t="s">
        <v>369</v>
      </c>
      <c r="H1392" s="78" t="s">
        <v>608</v>
      </c>
      <c r="I1392" s="78" t="s">
        <v>3409</v>
      </c>
    </row>
    <row r="1393" spans="1:9" s="54" customFormat="1" ht="13.5" hidden="1" customHeight="1" x14ac:dyDescent="0.2">
      <c r="A1393" s="78" t="s">
        <v>119</v>
      </c>
      <c r="B1393" s="80">
        <v>4</v>
      </c>
      <c r="C1393" s="83">
        <v>27022.82</v>
      </c>
      <c r="D1393" s="83">
        <v>0</v>
      </c>
      <c r="E1393" s="83">
        <v>27022.82</v>
      </c>
      <c r="F1393" s="78" t="s">
        <v>3410</v>
      </c>
      <c r="G1393" s="78" t="s">
        <v>369</v>
      </c>
      <c r="H1393" s="78" t="s">
        <v>611</v>
      </c>
      <c r="I1393" s="78" t="s">
        <v>3411</v>
      </c>
    </row>
    <row r="1394" spans="1:9" s="54" customFormat="1" ht="13.5" hidden="1" customHeight="1" x14ac:dyDescent="0.2">
      <c r="A1394" s="78" t="s">
        <v>119</v>
      </c>
      <c r="B1394" s="80">
        <v>5</v>
      </c>
      <c r="C1394" s="83">
        <v>27022.82</v>
      </c>
      <c r="D1394" s="83">
        <v>0</v>
      </c>
      <c r="E1394" s="83">
        <v>27022.82</v>
      </c>
      <c r="F1394" s="78" t="s">
        <v>3412</v>
      </c>
      <c r="G1394" s="78" t="s">
        <v>369</v>
      </c>
      <c r="H1394" s="78" t="s">
        <v>614</v>
      </c>
      <c r="I1394" s="78" t="s">
        <v>3413</v>
      </c>
    </row>
    <row r="1395" spans="1:9" s="54" customFormat="1" ht="13.5" hidden="1" customHeight="1" x14ac:dyDescent="0.2">
      <c r="A1395" s="78" t="s">
        <v>119</v>
      </c>
      <c r="B1395" s="80">
        <v>6</v>
      </c>
      <c r="C1395" s="83">
        <v>186233.76</v>
      </c>
      <c r="D1395" s="83">
        <v>0</v>
      </c>
      <c r="E1395" s="83">
        <v>186233.76</v>
      </c>
      <c r="F1395" s="78" t="s">
        <v>3414</v>
      </c>
      <c r="G1395" s="78" t="s">
        <v>369</v>
      </c>
      <c r="H1395" s="78" t="s">
        <v>617</v>
      </c>
      <c r="I1395" s="78" t="s">
        <v>3415</v>
      </c>
    </row>
    <row r="1396" spans="1:9" s="54" customFormat="1" ht="13.5" hidden="1" customHeight="1" x14ac:dyDescent="0.2">
      <c r="A1396" s="78" t="s">
        <v>119</v>
      </c>
      <c r="B1396" s="80">
        <v>7</v>
      </c>
      <c r="C1396" s="83">
        <v>187507.79</v>
      </c>
      <c r="D1396" s="83">
        <v>0</v>
      </c>
      <c r="E1396" s="83">
        <v>187507.79</v>
      </c>
      <c r="F1396" s="78" t="s">
        <v>3416</v>
      </c>
      <c r="G1396" s="78" t="s">
        <v>369</v>
      </c>
      <c r="H1396" s="78" t="s">
        <v>620</v>
      </c>
      <c r="I1396" s="78" t="s">
        <v>3417</v>
      </c>
    </row>
    <row r="1397" spans="1:9" s="54" customFormat="1" ht="13.5" hidden="1" customHeight="1" x14ac:dyDescent="0.2">
      <c r="A1397" s="78" t="s">
        <v>119</v>
      </c>
      <c r="B1397" s="80">
        <v>8</v>
      </c>
      <c r="C1397" s="83">
        <v>187510.54</v>
      </c>
      <c r="D1397" s="83">
        <v>0</v>
      </c>
      <c r="E1397" s="83">
        <v>187510.54</v>
      </c>
      <c r="F1397" s="78" t="s">
        <v>3418</v>
      </c>
      <c r="G1397" s="78" t="s">
        <v>369</v>
      </c>
      <c r="H1397" s="78" t="s">
        <v>623</v>
      </c>
      <c r="I1397" s="78" t="s">
        <v>3419</v>
      </c>
    </row>
    <row r="1398" spans="1:9" s="54" customFormat="1" ht="13.5" hidden="1" customHeight="1" x14ac:dyDescent="0.2">
      <c r="A1398" s="78" t="s">
        <v>119</v>
      </c>
      <c r="B1398" s="80">
        <v>9</v>
      </c>
      <c r="C1398" s="83">
        <v>203633.98</v>
      </c>
      <c r="D1398" s="83">
        <v>0</v>
      </c>
      <c r="E1398" s="83">
        <v>203633.98</v>
      </c>
      <c r="F1398" s="78" t="s">
        <v>3420</v>
      </c>
      <c r="G1398" s="78" t="s">
        <v>369</v>
      </c>
      <c r="H1398" s="78" t="s">
        <v>626</v>
      </c>
      <c r="I1398" s="78" t="s">
        <v>3421</v>
      </c>
    </row>
    <row r="1399" spans="1:9" s="54" customFormat="1" ht="13.5" hidden="1" customHeight="1" x14ac:dyDescent="0.2">
      <c r="A1399" s="78" t="s">
        <v>119</v>
      </c>
      <c r="B1399" s="80">
        <v>10</v>
      </c>
      <c r="C1399" s="83">
        <v>203633.98</v>
      </c>
      <c r="D1399" s="83">
        <v>0</v>
      </c>
      <c r="E1399" s="83">
        <v>203633.98</v>
      </c>
      <c r="F1399" s="78" t="s">
        <v>3422</v>
      </c>
      <c r="G1399" s="78" t="s">
        <v>369</v>
      </c>
      <c r="H1399" s="78" t="s">
        <v>629</v>
      </c>
      <c r="I1399" s="78" t="s">
        <v>3423</v>
      </c>
    </row>
    <row r="1400" spans="1:9" s="54" customFormat="1" ht="13.5" hidden="1" customHeight="1" x14ac:dyDescent="0.2">
      <c r="A1400" s="78" t="s">
        <v>119</v>
      </c>
      <c r="B1400" s="80">
        <v>11</v>
      </c>
      <c r="C1400" s="83">
        <v>203633.98</v>
      </c>
      <c r="D1400" s="83">
        <v>0</v>
      </c>
      <c r="E1400" s="83">
        <v>203633.98</v>
      </c>
      <c r="F1400" s="78" t="s">
        <v>3424</v>
      </c>
      <c r="G1400" s="78" t="s">
        <v>369</v>
      </c>
      <c r="H1400" s="78" t="s">
        <v>632</v>
      </c>
      <c r="I1400" s="78" t="s">
        <v>3425</v>
      </c>
    </row>
    <row r="1401" spans="1:9" s="54" customFormat="1" ht="13.5" hidden="1" customHeight="1" x14ac:dyDescent="0.2">
      <c r="A1401" s="78" t="s">
        <v>119</v>
      </c>
      <c r="B1401" s="80">
        <v>12</v>
      </c>
      <c r="C1401" s="83">
        <v>203625.21</v>
      </c>
      <c r="D1401" s="83">
        <v>0</v>
      </c>
      <c r="E1401" s="83">
        <v>203625.21</v>
      </c>
      <c r="F1401" s="78" t="s">
        <v>3426</v>
      </c>
      <c r="G1401" s="78" t="s">
        <v>369</v>
      </c>
      <c r="H1401" s="78" t="s">
        <v>635</v>
      </c>
      <c r="I1401" s="78" t="s">
        <v>3427</v>
      </c>
    </row>
    <row r="1402" spans="1:9" s="54" customFormat="1" ht="13.5" hidden="1" customHeight="1" x14ac:dyDescent="0.2">
      <c r="A1402" s="78" t="s">
        <v>120</v>
      </c>
      <c r="B1402" s="80">
        <v>1</v>
      </c>
      <c r="C1402" s="83">
        <v>949461.51</v>
      </c>
      <c r="D1402" s="83">
        <v>0</v>
      </c>
      <c r="E1402" s="83">
        <v>949461.51</v>
      </c>
      <c r="F1402" s="78" t="s">
        <v>3428</v>
      </c>
      <c r="G1402" s="78" t="s">
        <v>408</v>
      </c>
      <c r="H1402" s="78" t="s">
        <v>602</v>
      </c>
      <c r="I1402" s="78" t="s">
        <v>3429</v>
      </c>
    </row>
    <row r="1403" spans="1:9" s="54" customFormat="1" ht="13.5" hidden="1" customHeight="1" x14ac:dyDescent="0.2">
      <c r="A1403" s="78" t="s">
        <v>120</v>
      </c>
      <c r="B1403" s="80">
        <v>2</v>
      </c>
      <c r="C1403" s="83">
        <v>949461.51</v>
      </c>
      <c r="D1403" s="83">
        <v>0</v>
      </c>
      <c r="E1403" s="83">
        <v>949461.51</v>
      </c>
      <c r="F1403" s="78" t="s">
        <v>3430</v>
      </c>
      <c r="G1403" s="78" t="s">
        <v>408</v>
      </c>
      <c r="H1403" s="78" t="s">
        <v>605</v>
      </c>
      <c r="I1403" s="78" t="s">
        <v>3431</v>
      </c>
    </row>
    <row r="1404" spans="1:9" s="54" customFormat="1" ht="13.5" hidden="1" customHeight="1" x14ac:dyDescent="0.2">
      <c r="A1404" s="78" t="s">
        <v>120</v>
      </c>
      <c r="B1404" s="80">
        <v>3</v>
      </c>
      <c r="C1404" s="83">
        <v>949461.51</v>
      </c>
      <c r="D1404" s="83">
        <v>0</v>
      </c>
      <c r="E1404" s="83">
        <v>949461.51</v>
      </c>
      <c r="F1404" s="78" t="s">
        <v>3432</v>
      </c>
      <c r="G1404" s="78" t="s">
        <v>3433</v>
      </c>
      <c r="H1404" s="78" t="s">
        <v>608</v>
      </c>
      <c r="I1404" s="78" t="s">
        <v>3434</v>
      </c>
    </row>
    <row r="1405" spans="1:9" s="54" customFormat="1" ht="13.5" hidden="1" customHeight="1" x14ac:dyDescent="0.2">
      <c r="A1405" s="78" t="s">
        <v>120</v>
      </c>
      <c r="B1405" s="80">
        <v>4</v>
      </c>
      <c r="C1405" s="83">
        <v>949461.51</v>
      </c>
      <c r="D1405" s="83">
        <v>0</v>
      </c>
      <c r="E1405" s="83">
        <v>949461.51</v>
      </c>
      <c r="F1405" s="78" t="s">
        <v>3435</v>
      </c>
      <c r="G1405" s="78" t="s">
        <v>3433</v>
      </c>
      <c r="H1405" s="78" t="s">
        <v>611</v>
      </c>
      <c r="I1405" s="78" t="s">
        <v>3436</v>
      </c>
    </row>
    <row r="1406" spans="1:9" s="54" customFormat="1" ht="13.5" hidden="1" customHeight="1" x14ac:dyDescent="0.2">
      <c r="A1406" s="78" t="s">
        <v>120</v>
      </c>
      <c r="B1406" s="80">
        <v>5</v>
      </c>
      <c r="C1406" s="83">
        <v>949461.51</v>
      </c>
      <c r="D1406" s="83">
        <v>0</v>
      </c>
      <c r="E1406" s="83">
        <v>949461.51</v>
      </c>
      <c r="F1406" s="78" t="s">
        <v>3437</v>
      </c>
      <c r="G1406" s="78" t="s">
        <v>3433</v>
      </c>
      <c r="H1406" s="78" t="s">
        <v>614</v>
      </c>
      <c r="I1406" s="78" t="s">
        <v>3438</v>
      </c>
    </row>
    <row r="1407" spans="1:9" s="54" customFormat="1" ht="13.5" hidden="1" customHeight="1" x14ac:dyDescent="0.2">
      <c r="A1407" s="78" t="s">
        <v>120</v>
      </c>
      <c r="B1407" s="80">
        <v>6</v>
      </c>
      <c r="C1407" s="83">
        <v>929705.87</v>
      </c>
      <c r="D1407" s="83">
        <v>0</v>
      </c>
      <c r="E1407" s="83">
        <v>929705.87</v>
      </c>
      <c r="F1407" s="78" t="s">
        <v>3439</v>
      </c>
      <c r="G1407" s="78" t="s">
        <v>3433</v>
      </c>
      <c r="H1407" s="78" t="s">
        <v>617</v>
      </c>
      <c r="I1407" s="78" t="s">
        <v>3440</v>
      </c>
    </row>
    <row r="1408" spans="1:9" s="54" customFormat="1" ht="13.5" hidden="1" customHeight="1" x14ac:dyDescent="0.2">
      <c r="A1408" s="78" t="s">
        <v>120</v>
      </c>
      <c r="B1408" s="80">
        <v>7</v>
      </c>
      <c r="C1408" s="83">
        <v>918343.39</v>
      </c>
      <c r="D1408" s="83">
        <v>0</v>
      </c>
      <c r="E1408" s="83">
        <v>918343.39</v>
      </c>
      <c r="F1408" s="78" t="s">
        <v>3441</v>
      </c>
      <c r="G1408" s="78" t="s">
        <v>3433</v>
      </c>
      <c r="H1408" s="78" t="s">
        <v>620</v>
      </c>
      <c r="I1408" s="78" t="s">
        <v>3442</v>
      </c>
    </row>
    <row r="1409" spans="1:9" s="54" customFormat="1" ht="13.5" hidden="1" customHeight="1" x14ac:dyDescent="0.2">
      <c r="A1409" s="78" t="s">
        <v>120</v>
      </c>
      <c r="B1409" s="80">
        <v>8</v>
      </c>
      <c r="C1409" s="83">
        <v>918348.37</v>
      </c>
      <c r="D1409" s="83">
        <v>0</v>
      </c>
      <c r="E1409" s="83">
        <v>918348.37</v>
      </c>
      <c r="F1409" s="78" t="s">
        <v>3443</v>
      </c>
      <c r="G1409" s="78" t="s">
        <v>3433</v>
      </c>
      <c r="H1409" s="78" t="s">
        <v>623</v>
      </c>
      <c r="I1409" s="78" t="s">
        <v>3444</v>
      </c>
    </row>
    <row r="1410" spans="1:9" s="54" customFormat="1" ht="13.5" hidden="1" customHeight="1" x14ac:dyDescent="0.2">
      <c r="A1410" s="78" t="s">
        <v>120</v>
      </c>
      <c r="B1410" s="80">
        <v>9</v>
      </c>
      <c r="C1410" s="83">
        <v>947569.31</v>
      </c>
      <c r="D1410" s="83">
        <v>0</v>
      </c>
      <c r="E1410" s="83">
        <v>947569.31</v>
      </c>
      <c r="F1410" s="78" t="s">
        <v>3445</v>
      </c>
      <c r="G1410" s="78" t="s">
        <v>3433</v>
      </c>
      <c r="H1410" s="78" t="s">
        <v>626</v>
      </c>
      <c r="I1410" s="78" t="s">
        <v>3446</v>
      </c>
    </row>
    <row r="1411" spans="1:9" s="54" customFormat="1" ht="13.5" hidden="1" customHeight="1" x14ac:dyDescent="0.2">
      <c r="A1411" s="78" t="s">
        <v>120</v>
      </c>
      <c r="B1411" s="80">
        <v>10</v>
      </c>
      <c r="C1411" s="83">
        <v>947569.31</v>
      </c>
      <c r="D1411" s="83">
        <v>0</v>
      </c>
      <c r="E1411" s="83">
        <v>947569.31</v>
      </c>
      <c r="F1411" s="78" t="s">
        <v>3447</v>
      </c>
      <c r="G1411" s="78" t="s">
        <v>3433</v>
      </c>
      <c r="H1411" s="78" t="s">
        <v>629</v>
      </c>
      <c r="I1411" s="78" t="s">
        <v>3448</v>
      </c>
    </row>
    <row r="1412" spans="1:9" s="54" customFormat="1" ht="13.5" hidden="1" customHeight="1" x14ac:dyDescent="0.2">
      <c r="A1412" s="78" t="s">
        <v>120</v>
      </c>
      <c r="B1412" s="80">
        <v>11</v>
      </c>
      <c r="C1412" s="83">
        <v>947569.32</v>
      </c>
      <c r="D1412" s="83">
        <v>0</v>
      </c>
      <c r="E1412" s="83">
        <v>947569.32</v>
      </c>
      <c r="F1412" s="78" t="s">
        <v>3449</v>
      </c>
      <c r="G1412" s="78" t="s">
        <v>3433</v>
      </c>
      <c r="H1412" s="78" t="s">
        <v>632</v>
      </c>
      <c r="I1412" s="78" t="s">
        <v>3450</v>
      </c>
    </row>
    <row r="1413" spans="1:9" s="54" customFormat="1" ht="13.5" hidden="1" customHeight="1" x14ac:dyDescent="0.2">
      <c r="A1413" s="78" t="s">
        <v>120</v>
      </c>
      <c r="B1413" s="80">
        <v>12</v>
      </c>
      <c r="C1413" s="83">
        <v>947553.43</v>
      </c>
      <c r="D1413" s="83">
        <v>0</v>
      </c>
      <c r="E1413" s="83">
        <v>947553.43</v>
      </c>
      <c r="F1413" s="78" t="s">
        <v>3451</v>
      </c>
      <c r="G1413" s="78" t="s">
        <v>3433</v>
      </c>
      <c r="H1413" s="78" t="s">
        <v>635</v>
      </c>
      <c r="I1413" s="78" t="s">
        <v>3452</v>
      </c>
    </row>
    <row r="1414" spans="1:9" s="54" customFormat="1" ht="13.5" hidden="1" customHeight="1" x14ac:dyDescent="0.2">
      <c r="A1414" s="78" t="s">
        <v>121</v>
      </c>
      <c r="B1414" s="80">
        <v>1</v>
      </c>
      <c r="C1414" s="83">
        <v>550998.71</v>
      </c>
      <c r="D1414" s="83">
        <v>0</v>
      </c>
      <c r="E1414" s="83">
        <v>550998.71</v>
      </c>
      <c r="F1414" s="78" t="s">
        <v>3453</v>
      </c>
      <c r="G1414" s="78" t="s">
        <v>397</v>
      </c>
      <c r="H1414" s="78" t="s">
        <v>602</v>
      </c>
      <c r="I1414" s="78" t="s">
        <v>3454</v>
      </c>
    </row>
    <row r="1415" spans="1:9" s="54" customFormat="1" ht="13.5" hidden="1" customHeight="1" x14ac:dyDescent="0.2">
      <c r="A1415" s="78" t="s">
        <v>121</v>
      </c>
      <c r="B1415" s="80">
        <v>2</v>
      </c>
      <c r="C1415" s="83">
        <v>550998.71</v>
      </c>
      <c r="D1415" s="83">
        <v>0</v>
      </c>
      <c r="E1415" s="83">
        <v>550998.71</v>
      </c>
      <c r="F1415" s="78" t="s">
        <v>3455</v>
      </c>
      <c r="G1415" s="78" t="s">
        <v>397</v>
      </c>
      <c r="H1415" s="78" t="s">
        <v>605</v>
      </c>
      <c r="I1415" s="78" t="s">
        <v>3456</v>
      </c>
    </row>
    <row r="1416" spans="1:9" s="54" customFormat="1" ht="13.5" hidden="1" customHeight="1" x14ac:dyDescent="0.2">
      <c r="A1416" s="78" t="s">
        <v>121</v>
      </c>
      <c r="B1416" s="80">
        <v>3</v>
      </c>
      <c r="C1416" s="83">
        <v>550998.71</v>
      </c>
      <c r="D1416" s="83">
        <v>0</v>
      </c>
      <c r="E1416" s="83">
        <v>550998.71</v>
      </c>
      <c r="F1416" s="78" t="s">
        <v>3457</v>
      </c>
      <c r="G1416" s="78" t="s">
        <v>397</v>
      </c>
      <c r="H1416" s="78" t="s">
        <v>608</v>
      </c>
      <c r="I1416" s="78" t="s">
        <v>3458</v>
      </c>
    </row>
    <row r="1417" spans="1:9" s="54" customFormat="1" ht="13.5" hidden="1" customHeight="1" x14ac:dyDescent="0.2">
      <c r="A1417" s="78" t="s">
        <v>121</v>
      </c>
      <c r="B1417" s="80">
        <v>4</v>
      </c>
      <c r="C1417" s="83">
        <v>550998.71</v>
      </c>
      <c r="D1417" s="83">
        <v>0</v>
      </c>
      <c r="E1417" s="83">
        <v>550998.71</v>
      </c>
      <c r="F1417" s="78" t="s">
        <v>3459</v>
      </c>
      <c r="G1417" s="78" t="s">
        <v>397</v>
      </c>
      <c r="H1417" s="78" t="s">
        <v>611</v>
      </c>
      <c r="I1417" s="78" t="s">
        <v>3460</v>
      </c>
    </row>
    <row r="1418" spans="1:9" s="54" customFormat="1" ht="13.5" hidden="1" customHeight="1" x14ac:dyDescent="0.2">
      <c r="A1418" s="78" t="s">
        <v>121</v>
      </c>
      <c r="B1418" s="80">
        <v>5</v>
      </c>
      <c r="C1418" s="83">
        <v>550998.71</v>
      </c>
      <c r="D1418" s="83">
        <v>0</v>
      </c>
      <c r="E1418" s="83">
        <v>550998.71</v>
      </c>
      <c r="F1418" s="78" t="s">
        <v>3461</v>
      </c>
      <c r="G1418" s="78" t="s">
        <v>397</v>
      </c>
      <c r="H1418" s="78" t="s">
        <v>614</v>
      </c>
      <c r="I1418" s="78" t="s">
        <v>3462</v>
      </c>
    </row>
    <row r="1419" spans="1:9" s="54" customFormat="1" ht="13.5" hidden="1" customHeight="1" x14ac:dyDescent="0.2">
      <c r="A1419" s="78" t="s">
        <v>121</v>
      </c>
      <c r="B1419" s="80">
        <v>6</v>
      </c>
      <c r="C1419" s="83">
        <v>539955.4</v>
      </c>
      <c r="D1419" s="83">
        <v>0</v>
      </c>
      <c r="E1419" s="83">
        <v>539955.4</v>
      </c>
      <c r="F1419" s="78" t="s">
        <v>3463</v>
      </c>
      <c r="G1419" s="78" t="s">
        <v>397</v>
      </c>
      <c r="H1419" s="78" t="s">
        <v>617</v>
      </c>
      <c r="I1419" s="78" t="s">
        <v>3464</v>
      </c>
    </row>
    <row r="1420" spans="1:9" s="54" customFormat="1" ht="13.5" hidden="1" customHeight="1" x14ac:dyDescent="0.2">
      <c r="A1420" s="78" t="s">
        <v>121</v>
      </c>
      <c r="B1420" s="80">
        <v>7</v>
      </c>
      <c r="C1420" s="83">
        <v>541137.98</v>
      </c>
      <c r="D1420" s="83">
        <v>0</v>
      </c>
      <c r="E1420" s="83">
        <v>541137.98</v>
      </c>
      <c r="F1420" s="78" t="s">
        <v>3465</v>
      </c>
      <c r="G1420" s="78" t="s">
        <v>397</v>
      </c>
      <c r="H1420" s="78" t="s">
        <v>620</v>
      </c>
      <c r="I1420" s="78" t="s">
        <v>3466</v>
      </c>
    </row>
    <row r="1421" spans="1:9" s="54" customFormat="1" ht="13.5" hidden="1" customHeight="1" x14ac:dyDescent="0.2">
      <c r="A1421" s="78" t="s">
        <v>121</v>
      </c>
      <c r="B1421" s="80">
        <v>8</v>
      </c>
      <c r="C1421" s="83">
        <v>541140.84</v>
      </c>
      <c r="D1421" s="83">
        <v>0</v>
      </c>
      <c r="E1421" s="83">
        <v>541140.84</v>
      </c>
      <c r="F1421" s="78" t="s">
        <v>3467</v>
      </c>
      <c r="G1421" s="78" t="s">
        <v>397</v>
      </c>
      <c r="H1421" s="78" t="s">
        <v>623</v>
      </c>
      <c r="I1421" s="78" t="s">
        <v>3468</v>
      </c>
    </row>
    <row r="1422" spans="1:9" s="54" customFormat="1" ht="13.5" hidden="1" customHeight="1" x14ac:dyDescent="0.2">
      <c r="A1422" s="78" t="s">
        <v>121</v>
      </c>
      <c r="B1422" s="80">
        <v>9</v>
      </c>
      <c r="C1422" s="83">
        <v>557932.93999999994</v>
      </c>
      <c r="D1422" s="83">
        <v>0</v>
      </c>
      <c r="E1422" s="83">
        <v>557932.93999999994</v>
      </c>
      <c r="F1422" s="78" t="s">
        <v>3469</v>
      </c>
      <c r="G1422" s="78" t="s">
        <v>397</v>
      </c>
      <c r="H1422" s="78" t="s">
        <v>626</v>
      </c>
      <c r="I1422" s="78" t="s">
        <v>3470</v>
      </c>
    </row>
    <row r="1423" spans="1:9" s="54" customFormat="1" ht="13.5" hidden="1" customHeight="1" x14ac:dyDescent="0.2">
      <c r="A1423" s="78" t="s">
        <v>121</v>
      </c>
      <c r="B1423" s="80">
        <v>10</v>
      </c>
      <c r="C1423" s="83">
        <v>557932.93999999994</v>
      </c>
      <c r="D1423" s="83">
        <v>0</v>
      </c>
      <c r="E1423" s="83">
        <v>557932.93999999994</v>
      </c>
      <c r="F1423" s="78" t="s">
        <v>3471</v>
      </c>
      <c r="G1423" s="78" t="s">
        <v>397</v>
      </c>
      <c r="H1423" s="78" t="s">
        <v>629</v>
      </c>
      <c r="I1423" s="78" t="s">
        <v>3472</v>
      </c>
    </row>
    <row r="1424" spans="1:9" s="54" customFormat="1" ht="13.5" hidden="1" customHeight="1" x14ac:dyDescent="0.2">
      <c r="A1424" s="78" t="s">
        <v>121</v>
      </c>
      <c r="B1424" s="80">
        <v>11</v>
      </c>
      <c r="C1424" s="83">
        <v>557932.93999999994</v>
      </c>
      <c r="D1424" s="83">
        <v>0</v>
      </c>
      <c r="E1424" s="83">
        <v>557932.93999999994</v>
      </c>
      <c r="F1424" s="78" t="s">
        <v>3473</v>
      </c>
      <c r="G1424" s="78" t="s">
        <v>397</v>
      </c>
      <c r="H1424" s="78" t="s">
        <v>632</v>
      </c>
      <c r="I1424" s="78" t="s">
        <v>3474</v>
      </c>
    </row>
    <row r="1425" spans="1:9" s="54" customFormat="1" ht="13.5" hidden="1" customHeight="1" x14ac:dyDescent="0.2">
      <c r="A1425" s="78" t="s">
        <v>121</v>
      </c>
      <c r="B1425" s="80">
        <v>12</v>
      </c>
      <c r="C1425" s="83">
        <v>557923.80000000005</v>
      </c>
      <c r="D1425" s="83">
        <v>0</v>
      </c>
      <c r="E1425" s="83">
        <v>557923.80000000005</v>
      </c>
      <c r="F1425" s="78" t="s">
        <v>3475</v>
      </c>
      <c r="G1425" s="78" t="s">
        <v>397</v>
      </c>
      <c r="H1425" s="78" t="s">
        <v>635</v>
      </c>
      <c r="I1425" s="78" t="s">
        <v>3476</v>
      </c>
    </row>
    <row r="1426" spans="1:9" s="54" customFormat="1" ht="13.5" hidden="1" customHeight="1" x14ac:dyDescent="0.2">
      <c r="A1426" s="78" t="s">
        <v>122</v>
      </c>
      <c r="B1426" s="80">
        <v>1</v>
      </c>
      <c r="C1426" s="83">
        <v>200566.6</v>
      </c>
      <c r="D1426" s="83">
        <v>0</v>
      </c>
      <c r="E1426" s="83">
        <v>200566.6</v>
      </c>
      <c r="F1426" s="78" t="s">
        <v>3477</v>
      </c>
      <c r="G1426" s="78" t="s">
        <v>360</v>
      </c>
      <c r="H1426" s="78" t="s">
        <v>602</v>
      </c>
      <c r="I1426" s="78" t="s">
        <v>3478</v>
      </c>
    </row>
    <row r="1427" spans="1:9" s="54" customFormat="1" ht="13.5" hidden="1" customHeight="1" x14ac:dyDescent="0.2">
      <c r="A1427" s="78" t="s">
        <v>122</v>
      </c>
      <c r="B1427" s="80">
        <v>2</v>
      </c>
      <c r="C1427" s="83">
        <v>200566.6</v>
      </c>
      <c r="D1427" s="83">
        <v>0</v>
      </c>
      <c r="E1427" s="83">
        <v>200566.6</v>
      </c>
      <c r="F1427" s="78" t="s">
        <v>3479</v>
      </c>
      <c r="G1427" s="78" t="s">
        <v>360</v>
      </c>
      <c r="H1427" s="78" t="s">
        <v>605</v>
      </c>
      <c r="I1427" s="78" t="s">
        <v>3480</v>
      </c>
    </row>
    <row r="1428" spans="1:9" s="54" customFormat="1" ht="13.5" hidden="1" customHeight="1" x14ac:dyDescent="0.2">
      <c r="A1428" s="78" t="s">
        <v>122</v>
      </c>
      <c r="B1428" s="80">
        <v>3</v>
      </c>
      <c r="C1428" s="83">
        <v>200566.6</v>
      </c>
      <c r="D1428" s="83">
        <v>0</v>
      </c>
      <c r="E1428" s="83">
        <v>200566.6</v>
      </c>
      <c r="F1428" s="78" t="s">
        <v>3481</v>
      </c>
      <c r="G1428" s="78" t="s">
        <v>360</v>
      </c>
      <c r="H1428" s="78" t="s">
        <v>608</v>
      </c>
      <c r="I1428" s="78" t="s">
        <v>3482</v>
      </c>
    </row>
    <row r="1429" spans="1:9" s="54" customFormat="1" ht="13.5" hidden="1" customHeight="1" x14ac:dyDescent="0.2">
      <c r="A1429" s="78" t="s">
        <v>122</v>
      </c>
      <c r="B1429" s="80">
        <v>4</v>
      </c>
      <c r="C1429" s="83">
        <v>200566.6</v>
      </c>
      <c r="D1429" s="83">
        <v>0</v>
      </c>
      <c r="E1429" s="83">
        <v>200566.6</v>
      </c>
      <c r="F1429" s="78" t="s">
        <v>3483</v>
      </c>
      <c r="G1429" s="78" t="s">
        <v>360</v>
      </c>
      <c r="H1429" s="78" t="s">
        <v>611</v>
      </c>
      <c r="I1429" s="78" t="s">
        <v>3484</v>
      </c>
    </row>
    <row r="1430" spans="1:9" s="54" customFormat="1" ht="13.5" hidden="1" customHeight="1" x14ac:dyDescent="0.2">
      <c r="A1430" s="78" t="s">
        <v>122</v>
      </c>
      <c r="B1430" s="80">
        <v>5</v>
      </c>
      <c r="C1430" s="83">
        <v>200566.6</v>
      </c>
      <c r="D1430" s="83">
        <v>0</v>
      </c>
      <c r="E1430" s="83">
        <v>200566.6</v>
      </c>
      <c r="F1430" s="78" t="s">
        <v>3485</v>
      </c>
      <c r="G1430" s="78" t="s">
        <v>360</v>
      </c>
      <c r="H1430" s="78" t="s">
        <v>614</v>
      </c>
      <c r="I1430" s="78" t="s">
        <v>3486</v>
      </c>
    </row>
    <row r="1431" spans="1:9" s="54" customFormat="1" ht="13.5" hidden="1" customHeight="1" x14ac:dyDescent="0.2">
      <c r="A1431" s="78" t="s">
        <v>122</v>
      </c>
      <c r="B1431" s="80">
        <v>6</v>
      </c>
      <c r="C1431" s="83">
        <v>216467.28</v>
      </c>
      <c r="D1431" s="83">
        <v>0</v>
      </c>
      <c r="E1431" s="83">
        <v>216467.28</v>
      </c>
      <c r="F1431" s="78" t="s">
        <v>3487</v>
      </c>
      <c r="G1431" s="78" t="s">
        <v>360</v>
      </c>
      <c r="H1431" s="78" t="s">
        <v>617</v>
      </c>
      <c r="I1431" s="78" t="s">
        <v>3488</v>
      </c>
    </row>
    <row r="1432" spans="1:9" s="54" customFormat="1" ht="13.5" hidden="1" customHeight="1" x14ac:dyDescent="0.2">
      <c r="A1432" s="78" t="s">
        <v>122</v>
      </c>
      <c r="B1432" s="80">
        <v>7</v>
      </c>
      <c r="C1432" s="83">
        <v>177503.14</v>
      </c>
      <c r="D1432" s="83">
        <v>0</v>
      </c>
      <c r="E1432" s="83">
        <v>177503.14</v>
      </c>
      <c r="F1432" s="78" t="s">
        <v>3489</v>
      </c>
      <c r="G1432" s="78" t="s">
        <v>360</v>
      </c>
      <c r="H1432" s="78" t="s">
        <v>620</v>
      </c>
      <c r="I1432" s="78" t="s">
        <v>3490</v>
      </c>
    </row>
    <row r="1433" spans="1:9" s="54" customFormat="1" ht="13.5" hidden="1" customHeight="1" x14ac:dyDescent="0.2">
      <c r="A1433" s="78" t="s">
        <v>122</v>
      </c>
      <c r="B1433" s="80">
        <v>8</v>
      </c>
      <c r="C1433" s="83">
        <v>177504.08</v>
      </c>
      <c r="D1433" s="83">
        <v>0</v>
      </c>
      <c r="E1433" s="83">
        <v>177504.08</v>
      </c>
      <c r="F1433" s="78" t="s">
        <v>3491</v>
      </c>
      <c r="G1433" s="78" t="s">
        <v>360</v>
      </c>
      <c r="H1433" s="78" t="s">
        <v>623</v>
      </c>
      <c r="I1433" s="78" t="s">
        <v>3492</v>
      </c>
    </row>
    <row r="1434" spans="1:9" s="54" customFormat="1" ht="13.5" hidden="1" customHeight="1" x14ac:dyDescent="0.2">
      <c r="A1434" s="78" t="s">
        <v>122</v>
      </c>
      <c r="B1434" s="80">
        <v>9</v>
      </c>
      <c r="C1434" s="83">
        <v>183074.74</v>
      </c>
      <c r="D1434" s="83">
        <v>0</v>
      </c>
      <c r="E1434" s="83">
        <v>183074.74</v>
      </c>
      <c r="F1434" s="78" t="s">
        <v>3493</v>
      </c>
      <c r="G1434" s="78" t="s">
        <v>360</v>
      </c>
      <c r="H1434" s="78" t="s">
        <v>626</v>
      </c>
      <c r="I1434" s="78" t="s">
        <v>3494</v>
      </c>
    </row>
    <row r="1435" spans="1:9" s="54" customFormat="1" ht="13.5" hidden="1" customHeight="1" x14ac:dyDescent="0.2">
      <c r="A1435" s="78" t="s">
        <v>122</v>
      </c>
      <c r="B1435" s="80">
        <v>10</v>
      </c>
      <c r="C1435" s="83">
        <v>183074.74</v>
      </c>
      <c r="D1435" s="83">
        <v>0</v>
      </c>
      <c r="E1435" s="83">
        <v>183074.74</v>
      </c>
      <c r="F1435" s="78" t="s">
        <v>3495</v>
      </c>
      <c r="G1435" s="78" t="s">
        <v>360</v>
      </c>
      <c r="H1435" s="78" t="s">
        <v>629</v>
      </c>
      <c r="I1435" s="78" t="s">
        <v>3496</v>
      </c>
    </row>
    <row r="1436" spans="1:9" s="54" customFormat="1" ht="13.5" hidden="1" customHeight="1" x14ac:dyDescent="0.2">
      <c r="A1436" s="78" t="s">
        <v>122</v>
      </c>
      <c r="B1436" s="80">
        <v>11</v>
      </c>
      <c r="C1436" s="83">
        <v>183074.74</v>
      </c>
      <c r="D1436" s="83">
        <v>0</v>
      </c>
      <c r="E1436" s="83">
        <v>183074.74</v>
      </c>
      <c r="F1436" s="78" t="s">
        <v>3497</v>
      </c>
      <c r="G1436" s="78" t="s">
        <v>360</v>
      </c>
      <c r="H1436" s="78" t="s">
        <v>632</v>
      </c>
      <c r="I1436" s="78" t="s">
        <v>3498</v>
      </c>
    </row>
    <row r="1437" spans="1:9" s="54" customFormat="1" ht="13.5" hidden="1" customHeight="1" x14ac:dyDescent="0.2">
      <c r="A1437" s="78" t="s">
        <v>122</v>
      </c>
      <c r="B1437" s="80">
        <v>12</v>
      </c>
      <c r="C1437" s="83">
        <v>183071.72</v>
      </c>
      <c r="D1437" s="83">
        <v>0</v>
      </c>
      <c r="E1437" s="83">
        <v>183071.72</v>
      </c>
      <c r="F1437" s="78" t="s">
        <v>3499</v>
      </c>
      <c r="G1437" s="78" t="s">
        <v>360</v>
      </c>
      <c r="H1437" s="78" t="s">
        <v>635</v>
      </c>
      <c r="I1437" s="78" t="s">
        <v>3500</v>
      </c>
    </row>
    <row r="1438" spans="1:9" s="54" customFormat="1" ht="13.5" hidden="1" customHeight="1" x14ac:dyDescent="0.2">
      <c r="A1438" s="78" t="s">
        <v>123</v>
      </c>
      <c r="B1438" s="80">
        <v>1</v>
      </c>
      <c r="C1438" s="83">
        <v>275261.89</v>
      </c>
      <c r="D1438" s="83">
        <v>0</v>
      </c>
      <c r="E1438" s="83">
        <v>275261.89</v>
      </c>
      <c r="F1438" s="78" t="s">
        <v>3501</v>
      </c>
      <c r="G1438" s="78" t="s">
        <v>406</v>
      </c>
      <c r="H1438" s="78" t="s">
        <v>602</v>
      </c>
      <c r="I1438" s="78" t="s">
        <v>3502</v>
      </c>
    </row>
    <row r="1439" spans="1:9" s="54" customFormat="1" ht="13.5" hidden="1" customHeight="1" x14ac:dyDescent="0.2">
      <c r="A1439" s="78" t="s">
        <v>123</v>
      </c>
      <c r="B1439" s="80">
        <v>2</v>
      </c>
      <c r="C1439" s="83">
        <v>275261.89</v>
      </c>
      <c r="D1439" s="83">
        <v>0</v>
      </c>
      <c r="E1439" s="83">
        <v>275261.89</v>
      </c>
      <c r="F1439" s="78" t="s">
        <v>3503</v>
      </c>
      <c r="G1439" s="78" t="s">
        <v>406</v>
      </c>
      <c r="H1439" s="78" t="s">
        <v>605</v>
      </c>
      <c r="I1439" s="78" t="s">
        <v>3504</v>
      </c>
    </row>
    <row r="1440" spans="1:9" s="54" customFormat="1" ht="13.5" hidden="1" customHeight="1" x14ac:dyDescent="0.2">
      <c r="A1440" s="78" t="s">
        <v>123</v>
      </c>
      <c r="B1440" s="80">
        <v>3</v>
      </c>
      <c r="C1440" s="83">
        <v>275261.89</v>
      </c>
      <c r="D1440" s="83">
        <v>0</v>
      </c>
      <c r="E1440" s="83">
        <v>275261.89</v>
      </c>
      <c r="F1440" s="78" t="s">
        <v>3505</v>
      </c>
      <c r="G1440" s="78" t="s">
        <v>406</v>
      </c>
      <c r="H1440" s="78" t="s">
        <v>608</v>
      </c>
      <c r="I1440" s="78" t="s">
        <v>3506</v>
      </c>
    </row>
    <row r="1441" spans="1:9" s="54" customFormat="1" ht="13.5" hidden="1" customHeight="1" x14ac:dyDescent="0.2">
      <c r="A1441" s="78" t="s">
        <v>123</v>
      </c>
      <c r="B1441" s="80">
        <v>4</v>
      </c>
      <c r="C1441" s="83">
        <v>275261.89</v>
      </c>
      <c r="D1441" s="83">
        <v>0</v>
      </c>
      <c r="E1441" s="83">
        <v>275261.89</v>
      </c>
      <c r="F1441" s="78" t="s">
        <v>3507</v>
      </c>
      <c r="G1441" s="78" t="s">
        <v>406</v>
      </c>
      <c r="H1441" s="78" t="s">
        <v>611</v>
      </c>
      <c r="I1441" s="78" t="s">
        <v>3508</v>
      </c>
    </row>
    <row r="1442" spans="1:9" s="54" customFormat="1" ht="13.5" hidden="1" customHeight="1" x14ac:dyDescent="0.2">
      <c r="A1442" s="78" t="s">
        <v>123</v>
      </c>
      <c r="B1442" s="80">
        <v>5</v>
      </c>
      <c r="C1442" s="83">
        <v>275261.89</v>
      </c>
      <c r="D1442" s="83">
        <v>0</v>
      </c>
      <c r="E1442" s="83">
        <v>275261.89</v>
      </c>
      <c r="F1442" s="78" t="s">
        <v>3509</v>
      </c>
      <c r="G1442" s="78" t="s">
        <v>406</v>
      </c>
      <c r="H1442" s="78" t="s">
        <v>614</v>
      </c>
      <c r="I1442" s="78" t="s">
        <v>3510</v>
      </c>
    </row>
    <row r="1443" spans="1:9" s="54" customFormat="1" ht="13.5" hidden="1" customHeight="1" x14ac:dyDescent="0.2">
      <c r="A1443" s="78" t="s">
        <v>123</v>
      </c>
      <c r="B1443" s="80">
        <v>6</v>
      </c>
      <c r="C1443" s="83">
        <v>334894.52</v>
      </c>
      <c r="D1443" s="83">
        <v>0</v>
      </c>
      <c r="E1443" s="83">
        <v>334894.52</v>
      </c>
      <c r="F1443" s="78" t="s">
        <v>3511</v>
      </c>
      <c r="G1443" s="78" t="s">
        <v>406</v>
      </c>
      <c r="H1443" s="78" t="s">
        <v>617</v>
      </c>
      <c r="I1443" s="78" t="s">
        <v>3512</v>
      </c>
    </row>
    <row r="1444" spans="1:9" s="54" customFormat="1" ht="13.5" hidden="1" customHeight="1" x14ac:dyDescent="0.2">
      <c r="A1444" s="78" t="s">
        <v>123</v>
      </c>
      <c r="B1444" s="80">
        <v>7</v>
      </c>
      <c r="C1444" s="83">
        <v>259961.49</v>
      </c>
      <c r="D1444" s="83">
        <v>0</v>
      </c>
      <c r="E1444" s="83">
        <v>259961.49</v>
      </c>
      <c r="F1444" s="78" t="s">
        <v>3513</v>
      </c>
      <c r="G1444" s="78" t="s">
        <v>406</v>
      </c>
      <c r="H1444" s="78" t="s">
        <v>620</v>
      </c>
      <c r="I1444" s="78" t="s">
        <v>3514</v>
      </c>
    </row>
    <row r="1445" spans="1:9" s="54" customFormat="1" ht="13.5" hidden="1" customHeight="1" x14ac:dyDescent="0.2">
      <c r="A1445" s="78" t="s">
        <v>123</v>
      </c>
      <c r="B1445" s="80">
        <v>8</v>
      </c>
      <c r="C1445" s="83">
        <v>259963.01</v>
      </c>
      <c r="D1445" s="83">
        <v>0</v>
      </c>
      <c r="E1445" s="83">
        <v>259963.01</v>
      </c>
      <c r="F1445" s="78" t="s">
        <v>3515</v>
      </c>
      <c r="G1445" s="78" t="s">
        <v>406</v>
      </c>
      <c r="H1445" s="78" t="s">
        <v>623</v>
      </c>
      <c r="I1445" s="78" t="s">
        <v>3516</v>
      </c>
    </row>
    <row r="1446" spans="1:9" s="54" customFormat="1" ht="13.5" hidden="1" customHeight="1" x14ac:dyDescent="0.2">
      <c r="A1446" s="78" t="s">
        <v>123</v>
      </c>
      <c r="B1446" s="80">
        <v>9</v>
      </c>
      <c r="C1446" s="83">
        <v>268862.51</v>
      </c>
      <c r="D1446" s="83">
        <v>0</v>
      </c>
      <c r="E1446" s="83">
        <v>268862.51</v>
      </c>
      <c r="F1446" s="78" t="s">
        <v>3517</v>
      </c>
      <c r="G1446" s="78" t="s">
        <v>406</v>
      </c>
      <c r="H1446" s="78" t="s">
        <v>626</v>
      </c>
      <c r="I1446" s="78" t="s">
        <v>3518</v>
      </c>
    </row>
    <row r="1447" spans="1:9" s="54" customFormat="1" ht="13.5" hidden="1" customHeight="1" x14ac:dyDescent="0.2">
      <c r="A1447" s="78" t="s">
        <v>123</v>
      </c>
      <c r="B1447" s="80">
        <v>10</v>
      </c>
      <c r="C1447" s="83">
        <v>268862.51</v>
      </c>
      <c r="D1447" s="83">
        <v>0</v>
      </c>
      <c r="E1447" s="83">
        <v>268862.51</v>
      </c>
      <c r="F1447" s="78" t="s">
        <v>3519</v>
      </c>
      <c r="G1447" s="78" t="s">
        <v>406</v>
      </c>
      <c r="H1447" s="78" t="s">
        <v>629</v>
      </c>
      <c r="I1447" s="78" t="s">
        <v>3520</v>
      </c>
    </row>
    <row r="1448" spans="1:9" s="54" customFormat="1" ht="13.5" hidden="1" customHeight="1" x14ac:dyDescent="0.2">
      <c r="A1448" s="78" t="s">
        <v>123</v>
      </c>
      <c r="B1448" s="80">
        <v>11</v>
      </c>
      <c r="C1448" s="83">
        <v>268862.52</v>
      </c>
      <c r="D1448" s="83">
        <v>0</v>
      </c>
      <c r="E1448" s="83">
        <v>268862.52</v>
      </c>
      <c r="F1448" s="78" t="s">
        <v>3521</v>
      </c>
      <c r="G1448" s="78" t="s">
        <v>406</v>
      </c>
      <c r="H1448" s="78" t="s">
        <v>632</v>
      </c>
      <c r="I1448" s="78" t="s">
        <v>3522</v>
      </c>
    </row>
    <row r="1449" spans="1:9" s="54" customFormat="1" ht="13.5" hidden="1" customHeight="1" x14ac:dyDescent="0.2">
      <c r="A1449" s="78" t="s">
        <v>123</v>
      </c>
      <c r="B1449" s="80">
        <v>12</v>
      </c>
      <c r="C1449" s="83">
        <v>268857.68</v>
      </c>
      <c r="D1449" s="83">
        <v>0</v>
      </c>
      <c r="E1449" s="83">
        <v>268857.68</v>
      </c>
      <c r="F1449" s="78" t="s">
        <v>3523</v>
      </c>
      <c r="G1449" s="78" t="s">
        <v>406</v>
      </c>
      <c r="H1449" s="78" t="s">
        <v>635</v>
      </c>
      <c r="I1449" s="78" t="s">
        <v>3524</v>
      </c>
    </row>
    <row r="1450" spans="1:9" s="54" customFormat="1" ht="13.5" hidden="1" customHeight="1" x14ac:dyDescent="0.2">
      <c r="A1450" s="78" t="s">
        <v>124</v>
      </c>
      <c r="B1450" s="80">
        <v>1</v>
      </c>
      <c r="C1450" s="83">
        <v>229222.07</v>
      </c>
      <c r="D1450" s="83">
        <v>0</v>
      </c>
      <c r="E1450" s="83">
        <v>229222.07</v>
      </c>
      <c r="F1450" s="78" t="s">
        <v>3525</v>
      </c>
      <c r="G1450" s="78" t="s">
        <v>440</v>
      </c>
      <c r="H1450" s="78" t="s">
        <v>602</v>
      </c>
      <c r="I1450" s="78" t="s">
        <v>3526</v>
      </c>
    </row>
    <row r="1451" spans="1:9" s="54" customFormat="1" ht="13.5" hidden="1" customHeight="1" x14ac:dyDescent="0.2">
      <c r="A1451" s="78" t="s">
        <v>124</v>
      </c>
      <c r="B1451" s="80">
        <v>2</v>
      </c>
      <c r="C1451" s="83">
        <v>229222.07</v>
      </c>
      <c r="D1451" s="83">
        <v>0</v>
      </c>
      <c r="E1451" s="83">
        <v>229222.07</v>
      </c>
      <c r="F1451" s="78" t="s">
        <v>3527</v>
      </c>
      <c r="G1451" s="78" t="s">
        <v>440</v>
      </c>
      <c r="H1451" s="78" t="s">
        <v>605</v>
      </c>
      <c r="I1451" s="78" t="s">
        <v>3528</v>
      </c>
    </row>
    <row r="1452" spans="1:9" s="54" customFormat="1" ht="13.5" hidden="1" customHeight="1" x14ac:dyDescent="0.2">
      <c r="A1452" s="78" t="s">
        <v>124</v>
      </c>
      <c r="B1452" s="80">
        <v>3</v>
      </c>
      <c r="C1452" s="83">
        <v>229222.07</v>
      </c>
      <c r="D1452" s="83">
        <v>0</v>
      </c>
      <c r="E1452" s="83">
        <v>229222.07</v>
      </c>
      <c r="F1452" s="78" t="s">
        <v>3529</v>
      </c>
      <c r="G1452" s="78" t="s">
        <v>440</v>
      </c>
      <c r="H1452" s="78" t="s">
        <v>608</v>
      </c>
      <c r="I1452" s="78" t="s">
        <v>3530</v>
      </c>
    </row>
    <row r="1453" spans="1:9" s="54" customFormat="1" ht="13.5" hidden="1" customHeight="1" x14ac:dyDescent="0.2">
      <c r="A1453" s="78" t="s">
        <v>124</v>
      </c>
      <c r="B1453" s="80">
        <v>4</v>
      </c>
      <c r="C1453" s="83">
        <v>229222.07</v>
      </c>
      <c r="D1453" s="83">
        <v>0</v>
      </c>
      <c r="E1453" s="83">
        <v>229222.07</v>
      </c>
      <c r="F1453" s="78" t="s">
        <v>3531</v>
      </c>
      <c r="G1453" s="78" t="s">
        <v>440</v>
      </c>
      <c r="H1453" s="78" t="s">
        <v>611</v>
      </c>
      <c r="I1453" s="78" t="s">
        <v>3532</v>
      </c>
    </row>
    <row r="1454" spans="1:9" s="54" customFormat="1" ht="13.5" hidden="1" customHeight="1" x14ac:dyDescent="0.2">
      <c r="A1454" s="78" t="s">
        <v>124</v>
      </c>
      <c r="B1454" s="80">
        <v>5</v>
      </c>
      <c r="C1454" s="83">
        <v>229222.07</v>
      </c>
      <c r="D1454" s="83">
        <v>0</v>
      </c>
      <c r="E1454" s="83">
        <v>229222.07</v>
      </c>
      <c r="F1454" s="78" t="s">
        <v>3533</v>
      </c>
      <c r="G1454" s="78" t="s">
        <v>440</v>
      </c>
      <c r="H1454" s="78" t="s">
        <v>614</v>
      </c>
      <c r="I1454" s="78" t="s">
        <v>3534</v>
      </c>
    </row>
    <row r="1455" spans="1:9" s="54" customFormat="1" ht="13.5" hidden="1" customHeight="1" x14ac:dyDescent="0.2">
      <c r="A1455" s="78" t="s">
        <v>124</v>
      </c>
      <c r="B1455" s="80">
        <v>6</v>
      </c>
      <c r="C1455" s="83">
        <v>229235.58</v>
      </c>
      <c r="D1455" s="83">
        <v>0</v>
      </c>
      <c r="E1455" s="83">
        <v>229235.58</v>
      </c>
      <c r="F1455" s="78" t="s">
        <v>3535</v>
      </c>
      <c r="G1455" s="78" t="s">
        <v>440</v>
      </c>
      <c r="H1455" s="78" t="s">
        <v>617</v>
      </c>
      <c r="I1455" s="78" t="s">
        <v>3536</v>
      </c>
    </row>
    <row r="1456" spans="1:9" s="54" customFormat="1" ht="13.5" hidden="1" customHeight="1" x14ac:dyDescent="0.2">
      <c r="A1456" s="78" t="s">
        <v>124</v>
      </c>
      <c r="B1456" s="80">
        <v>7</v>
      </c>
      <c r="C1456" s="83">
        <v>229215.17</v>
      </c>
      <c r="D1456" s="83">
        <v>0</v>
      </c>
      <c r="E1456" s="83">
        <v>229215.17</v>
      </c>
      <c r="F1456" s="78" t="s">
        <v>3537</v>
      </c>
      <c r="G1456" s="78" t="s">
        <v>440</v>
      </c>
      <c r="H1456" s="78" t="s">
        <v>620</v>
      </c>
      <c r="I1456" s="78" t="s">
        <v>3538</v>
      </c>
    </row>
    <row r="1457" spans="1:9" s="54" customFormat="1" ht="13.5" hidden="1" customHeight="1" x14ac:dyDescent="0.2">
      <c r="A1457" s="78" t="s">
        <v>124</v>
      </c>
      <c r="B1457" s="80">
        <v>8</v>
      </c>
      <c r="C1457" s="83">
        <v>229216.28</v>
      </c>
      <c r="D1457" s="83">
        <v>0</v>
      </c>
      <c r="E1457" s="83">
        <v>229216.28</v>
      </c>
      <c r="F1457" s="78" t="s">
        <v>3539</v>
      </c>
      <c r="G1457" s="78" t="s">
        <v>440</v>
      </c>
      <c r="H1457" s="78" t="s">
        <v>623</v>
      </c>
      <c r="I1457" s="78" t="s">
        <v>3540</v>
      </c>
    </row>
    <row r="1458" spans="1:9" s="54" customFormat="1" ht="13.5" hidden="1" customHeight="1" x14ac:dyDescent="0.2">
      <c r="A1458" s="78" t="s">
        <v>124</v>
      </c>
      <c r="B1458" s="80">
        <v>9</v>
      </c>
      <c r="C1458" s="83">
        <v>235729.11</v>
      </c>
      <c r="D1458" s="83">
        <v>0</v>
      </c>
      <c r="E1458" s="83">
        <v>235729.11</v>
      </c>
      <c r="F1458" s="78" t="s">
        <v>3541</v>
      </c>
      <c r="G1458" s="78" t="s">
        <v>440</v>
      </c>
      <c r="H1458" s="78" t="s">
        <v>626</v>
      </c>
      <c r="I1458" s="78" t="s">
        <v>3542</v>
      </c>
    </row>
    <row r="1459" spans="1:9" s="54" customFormat="1" ht="13.5" hidden="1" customHeight="1" x14ac:dyDescent="0.2">
      <c r="A1459" s="78" t="s">
        <v>124</v>
      </c>
      <c r="B1459" s="80">
        <v>10</v>
      </c>
      <c r="C1459" s="83">
        <v>235729.11</v>
      </c>
      <c r="D1459" s="83">
        <v>0</v>
      </c>
      <c r="E1459" s="83">
        <v>235729.11</v>
      </c>
      <c r="F1459" s="78" t="s">
        <v>3543</v>
      </c>
      <c r="G1459" s="78" t="s">
        <v>440</v>
      </c>
      <c r="H1459" s="78" t="s">
        <v>629</v>
      </c>
      <c r="I1459" s="78" t="s">
        <v>3544</v>
      </c>
    </row>
    <row r="1460" spans="1:9" s="54" customFormat="1" ht="13.5" hidden="1" customHeight="1" x14ac:dyDescent="0.2">
      <c r="A1460" s="78" t="s">
        <v>124</v>
      </c>
      <c r="B1460" s="80">
        <v>11</v>
      </c>
      <c r="C1460" s="83">
        <v>235729.1</v>
      </c>
      <c r="D1460" s="83">
        <v>0</v>
      </c>
      <c r="E1460" s="83">
        <v>235729.1</v>
      </c>
      <c r="F1460" s="78" t="s">
        <v>3545</v>
      </c>
      <c r="G1460" s="78" t="s">
        <v>440</v>
      </c>
      <c r="H1460" s="78" t="s">
        <v>632</v>
      </c>
      <c r="I1460" s="78" t="s">
        <v>3546</v>
      </c>
    </row>
    <row r="1461" spans="1:9" s="54" customFormat="1" ht="13.5" hidden="1" customHeight="1" x14ac:dyDescent="0.2">
      <c r="A1461" s="78" t="s">
        <v>124</v>
      </c>
      <c r="B1461" s="80">
        <v>12</v>
      </c>
      <c r="C1461" s="83">
        <v>235725.57</v>
      </c>
      <c r="D1461" s="83">
        <v>0</v>
      </c>
      <c r="E1461" s="83">
        <v>235725.57</v>
      </c>
      <c r="F1461" s="78" t="s">
        <v>3547</v>
      </c>
      <c r="G1461" s="78" t="s">
        <v>440</v>
      </c>
      <c r="H1461" s="78" t="s">
        <v>635</v>
      </c>
      <c r="I1461" s="78" t="s">
        <v>3548</v>
      </c>
    </row>
    <row r="1462" spans="1:9" s="54" customFormat="1" ht="13.5" hidden="1" customHeight="1" x14ac:dyDescent="0.2">
      <c r="A1462" s="78" t="s">
        <v>125</v>
      </c>
      <c r="B1462" s="80">
        <v>1</v>
      </c>
      <c r="C1462" s="83">
        <v>272579.78000000003</v>
      </c>
      <c r="D1462" s="83">
        <v>0</v>
      </c>
      <c r="E1462" s="83">
        <v>272579.78000000003</v>
      </c>
      <c r="F1462" s="78" t="s">
        <v>3549</v>
      </c>
      <c r="G1462" s="78" t="s">
        <v>441</v>
      </c>
      <c r="H1462" s="78" t="s">
        <v>602</v>
      </c>
      <c r="I1462" s="78" t="s">
        <v>3550</v>
      </c>
    </row>
    <row r="1463" spans="1:9" s="54" customFormat="1" ht="13.5" hidden="1" customHeight="1" x14ac:dyDescent="0.2">
      <c r="A1463" s="78" t="s">
        <v>125</v>
      </c>
      <c r="B1463" s="80">
        <v>2</v>
      </c>
      <c r="C1463" s="83">
        <v>272579.78000000003</v>
      </c>
      <c r="D1463" s="83">
        <v>0</v>
      </c>
      <c r="E1463" s="83">
        <v>272579.78000000003</v>
      </c>
      <c r="F1463" s="78" t="s">
        <v>3551</v>
      </c>
      <c r="G1463" s="78" t="s">
        <v>441</v>
      </c>
      <c r="H1463" s="78" t="s">
        <v>605</v>
      </c>
      <c r="I1463" s="78" t="s">
        <v>3552</v>
      </c>
    </row>
    <row r="1464" spans="1:9" s="54" customFormat="1" ht="13.5" hidden="1" customHeight="1" x14ac:dyDescent="0.2">
      <c r="A1464" s="78" t="s">
        <v>125</v>
      </c>
      <c r="B1464" s="80">
        <v>3</v>
      </c>
      <c r="C1464" s="83">
        <v>272579.78000000003</v>
      </c>
      <c r="D1464" s="83">
        <v>0</v>
      </c>
      <c r="E1464" s="83">
        <v>272579.78000000003</v>
      </c>
      <c r="F1464" s="78" t="s">
        <v>3553</v>
      </c>
      <c r="G1464" s="78" t="s">
        <v>441</v>
      </c>
      <c r="H1464" s="78" t="s">
        <v>608</v>
      </c>
      <c r="I1464" s="78" t="s">
        <v>3554</v>
      </c>
    </row>
    <row r="1465" spans="1:9" s="54" customFormat="1" ht="13.5" hidden="1" customHeight="1" x14ac:dyDescent="0.2">
      <c r="A1465" s="78" t="s">
        <v>125</v>
      </c>
      <c r="B1465" s="80">
        <v>4</v>
      </c>
      <c r="C1465" s="83">
        <v>272579.78000000003</v>
      </c>
      <c r="D1465" s="83">
        <v>0</v>
      </c>
      <c r="E1465" s="83">
        <v>272579.78000000003</v>
      </c>
      <c r="F1465" s="78" t="s">
        <v>3555</v>
      </c>
      <c r="G1465" s="78" t="s">
        <v>441</v>
      </c>
      <c r="H1465" s="78" t="s">
        <v>611</v>
      </c>
      <c r="I1465" s="78" t="s">
        <v>3556</v>
      </c>
    </row>
    <row r="1466" spans="1:9" s="54" customFormat="1" ht="13.5" hidden="1" customHeight="1" x14ac:dyDescent="0.2">
      <c r="A1466" s="78" t="s">
        <v>125</v>
      </c>
      <c r="B1466" s="80">
        <v>5</v>
      </c>
      <c r="C1466" s="83">
        <v>272579.78000000003</v>
      </c>
      <c r="D1466" s="83">
        <v>0</v>
      </c>
      <c r="E1466" s="83">
        <v>272579.78000000003</v>
      </c>
      <c r="F1466" s="78" t="s">
        <v>3557</v>
      </c>
      <c r="G1466" s="78" t="s">
        <v>441</v>
      </c>
      <c r="H1466" s="78" t="s">
        <v>614</v>
      </c>
      <c r="I1466" s="78" t="s">
        <v>3558</v>
      </c>
    </row>
    <row r="1467" spans="1:9" s="54" customFormat="1" ht="13.5" hidden="1" customHeight="1" x14ac:dyDescent="0.2">
      <c r="A1467" s="78" t="s">
        <v>125</v>
      </c>
      <c r="B1467" s="80">
        <v>6</v>
      </c>
      <c r="C1467" s="83">
        <v>268195.46999999997</v>
      </c>
      <c r="D1467" s="83">
        <v>0</v>
      </c>
      <c r="E1467" s="83">
        <v>268195.46999999997</v>
      </c>
      <c r="F1467" s="78" t="s">
        <v>3559</v>
      </c>
      <c r="G1467" s="78" t="s">
        <v>441</v>
      </c>
      <c r="H1467" s="78" t="s">
        <v>617</v>
      </c>
      <c r="I1467" s="78" t="s">
        <v>3560</v>
      </c>
    </row>
    <row r="1468" spans="1:9" s="54" customFormat="1" ht="13.5" hidden="1" customHeight="1" x14ac:dyDescent="0.2">
      <c r="A1468" s="78" t="s">
        <v>125</v>
      </c>
      <c r="B1468" s="80">
        <v>7</v>
      </c>
      <c r="C1468" s="83">
        <v>268181.52</v>
      </c>
      <c r="D1468" s="83">
        <v>0</v>
      </c>
      <c r="E1468" s="83">
        <v>268181.52</v>
      </c>
      <c r="F1468" s="78" t="s">
        <v>3561</v>
      </c>
      <c r="G1468" s="78" t="s">
        <v>441</v>
      </c>
      <c r="H1468" s="78" t="s">
        <v>620</v>
      </c>
      <c r="I1468" s="78" t="s">
        <v>3562</v>
      </c>
    </row>
    <row r="1469" spans="1:9" s="54" customFormat="1" ht="13.5" hidden="1" customHeight="1" x14ac:dyDescent="0.2">
      <c r="A1469" s="78" t="s">
        <v>125</v>
      </c>
      <c r="B1469" s="80">
        <v>8</v>
      </c>
      <c r="C1469" s="83">
        <v>268182.90999999997</v>
      </c>
      <c r="D1469" s="83">
        <v>0</v>
      </c>
      <c r="E1469" s="83">
        <v>268182.90999999997</v>
      </c>
      <c r="F1469" s="78" t="s">
        <v>3563</v>
      </c>
      <c r="G1469" s="78" t="s">
        <v>441</v>
      </c>
      <c r="H1469" s="78" t="s">
        <v>623</v>
      </c>
      <c r="I1469" s="78" t="s">
        <v>3564</v>
      </c>
    </row>
    <row r="1470" spans="1:9" s="54" customFormat="1" ht="13.5" hidden="1" customHeight="1" x14ac:dyDescent="0.2">
      <c r="A1470" s="78" t="s">
        <v>125</v>
      </c>
      <c r="B1470" s="80">
        <v>9</v>
      </c>
      <c r="C1470" s="83">
        <v>276319.98</v>
      </c>
      <c r="D1470" s="83">
        <v>0</v>
      </c>
      <c r="E1470" s="83">
        <v>276319.98</v>
      </c>
      <c r="F1470" s="78" t="s">
        <v>3565</v>
      </c>
      <c r="G1470" s="78" t="s">
        <v>441</v>
      </c>
      <c r="H1470" s="78" t="s">
        <v>626</v>
      </c>
      <c r="I1470" s="78" t="s">
        <v>3566</v>
      </c>
    </row>
    <row r="1471" spans="1:9" s="54" customFormat="1" ht="13.5" hidden="1" customHeight="1" x14ac:dyDescent="0.2">
      <c r="A1471" s="78" t="s">
        <v>125</v>
      </c>
      <c r="B1471" s="80">
        <v>10</v>
      </c>
      <c r="C1471" s="83">
        <v>276319.98</v>
      </c>
      <c r="D1471" s="83">
        <v>0</v>
      </c>
      <c r="E1471" s="83">
        <v>276319.98</v>
      </c>
      <c r="F1471" s="78" t="s">
        <v>3567</v>
      </c>
      <c r="G1471" s="78" t="s">
        <v>441</v>
      </c>
      <c r="H1471" s="78" t="s">
        <v>629</v>
      </c>
      <c r="I1471" s="78" t="s">
        <v>3568</v>
      </c>
    </row>
    <row r="1472" spans="1:9" s="54" customFormat="1" ht="13.5" hidden="1" customHeight="1" x14ac:dyDescent="0.2">
      <c r="A1472" s="78" t="s">
        <v>125</v>
      </c>
      <c r="B1472" s="80">
        <v>11</v>
      </c>
      <c r="C1472" s="83">
        <v>276319.99</v>
      </c>
      <c r="D1472" s="83">
        <v>0</v>
      </c>
      <c r="E1472" s="83">
        <v>276319.99</v>
      </c>
      <c r="F1472" s="78" t="s">
        <v>3569</v>
      </c>
      <c r="G1472" s="78" t="s">
        <v>441</v>
      </c>
      <c r="H1472" s="78" t="s">
        <v>632</v>
      </c>
      <c r="I1472" s="78" t="s">
        <v>3570</v>
      </c>
    </row>
    <row r="1473" spans="1:9" s="54" customFormat="1" ht="13.5" hidden="1" customHeight="1" x14ac:dyDescent="0.2">
      <c r="A1473" s="78" t="s">
        <v>125</v>
      </c>
      <c r="B1473" s="80">
        <v>12</v>
      </c>
      <c r="C1473" s="83">
        <v>276315.56</v>
      </c>
      <c r="D1473" s="83">
        <v>0</v>
      </c>
      <c r="E1473" s="83">
        <v>276315.56</v>
      </c>
      <c r="F1473" s="78" t="s">
        <v>3571</v>
      </c>
      <c r="G1473" s="78" t="s">
        <v>441</v>
      </c>
      <c r="H1473" s="78" t="s">
        <v>635</v>
      </c>
      <c r="I1473" s="78" t="s">
        <v>3572</v>
      </c>
    </row>
    <row r="1474" spans="1:9" s="54" customFormat="1" ht="13.5" hidden="1" customHeight="1" x14ac:dyDescent="0.2">
      <c r="A1474" s="78" t="s">
        <v>126</v>
      </c>
      <c r="B1474" s="80">
        <v>1</v>
      </c>
      <c r="C1474" s="83">
        <v>128083.33</v>
      </c>
      <c r="D1474" s="83">
        <v>0</v>
      </c>
      <c r="E1474" s="83">
        <v>128083.33</v>
      </c>
      <c r="F1474" s="78" t="s">
        <v>3573</v>
      </c>
      <c r="G1474" s="78" t="s">
        <v>442</v>
      </c>
      <c r="H1474" s="78" t="s">
        <v>602</v>
      </c>
      <c r="I1474" s="78" t="s">
        <v>3574</v>
      </c>
    </row>
    <row r="1475" spans="1:9" s="54" customFormat="1" ht="13.5" hidden="1" customHeight="1" x14ac:dyDescent="0.2">
      <c r="A1475" s="78" t="s">
        <v>126</v>
      </c>
      <c r="B1475" s="80">
        <v>2</v>
      </c>
      <c r="C1475" s="83">
        <v>128083.33</v>
      </c>
      <c r="D1475" s="83">
        <v>0</v>
      </c>
      <c r="E1475" s="83">
        <v>128083.33</v>
      </c>
      <c r="F1475" s="78" t="s">
        <v>3575</v>
      </c>
      <c r="G1475" s="78" t="s">
        <v>442</v>
      </c>
      <c r="H1475" s="78" t="s">
        <v>605</v>
      </c>
      <c r="I1475" s="78" t="s">
        <v>3576</v>
      </c>
    </row>
    <row r="1476" spans="1:9" s="54" customFormat="1" ht="13.5" hidden="1" customHeight="1" x14ac:dyDescent="0.2">
      <c r="A1476" s="78" t="s">
        <v>126</v>
      </c>
      <c r="B1476" s="80">
        <v>3</v>
      </c>
      <c r="C1476" s="83">
        <v>128083.33</v>
      </c>
      <c r="D1476" s="83">
        <v>0</v>
      </c>
      <c r="E1476" s="83">
        <v>128083.33</v>
      </c>
      <c r="F1476" s="78" t="s">
        <v>3577</v>
      </c>
      <c r="G1476" s="78" t="s">
        <v>442</v>
      </c>
      <c r="H1476" s="78" t="s">
        <v>608</v>
      </c>
      <c r="I1476" s="78" t="s">
        <v>3578</v>
      </c>
    </row>
    <row r="1477" spans="1:9" s="54" customFormat="1" ht="13.5" hidden="1" customHeight="1" x14ac:dyDescent="0.2">
      <c r="A1477" s="78" t="s">
        <v>126</v>
      </c>
      <c r="B1477" s="80">
        <v>4</v>
      </c>
      <c r="C1477" s="83">
        <v>128083.33</v>
      </c>
      <c r="D1477" s="83">
        <v>0</v>
      </c>
      <c r="E1477" s="83">
        <v>128083.33</v>
      </c>
      <c r="F1477" s="78" t="s">
        <v>3579</v>
      </c>
      <c r="G1477" s="78" t="s">
        <v>442</v>
      </c>
      <c r="H1477" s="78" t="s">
        <v>611</v>
      </c>
      <c r="I1477" s="78" t="s">
        <v>3580</v>
      </c>
    </row>
    <row r="1478" spans="1:9" s="54" customFormat="1" ht="13.5" hidden="1" customHeight="1" x14ac:dyDescent="0.2">
      <c r="A1478" s="78" t="s">
        <v>126</v>
      </c>
      <c r="B1478" s="80">
        <v>5</v>
      </c>
      <c r="C1478" s="83">
        <v>128083.33</v>
      </c>
      <c r="D1478" s="83">
        <v>0</v>
      </c>
      <c r="E1478" s="83">
        <v>128083.33</v>
      </c>
      <c r="F1478" s="78" t="s">
        <v>3581</v>
      </c>
      <c r="G1478" s="78" t="s">
        <v>442</v>
      </c>
      <c r="H1478" s="78" t="s">
        <v>614</v>
      </c>
      <c r="I1478" s="78" t="s">
        <v>3582</v>
      </c>
    </row>
    <row r="1479" spans="1:9" s="54" customFormat="1" ht="13.5" hidden="1" customHeight="1" x14ac:dyDescent="0.2">
      <c r="A1479" s="78" t="s">
        <v>126</v>
      </c>
      <c r="B1479" s="80">
        <v>6</v>
      </c>
      <c r="C1479" s="83">
        <v>290774.90000000002</v>
      </c>
      <c r="D1479" s="83">
        <v>0</v>
      </c>
      <c r="E1479" s="83">
        <v>290774.90000000002</v>
      </c>
      <c r="F1479" s="78" t="s">
        <v>3583</v>
      </c>
      <c r="G1479" s="78" t="s">
        <v>442</v>
      </c>
      <c r="H1479" s="78" t="s">
        <v>617</v>
      </c>
      <c r="I1479" s="78" t="s">
        <v>3584</v>
      </c>
    </row>
    <row r="1480" spans="1:9" s="54" customFormat="1" ht="13.5" hidden="1" customHeight="1" x14ac:dyDescent="0.2">
      <c r="A1480" s="78" t="s">
        <v>126</v>
      </c>
      <c r="B1480" s="80">
        <v>7</v>
      </c>
      <c r="C1480" s="83">
        <v>84173.19</v>
      </c>
      <c r="D1480" s="83">
        <v>0</v>
      </c>
      <c r="E1480" s="83">
        <v>84173.19</v>
      </c>
      <c r="F1480" s="78" t="s">
        <v>3585</v>
      </c>
      <c r="G1480" s="78" t="s">
        <v>442</v>
      </c>
      <c r="H1480" s="78" t="s">
        <v>620</v>
      </c>
      <c r="I1480" s="78" t="s">
        <v>3586</v>
      </c>
    </row>
    <row r="1481" spans="1:9" s="54" customFormat="1" ht="13.5" hidden="1" customHeight="1" x14ac:dyDescent="0.2">
      <c r="A1481" s="78" t="s">
        <v>126</v>
      </c>
      <c r="B1481" s="80">
        <v>8</v>
      </c>
      <c r="C1481" s="83">
        <v>84174.28</v>
      </c>
      <c r="D1481" s="83">
        <v>0</v>
      </c>
      <c r="E1481" s="83">
        <v>84174.28</v>
      </c>
      <c r="F1481" s="78" t="s">
        <v>3587</v>
      </c>
      <c r="G1481" s="78" t="s">
        <v>442</v>
      </c>
      <c r="H1481" s="78" t="s">
        <v>623</v>
      </c>
      <c r="I1481" s="78" t="s">
        <v>3588</v>
      </c>
    </row>
    <row r="1482" spans="1:9" s="54" customFormat="1" ht="13.5" hidden="1" customHeight="1" x14ac:dyDescent="0.2">
      <c r="A1482" s="78" t="s">
        <v>126</v>
      </c>
      <c r="B1482" s="80">
        <v>9</v>
      </c>
      <c r="C1482" s="83">
        <v>90580.83</v>
      </c>
      <c r="D1482" s="83">
        <v>0</v>
      </c>
      <c r="E1482" s="83">
        <v>90580.83</v>
      </c>
      <c r="F1482" s="78" t="s">
        <v>3589</v>
      </c>
      <c r="G1482" s="78" t="s">
        <v>442</v>
      </c>
      <c r="H1482" s="78" t="s">
        <v>626</v>
      </c>
      <c r="I1482" s="78" t="s">
        <v>3590</v>
      </c>
    </row>
    <row r="1483" spans="1:9" s="54" customFormat="1" ht="13.5" hidden="1" customHeight="1" x14ac:dyDescent="0.2">
      <c r="A1483" s="78" t="s">
        <v>126</v>
      </c>
      <c r="B1483" s="80">
        <v>10</v>
      </c>
      <c r="C1483" s="83">
        <v>90580.82</v>
      </c>
      <c r="D1483" s="83">
        <v>0</v>
      </c>
      <c r="E1483" s="83">
        <v>90580.82</v>
      </c>
      <c r="F1483" s="78" t="s">
        <v>3591</v>
      </c>
      <c r="G1483" s="78" t="s">
        <v>442</v>
      </c>
      <c r="H1483" s="78" t="s">
        <v>629</v>
      </c>
      <c r="I1483" s="78" t="s">
        <v>3592</v>
      </c>
    </row>
    <row r="1484" spans="1:9" s="54" customFormat="1" ht="13.5" hidden="1" customHeight="1" x14ac:dyDescent="0.2">
      <c r="A1484" s="78" t="s">
        <v>126</v>
      </c>
      <c r="B1484" s="80">
        <v>11</v>
      </c>
      <c r="C1484" s="83">
        <v>90580.83</v>
      </c>
      <c r="D1484" s="83">
        <v>0</v>
      </c>
      <c r="E1484" s="83">
        <v>90580.83</v>
      </c>
      <c r="F1484" s="78" t="s">
        <v>3593</v>
      </c>
      <c r="G1484" s="78" t="s">
        <v>442</v>
      </c>
      <c r="H1484" s="78" t="s">
        <v>632</v>
      </c>
      <c r="I1484" s="78" t="s">
        <v>3594</v>
      </c>
    </row>
    <row r="1485" spans="1:9" s="54" customFormat="1" ht="13.5" hidden="1" customHeight="1" x14ac:dyDescent="0.2">
      <c r="A1485" s="78" t="s">
        <v>126</v>
      </c>
      <c r="B1485" s="80">
        <v>12</v>
      </c>
      <c r="C1485" s="83">
        <v>90577.34</v>
      </c>
      <c r="D1485" s="83">
        <v>0</v>
      </c>
      <c r="E1485" s="83">
        <v>90577.34</v>
      </c>
      <c r="F1485" s="78" t="s">
        <v>3595</v>
      </c>
      <c r="G1485" s="78" t="s">
        <v>442</v>
      </c>
      <c r="H1485" s="78" t="s">
        <v>635</v>
      </c>
      <c r="I1485" s="78" t="s">
        <v>3596</v>
      </c>
    </row>
    <row r="1486" spans="1:9" s="54" customFormat="1" ht="13.5" hidden="1" customHeight="1" x14ac:dyDescent="0.2">
      <c r="A1486" s="78" t="s">
        <v>127</v>
      </c>
      <c r="B1486" s="80">
        <v>1</v>
      </c>
      <c r="C1486" s="83">
        <v>196473.29</v>
      </c>
      <c r="D1486" s="83">
        <v>0</v>
      </c>
      <c r="E1486" s="83">
        <v>196473.29</v>
      </c>
      <c r="F1486" s="78" t="s">
        <v>3597</v>
      </c>
      <c r="G1486" s="78" t="s">
        <v>456</v>
      </c>
      <c r="H1486" s="78" t="s">
        <v>602</v>
      </c>
      <c r="I1486" s="78" t="s">
        <v>3598</v>
      </c>
    </row>
    <row r="1487" spans="1:9" s="54" customFormat="1" ht="13.5" hidden="1" customHeight="1" x14ac:dyDescent="0.2">
      <c r="A1487" s="78" t="s">
        <v>127</v>
      </c>
      <c r="B1487" s="80">
        <v>2</v>
      </c>
      <c r="C1487" s="83">
        <v>196473.29</v>
      </c>
      <c r="D1487" s="83">
        <v>0</v>
      </c>
      <c r="E1487" s="83">
        <v>196473.29</v>
      </c>
      <c r="F1487" s="78" t="s">
        <v>3599</v>
      </c>
      <c r="G1487" s="78" t="s">
        <v>456</v>
      </c>
      <c r="H1487" s="78" t="s">
        <v>605</v>
      </c>
      <c r="I1487" s="78" t="s">
        <v>3600</v>
      </c>
    </row>
    <row r="1488" spans="1:9" s="54" customFormat="1" ht="13.5" hidden="1" customHeight="1" x14ac:dyDescent="0.2">
      <c r="A1488" s="78" t="s">
        <v>127</v>
      </c>
      <c r="B1488" s="80">
        <v>3</v>
      </c>
      <c r="C1488" s="83">
        <v>196473.29</v>
      </c>
      <c r="D1488" s="83">
        <v>0</v>
      </c>
      <c r="E1488" s="83">
        <v>196473.29</v>
      </c>
      <c r="F1488" s="78" t="s">
        <v>3601</v>
      </c>
      <c r="G1488" s="78" t="s">
        <v>456</v>
      </c>
      <c r="H1488" s="78" t="s">
        <v>608</v>
      </c>
      <c r="I1488" s="78" t="s">
        <v>3602</v>
      </c>
    </row>
    <row r="1489" spans="1:9" s="54" customFormat="1" ht="13.5" hidden="1" customHeight="1" x14ac:dyDescent="0.2">
      <c r="A1489" s="78" t="s">
        <v>127</v>
      </c>
      <c r="B1489" s="80">
        <v>4</v>
      </c>
      <c r="C1489" s="83">
        <v>196473.29</v>
      </c>
      <c r="D1489" s="83">
        <v>0</v>
      </c>
      <c r="E1489" s="83">
        <v>196473.29</v>
      </c>
      <c r="F1489" s="78" t="s">
        <v>3603</v>
      </c>
      <c r="G1489" s="78" t="s">
        <v>456</v>
      </c>
      <c r="H1489" s="78" t="s">
        <v>611</v>
      </c>
      <c r="I1489" s="78" t="s">
        <v>3604</v>
      </c>
    </row>
    <row r="1490" spans="1:9" s="54" customFormat="1" ht="13.5" hidden="1" customHeight="1" x14ac:dyDescent="0.2">
      <c r="A1490" s="78" t="s">
        <v>127</v>
      </c>
      <c r="B1490" s="80">
        <v>5</v>
      </c>
      <c r="C1490" s="83">
        <v>196473.29</v>
      </c>
      <c r="D1490" s="83">
        <v>0</v>
      </c>
      <c r="E1490" s="83">
        <v>196473.29</v>
      </c>
      <c r="F1490" s="78" t="s">
        <v>3605</v>
      </c>
      <c r="G1490" s="78" t="s">
        <v>456</v>
      </c>
      <c r="H1490" s="78" t="s">
        <v>614</v>
      </c>
      <c r="I1490" s="78" t="s">
        <v>3606</v>
      </c>
    </row>
    <row r="1491" spans="1:9" s="54" customFormat="1" ht="13.5" hidden="1" customHeight="1" x14ac:dyDescent="0.2">
      <c r="A1491" s="78" t="s">
        <v>127</v>
      </c>
      <c r="B1491" s="80">
        <v>6</v>
      </c>
      <c r="C1491" s="83">
        <v>182667.09</v>
      </c>
      <c r="D1491" s="83">
        <v>0</v>
      </c>
      <c r="E1491" s="83">
        <v>182667.09</v>
      </c>
      <c r="F1491" s="78" t="s">
        <v>3607</v>
      </c>
      <c r="G1491" s="78" t="s">
        <v>456</v>
      </c>
      <c r="H1491" s="78" t="s">
        <v>617</v>
      </c>
      <c r="I1491" s="78" t="s">
        <v>3608</v>
      </c>
    </row>
    <row r="1492" spans="1:9" s="54" customFormat="1" ht="13.5" hidden="1" customHeight="1" x14ac:dyDescent="0.2">
      <c r="A1492" s="78" t="s">
        <v>127</v>
      </c>
      <c r="B1492" s="80">
        <v>7</v>
      </c>
      <c r="C1492" s="83">
        <v>178382.98</v>
      </c>
      <c r="D1492" s="83">
        <v>0</v>
      </c>
      <c r="E1492" s="83">
        <v>178382.98</v>
      </c>
      <c r="F1492" s="78" t="s">
        <v>3609</v>
      </c>
      <c r="G1492" s="78" t="s">
        <v>456</v>
      </c>
      <c r="H1492" s="78" t="s">
        <v>620</v>
      </c>
      <c r="I1492" s="78" t="s">
        <v>3610</v>
      </c>
    </row>
    <row r="1493" spans="1:9" s="54" customFormat="1" ht="13.5" hidden="1" customHeight="1" x14ac:dyDescent="0.2">
      <c r="A1493" s="78" t="s">
        <v>127</v>
      </c>
      <c r="B1493" s="80">
        <v>8</v>
      </c>
      <c r="C1493" s="83">
        <v>178384.45</v>
      </c>
      <c r="D1493" s="83">
        <v>0</v>
      </c>
      <c r="E1493" s="83">
        <v>178384.45</v>
      </c>
      <c r="F1493" s="78" t="s">
        <v>3611</v>
      </c>
      <c r="G1493" s="78" t="s">
        <v>456</v>
      </c>
      <c r="H1493" s="78" t="s">
        <v>623</v>
      </c>
      <c r="I1493" s="78" t="s">
        <v>3612</v>
      </c>
    </row>
    <row r="1494" spans="1:9" s="54" customFormat="1" ht="13.5" hidden="1" customHeight="1" x14ac:dyDescent="0.2">
      <c r="A1494" s="78" t="s">
        <v>127</v>
      </c>
      <c r="B1494" s="80">
        <v>9</v>
      </c>
      <c r="C1494" s="83">
        <v>187044.47</v>
      </c>
      <c r="D1494" s="83">
        <v>0</v>
      </c>
      <c r="E1494" s="83">
        <v>187044.47</v>
      </c>
      <c r="F1494" s="78" t="s">
        <v>3613</v>
      </c>
      <c r="G1494" s="78" t="s">
        <v>456</v>
      </c>
      <c r="H1494" s="78" t="s">
        <v>626</v>
      </c>
      <c r="I1494" s="78" t="s">
        <v>3614</v>
      </c>
    </row>
    <row r="1495" spans="1:9" s="54" customFormat="1" ht="13.5" hidden="1" customHeight="1" x14ac:dyDescent="0.2">
      <c r="A1495" s="78" t="s">
        <v>127</v>
      </c>
      <c r="B1495" s="80">
        <v>10</v>
      </c>
      <c r="C1495" s="83">
        <v>187044.47</v>
      </c>
      <c r="D1495" s="83">
        <v>0</v>
      </c>
      <c r="E1495" s="83">
        <v>187044.47</v>
      </c>
      <c r="F1495" s="78" t="s">
        <v>3615</v>
      </c>
      <c r="G1495" s="78" t="s">
        <v>456</v>
      </c>
      <c r="H1495" s="78" t="s">
        <v>629</v>
      </c>
      <c r="I1495" s="78" t="s">
        <v>3616</v>
      </c>
    </row>
    <row r="1496" spans="1:9" s="54" customFormat="1" ht="13.5" hidden="1" customHeight="1" x14ac:dyDescent="0.2">
      <c r="A1496" s="78" t="s">
        <v>127</v>
      </c>
      <c r="B1496" s="80">
        <v>11</v>
      </c>
      <c r="C1496" s="83">
        <v>187044.48000000001</v>
      </c>
      <c r="D1496" s="83">
        <v>0</v>
      </c>
      <c r="E1496" s="83">
        <v>187044.48000000001</v>
      </c>
      <c r="F1496" s="78" t="s">
        <v>3617</v>
      </c>
      <c r="G1496" s="78" t="s">
        <v>456</v>
      </c>
      <c r="H1496" s="78" t="s">
        <v>632</v>
      </c>
      <c r="I1496" s="78" t="s">
        <v>3618</v>
      </c>
    </row>
    <row r="1497" spans="1:9" s="54" customFormat="1" ht="13.5" hidden="1" customHeight="1" x14ac:dyDescent="0.2">
      <c r="A1497" s="78" t="s">
        <v>127</v>
      </c>
      <c r="B1497" s="80">
        <v>12</v>
      </c>
      <c r="C1497" s="83">
        <v>187039.77</v>
      </c>
      <c r="D1497" s="83">
        <v>0</v>
      </c>
      <c r="E1497" s="83">
        <v>187039.77</v>
      </c>
      <c r="F1497" s="78" t="s">
        <v>3619</v>
      </c>
      <c r="G1497" s="78" t="s">
        <v>456</v>
      </c>
      <c r="H1497" s="78" t="s">
        <v>635</v>
      </c>
      <c r="I1497" s="78" t="s">
        <v>3620</v>
      </c>
    </row>
    <row r="1498" spans="1:9" s="54" customFormat="1" ht="13.5" hidden="1" customHeight="1" x14ac:dyDescent="0.2">
      <c r="A1498" s="78" t="s">
        <v>128</v>
      </c>
      <c r="B1498" s="80">
        <v>1</v>
      </c>
      <c r="C1498" s="83">
        <v>340032.82</v>
      </c>
      <c r="D1498" s="83">
        <v>0</v>
      </c>
      <c r="E1498" s="83">
        <v>340032.82</v>
      </c>
      <c r="F1498" s="78" t="s">
        <v>3621</v>
      </c>
      <c r="G1498" s="78" t="s">
        <v>361</v>
      </c>
      <c r="H1498" s="78" t="s">
        <v>602</v>
      </c>
      <c r="I1498" s="78" t="s">
        <v>3622</v>
      </c>
    </row>
    <row r="1499" spans="1:9" s="54" customFormat="1" ht="13.5" hidden="1" customHeight="1" x14ac:dyDescent="0.2">
      <c r="A1499" s="78" t="s">
        <v>128</v>
      </c>
      <c r="B1499" s="80">
        <v>2</v>
      </c>
      <c r="C1499" s="83">
        <v>340032.82</v>
      </c>
      <c r="D1499" s="83">
        <v>0</v>
      </c>
      <c r="E1499" s="83">
        <v>340032.82</v>
      </c>
      <c r="F1499" s="78" t="s">
        <v>3623</v>
      </c>
      <c r="G1499" s="78" t="s">
        <v>361</v>
      </c>
      <c r="H1499" s="78" t="s">
        <v>605</v>
      </c>
      <c r="I1499" s="78" t="s">
        <v>3624</v>
      </c>
    </row>
    <row r="1500" spans="1:9" s="54" customFormat="1" ht="13.5" hidden="1" customHeight="1" x14ac:dyDescent="0.2">
      <c r="A1500" s="78" t="s">
        <v>128</v>
      </c>
      <c r="B1500" s="80">
        <v>3</v>
      </c>
      <c r="C1500" s="83">
        <v>340032.82</v>
      </c>
      <c r="D1500" s="83">
        <v>0</v>
      </c>
      <c r="E1500" s="83">
        <v>340032.82</v>
      </c>
      <c r="F1500" s="78" t="s">
        <v>3625</v>
      </c>
      <c r="G1500" s="78" t="s">
        <v>361</v>
      </c>
      <c r="H1500" s="78" t="s">
        <v>608</v>
      </c>
      <c r="I1500" s="78" t="s">
        <v>3626</v>
      </c>
    </row>
    <row r="1501" spans="1:9" s="54" customFormat="1" ht="13.5" hidden="1" customHeight="1" x14ac:dyDescent="0.2">
      <c r="A1501" s="78" t="s">
        <v>128</v>
      </c>
      <c r="B1501" s="80">
        <v>4</v>
      </c>
      <c r="C1501" s="83">
        <v>340032.82</v>
      </c>
      <c r="D1501" s="83">
        <v>0</v>
      </c>
      <c r="E1501" s="83">
        <v>340032.82</v>
      </c>
      <c r="F1501" s="78" t="s">
        <v>3627</v>
      </c>
      <c r="G1501" s="78" t="s">
        <v>361</v>
      </c>
      <c r="H1501" s="78" t="s">
        <v>611</v>
      </c>
      <c r="I1501" s="78" t="s">
        <v>3628</v>
      </c>
    </row>
    <row r="1502" spans="1:9" s="54" customFormat="1" ht="13.5" hidden="1" customHeight="1" x14ac:dyDescent="0.2">
      <c r="A1502" s="78" t="s">
        <v>128</v>
      </c>
      <c r="B1502" s="80">
        <v>5</v>
      </c>
      <c r="C1502" s="83">
        <v>340032.82</v>
      </c>
      <c r="D1502" s="83">
        <v>0</v>
      </c>
      <c r="E1502" s="83">
        <v>340032.82</v>
      </c>
      <c r="F1502" s="78" t="s">
        <v>3629</v>
      </c>
      <c r="G1502" s="78" t="s">
        <v>361</v>
      </c>
      <c r="H1502" s="78" t="s">
        <v>614</v>
      </c>
      <c r="I1502" s="78" t="s">
        <v>3630</v>
      </c>
    </row>
    <row r="1503" spans="1:9" s="54" customFormat="1" ht="13.5" hidden="1" customHeight="1" x14ac:dyDescent="0.2">
      <c r="A1503" s="78" t="s">
        <v>128</v>
      </c>
      <c r="B1503" s="80">
        <v>6</v>
      </c>
      <c r="C1503" s="83">
        <v>337109.18</v>
      </c>
      <c r="D1503" s="83">
        <v>0</v>
      </c>
      <c r="E1503" s="83">
        <v>337109.18</v>
      </c>
      <c r="F1503" s="78" t="s">
        <v>3631</v>
      </c>
      <c r="G1503" s="78" t="s">
        <v>361</v>
      </c>
      <c r="H1503" s="78" t="s">
        <v>617</v>
      </c>
      <c r="I1503" s="78" t="s">
        <v>3632</v>
      </c>
    </row>
    <row r="1504" spans="1:9" s="54" customFormat="1" ht="13.5" hidden="1" customHeight="1" x14ac:dyDescent="0.2">
      <c r="A1504" s="78" t="s">
        <v>128</v>
      </c>
      <c r="B1504" s="80">
        <v>7</v>
      </c>
      <c r="C1504" s="83">
        <v>337095.46</v>
      </c>
      <c r="D1504" s="83">
        <v>0</v>
      </c>
      <c r="E1504" s="83">
        <v>337095.46</v>
      </c>
      <c r="F1504" s="78" t="s">
        <v>3633</v>
      </c>
      <c r="G1504" s="78" t="s">
        <v>361</v>
      </c>
      <c r="H1504" s="78" t="s">
        <v>620</v>
      </c>
      <c r="I1504" s="78" t="s">
        <v>3634</v>
      </c>
    </row>
    <row r="1505" spans="1:9" s="54" customFormat="1" ht="13.5" hidden="1" customHeight="1" x14ac:dyDescent="0.2">
      <c r="A1505" s="78" t="s">
        <v>128</v>
      </c>
      <c r="B1505" s="80">
        <v>8</v>
      </c>
      <c r="C1505" s="83">
        <v>337098.33</v>
      </c>
      <c r="D1505" s="83">
        <v>0</v>
      </c>
      <c r="E1505" s="83">
        <v>337098.33</v>
      </c>
      <c r="F1505" s="78" t="s">
        <v>3635</v>
      </c>
      <c r="G1505" s="78" t="s">
        <v>361</v>
      </c>
      <c r="H1505" s="78" t="s">
        <v>623</v>
      </c>
      <c r="I1505" s="78" t="s">
        <v>3636</v>
      </c>
    </row>
    <row r="1506" spans="1:9" s="54" customFormat="1" ht="13.5" hidden="1" customHeight="1" x14ac:dyDescent="0.2">
      <c r="A1506" s="78" t="s">
        <v>128</v>
      </c>
      <c r="B1506" s="80">
        <v>9</v>
      </c>
      <c r="C1506" s="83">
        <v>353919.98</v>
      </c>
      <c r="D1506" s="83">
        <v>0</v>
      </c>
      <c r="E1506" s="83">
        <v>353919.98</v>
      </c>
      <c r="F1506" s="78" t="s">
        <v>3637</v>
      </c>
      <c r="G1506" s="78" t="s">
        <v>361</v>
      </c>
      <c r="H1506" s="78" t="s">
        <v>626</v>
      </c>
      <c r="I1506" s="78" t="s">
        <v>3638</v>
      </c>
    </row>
    <row r="1507" spans="1:9" s="54" customFormat="1" ht="13.5" hidden="1" customHeight="1" x14ac:dyDescent="0.2">
      <c r="A1507" s="78" t="s">
        <v>128</v>
      </c>
      <c r="B1507" s="80">
        <v>10</v>
      </c>
      <c r="C1507" s="83">
        <v>353919.98</v>
      </c>
      <c r="D1507" s="83">
        <v>0</v>
      </c>
      <c r="E1507" s="83">
        <v>353919.98</v>
      </c>
      <c r="F1507" s="78" t="s">
        <v>3639</v>
      </c>
      <c r="G1507" s="78" t="s">
        <v>361</v>
      </c>
      <c r="H1507" s="78" t="s">
        <v>629</v>
      </c>
      <c r="I1507" s="78" t="s">
        <v>3640</v>
      </c>
    </row>
    <row r="1508" spans="1:9" s="54" customFormat="1" ht="13.5" hidden="1" customHeight="1" x14ac:dyDescent="0.2">
      <c r="A1508" s="78" t="s">
        <v>128</v>
      </c>
      <c r="B1508" s="80">
        <v>11</v>
      </c>
      <c r="C1508" s="83">
        <v>353919.98</v>
      </c>
      <c r="D1508" s="83">
        <v>0</v>
      </c>
      <c r="E1508" s="83">
        <v>353919.98</v>
      </c>
      <c r="F1508" s="78" t="s">
        <v>3641</v>
      </c>
      <c r="G1508" s="78" t="s">
        <v>361</v>
      </c>
      <c r="H1508" s="78" t="s">
        <v>632</v>
      </c>
      <c r="I1508" s="78" t="s">
        <v>3642</v>
      </c>
    </row>
    <row r="1509" spans="1:9" s="54" customFormat="1" ht="13.5" hidden="1" customHeight="1" x14ac:dyDescent="0.2">
      <c r="A1509" s="78" t="s">
        <v>128</v>
      </c>
      <c r="B1509" s="80">
        <v>12</v>
      </c>
      <c r="C1509" s="83">
        <v>353910.83</v>
      </c>
      <c r="D1509" s="83">
        <v>0</v>
      </c>
      <c r="E1509" s="83">
        <v>353910.83</v>
      </c>
      <c r="F1509" s="78" t="s">
        <v>3643</v>
      </c>
      <c r="G1509" s="78" t="s">
        <v>361</v>
      </c>
      <c r="H1509" s="78" t="s">
        <v>635</v>
      </c>
      <c r="I1509" s="78" t="s">
        <v>3644</v>
      </c>
    </row>
    <row r="1510" spans="1:9" s="54" customFormat="1" ht="13.5" hidden="1" customHeight="1" x14ac:dyDescent="0.2">
      <c r="A1510" s="78" t="s">
        <v>129</v>
      </c>
      <c r="B1510" s="80">
        <v>1</v>
      </c>
      <c r="C1510" s="83">
        <v>28516.93</v>
      </c>
      <c r="D1510" s="83">
        <v>0</v>
      </c>
      <c r="E1510" s="83">
        <v>28516.93</v>
      </c>
      <c r="F1510" s="78" t="s">
        <v>3645</v>
      </c>
      <c r="G1510" s="78" t="s">
        <v>362</v>
      </c>
      <c r="H1510" s="78" t="s">
        <v>602</v>
      </c>
      <c r="I1510" s="78" t="s">
        <v>3646</v>
      </c>
    </row>
    <row r="1511" spans="1:9" s="54" customFormat="1" ht="13.5" hidden="1" customHeight="1" x14ac:dyDescent="0.2">
      <c r="A1511" s="78" t="s">
        <v>129</v>
      </c>
      <c r="B1511" s="80">
        <v>2</v>
      </c>
      <c r="C1511" s="83">
        <v>28516.93</v>
      </c>
      <c r="D1511" s="83">
        <v>0</v>
      </c>
      <c r="E1511" s="83">
        <v>28516.93</v>
      </c>
      <c r="F1511" s="78" t="s">
        <v>3647</v>
      </c>
      <c r="G1511" s="78" t="s">
        <v>362</v>
      </c>
      <c r="H1511" s="78" t="s">
        <v>605</v>
      </c>
      <c r="I1511" s="78" t="s">
        <v>3648</v>
      </c>
    </row>
    <row r="1512" spans="1:9" s="54" customFormat="1" ht="13.5" hidden="1" customHeight="1" x14ac:dyDescent="0.2">
      <c r="A1512" s="78" t="s">
        <v>129</v>
      </c>
      <c r="B1512" s="80">
        <v>3</v>
      </c>
      <c r="C1512" s="83">
        <v>28516.93</v>
      </c>
      <c r="D1512" s="83">
        <v>0</v>
      </c>
      <c r="E1512" s="83">
        <v>28516.93</v>
      </c>
      <c r="F1512" s="78" t="s">
        <v>3649</v>
      </c>
      <c r="G1512" s="78" t="s">
        <v>362</v>
      </c>
      <c r="H1512" s="78" t="s">
        <v>608</v>
      </c>
      <c r="I1512" s="78" t="s">
        <v>3650</v>
      </c>
    </row>
    <row r="1513" spans="1:9" s="54" customFormat="1" ht="13.5" hidden="1" customHeight="1" x14ac:dyDescent="0.2">
      <c r="A1513" s="78" t="s">
        <v>129</v>
      </c>
      <c r="B1513" s="80">
        <v>4</v>
      </c>
      <c r="C1513" s="83">
        <v>28516.93</v>
      </c>
      <c r="D1513" s="83">
        <v>0</v>
      </c>
      <c r="E1513" s="83">
        <v>28516.93</v>
      </c>
      <c r="F1513" s="78" t="s">
        <v>3651</v>
      </c>
      <c r="G1513" s="78" t="s">
        <v>362</v>
      </c>
      <c r="H1513" s="78" t="s">
        <v>611</v>
      </c>
      <c r="I1513" s="78" t="s">
        <v>3652</v>
      </c>
    </row>
    <row r="1514" spans="1:9" s="54" customFormat="1" ht="13.5" hidden="1" customHeight="1" x14ac:dyDescent="0.2">
      <c r="A1514" s="78" t="s">
        <v>129</v>
      </c>
      <c r="B1514" s="80">
        <v>5</v>
      </c>
      <c r="C1514" s="83">
        <v>28516.93</v>
      </c>
      <c r="D1514" s="83">
        <v>0</v>
      </c>
      <c r="E1514" s="83">
        <v>28516.93</v>
      </c>
      <c r="F1514" s="78" t="s">
        <v>3653</v>
      </c>
      <c r="G1514" s="78" t="s">
        <v>362</v>
      </c>
      <c r="H1514" s="78" t="s">
        <v>614</v>
      </c>
      <c r="I1514" s="78" t="s">
        <v>3654</v>
      </c>
    </row>
    <row r="1515" spans="1:9" s="54" customFormat="1" ht="13.5" hidden="1" customHeight="1" x14ac:dyDescent="0.2">
      <c r="A1515" s="78" t="s">
        <v>129</v>
      </c>
      <c r="B1515" s="80">
        <v>6</v>
      </c>
      <c r="C1515" s="83">
        <v>96739.67</v>
      </c>
      <c r="D1515" s="83">
        <v>0</v>
      </c>
      <c r="E1515" s="83">
        <v>96739.67</v>
      </c>
      <c r="F1515" s="78" t="s">
        <v>3655</v>
      </c>
      <c r="G1515" s="78" t="s">
        <v>362</v>
      </c>
      <c r="H1515" s="78" t="s">
        <v>617</v>
      </c>
      <c r="I1515" s="78" t="s">
        <v>3656</v>
      </c>
    </row>
    <row r="1516" spans="1:9" s="54" customFormat="1" ht="13.5" hidden="1" customHeight="1" x14ac:dyDescent="0.2">
      <c r="A1516" s="78" t="s">
        <v>129</v>
      </c>
      <c r="B1516" s="80">
        <v>7</v>
      </c>
      <c r="C1516" s="83">
        <v>77704.929999999993</v>
      </c>
      <c r="D1516" s="83">
        <v>0</v>
      </c>
      <c r="E1516" s="83">
        <v>77704.929999999993</v>
      </c>
      <c r="F1516" s="78" t="s">
        <v>3657</v>
      </c>
      <c r="G1516" s="78" t="s">
        <v>362</v>
      </c>
      <c r="H1516" s="78" t="s">
        <v>620</v>
      </c>
      <c r="I1516" s="78" t="s">
        <v>3658</v>
      </c>
    </row>
    <row r="1517" spans="1:9" s="54" customFormat="1" ht="13.5" hidden="1" customHeight="1" x14ac:dyDescent="0.2">
      <c r="A1517" s="78" t="s">
        <v>129</v>
      </c>
      <c r="B1517" s="80">
        <v>8</v>
      </c>
      <c r="C1517" s="83">
        <v>77707.16</v>
      </c>
      <c r="D1517" s="83">
        <v>0</v>
      </c>
      <c r="E1517" s="83">
        <v>77707.16</v>
      </c>
      <c r="F1517" s="78" t="s">
        <v>3659</v>
      </c>
      <c r="G1517" s="78" t="s">
        <v>362</v>
      </c>
      <c r="H1517" s="78" t="s">
        <v>623</v>
      </c>
      <c r="I1517" s="78" t="s">
        <v>3660</v>
      </c>
    </row>
    <row r="1518" spans="1:9" s="54" customFormat="1" ht="13.5" hidden="1" customHeight="1" x14ac:dyDescent="0.2">
      <c r="A1518" s="78" t="s">
        <v>129</v>
      </c>
      <c r="B1518" s="80">
        <v>9</v>
      </c>
      <c r="C1518" s="83">
        <v>90822.51</v>
      </c>
      <c r="D1518" s="83">
        <v>0</v>
      </c>
      <c r="E1518" s="83">
        <v>90822.51</v>
      </c>
      <c r="F1518" s="78" t="s">
        <v>3661</v>
      </c>
      <c r="G1518" s="78" t="s">
        <v>362</v>
      </c>
      <c r="H1518" s="78" t="s">
        <v>626</v>
      </c>
      <c r="I1518" s="78" t="s">
        <v>3662</v>
      </c>
    </row>
    <row r="1519" spans="1:9" s="54" customFormat="1" ht="13.5" hidden="1" customHeight="1" x14ac:dyDescent="0.2">
      <c r="A1519" s="78" t="s">
        <v>129</v>
      </c>
      <c r="B1519" s="80">
        <v>10</v>
      </c>
      <c r="C1519" s="83">
        <v>90822.5</v>
      </c>
      <c r="D1519" s="83">
        <v>0</v>
      </c>
      <c r="E1519" s="83">
        <v>90822.5</v>
      </c>
      <c r="F1519" s="78" t="s">
        <v>3663</v>
      </c>
      <c r="G1519" s="78" t="s">
        <v>362</v>
      </c>
      <c r="H1519" s="78" t="s">
        <v>629</v>
      </c>
      <c r="I1519" s="78" t="s">
        <v>3664</v>
      </c>
    </row>
    <row r="1520" spans="1:9" s="54" customFormat="1" ht="13.5" hidden="1" customHeight="1" x14ac:dyDescent="0.2">
      <c r="A1520" s="78" t="s">
        <v>129</v>
      </c>
      <c r="B1520" s="80">
        <v>11</v>
      </c>
      <c r="C1520" s="83">
        <v>90822.51</v>
      </c>
      <c r="D1520" s="83">
        <v>0</v>
      </c>
      <c r="E1520" s="83">
        <v>90822.51</v>
      </c>
      <c r="F1520" s="78" t="s">
        <v>3665</v>
      </c>
      <c r="G1520" s="78" t="s">
        <v>362</v>
      </c>
      <c r="H1520" s="78" t="s">
        <v>632</v>
      </c>
      <c r="I1520" s="78" t="s">
        <v>3666</v>
      </c>
    </row>
    <row r="1521" spans="1:9" s="54" customFormat="1" ht="13.5" hidden="1" customHeight="1" x14ac:dyDescent="0.2">
      <c r="A1521" s="78" t="s">
        <v>129</v>
      </c>
      <c r="B1521" s="80">
        <v>12</v>
      </c>
      <c r="C1521" s="83">
        <v>90815.37</v>
      </c>
      <c r="D1521" s="83">
        <v>0</v>
      </c>
      <c r="E1521" s="83">
        <v>90815.37</v>
      </c>
      <c r="F1521" s="78" t="s">
        <v>3667</v>
      </c>
      <c r="G1521" s="78" t="s">
        <v>362</v>
      </c>
      <c r="H1521" s="78" t="s">
        <v>635</v>
      </c>
      <c r="I1521" s="78" t="s">
        <v>3668</v>
      </c>
    </row>
    <row r="1522" spans="1:9" s="54" customFormat="1" ht="13.5" hidden="1" customHeight="1" x14ac:dyDescent="0.2">
      <c r="A1522" s="78" t="s">
        <v>130</v>
      </c>
      <c r="B1522" s="80">
        <v>1</v>
      </c>
      <c r="C1522" s="83">
        <v>299224.84999999998</v>
      </c>
      <c r="D1522" s="83">
        <v>0</v>
      </c>
      <c r="E1522" s="83">
        <v>299224.84999999998</v>
      </c>
      <c r="F1522" s="78" t="s">
        <v>3669</v>
      </c>
      <c r="G1522" s="78" t="s">
        <v>393</v>
      </c>
      <c r="H1522" s="78" t="s">
        <v>602</v>
      </c>
      <c r="I1522" s="78" t="s">
        <v>3670</v>
      </c>
    </row>
    <row r="1523" spans="1:9" s="54" customFormat="1" ht="13.5" hidden="1" customHeight="1" x14ac:dyDescent="0.2">
      <c r="A1523" s="78" t="s">
        <v>130</v>
      </c>
      <c r="B1523" s="80">
        <v>2</v>
      </c>
      <c r="C1523" s="83">
        <v>299224.84999999998</v>
      </c>
      <c r="D1523" s="83">
        <v>0</v>
      </c>
      <c r="E1523" s="83">
        <v>299224.84999999998</v>
      </c>
      <c r="F1523" s="78" t="s">
        <v>3671</v>
      </c>
      <c r="G1523" s="78" t="s">
        <v>393</v>
      </c>
      <c r="H1523" s="78" t="s">
        <v>605</v>
      </c>
      <c r="I1523" s="78" t="s">
        <v>3672</v>
      </c>
    </row>
    <row r="1524" spans="1:9" s="54" customFormat="1" ht="13.5" hidden="1" customHeight="1" x14ac:dyDescent="0.2">
      <c r="A1524" s="78" t="s">
        <v>130</v>
      </c>
      <c r="B1524" s="80">
        <v>3</v>
      </c>
      <c r="C1524" s="83">
        <v>299224.84999999998</v>
      </c>
      <c r="D1524" s="83">
        <v>0</v>
      </c>
      <c r="E1524" s="83">
        <v>299224.84999999998</v>
      </c>
      <c r="F1524" s="78" t="s">
        <v>3673</v>
      </c>
      <c r="G1524" s="78" t="s">
        <v>393</v>
      </c>
      <c r="H1524" s="78" t="s">
        <v>608</v>
      </c>
      <c r="I1524" s="78" t="s">
        <v>3674</v>
      </c>
    </row>
    <row r="1525" spans="1:9" s="54" customFormat="1" ht="13.5" hidden="1" customHeight="1" x14ac:dyDescent="0.2">
      <c r="A1525" s="78" t="s">
        <v>130</v>
      </c>
      <c r="B1525" s="80">
        <v>4</v>
      </c>
      <c r="C1525" s="83">
        <v>299224.84999999998</v>
      </c>
      <c r="D1525" s="83">
        <v>0</v>
      </c>
      <c r="E1525" s="83">
        <v>299224.84999999998</v>
      </c>
      <c r="F1525" s="78" t="s">
        <v>3675</v>
      </c>
      <c r="G1525" s="78" t="s">
        <v>393</v>
      </c>
      <c r="H1525" s="78" t="s">
        <v>611</v>
      </c>
      <c r="I1525" s="78" t="s">
        <v>3676</v>
      </c>
    </row>
    <row r="1526" spans="1:9" s="54" customFormat="1" ht="13.5" hidden="1" customHeight="1" x14ac:dyDescent="0.2">
      <c r="A1526" s="78" t="s">
        <v>130</v>
      </c>
      <c r="B1526" s="80">
        <v>5</v>
      </c>
      <c r="C1526" s="83">
        <v>299224.84999999998</v>
      </c>
      <c r="D1526" s="83">
        <v>0</v>
      </c>
      <c r="E1526" s="83">
        <v>299224.84999999998</v>
      </c>
      <c r="F1526" s="78" t="s">
        <v>3677</v>
      </c>
      <c r="G1526" s="78" t="s">
        <v>393</v>
      </c>
      <c r="H1526" s="78" t="s">
        <v>614</v>
      </c>
      <c r="I1526" s="78" t="s">
        <v>3678</v>
      </c>
    </row>
    <row r="1527" spans="1:9" s="54" customFormat="1" ht="13.5" hidden="1" customHeight="1" x14ac:dyDescent="0.2">
      <c r="A1527" s="78" t="s">
        <v>130</v>
      </c>
      <c r="B1527" s="80">
        <v>6</v>
      </c>
      <c r="C1527" s="83">
        <v>271658.90999999997</v>
      </c>
      <c r="D1527" s="83">
        <v>0</v>
      </c>
      <c r="E1527" s="83">
        <v>271658.90999999997</v>
      </c>
      <c r="F1527" s="78" t="s">
        <v>3679</v>
      </c>
      <c r="G1527" s="78" t="s">
        <v>393</v>
      </c>
      <c r="H1527" s="78" t="s">
        <v>617</v>
      </c>
      <c r="I1527" s="78" t="s">
        <v>3680</v>
      </c>
    </row>
    <row r="1528" spans="1:9" s="54" customFormat="1" ht="13.5" hidden="1" customHeight="1" x14ac:dyDescent="0.2">
      <c r="A1528" s="78" t="s">
        <v>130</v>
      </c>
      <c r="B1528" s="80">
        <v>7</v>
      </c>
      <c r="C1528" s="83">
        <v>271882.03000000003</v>
      </c>
      <c r="D1528" s="83">
        <v>0</v>
      </c>
      <c r="E1528" s="83">
        <v>271882.03000000003</v>
      </c>
      <c r="F1528" s="78" t="s">
        <v>3681</v>
      </c>
      <c r="G1528" s="78" t="s">
        <v>393</v>
      </c>
      <c r="H1528" s="78" t="s">
        <v>620</v>
      </c>
      <c r="I1528" s="78" t="s">
        <v>3682</v>
      </c>
    </row>
    <row r="1529" spans="1:9" s="54" customFormat="1" ht="13.5" hidden="1" customHeight="1" x14ac:dyDescent="0.2">
      <c r="A1529" s="78" t="s">
        <v>130</v>
      </c>
      <c r="B1529" s="80">
        <v>8</v>
      </c>
      <c r="C1529" s="83">
        <v>271884.15999999997</v>
      </c>
      <c r="D1529" s="83">
        <v>0</v>
      </c>
      <c r="E1529" s="83">
        <v>271884.15999999997</v>
      </c>
      <c r="F1529" s="78" t="s">
        <v>3683</v>
      </c>
      <c r="G1529" s="78" t="s">
        <v>393</v>
      </c>
      <c r="H1529" s="78" t="s">
        <v>623</v>
      </c>
      <c r="I1529" s="78" t="s">
        <v>3684</v>
      </c>
    </row>
    <row r="1530" spans="1:9" s="54" customFormat="1" ht="13.5" hidden="1" customHeight="1" x14ac:dyDescent="0.2">
      <c r="A1530" s="78" t="s">
        <v>130</v>
      </c>
      <c r="B1530" s="80">
        <v>9</v>
      </c>
      <c r="C1530" s="83">
        <v>284353.39</v>
      </c>
      <c r="D1530" s="83">
        <v>0</v>
      </c>
      <c r="E1530" s="83">
        <v>284353.39</v>
      </c>
      <c r="F1530" s="78" t="s">
        <v>3685</v>
      </c>
      <c r="G1530" s="78" t="s">
        <v>393</v>
      </c>
      <c r="H1530" s="78" t="s">
        <v>626</v>
      </c>
      <c r="I1530" s="78" t="s">
        <v>3686</v>
      </c>
    </row>
    <row r="1531" spans="1:9" s="54" customFormat="1" ht="13.5" hidden="1" customHeight="1" x14ac:dyDescent="0.2">
      <c r="A1531" s="78" t="s">
        <v>130</v>
      </c>
      <c r="B1531" s="80">
        <v>10</v>
      </c>
      <c r="C1531" s="83">
        <v>284353.39</v>
      </c>
      <c r="D1531" s="83">
        <v>0</v>
      </c>
      <c r="E1531" s="83">
        <v>284353.39</v>
      </c>
      <c r="F1531" s="78" t="s">
        <v>3687</v>
      </c>
      <c r="G1531" s="78" t="s">
        <v>393</v>
      </c>
      <c r="H1531" s="78" t="s">
        <v>629</v>
      </c>
      <c r="I1531" s="78" t="s">
        <v>3688</v>
      </c>
    </row>
    <row r="1532" spans="1:9" s="54" customFormat="1" ht="13.5" hidden="1" customHeight="1" x14ac:dyDescent="0.2">
      <c r="A1532" s="78" t="s">
        <v>130</v>
      </c>
      <c r="B1532" s="80">
        <v>11</v>
      </c>
      <c r="C1532" s="83">
        <v>284353.38</v>
      </c>
      <c r="D1532" s="83">
        <v>0</v>
      </c>
      <c r="E1532" s="83">
        <v>284353.38</v>
      </c>
      <c r="F1532" s="78" t="s">
        <v>3689</v>
      </c>
      <c r="G1532" s="78" t="s">
        <v>393</v>
      </c>
      <c r="H1532" s="78" t="s">
        <v>632</v>
      </c>
      <c r="I1532" s="78" t="s">
        <v>3690</v>
      </c>
    </row>
    <row r="1533" spans="1:9" s="54" customFormat="1" ht="13.5" hidden="1" customHeight="1" x14ac:dyDescent="0.2">
      <c r="A1533" s="78" t="s">
        <v>130</v>
      </c>
      <c r="B1533" s="80">
        <v>12</v>
      </c>
      <c r="C1533" s="83">
        <v>284346.61</v>
      </c>
      <c r="D1533" s="83">
        <v>0</v>
      </c>
      <c r="E1533" s="83">
        <v>284346.61</v>
      </c>
      <c r="F1533" s="78" t="s">
        <v>3691</v>
      </c>
      <c r="G1533" s="78" t="s">
        <v>393</v>
      </c>
      <c r="H1533" s="78" t="s">
        <v>635</v>
      </c>
      <c r="I1533" s="78" t="s">
        <v>3692</v>
      </c>
    </row>
    <row r="1534" spans="1:9" s="54" customFormat="1" ht="13.5" hidden="1" customHeight="1" x14ac:dyDescent="0.2">
      <c r="A1534" s="78" t="s">
        <v>131</v>
      </c>
      <c r="B1534" s="80">
        <v>1</v>
      </c>
      <c r="C1534" s="83">
        <v>208430.45</v>
      </c>
      <c r="D1534" s="83">
        <v>0</v>
      </c>
      <c r="E1534" s="83">
        <v>208430.45</v>
      </c>
      <c r="F1534" s="78" t="s">
        <v>3693</v>
      </c>
      <c r="G1534" s="78" t="s">
        <v>391</v>
      </c>
      <c r="H1534" s="78" t="s">
        <v>602</v>
      </c>
      <c r="I1534" s="78" t="s">
        <v>3694</v>
      </c>
    </row>
    <row r="1535" spans="1:9" s="54" customFormat="1" ht="13.5" hidden="1" customHeight="1" x14ac:dyDescent="0.2">
      <c r="A1535" s="78" t="s">
        <v>131</v>
      </c>
      <c r="B1535" s="80">
        <v>2</v>
      </c>
      <c r="C1535" s="83">
        <v>208430.45</v>
      </c>
      <c r="D1535" s="83">
        <v>0</v>
      </c>
      <c r="E1535" s="83">
        <v>208430.45</v>
      </c>
      <c r="F1535" s="78" t="s">
        <v>3695</v>
      </c>
      <c r="G1535" s="78" t="s">
        <v>391</v>
      </c>
      <c r="H1535" s="78" t="s">
        <v>605</v>
      </c>
      <c r="I1535" s="78" t="s">
        <v>3696</v>
      </c>
    </row>
    <row r="1536" spans="1:9" s="54" customFormat="1" ht="13.5" hidden="1" customHeight="1" x14ac:dyDescent="0.2">
      <c r="A1536" s="78" t="s">
        <v>131</v>
      </c>
      <c r="B1536" s="80">
        <v>3</v>
      </c>
      <c r="C1536" s="83">
        <v>208430.45</v>
      </c>
      <c r="D1536" s="83">
        <v>0</v>
      </c>
      <c r="E1536" s="83">
        <v>208430.45</v>
      </c>
      <c r="F1536" s="78" t="s">
        <v>3697</v>
      </c>
      <c r="G1536" s="78" t="s">
        <v>391</v>
      </c>
      <c r="H1536" s="78" t="s">
        <v>608</v>
      </c>
      <c r="I1536" s="78" t="s">
        <v>3698</v>
      </c>
    </row>
    <row r="1537" spans="1:9" s="54" customFormat="1" ht="13.5" hidden="1" customHeight="1" x14ac:dyDescent="0.2">
      <c r="A1537" s="78" t="s">
        <v>131</v>
      </c>
      <c r="B1537" s="80">
        <v>4</v>
      </c>
      <c r="C1537" s="83">
        <v>208430.45</v>
      </c>
      <c r="D1537" s="83">
        <v>0</v>
      </c>
      <c r="E1537" s="83">
        <v>208430.45</v>
      </c>
      <c r="F1537" s="78" t="s">
        <v>3699</v>
      </c>
      <c r="G1537" s="78" t="s">
        <v>391</v>
      </c>
      <c r="H1537" s="78" t="s">
        <v>611</v>
      </c>
      <c r="I1537" s="78" t="s">
        <v>3700</v>
      </c>
    </row>
    <row r="1538" spans="1:9" s="54" customFormat="1" ht="13.5" hidden="1" customHeight="1" x14ac:dyDescent="0.2">
      <c r="A1538" s="78" t="s">
        <v>131</v>
      </c>
      <c r="B1538" s="80">
        <v>5</v>
      </c>
      <c r="C1538" s="83">
        <v>208430.45</v>
      </c>
      <c r="D1538" s="83">
        <v>0</v>
      </c>
      <c r="E1538" s="83">
        <v>208430.45</v>
      </c>
      <c r="F1538" s="78" t="s">
        <v>3701</v>
      </c>
      <c r="G1538" s="78" t="s">
        <v>391</v>
      </c>
      <c r="H1538" s="78" t="s">
        <v>614</v>
      </c>
      <c r="I1538" s="78" t="s">
        <v>3702</v>
      </c>
    </row>
    <row r="1539" spans="1:9" s="54" customFormat="1" ht="13.5" hidden="1" customHeight="1" x14ac:dyDescent="0.2">
      <c r="A1539" s="78" t="s">
        <v>131</v>
      </c>
      <c r="B1539" s="80">
        <v>6</v>
      </c>
      <c r="C1539" s="83">
        <v>198244.21</v>
      </c>
      <c r="D1539" s="83">
        <v>0</v>
      </c>
      <c r="E1539" s="83">
        <v>198244.21</v>
      </c>
      <c r="F1539" s="78" t="s">
        <v>3703</v>
      </c>
      <c r="G1539" s="78" t="s">
        <v>391</v>
      </c>
      <c r="H1539" s="78" t="s">
        <v>617</v>
      </c>
      <c r="I1539" s="78" t="s">
        <v>3704</v>
      </c>
    </row>
    <row r="1540" spans="1:9" s="54" customFormat="1" ht="13.5" hidden="1" customHeight="1" x14ac:dyDescent="0.2">
      <c r="A1540" s="78" t="s">
        <v>131</v>
      </c>
      <c r="B1540" s="80">
        <v>7</v>
      </c>
      <c r="C1540" s="83">
        <v>197946.62</v>
      </c>
      <c r="D1540" s="83">
        <v>0</v>
      </c>
      <c r="E1540" s="83">
        <v>197946.62</v>
      </c>
      <c r="F1540" s="78" t="s">
        <v>3705</v>
      </c>
      <c r="G1540" s="78" t="s">
        <v>391</v>
      </c>
      <c r="H1540" s="78" t="s">
        <v>620</v>
      </c>
      <c r="I1540" s="78" t="s">
        <v>3706</v>
      </c>
    </row>
    <row r="1541" spans="1:9" s="54" customFormat="1" ht="13.5" hidden="1" customHeight="1" x14ac:dyDescent="0.2">
      <c r="A1541" s="78" t="s">
        <v>131</v>
      </c>
      <c r="B1541" s="80">
        <v>8</v>
      </c>
      <c r="C1541" s="83">
        <v>197947.91</v>
      </c>
      <c r="D1541" s="83">
        <v>0</v>
      </c>
      <c r="E1541" s="83">
        <v>197947.91</v>
      </c>
      <c r="F1541" s="78" t="s">
        <v>3707</v>
      </c>
      <c r="G1541" s="78" t="s">
        <v>391</v>
      </c>
      <c r="H1541" s="78" t="s">
        <v>623</v>
      </c>
      <c r="I1541" s="78" t="s">
        <v>3708</v>
      </c>
    </row>
    <row r="1542" spans="1:9" s="54" customFormat="1" ht="13.5" hidden="1" customHeight="1" x14ac:dyDescent="0.2">
      <c r="A1542" s="78" t="s">
        <v>131</v>
      </c>
      <c r="B1542" s="80">
        <v>9</v>
      </c>
      <c r="C1542" s="83">
        <v>205503.46</v>
      </c>
      <c r="D1542" s="83">
        <v>0</v>
      </c>
      <c r="E1542" s="83">
        <v>205503.46</v>
      </c>
      <c r="F1542" s="78" t="s">
        <v>3709</v>
      </c>
      <c r="G1542" s="78" t="s">
        <v>391</v>
      </c>
      <c r="H1542" s="78" t="s">
        <v>626</v>
      </c>
      <c r="I1542" s="78" t="s">
        <v>3710</v>
      </c>
    </row>
    <row r="1543" spans="1:9" s="54" customFormat="1" ht="13.5" hidden="1" customHeight="1" x14ac:dyDescent="0.2">
      <c r="A1543" s="78" t="s">
        <v>131</v>
      </c>
      <c r="B1543" s="80">
        <v>10</v>
      </c>
      <c r="C1543" s="83">
        <v>205503.45</v>
      </c>
      <c r="D1543" s="83">
        <v>0</v>
      </c>
      <c r="E1543" s="83">
        <v>205503.45</v>
      </c>
      <c r="F1543" s="78" t="s">
        <v>3711</v>
      </c>
      <c r="G1543" s="78" t="s">
        <v>391</v>
      </c>
      <c r="H1543" s="78" t="s">
        <v>629</v>
      </c>
      <c r="I1543" s="78" t="s">
        <v>3712</v>
      </c>
    </row>
    <row r="1544" spans="1:9" s="54" customFormat="1" ht="13.5" hidden="1" customHeight="1" x14ac:dyDescent="0.2">
      <c r="A1544" s="78" t="s">
        <v>131</v>
      </c>
      <c r="B1544" s="80">
        <v>11</v>
      </c>
      <c r="C1544" s="83">
        <v>205503.46</v>
      </c>
      <c r="D1544" s="83">
        <v>0</v>
      </c>
      <c r="E1544" s="83">
        <v>205503.46</v>
      </c>
      <c r="F1544" s="78" t="s">
        <v>3713</v>
      </c>
      <c r="G1544" s="78" t="s">
        <v>391</v>
      </c>
      <c r="H1544" s="78" t="s">
        <v>632</v>
      </c>
      <c r="I1544" s="78" t="s">
        <v>3714</v>
      </c>
    </row>
    <row r="1545" spans="1:9" s="54" customFormat="1" ht="13.5" hidden="1" customHeight="1" x14ac:dyDescent="0.2">
      <c r="A1545" s="78" t="s">
        <v>131</v>
      </c>
      <c r="B1545" s="80">
        <v>12</v>
      </c>
      <c r="C1545" s="83">
        <v>205499.35</v>
      </c>
      <c r="D1545" s="83">
        <v>0</v>
      </c>
      <c r="E1545" s="83">
        <v>205499.35</v>
      </c>
      <c r="F1545" s="78" t="s">
        <v>3715</v>
      </c>
      <c r="G1545" s="78" t="s">
        <v>391</v>
      </c>
      <c r="H1545" s="78" t="s">
        <v>635</v>
      </c>
      <c r="I1545" s="78" t="s">
        <v>3716</v>
      </c>
    </row>
    <row r="1546" spans="1:9" s="54" customFormat="1" ht="13.5" hidden="1" customHeight="1" x14ac:dyDescent="0.2">
      <c r="A1546" s="78" t="s">
        <v>132</v>
      </c>
      <c r="B1546" s="80">
        <v>1</v>
      </c>
      <c r="C1546" s="83">
        <v>59231.82</v>
      </c>
      <c r="D1546" s="83">
        <v>0</v>
      </c>
      <c r="E1546" s="83">
        <v>59231.82</v>
      </c>
      <c r="F1546" s="78" t="s">
        <v>3717</v>
      </c>
      <c r="G1546" s="78" t="s">
        <v>374</v>
      </c>
      <c r="H1546" s="78" t="s">
        <v>602</v>
      </c>
      <c r="I1546" s="78" t="s">
        <v>3718</v>
      </c>
    </row>
    <row r="1547" spans="1:9" s="54" customFormat="1" ht="13.5" hidden="1" customHeight="1" x14ac:dyDescent="0.2">
      <c r="A1547" s="78" t="s">
        <v>132</v>
      </c>
      <c r="B1547" s="80">
        <v>2</v>
      </c>
      <c r="C1547" s="83">
        <v>59231.82</v>
      </c>
      <c r="D1547" s="83">
        <v>0</v>
      </c>
      <c r="E1547" s="83">
        <v>59231.82</v>
      </c>
      <c r="F1547" s="78" t="s">
        <v>3719</v>
      </c>
      <c r="G1547" s="78" t="s">
        <v>374</v>
      </c>
      <c r="H1547" s="78" t="s">
        <v>605</v>
      </c>
      <c r="I1547" s="78" t="s">
        <v>3720</v>
      </c>
    </row>
    <row r="1548" spans="1:9" s="54" customFormat="1" ht="13.5" hidden="1" customHeight="1" x14ac:dyDescent="0.2">
      <c r="A1548" s="78" t="s">
        <v>132</v>
      </c>
      <c r="B1548" s="80">
        <v>3</v>
      </c>
      <c r="C1548" s="83">
        <v>59231.82</v>
      </c>
      <c r="D1548" s="83">
        <v>0</v>
      </c>
      <c r="E1548" s="83">
        <v>59231.82</v>
      </c>
      <c r="F1548" s="78" t="s">
        <v>3721</v>
      </c>
      <c r="G1548" s="78" t="s">
        <v>374</v>
      </c>
      <c r="H1548" s="78" t="s">
        <v>608</v>
      </c>
      <c r="I1548" s="78" t="s">
        <v>3722</v>
      </c>
    </row>
    <row r="1549" spans="1:9" s="54" customFormat="1" ht="13.5" hidden="1" customHeight="1" x14ac:dyDescent="0.2">
      <c r="A1549" s="78" t="s">
        <v>132</v>
      </c>
      <c r="B1549" s="80">
        <v>4</v>
      </c>
      <c r="C1549" s="83">
        <v>59231.82</v>
      </c>
      <c r="D1549" s="83">
        <v>0</v>
      </c>
      <c r="E1549" s="83">
        <v>59231.82</v>
      </c>
      <c r="F1549" s="78" t="s">
        <v>3723</v>
      </c>
      <c r="G1549" s="78" t="s">
        <v>374</v>
      </c>
      <c r="H1549" s="78" t="s">
        <v>611</v>
      </c>
      <c r="I1549" s="78" t="s">
        <v>3724</v>
      </c>
    </row>
    <row r="1550" spans="1:9" s="54" customFormat="1" ht="13.5" hidden="1" customHeight="1" x14ac:dyDescent="0.2">
      <c r="A1550" s="78" t="s">
        <v>132</v>
      </c>
      <c r="B1550" s="80">
        <v>5</v>
      </c>
      <c r="C1550" s="83">
        <v>59231.82</v>
      </c>
      <c r="D1550" s="83">
        <v>0</v>
      </c>
      <c r="E1550" s="83">
        <v>59231.82</v>
      </c>
      <c r="F1550" s="78" t="s">
        <v>3725</v>
      </c>
      <c r="G1550" s="78" t="s">
        <v>374</v>
      </c>
      <c r="H1550" s="78" t="s">
        <v>614</v>
      </c>
      <c r="I1550" s="78" t="s">
        <v>3726</v>
      </c>
    </row>
    <row r="1551" spans="1:9" s="54" customFormat="1" ht="13.5" hidden="1" customHeight="1" x14ac:dyDescent="0.2">
      <c r="A1551" s="78" t="s">
        <v>132</v>
      </c>
      <c r="B1551" s="80">
        <v>6</v>
      </c>
      <c r="C1551" s="83">
        <v>409690.25</v>
      </c>
      <c r="D1551" s="83">
        <v>0</v>
      </c>
      <c r="E1551" s="83">
        <v>409690.25</v>
      </c>
      <c r="F1551" s="78" t="s">
        <v>3727</v>
      </c>
      <c r="G1551" s="78" t="s">
        <v>374</v>
      </c>
      <c r="H1551" s="78" t="s">
        <v>617</v>
      </c>
      <c r="I1551" s="78" t="s">
        <v>3728</v>
      </c>
    </row>
    <row r="1552" spans="1:9" s="54" customFormat="1" ht="13.5" hidden="1" customHeight="1" x14ac:dyDescent="0.2">
      <c r="A1552" s="78" t="s">
        <v>132</v>
      </c>
      <c r="B1552" s="80">
        <v>7</v>
      </c>
      <c r="C1552" s="83">
        <v>617872.32999999996</v>
      </c>
      <c r="D1552" s="83">
        <v>0</v>
      </c>
      <c r="E1552" s="83">
        <v>617872.32999999996</v>
      </c>
      <c r="F1552" s="78" t="s">
        <v>3729</v>
      </c>
      <c r="G1552" s="78" t="s">
        <v>374</v>
      </c>
      <c r="H1552" s="78" t="s">
        <v>620</v>
      </c>
      <c r="I1552" s="78" t="s">
        <v>3730</v>
      </c>
    </row>
    <row r="1553" spans="1:9" s="54" customFormat="1" ht="13.5" hidden="1" customHeight="1" x14ac:dyDescent="0.2">
      <c r="A1553" s="78" t="s">
        <v>132</v>
      </c>
      <c r="B1553" s="80">
        <v>8</v>
      </c>
      <c r="C1553" s="83">
        <v>617879.30000000005</v>
      </c>
      <c r="D1553" s="83">
        <v>0</v>
      </c>
      <c r="E1553" s="83">
        <v>617879.30000000005</v>
      </c>
      <c r="F1553" s="78" t="s">
        <v>3731</v>
      </c>
      <c r="G1553" s="78" t="s">
        <v>374</v>
      </c>
      <c r="H1553" s="78" t="s">
        <v>623</v>
      </c>
      <c r="I1553" s="78" t="s">
        <v>3732</v>
      </c>
    </row>
    <row r="1554" spans="1:9" s="54" customFormat="1" ht="13.5" hidden="1" customHeight="1" x14ac:dyDescent="0.2">
      <c r="A1554" s="78" t="s">
        <v>132</v>
      </c>
      <c r="B1554" s="80">
        <v>9</v>
      </c>
      <c r="C1554" s="83">
        <v>658768.55000000005</v>
      </c>
      <c r="D1554" s="83">
        <v>0</v>
      </c>
      <c r="E1554" s="83">
        <v>658768.55000000005</v>
      </c>
      <c r="F1554" s="78" t="s">
        <v>3733</v>
      </c>
      <c r="G1554" s="78" t="s">
        <v>374</v>
      </c>
      <c r="H1554" s="78" t="s">
        <v>626</v>
      </c>
      <c r="I1554" s="78" t="s">
        <v>3734</v>
      </c>
    </row>
    <row r="1555" spans="1:9" s="54" customFormat="1" ht="13.5" hidden="1" customHeight="1" x14ac:dyDescent="0.2">
      <c r="A1555" s="78" t="s">
        <v>132</v>
      </c>
      <c r="B1555" s="80">
        <v>10</v>
      </c>
      <c r="C1555" s="83">
        <v>658768.54</v>
      </c>
      <c r="D1555" s="83">
        <v>0</v>
      </c>
      <c r="E1555" s="83">
        <v>658768.54</v>
      </c>
      <c r="F1555" s="78" t="s">
        <v>3735</v>
      </c>
      <c r="G1555" s="78" t="s">
        <v>374</v>
      </c>
      <c r="H1555" s="78" t="s">
        <v>629</v>
      </c>
      <c r="I1555" s="78" t="s">
        <v>3736</v>
      </c>
    </row>
    <row r="1556" spans="1:9" s="54" customFormat="1" ht="13.5" hidden="1" customHeight="1" x14ac:dyDescent="0.2">
      <c r="A1556" s="78" t="s">
        <v>132</v>
      </c>
      <c r="B1556" s="80">
        <v>11</v>
      </c>
      <c r="C1556" s="83">
        <v>1250000</v>
      </c>
      <c r="D1556" s="83">
        <v>0</v>
      </c>
      <c r="E1556" s="83">
        <v>1250000</v>
      </c>
      <c r="F1556" s="78" t="s">
        <v>3737</v>
      </c>
      <c r="G1556" s="78" t="s">
        <v>374</v>
      </c>
      <c r="H1556" s="78" t="s">
        <v>632</v>
      </c>
      <c r="I1556" s="78" t="s">
        <v>3738</v>
      </c>
    </row>
    <row r="1557" spans="1:9" s="54" customFormat="1" ht="13.5" hidden="1" customHeight="1" x14ac:dyDescent="0.2">
      <c r="A1557" s="78" t="s">
        <v>132</v>
      </c>
      <c r="B1557" s="80">
        <v>12</v>
      </c>
      <c r="C1557" s="83">
        <v>67514.87</v>
      </c>
      <c r="D1557" s="83">
        <v>0</v>
      </c>
      <c r="E1557" s="83">
        <v>67514.87</v>
      </c>
      <c r="F1557" s="78" t="s">
        <v>3739</v>
      </c>
      <c r="G1557" s="78" t="s">
        <v>374</v>
      </c>
      <c r="H1557" s="78" t="s">
        <v>635</v>
      </c>
      <c r="I1557" s="78" t="s">
        <v>3740</v>
      </c>
    </row>
    <row r="1558" spans="1:9" s="54" customFormat="1" ht="13.5" hidden="1" customHeight="1" x14ac:dyDescent="0.2">
      <c r="A1558" s="78" t="s">
        <v>133</v>
      </c>
      <c r="B1558" s="80">
        <v>1</v>
      </c>
      <c r="C1558" s="83">
        <v>182714.45</v>
      </c>
      <c r="D1558" s="83">
        <v>0</v>
      </c>
      <c r="E1558" s="83">
        <v>182714.45</v>
      </c>
      <c r="F1558" s="78" t="s">
        <v>3741</v>
      </c>
      <c r="G1558" s="78" t="s">
        <v>465</v>
      </c>
      <c r="H1558" s="78" t="s">
        <v>602</v>
      </c>
      <c r="I1558" s="78" t="s">
        <v>3742</v>
      </c>
    </row>
    <row r="1559" spans="1:9" s="54" customFormat="1" ht="13.5" hidden="1" customHeight="1" x14ac:dyDescent="0.2">
      <c r="A1559" s="78" t="s">
        <v>133</v>
      </c>
      <c r="B1559" s="80">
        <v>2</v>
      </c>
      <c r="C1559" s="83">
        <v>182714.45</v>
      </c>
      <c r="D1559" s="83">
        <v>0</v>
      </c>
      <c r="E1559" s="83">
        <v>182714.45</v>
      </c>
      <c r="F1559" s="78" t="s">
        <v>3743</v>
      </c>
      <c r="G1559" s="78" t="s">
        <v>465</v>
      </c>
      <c r="H1559" s="78" t="s">
        <v>605</v>
      </c>
      <c r="I1559" s="78" t="s">
        <v>3744</v>
      </c>
    </row>
    <row r="1560" spans="1:9" s="54" customFormat="1" ht="13.5" hidden="1" customHeight="1" x14ac:dyDescent="0.2">
      <c r="A1560" s="78" t="s">
        <v>133</v>
      </c>
      <c r="B1560" s="80">
        <v>3</v>
      </c>
      <c r="C1560" s="83">
        <v>182714.45</v>
      </c>
      <c r="D1560" s="83">
        <v>0</v>
      </c>
      <c r="E1560" s="83">
        <v>182714.45</v>
      </c>
      <c r="F1560" s="78" t="s">
        <v>3745</v>
      </c>
      <c r="G1560" s="78" t="s">
        <v>465</v>
      </c>
      <c r="H1560" s="78" t="s">
        <v>608</v>
      </c>
      <c r="I1560" s="78" t="s">
        <v>3746</v>
      </c>
    </row>
    <row r="1561" spans="1:9" s="54" customFormat="1" ht="13.5" hidden="1" customHeight="1" x14ac:dyDescent="0.2">
      <c r="A1561" s="78" t="s">
        <v>133</v>
      </c>
      <c r="B1561" s="80">
        <v>4</v>
      </c>
      <c r="C1561" s="83">
        <v>182714.45</v>
      </c>
      <c r="D1561" s="83">
        <v>0</v>
      </c>
      <c r="E1561" s="83">
        <v>182714.45</v>
      </c>
      <c r="F1561" s="78" t="s">
        <v>3747</v>
      </c>
      <c r="G1561" s="78" t="s">
        <v>465</v>
      </c>
      <c r="H1561" s="78" t="s">
        <v>611</v>
      </c>
      <c r="I1561" s="78" t="s">
        <v>3748</v>
      </c>
    </row>
    <row r="1562" spans="1:9" s="54" customFormat="1" ht="13.5" hidden="1" customHeight="1" x14ac:dyDescent="0.2">
      <c r="A1562" s="78" t="s">
        <v>133</v>
      </c>
      <c r="B1562" s="80">
        <v>5</v>
      </c>
      <c r="C1562" s="83">
        <v>182714.45</v>
      </c>
      <c r="D1562" s="83">
        <v>0</v>
      </c>
      <c r="E1562" s="83">
        <v>182714.45</v>
      </c>
      <c r="F1562" s="78" t="s">
        <v>3749</v>
      </c>
      <c r="G1562" s="78" t="s">
        <v>465</v>
      </c>
      <c r="H1562" s="78" t="s">
        <v>614</v>
      </c>
      <c r="I1562" s="78" t="s">
        <v>3750</v>
      </c>
    </row>
    <row r="1563" spans="1:9" s="54" customFormat="1" ht="13.5" hidden="1" customHeight="1" x14ac:dyDescent="0.2">
      <c r="A1563" s="78" t="s">
        <v>133</v>
      </c>
      <c r="B1563" s="80">
        <v>6</v>
      </c>
      <c r="C1563" s="83">
        <v>184398.61</v>
      </c>
      <c r="D1563" s="83">
        <v>0</v>
      </c>
      <c r="E1563" s="83">
        <v>184398.61</v>
      </c>
      <c r="F1563" s="78" t="s">
        <v>3751</v>
      </c>
      <c r="G1563" s="78" t="s">
        <v>465</v>
      </c>
      <c r="H1563" s="78" t="s">
        <v>617</v>
      </c>
      <c r="I1563" s="78" t="s">
        <v>3752</v>
      </c>
    </row>
    <row r="1564" spans="1:9" s="54" customFormat="1" ht="13.5" hidden="1" customHeight="1" x14ac:dyDescent="0.2">
      <c r="A1564" s="78" t="s">
        <v>133</v>
      </c>
      <c r="B1564" s="80">
        <v>7</v>
      </c>
      <c r="C1564" s="83">
        <v>184376.69</v>
      </c>
      <c r="D1564" s="83">
        <v>0</v>
      </c>
      <c r="E1564" s="83">
        <v>184376.69</v>
      </c>
      <c r="F1564" s="78" t="s">
        <v>3753</v>
      </c>
      <c r="G1564" s="78" t="s">
        <v>465</v>
      </c>
      <c r="H1564" s="78" t="s">
        <v>620</v>
      </c>
      <c r="I1564" s="78" t="s">
        <v>3754</v>
      </c>
    </row>
    <row r="1565" spans="1:9" s="54" customFormat="1" ht="13.5" hidden="1" customHeight="1" x14ac:dyDescent="0.2">
      <c r="A1565" s="78" t="s">
        <v>133</v>
      </c>
      <c r="B1565" s="80">
        <v>8</v>
      </c>
      <c r="C1565" s="83">
        <v>184377.69</v>
      </c>
      <c r="D1565" s="83">
        <v>0</v>
      </c>
      <c r="E1565" s="83">
        <v>184377.69</v>
      </c>
      <c r="F1565" s="78" t="s">
        <v>3755</v>
      </c>
      <c r="G1565" s="78" t="s">
        <v>465</v>
      </c>
      <c r="H1565" s="78" t="s">
        <v>623</v>
      </c>
      <c r="I1565" s="78" t="s">
        <v>3756</v>
      </c>
    </row>
    <row r="1566" spans="1:9" s="54" customFormat="1" ht="13.5" hidden="1" customHeight="1" x14ac:dyDescent="0.2">
      <c r="A1566" s="78" t="s">
        <v>133</v>
      </c>
      <c r="B1566" s="80">
        <v>9</v>
      </c>
      <c r="C1566" s="83">
        <v>190233.79</v>
      </c>
      <c r="D1566" s="83">
        <v>0</v>
      </c>
      <c r="E1566" s="83">
        <v>190233.79</v>
      </c>
      <c r="F1566" s="78" t="s">
        <v>3757</v>
      </c>
      <c r="G1566" s="78" t="s">
        <v>465</v>
      </c>
      <c r="H1566" s="78" t="s">
        <v>626</v>
      </c>
      <c r="I1566" s="78" t="s">
        <v>3758</v>
      </c>
    </row>
    <row r="1567" spans="1:9" s="54" customFormat="1" ht="13.5" hidden="1" customHeight="1" x14ac:dyDescent="0.2">
      <c r="A1567" s="78" t="s">
        <v>133</v>
      </c>
      <c r="B1567" s="80">
        <v>10</v>
      </c>
      <c r="C1567" s="83">
        <v>190233.79</v>
      </c>
      <c r="D1567" s="83">
        <v>0</v>
      </c>
      <c r="E1567" s="83">
        <v>190233.79</v>
      </c>
      <c r="F1567" s="78" t="s">
        <v>3759</v>
      </c>
      <c r="G1567" s="78" t="s">
        <v>465</v>
      </c>
      <c r="H1567" s="78" t="s">
        <v>629</v>
      </c>
      <c r="I1567" s="78" t="s">
        <v>3760</v>
      </c>
    </row>
    <row r="1568" spans="1:9" s="54" customFormat="1" ht="13.5" hidden="1" customHeight="1" x14ac:dyDescent="0.2">
      <c r="A1568" s="78" t="s">
        <v>133</v>
      </c>
      <c r="B1568" s="80">
        <v>11</v>
      </c>
      <c r="C1568" s="83">
        <v>190233.79</v>
      </c>
      <c r="D1568" s="83">
        <v>0</v>
      </c>
      <c r="E1568" s="83">
        <v>190233.79</v>
      </c>
      <c r="F1568" s="78" t="s">
        <v>3761</v>
      </c>
      <c r="G1568" s="78" t="s">
        <v>465</v>
      </c>
      <c r="H1568" s="78" t="s">
        <v>632</v>
      </c>
      <c r="I1568" s="78" t="s">
        <v>3762</v>
      </c>
    </row>
    <row r="1569" spans="1:9" s="54" customFormat="1" ht="13.5" hidden="1" customHeight="1" x14ac:dyDescent="0.2">
      <c r="A1569" s="78" t="s">
        <v>133</v>
      </c>
      <c r="B1569" s="80">
        <v>12</v>
      </c>
      <c r="C1569" s="83">
        <v>190230.61</v>
      </c>
      <c r="D1569" s="83">
        <v>0</v>
      </c>
      <c r="E1569" s="83">
        <v>190230.61</v>
      </c>
      <c r="F1569" s="78" t="s">
        <v>3763</v>
      </c>
      <c r="G1569" s="78" t="s">
        <v>465</v>
      </c>
      <c r="H1569" s="78" t="s">
        <v>635</v>
      </c>
      <c r="I1569" s="78" t="s">
        <v>3764</v>
      </c>
    </row>
    <row r="1570" spans="1:9" s="54" customFormat="1" ht="13.5" hidden="1" customHeight="1" x14ac:dyDescent="0.2">
      <c r="A1570" s="78" t="s">
        <v>134</v>
      </c>
      <c r="B1570" s="80">
        <v>1</v>
      </c>
      <c r="C1570" s="83">
        <v>980940.35</v>
      </c>
      <c r="D1570" s="83">
        <v>0</v>
      </c>
      <c r="E1570" s="83">
        <v>980940.35</v>
      </c>
      <c r="F1570" s="78" t="s">
        <v>3765</v>
      </c>
      <c r="G1570" s="78" t="s">
        <v>379</v>
      </c>
      <c r="H1570" s="78" t="s">
        <v>602</v>
      </c>
      <c r="I1570" s="78" t="s">
        <v>3766</v>
      </c>
    </row>
    <row r="1571" spans="1:9" s="54" customFormat="1" ht="13.5" hidden="1" customHeight="1" x14ac:dyDescent="0.2">
      <c r="A1571" s="78" t="s">
        <v>134</v>
      </c>
      <c r="B1571" s="80">
        <v>2</v>
      </c>
      <c r="C1571" s="83">
        <v>980940.35</v>
      </c>
      <c r="D1571" s="83">
        <v>0</v>
      </c>
      <c r="E1571" s="83">
        <v>980940.35</v>
      </c>
      <c r="F1571" s="78" t="s">
        <v>3767</v>
      </c>
      <c r="G1571" s="78" t="s">
        <v>379</v>
      </c>
      <c r="H1571" s="78" t="s">
        <v>605</v>
      </c>
      <c r="I1571" s="78" t="s">
        <v>3768</v>
      </c>
    </row>
    <row r="1572" spans="1:9" s="54" customFormat="1" ht="13.5" hidden="1" customHeight="1" x14ac:dyDescent="0.2">
      <c r="A1572" s="78" t="s">
        <v>134</v>
      </c>
      <c r="B1572" s="80">
        <v>3</v>
      </c>
      <c r="C1572" s="83">
        <v>980940.35</v>
      </c>
      <c r="D1572" s="83">
        <v>0</v>
      </c>
      <c r="E1572" s="83">
        <v>980940.35</v>
      </c>
      <c r="F1572" s="78" t="s">
        <v>3769</v>
      </c>
      <c r="G1572" s="78" t="s">
        <v>379</v>
      </c>
      <c r="H1572" s="78" t="s">
        <v>608</v>
      </c>
      <c r="I1572" s="78" t="s">
        <v>3770</v>
      </c>
    </row>
    <row r="1573" spans="1:9" s="54" customFormat="1" ht="13.5" hidden="1" customHeight="1" x14ac:dyDescent="0.2">
      <c r="A1573" s="78" t="s">
        <v>134</v>
      </c>
      <c r="B1573" s="80">
        <v>4</v>
      </c>
      <c r="C1573" s="83">
        <v>980940.35</v>
      </c>
      <c r="D1573" s="83">
        <v>0</v>
      </c>
      <c r="E1573" s="83">
        <v>980940.35</v>
      </c>
      <c r="F1573" s="78" t="s">
        <v>3771</v>
      </c>
      <c r="G1573" s="78" t="s">
        <v>379</v>
      </c>
      <c r="H1573" s="78" t="s">
        <v>611</v>
      </c>
      <c r="I1573" s="78" t="s">
        <v>3772</v>
      </c>
    </row>
    <row r="1574" spans="1:9" s="54" customFormat="1" ht="13.5" hidden="1" customHeight="1" x14ac:dyDescent="0.2">
      <c r="A1574" s="78" t="s">
        <v>134</v>
      </c>
      <c r="B1574" s="80">
        <v>5</v>
      </c>
      <c r="C1574" s="83">
        <v>980940.35</v>
      </c>
      <c r="D1574" s="83">
        <v>0</v>
      </c>
      <c r="E1574" s="83">
        <v>980940.35</v>
      </c>
      <c r="F1574" s="78" t="s">
        <v>3773</v>
      </c>
      <c r="G1574" s="78" t="s">
        <v>379</v>
      </c>
      <c r="H1574" s="78" t="s">
        <v>614</v>
      </c>
      <c r="I1574" s="78" t="s">
        <v>3774</v>
      </c>
    </row>
    <row r="1575" spans="1:9" s="54" customFormat="1" ht="13.5" hidden="1" customHeight="1" x14ac:dyDescent="0.2">
      <c r="A1575" s="78" t="s">
        <v>134</v>
      </c>
      <c r="B1575" s="80">
        <v>6</v>
      </c>
      <c r="C1575" s="83">
        <v>959650.65</v>
      </c>
      <c r="D1575" s="83">
        <v>0</v>
      </c>
      <c r="E1575" s="83">
        <v>959650.65</v>
      </c>
      <c r="F1575" s="78" t="s">
        <v>3775</v>
      </c>
      <c r="G1575" s="78" t="s">
        <v>379</v>
      </c>
      <c r="H1575" s="78" t="s">
        <v>617</v>
      </c>
      <c r="I1575" s="78" t="s">
        <v>3776</v>
      </c>
    </row>
    <row r="1576" spans="1:9" s="54" customFormat="1" ht="13.5" hidden="1" customHeight="1" x14ac:dyDescent="0.2">
      <c r="A1576" s="78" t="s">
        <v>134</v>
      </c>
      <c r="B1576" s="80">
        <v>7</v>
      </c>
      <c r="C1576" s="83">
        <v>960290.06</v>
      </c>
      <c r="D1576" s="83">
        <v>0</v>
      </c>
      <c r="E1576" s="83">
        <v>960290.06</v>
      </c>
      <c r="F1576" s="78" t="s">
        <v>3777</v>
      </c>
      <c r="G1576" s="78" t="s">
        <v>379</v>
      </c>
      <c r="H1576" s="78" t="s">
        <v>620</v>
      </c>
      <c r="I1576" s="78" t="s">
        <v>3778</v>
      </c>
    </row>
    <row r="1577" spans="1:9" s="54" customFormat="1" ht="13.5" hidden="1" customHeight="1" x14ac:dyDescent="0.2">
      <c r="A1577" s="78" t="s">
        <v>134</v>
      </c>
      <c r="B1577" s="80">
        <v>8</v>
      </c>
      <c r="C1577" s="83">
        <v>960295.14</v>
      </c>
      <c r="D1577" s="83">
        <v>0</v>
      </c>
      <c r="E1577" s="83">
        <v>960295.14</v>
      </c>
      <c r="F1577" s="78" t="s">
        <v>3779</v>
      </c>
      <c r="G1577" s="78" t="s">
        <v>379</v>
      </c>
      <c r="H1577" s="78" t="s">
        <v>623</v>
      </c>
      <c r="I1577" s="78" t="s">
        <v>3780</v>
      </c>
    </row>
    <row r="1578" spans="1:9" s="54" customFormat="1" ht="13.5" hidden="1" customHeight="1" x14ac:dyDescent="0.2">
      <c r="A1578" s="78" t="s">
        <v>134</v>
      </c>
      <c r="B1578" s="80">
        <v>9</v>
      </c>
      <c r="C1578" s="83">
        <v>990088.02</v>
      </c>
      <c r="D1578" s="83">
        <v>0</v>
      </c>
      <c r="E1578" s="83">
        <v>990088.02</v>
      </c>
      <c r="F1578" s="78" t="s">
        <v>3781</v>
      </c>
      <c r="G1578" s="78" t="s">
        <v>379</v>
      </c>
      <c r="H1578" s="78" t="s">
        <v>626</v>
      </c>
      <c r="I1578" s="78" t="s">
        <v>3782</v>
      </c>
    </row>
    <row r="1579" spans="1:9" s="54" customFormat="1" ht="13.5" hidden="1" customHeight="1" x14ac:dyDescent="0.2">
      <c r="A1579" s="78" t="s">
        <v>134</v>
      </c>
      <c r="B1579" s="80">
        <v>10</v>
      </c>
      <c r="C1579" s="83">
        <v>990088.03</v>
      </c>
      <c r="D1579" s="83">
        <v>0</v>
      </c>
      <c r="E1579" s="83">
        <v>990088.03</v>
      </c>
      <c r="F1579" s="78" t="s">
        <v>3783</v>
      </c>
      <c r="G1579" s="78" t="s">
        <v>379</v>
      </c>
      <c r="H1579" s="78" t="s">
        <v>629</v>
      </c>
      <c r="I1579" s="78" t="s">
        <v>3784</v>
      </c>
    </row>
    <row r="1580" spans="1:9" s="54" customFormat="1" ht="13.5" hidden="1" customHeight="1" x14ac:dyDescent="0.2">
      <c r="A1580" s="78" t="s">
        <v>134</v>
      </c>
      <c r="B1580" s="80">
        <v>11</v>
      </c>
      <c r="C1580" s="83">
        <v>990088.02</v>
      </c>
      <c r="D1580" s="83">
        <v>0</v>
      </c>
      <c r="E1580" s="83">
        <v>990088.02</v>
      </c>
      <c r="F1580" s="78" t="s">
        <v>3785</v>
      </c>
      <c r="G1580" s="78" t="s">
        <v>379</v>
      </c>
      <c r="H1580" s="78" t="s">
        <v>632</v>
      </c>
      <c r="I1580" s="78" t="s">
        <v>3786</v>
      </c>
    </row>
    <row r="1581" spans="1:9" s="54" customFormat="1" ht="13.5" hidden="1" customHeight="1" x14ac:dyDescent="0.2">
      <c r="A1581" s="78" t="s">
        <v>134</v>
      </c>
      <c r="B1581" s="80">
        <v>12</v>
      </c>
      <c r="C1581" s="83">
        <v>990071.84</v>
      </c>
      <c r="D1581" s="83">
        <v>0</v>
      </c>
      <c r="E1581" s="83">
        <v>990071.84</v>
      </c>
      <c r="F1581" s="78" t="s">
        <v>3787</v>
      </c>
      <c r="G1581" s="78" t="s">
        <v>379</v>
      </c>
      <c r="H1581" s="78" t="s">
        <v>635</v>
      </c>
      <c r="I1581" s="78" t="s">
        <v>3788</v>
      </c>
    </row>
    <row r="1582" spans="1:9" s="54" customFormat="1" ht="13.5" hidden="1" customHeight="1" x14ac:dyDescent="0.2">
      <c r="A1582" s="78" t="s">
        <v>135</v>
      </c>
      <c r="B1582" s="80">
        <v>1</v>
      </c>
      <c r="C1582" s="83">
        <v>203677.8</v>
      </c>
      <c r="D1582" s="83">
        <v>0</v>
      </c>
      <c r="E1582" s="83">
        <v>203677.8</v>
      </c>
      <c r="F1582" s="78" t="s">
        <v>3789</v>
      </c>
      <c r="G1582" s="78" t="s">
        <v>380</v>
      </c>
      <c r="H1582" s="78" t="s">
        <v>602</v>
      </c>
      <c r="I1582" s="78" t="s">
        <v>3790</v>
      </c>
    </row>
    <row r="1583" spans="1:9" s="54" customFormat="1" ht="13.5" hidden="1" customHeight="1" x14ac:dyDescent="0.2">
      <c r="A1583" s="78" t="s">
        <v>135</v>
      </c>
      <c r="B1583" s="80">
        <v>2</v>
      </c>
      <c r="C1583" s="83">
        <v>203677.8</v>
      </c>
      <c r="D1583" s="83">
        <v>0</v>
      </c>
      <c r="E1583" s="83">
        <v>203677.8</v>
      </c>
      <c r="F1583" s="78" t="s">
        <v>3791</v>
      </c>
      <c r="G1583" s="78" t="s">
        <v>380</v>
      </c>
      <c r="H1583" s="78" t="s">
        <v>605</v>
      </c>
      <c r="I1583" s="78" t="s">
        <v>3792</v>
      </c>
    </row>
    <row r="1584" spans="1:9" s="54" customFormat="1" ht="13.5" hidden="1" customHeight="1" x14ac:dyDescent="0.2">
      <c r="A1584" s="78" t="s">
        <v>135</v>
      </c>
      <c r="B1584" s="80">
        <v>3</v>
      </c>
      <c r="C1584" s="83">
        <v>203677.8</v>
      </c>
      <c r="D1584" s="83">
        <v>0</v>
      </c>
      <c r="E1584" s="83">
        <v>203677.8</v>
      </c>
      <c r="F1584" s="78" t="s">
        <v>3793</v>
      </c>
      <c r="G1584" s="78" t="s">
        <v>380</v>
      </c>
      <c r="H1584" s="78" t="s">
        <v>608</v>
      </c>
      <c r="I1584" s="78" t="s">
        <v>3794</v>
      </c>
    </row>
    <row r="1585" spans="1:9" s="54" customFormat="1" ht="13.5" hidden="1" customHeight="1" x14ac:dyDescent="0.2">
      <c r="A1585" s="78" t="s">
        <v>135</v>
      </c>
      <c r="B1585" s="80">
        <v>4</v>
      </c>
      <c r="C1585" s="83">
        <v>203677.8</v>
      </c>
      <c r="D1585" s="83">
        <v>0</v>
      </c>
      <c r="E1585" s="83">
        <v>203677.8</v>
      </c>
      <c r="F1585" s="78" t="s">
        <v>3795</v>
      </c>
      <c r="G1585" s="78" t="s">
        <v>380</v>
      </c>
      <c r="H1585" s="78" t="s">
        <v>611</v>
      </c>
      <c r="I1585" s="78" t="s">
        <v>3796</v>
      </c>
    </row>
    <row r="1586" spans="1:9" s="54" customFormat="1" ht="13.5" hidden="1" customHeight="1" x14ac:dyDescent="0.2">
      <c r="A1586" s="78" t="s">
        <v>135</v>
      </c>
      <c r="B1586" s="80">
        <v>5</v>
      </c>
      <c r="C1586" s="83">
        <v>203677.8</v>
      </c>
      <c r="D1586" s="83">
        <v>0</v>
      </c>
      <c r="E1586" s="83">
        <v>203677.8</v>
      </c>
      <c r="F1586" s="78" t="s">
        <v>3797</v>
      </c>
      <c r="G1586" s="78" t="s">
        <v>380</v>
      </c>
      <c r="H1586" s="78" t="s">
        <v>614</v>
      </c>
      <c r="I1586" s="78" t="s">
        <v>3798</v>
      </c>
    </row>
    <row r="1587" spans="1:9" s="54" customFormat="1" ht="13.5" hidden="1" customHeight="1" x14ac:dyDescent="0.2">
      <c r="A1587" s="78" t="s">
        <v>135</v>
      </c>
      <c r="B1587" s="80">
        <v>6</v>
      </c>
      <c r="C1587" s="83">
        <v>194096.91</v>
      </c>
      <c r="D1587" s="83">
        <v>0</v>
      </c>
      <c r="E1587" s="83">
        <v>194096.91</v>
      </c>
      <c r="F1587" s="78" t="s">
        <v>3799</v>
      </c>
      <c r="G1587" s="78" t="s">
        <v>380</v>
      </c>
      <c r="H1587" s="78" t="s">
        <v>617</v>
      </c>
      <c r="I1587" s="78" t="s">
        <v>3800</v>
      </c>
    </row>
    <row r="1588" spans="1:9" s="54" customFormat="1" ht="13.5" hidden="1" customHeight="1" x14ac:dyDescent="0.2">
      <c r="A1588" s="78" t="s">
        <v>135</v>
      </c>
      <c r="B1588" s="80">
        <v>7</v>
      </c>
      <c r="C1588" s="83">
        <v>200143.74</v>
      </c>
      <c r="D1588" s="83">
        <v>0</v>
      </c>
      <c r="E1588" s="83">
        <v>200143.74</v>
      </c>
      <c r="F1588" s="78" t="s">
        <v>3801</v>
      </c>
      <c r="G1588" s="78" t="s">
        <v>380</v>
      </c>
      <c r="H1588" s="78" t="s">
        <v>620</v>
      </c>
      <c r="I1588" s="78" t="s">
        <v>3802</v>
      </c>
    </row>
    <row r="1589" spans="1:9" s="54" customFormat="1" ht="13.5" hidden="1" customHeight="1" x14ac:dyDescent="0.2">
      <c r="A1589" s="78" t="s">
        <v>135</v>
      </c>
      <c r="B1589" s="80">
        <v>8</v>
      </c>
      <c r="C1589" s="83">
        <v>200144.94</v>
      </c>
      <c r="D1589" s="83">
        <v>0</v>
      </c>
      <c r="E1589" s="83">
        <v>200144.94</v>
      </c>
      <c r="F1589" s="78" t="s">
        <v>3803</v>
      </c>
      <c r="G1589" s="78" t="s">
        <v>380</v>
      </c>
      <c r="H1589" s="78" t="s">
        <v>623</v>
      </c>
      <c r="I1589" s="78" t="s">
        <v>3804</v>
      </c>
    </row>
    <row r="1590" spans="1:9" s="54" customFormat="1" ht="13.5" hidden="1" customHeight="1" x14ac:dyDescent="0.2">
      <c r="A1590" s="78" t="s">
        <v>135</v>
      </c>
      <c r="B1590" s="80">
        <v>9</v>
      </c>
      <c r="C1590" s="83">
        <v>207184.8</v>
      </c>
      <c r="D1590" s="83">
        <v>0</v>
      </c>
      <c r="E1590" s="83">
        <v>207184.8</v>
      </c>
      <c r="F1590" s="78" t="s">
        <v>3805</v>
      </c>
      <c r="G1590" s="78" t="s">
        <v>380</v>
      </c>
      <c r="H1590" s="78" t="s">
        <v>626</v>
      </c>
      <c r="I1590" s="78" t="s">
        <v>3806</v>
      </c>
    </row>
    <row r="1591" spans="1:9" s="54" customFormat="1" ht="13.5" hidden="1" customHeight="1" x14ac:dyDescent="0.2">
      <c r="A1591" s="78" t="s">
        <v>135</v>
      </c>
      <c r="B1591" s="80">
        <v>10</v>
      </c>
      <c r="C1591" s="83">
        <v>207184.8</v>
      </c>
      <c r="D1591" s="83">
        <v>0</v>
      </c>
      <c r="E1591" s="83">
        <v>207184.8</v>
      </c>
      <c r="F1591" s="78" t="s">
        <v>3807</v>
      </c>
      <c r="G1591" s="78" t="s">
        <v>380</v>
      </c>
      <c r="H1591" s="78" t="s">
        <v>629</v>
      </c>
      <c r="I1591" s="78" t="s">
        <v>3808</v>
      </c>
    </row>
    <row r="1592" spans="1:9" s="54" customFormat="1" ht="13.5" hidden="1" customHeight="1" x14ac:dyDescent="0.2">
      <c r="A1592" s="78" t="s">
        <v>135</v>
      </c>
      <c r="B1592" s="80">
        <v>11</v>
      </c>
      <c r="C1592" s="83">
        <v>207184.8</v>
      </c>
      <c r="D1592" s="83">
        <v>0</v>
      </c>
      <c r="E1592" s="83">
        <v>207184.8</v>
      </c>
      <c r="F1592" s="78" t="s">
        <v>3809</v>
      </c>
      <c r="G1592" s="78" t="s">
        <v>380</v>
      </c>
      <c r="H1592" s="78" t="s">
        <v>632</v>
      </c>
      <c r="I1592" s="78" t="s">
        <v>3810</v>
      </c>
    </row>
    <row r="1593" spans="1:9" s="54" customFormat="1" ht="13.5" hidden="1" customHeight="1" x14ac:dyDescent="0.2">
      <c r="A1593" s="78" t="s">
        <v>135</v>
      </c>
      <c r="B1593" s="80">
        <v>12</v>
      </c>
      <c r="C1593" s="83">
        <v>207180.97</v>
      </c>
      <c r="D1593" s="83">
        <v>0</v>
      </c>
      <c r="E1593" s="83">
        <v>207180.97</v>
      </c>
      <c r="F1593" s="78" t="s">
        <v>3811</v>
      </c>
      <c r="G1593" s="78" t="s">
        <v>380</v>
      </c>
      <c r="H1593" s="78" t="s">
        <v>635</v>
      </c>
      <c r="I1593" s="78" t="s">
        <v>3812</v>
      </c>
    </row>
    <row r="1594" spans="1:9" s="54" customFormat="1" ht="13.5" hidden="1" customHeight="1" x14ac:dyDescent="0.2">
      <c r="A1594" s="78" t="s">
        <v>136</v>
      </c>
      <c r="B1594" s="80">
        <v>1</v>
      </c>
      <c r="C1594" s="83">
        <v>221827.43</v>
      </c>
      <c r="D1594" s="83">
        <v>0</v>
      </c>
      <c r="E1594" s="83">
        <v>221827.43</v>
      </c>
      <c r="F1594" s="78" t="s">
        <v>3813</v>
      </c>
      <c r="G1594" s="78" t="s">
        <v>363</v>
      </c>
      <c r="H1594" s="78" t="s">
        <v>602</v>
      </c>
      <c r="I1594" s="78" t="s">
        <v>3814</v>
      </c>
    </row>
    <row r="1595" spans="1:9" s="54" customFormat="1" ht="13.5" hidden="1" customHeight="1" x14ac:dyDescent="0.2">
      <c r="A1595" s="78" t="s">
        <v>136</v>
      </c>
      <c r="B1595" s="80">
        <v>2</v>
      </c>
      <c r="C1595" s="83">
        <v>221827.43</v>
      </c>
      <c r="D1595" s="83">
        <v>0</v>
      </c>
      <c r="E1595" s="83">
        <v>221827.43</v>
      </c>
      <c r="F1595" s="78" t="s">
        <v>3815</v>
      </c>
      <c r="G1595" s="78" t="s">
        <v>363</v>
      </c>
      <c r="H1595" s="78" t="s">
        <v>605</v>
      </c>
      <c r="I1595" s="78" t="s">
        <v>3816</v>
      </c>
    </row>
    <row r="1596" spans="1:9" s="54" customFormat="1" ht="13.5" hidden="1" customHeight="1" x14ac:dyDescent="0.2">
      <c r="A1596" s="78" t="s">
        <v>136</v>
      </c>
      <c r="B1596" s="80">
        <v>3</v>
      </c>
      <c r="C1596" s="83">
        <v>221827.43</v>
      </c>
      <c r="D1596" s="83">
        <v>0</v>
      </c>
      <c r="E1596" s="83">
        <v>221827.43</v>
      </c>
      <c r="F1596" s="78" t="s">
        <v>3817</v>
      </c>
      <c r="G1596" s="78" t="s">
        <v>363</v>
      </c>
      <c r="H1596" s="78" t="s">
        <v>608</v>
      </c>
      <c r="I1596" s="78" t="s">
        <v>3818</v>
      </c>
    </row>
    <row r="1597" spans="1:9" s="54" customFormat="1" ht="13.5" hidden="1" customHeight="1" x14ac:dyDescent="0.2">
      <c r="A1597" s="78" t="s">
        <v>136</v>
      </c>
      <c r="B1597" s="80">
        <v>4</v>
      </c>
      <c r="C1597" s="83">
        <v>221827.43</v>
      </c>
      <c r="D1597" s="83">
        <v>0</v>
      </c>
      <c r="E1597" s="83">
        <v>221827.43</v>
      </c>
      <c r="F1597" s="78" t="s">
        <v>3819</v>
      </c>
      <c r="G1597" s="78" t="s">
        <v>363</v>
      </c>
      <c r="H1597" s="78" t="s">
        <v>611</v>
      </c>
      <c r="I1597" s="78" t="s">
        <v>3820</v>
      </c>
    </row>
    <row r="1598" spans="1:9" s="54" customFormat="1" ht="13.5" hidden="1" customHeight="1" x14ac:dyDescent="0.2">
      <c r="A1598" s="78" t="s">
        <v>136</v>
      </c>
      <c r="B1598" s="80">
        <v>5</v>
      </c>
      <c r="C1598" s="83">
        <v>221827.43</v>
      </c>
      <c r="D1598" s="83">
        <v>0</v>
      </c>
      <c r="E1598" s="83">
        <v>221827.43</v>
      </c>
      <c r="F1598" s="78" t="s">
        <v>3821</v>
      </c>
      <c r="G1598" s="78" t="s">
        <v>363</v>
      </c>
      <c r="H1598" s="78" t="s">
        <v>614</v>
      </c>
      <c r="I1598" s="78" t="s">
        <v>3822</v>
      </c>
    </row>
    <row r="1599" spans="1:9" s="54" customFormat="1" ht="13.5" hidden="1" customHeight="1" x14ac:dyDescent="0.2">
      <c r="A1599" s="78" t="s">
        <v>136</v>
      </c>
      <c r="B1599" s="80">
        <v>6</v>
      </c>
      <c r="C1599" s="83">
        <v>239658.32</v>
      </c>
      <c r="D1599" s="83">
        <v>0</v>
      </c>
      <c r="E1599" s="83">
        <v>239658.32</v>
      </c>
      <c r="F1599" s="78" t="s">
        <v>3823</v>
      </c>
      <c r="G1599" s="78" t="s">
        <v>363</v>
      </c>
      <c r="H1599" s="78" t="s">
        <v>617</v>
      </c>
      <c r="I1599" s="78" t="s">
        <v>3824</v>
      </c>
    </row>
    <row r="1600" spans="1:9" s="54" customFormat="1" ht="13.5" hidden="1" customHeight="1" x14ac:dyDescent="0.2">
      <c r="A1600" s="78" t="s">
        <v>136</v>
      </c>
      <c r="B1600" s="80">
        <v>7</v>
      </c>
      <c r="C1600" s="83">
        <v>224567.88</v>
      </c>
      <c r="D1600" s="83">
        <v>0</v>
      </c>
      <c r="E1600" s="83">
        <v>224567.88</v>
      </c>
      <c r="F1600" s="78" t="s">
        <v>3825</v>
      </c>
      <c r="G1600" s="78" t="s">
        <v>363</v>
      </c>
      <c r="H1600" s="78" t="s">
        <v>620</v>
      </c>
      <c r="I1600" s="78" t="s">
        <v>3826</v>
      </c>
    </row>
    <row r="1601" spans="1:9" s="54" customFormat="1" ht="13.5" hidden="1" customHeight="1" x14ac:dyDescent="0.2">
      <c r="A1601" s="78" t="s">
        <v>136</v>
      </c>
      <c r="B1601" s="80">
        <v>8</v>
      </c>
      <c r="C1601" s="83">
        <v>224569.02</v>
      </c>
      <c r="D1601" s="83">
        <v>0</v>
      </c>
      <c r="E1601" s="83">
        <v>224569.02</v>
      </c>
      <c r="F1601" s="78" t="s">
        <v>3827</v>
      </c>
      <c r="G1601" s="78" t="s">
        <v>363</v>
      </c>
      <c r="H1601" s="78" t="s">
        <v>623</v>
      </c>
      <c r="I1601" s="78" t="s">
        <v>3828</v>
      </c>
    </row>
    <row r="1602" spans="1:9" s="54" customFormat="1" ht="13.5" hidden="1" customHeight="1" x14ac:dyDescent="0.2">
      <c r="A1602" s="78" t="s">
        <v>136</v>
      </c>
      <c r="B1602" s="80">
        <v>9</v>
      </c>
      <c r="C1602" s="83">
        <v>231254.43</v>
      </c>
      <c r="D1602" s="83">
        <v>0</v>
      </c>
      <c r="E1602" s="83">
        <v>231254.43</v>
      </c>
      <c r="F1602" s="78" t="s">
        <v>3829</v>
      </c>
      <c r="G1602" s="78" t="s">
        <v>363</v>
      </c>
      <c r="H1602" s="78" t="s">
        <v>626</v>
      </c>
      <c r="I1602" s="78" t="s">
        <v>3830</v>
      </c>
    </row>
    <row r="1603" spans="1:9" s="54" customFormat="1" ht="13.5" hidden="1" customHeight="1" x14ac:dyDescent="0.2">
      <c r="A1603" s="78" t="s">
        <v>136</v>
      </c>
      <c r="B1603" s="80">
        <v>10</v>
      </c>
      <c r="C1603" s="83">
        <v>231254.43</v>
      </c>
      <c r="D1603" s="83">
        <v>0</v>
      </c>
      <c r="E1603" s="83">
        <v>231254.43</v>
      </c>
      <c r="F1603" s="78" t="s">
        <v>3831</v>
      </c>
      <c r="G1603" s="78" t="s">
        <v>363</v>
      </c>
      <c r="H1603" s="78" t="s">
        <v>629</v>
      </c>
      <c r="I1603" s="78" t="s">
        <v>3832</v>
      </c>
    </row>
    <row r="1604" spans="1:9" s="54" customFormat="1" ht="13.5" hidden="1" customHeight="1" x14ac:dyDescent="0.2">
      <c r="A1604" s="78" t="s">
        <v>136</v>
      </c>
      <c r="B1604" s="80">
        <v>11</v>
      </c>
      <c r="C1604" s="83">
        <v>231254.43</v>
      </c>
      <c r="D1604" s="83">
        <v>0</v>
      </c>
      <c r="E1604" s="83">
        <v>231254.43</v>
      </c>
      <c r="F1604" s="78" t="s">
        <v>3833</v>
      </c>
      <c r="G1604" s="78" t="s">
        <v>363</v>
      </c>
      <c r="H1604" s="78" t="s">
        <v>632</v>
      </c>
      <c r="I1604" s="78" t="s">
        <v>3834</v>
      </c>
    </row>
    <row r="1605" spans="1:9" s="54" customFormat="1" ht="13.5" hidden="1" customHeight="1" x14ac:dyDescent="0.2">
      <c r="A1605" s="78" t="s">
        <v>136</v>
      </c>
      <c r="B1605" s="80">
        <v>12</v>
      </c>
      <c r="C1605" s="83">
        <v>231250.8</v>
      </c>
      <c r="D1605" s="83">
        <v>0</v>
      </c>
      <c r="E1605" s="83">
        <v>231250.8</v>
      </c>
      <c r="F1605" s="78" t="s">
        <v>3835</v>
      </c>
      <c r="G1605" s="78" t="s">
        <v>363</v>
      </c>
      <c r="H1605" s="78" t="s">
        <v>635</v>
      </c>
      <c r="I1605" s="78" t="s">
        <v>3836</v>
      </c>
    </row>
    <row r="1606" spans="1:9" s="54" customFormat="1" ht="13.5" hidden="1" customHeight="1" x14ac:dyDescent="0.2">
      <c r="A1606" s="78" t="s">
        <v>137</v>
      </c>
      <c r="B1606" s="80">
        <v>1</v>
      </c>
      <c r="C1606" s="83">
        <v>9399514.4399999995</v>
      </c>
      <c r="D1606" s="83">
        <v>0</v>
      </c>
      <c r="E1606" s="83">
        <v>9399514.4399999995</v>
      </c>
      <c r="F1606" s="78" t="s">
        <v>3837</v>
      </c>
      <c r="G1606" s="78" t="s">
        <v>364</v>
      </c>
      <c r="H1606" s="78" t="s">
        <v>602</v>
      </c>
      <c r="I1606" s="78" t="s">
        <v>3838</v>
      </c>
    </row>
    <row r="1607" spans="1:9" s="54" customFormat="1" ht="13.5" hidden="1" customHeight="1" x14ac:dyDescent="0.2">
      <c r="A1607" s="78" t="s">
        <v>137</v>
      </c>
      <c r="B1607" s="80">
        <v>2</v>
      </c>
      <c r="C1607" s="83">
        <v>9399764.4399999995</v>
      </c>
      <c r="D1607" s="83">
        <v>0</v>
      </c>
      <c r="E1607" s="83">
        <v>9399764.4399999995</v>
      </c>
      <c r="F1607" s="78" t="s">
        <v>3839</v>
      </c>
      <c r="G1607" s="78" t="s">
        <v>364</v>
      </c>
      <c r="H1607" s="78" t="s">
        <v>605</v>
      </c>
      <c r="I1607" s="78" t="s">
        <v>3840</v>
      </c>
    </row>
    <row r="1608" spans="1:9" s="54" customFormat="1" ht="13.5" hidden="1" customHeight="1" x14ac:dyDescent="0.2">
      <c r="A1608" s="78" t="s">
        <v>137</v>
      </c>
      <c r="B1608" s="80">
        <v>3</v>
      </c>
      <c r="C1608" s="83">
        <v>9399764.4399999995</v>
      </c>
      <c r="D1608" s="83">
        <v>0</v>
      </c>
      <c r="E1608" s="83">
        <v>9399764.4399999995</v>
      </c>
      <c r="F1608" s="78" t="s">
        <v>3841</v>
      </c>
      <c r="G1608" s="78" t="s">
        <v>364</v>
      </c>
      <c r="H1608" s="78" t="s">
        <v>608</v>
      </c>
      <c r="I1608" s="78" t="s">
        <v>3842</v>
      </c>
    </row>
    <row r="1609" spans="1:9" s="54" customFormat="1" ht="13.5" hidden="1" customHeight="1" x14ac:dyDescent="0.2">
      <c r="A1609" s="78" t="s">
        <v>137</v>
      </c>
      <c r="B1609" s="80">
        <v>4</v>
      </c>
      <c r="C1609" s="83">
        <v>9399764.4399999995</v>
      </c>
      <c r="D1609" s="83">
        <v>0</v>
      </c>
      <c r="E1609" s="83">
        <v>9399764.4399999995</v>
      </c>
      <c r="F1609" s="78" t="s">
        <v>3843</v>
      </c>
      <c r="G1609" s="78" t="s">
        <v>364</v>
      </c>
      <c r="H1609" s="78" t="s">
        <v>611</v>
      </c>
      <c r="I1609" s="78" t="s">
        <v>3844</v>
      </c>
    </row>
    <row r="1610" spans="1:9" s="54" customFormat="1" ht="13.5" hidden="1" customHeight="1" x14ac:dyDescent="0.2">
      <c r="A1610" s="78" t="s">
        <v>137</v>
      </c>
      <c r="B1610" s="80">
        <v>5</v>
      </c>
      <c r="C1610" s="83">
        <v>9399764.4399999995</v>
      </c>
      <c r="D1610" s="83">
        <v>0</v>
      </c>
      <c r="E1610" s="83">
        <v>9399764.4399999995</v>
      </c>
      <c r="F1610" s="78" t="s">
        <v>3845</v>
      </c>
      <c r="G1610" s="78" t="s">
        <v>364</v>
      </c>
      <c r="H1610" s="78" t="s">
        <v>614</v>
      </c>
      <c r="I1610" s="78" t="s">
        <v>3846</v>
      </c>
    </row>
    <row r="1611" spans="1:9" s="54" customFormat="1" ht="13.5" hidden="1" customHeight="1" x14ac:dyDescent="0.2">
      <c r="A1611" s="78" t="s">
        <v>137</v>
      </c>
      <c r="B1611" s="80">
        <v>6</v>
      </c>
      <c r="C1611" s="83">
        <v>8698076.6500000004</v>
      </c>
      <c r="D1611" s="83">
        <v>0</v>
      </c>
      <c r="E1611" s="83">
        <v>8698076.6500000004</v>
      </c>
      <c r="F1611" s="78" t="s">
        <v>3847</v>
      </c>
      <c r="G1611" s="78" t="s">
        <v>364</v>
      </c>
      <c r="H1611" s="78" t="s">
        <v>617</v>
      </c>
      <c r="I1611" s="78" t="s">
        <v>3848</v>
      </c>
    </row>
    <row r="1612" spans="1:9" s="54" customFormat="1" ht="13.5" hidden="1" customHeight="1" x14ac:dyDescent="0.2">
      <c r="A1612" s="78" t="s">
        <v>137</v>
      </c>
      <c r="B1612" s="80">
        <v>7</v>
      </c>
      <c r="C1612" s="83">
        <v>8620236.6400000006</v>
      </c>
      <c r="D1612" s="83">
        <v>0</v>
      </c>
      <c r="E1612" s="83">
        <v>8620236.6400000006</v>
      </c>
      <c r="F1612" s="78" t="s">
        <v>3849</v>
      </c>
      <c r="G1612" s="78" t="s">
        <v>364</v>
      </c>
      <c r="H1612" s="78" t="s">
        <v>620</v>
      </c>
      <c r="I1612" s="78" t="s">
        <v>3850</v>
      </c>
    </row>
    <row r="1613" spans="1:9" s="54" customFormat="1" ht="13.5" hidden="1" customHeight="1" x14ac:dyDescent="0.2">
      <c r="A1613" s="78" t="s">
        <v>137</v>
      </c>
      <c r="B1613" s="80">
        <v>8</v>
      </c>
      <c r="C1613" s="83">
        <v>8620288.9299999997</v>
      </c>
      <c r="D1613" s="83">
        <v>0</v>
      </c>
      <c r="E1613" s="83">
        <v>8620288.9299999997</v>
      </c>
      <c r="F1613" s="78" t="s">
        <v>3851</v>
      </c>
      <c r="G1613" s="78" t="s">
        <v>364</v>
      </c>
      <c r="H1613" s="78" t="s">
        <v>623</v>
      </c>
      <c r="I1613" s="78" t="s">
        <v>3852</v>
      </c>
    </row>
    <row r="1614" spans="1:9" s="54" customFormat="1" ht="13.5" hidden="1" customHeight="1" x14ac:dyDescent="0.2">
      <c r="A1614" s="78" t="s">
        <v>137</v>
      </c>
      <c r="B1614" s="80">
        <v>9</v>
      </c>
      <c r="C1614" s="83">
        <v>8927170.8399999999</v>
      </c>
      <c r="D1614" s="83">
        <v>0</v>
      </c>
      <c r="E1614" s="83">
        <v>8927170.8399999999</v>
      </c>
      <c r="F1614" s="78" t="s">
        <v>3853</v>
      </c>
      <c r="G1614" s="78" t="s">
        <v>364</v>
      </c>
      <c r="H1614" s="78" t="s">
        <v>626</v>
      </c>
      <c r="I1614" s="78" t="s">
        <v>3854</v>
      </c>
    </row>
    <row r="1615" spans="1:9" s="54" customFormat="1" ht="13.5" hidden="1" customHeight="1" x14ac:dyDescent="0.2">
      <c r="A1615" s="78" t="s">
        <v>137</v>
      </c>
      <c r="B1615" s="80">
        <v>10</v>
      </c>
      <c r="C1615" s="83">
        <v>8927170.8399999999</v>
      </c>
      <c r="D1615" s="83">
        <v>0</v>
      </c>
      <c r="E1615" s="83">
        <v>8927170.8399999999</v>
      </c>
      <c r="F1615" s="78" t="s">
        <v>3855</v>
      </c>
      <c r="G1615" s="78" t="s">
        <v>364</v>
      </c>
      <c r="H1615" s="78" t="s">
        <v>629</v>
      </c>
      <c r="I1615" s="78" t="s">
        <v>3856</v>
      </c>
    </row>
    <row r="1616" spans="1:9" s="54" customFormat="1" ht="13.5" hidden="1" customHeight="1" x14ac:dyDescent="0.2">
      <c r="A1616" s="78" t="s">
        <v>137</v>
      </c>
      <c r="B1616" s="80">
        <v>11</v>
      </c>
      <c r="C1616" s="83">
        <v>8886479.5700000003</v>
      </c>
      <c r="D1616" s="83">
        <v>0</v>
      </c>
      <c r="E1616" s="83">
        <v>8886479.5700000003</v>
      </c>
      <c r="F1616" s="78" t="s">
        <v>3857</v>
      </c>
      <c r="G1616" s="78" t="s">
        <v>364</v>
      </c>
      <c r="H1616" s="78" t="s">
        <v>632</v>
      </c>
      <c r="I1616" s="78" t="s">
        <v>3858</v>
      </c>
    </row>
    <row r="1617" spans="1:9" s="54" customFormat="1" ht="13.5" hidden="1" customHeight="1" x14ac:dyDescent="0.2">
      <c r="A1617" s="78" t="s">
        <v>137</v>
      </c>
      <c r="B1617" s="80">
        <v>12</v>
      </c>
      <c r="C1617" s="83">
        <v>8886354.4199999999</v>
      </c>
      <c r="D1617" s="83">
        <v>0</v>
      </c>
      <c r="E1617" s="83">
        <v>8886354.4199999999</v>
      </c>
      <c r="F1617" s="78" t="s">
        <v>3859</v>
      </c>
      <c r="G1617" s="78" t="s">
        <v>364</v>
      </c>
      <c r="H1617" s="78" t="s">
        <v>635</v>
      </c>
      <c r="I1617" s="78" t="s">
        <v>3860</v>
      </c>
    </row>
    <row r="1618" spans="1:9" s="54" customFormat="1" ht="13.5" hidden="1" customHeight="1" x14ac:dyDescent="0.2">
      <c r="A1618" s="78" t="s">
        <v>138</v>
      </c>
      <c r="B1618" s="80">
        <v>1</v>
      </c>
      <c r="C1618" s="83">
        <v>5278623.3499999996</v>
      </c>
      <c r="D1618" s="83">
        <v>0</v>
      </c>
      <c r="E1618" s="83">
        <v>5278623.3499999996</v>
      </c>
      <c r="F1618" s="78" t="s">
        <v>3861</v>
      </c>
      <c r="G1618" s="78" t="s">
        <v>371</v>
      </c>
      <c r="H1618" s="78" t="s">
        <v>602</v>
      </c>
      <c r="I1618" s="78" t="s">
        <v>3862</v>
      </c>
    </row>
    <row r="1619" spans="1:9" s="54" customFormat="1" ht="13.5" hidden="1" customHeight="1" x14ac:dyDescent="0.2">
      <c r="A1619" s="78" t="s">
        <v>138</v>
      </c>
      <c r="B1619" s="80">
        <v>2</v>
      </c>
      <c r="C1619" s="83">
        <v>5279372.2699999996</v>
      </c>
      <c r="D1619" s="83">
        <v>0</v>
      </c>
      <c r="E1619" s="83">
        <v>5279372.2699999996</v>
      </c>
      <c r="F1619" s="78" t="s">
        <v>3863</v>
      </c>
      <c r="G1619" s="78" t="s">
        <v>371</v>
      </c>
      <c r="H1619" s="78" t="s">
        <v>605</v>
      </c>
      <c r="I1619" s="78" t="s">
        <v>3864</v>
      </c>
    </row>
    <row r="1620" spans="1:9" s="54" customFormat="1" ht="13.5" hidden="1" customHeight="1" x14ac:dyDescent="0.2">
      <c r="A1620" s="78" t="s">
        <v>138</v>
      </c>
      <c r="B1620" s="80">
        <v>3</v>
      </c>
      <c r="C1620" s="83">
        <v>5279372.8099999996</v>
      </c>
      <c r="D1620" s="83">
        <v>0</v>
      </c>
      <c r="E1620" s="83">
        <v>5279372.8099999996</v>
      </c>
      <c r="F1620" s="78" t="s">
        <v>3865</v>
      </c>
      <c r="G1620" s="78" t="s">
        <v>371</v>
      </c>
      <c r="H1620" s="78" t="s">
        <v>608</v>
      </c>
      <c r="I1620" s="78" t="s">
        <v>3866</v>
      </c>
    </row>
    <row r="1621" spans="1:9" s="54" customFormat="1" ht="13.5" hidden="1" customHeight="1" x14ac:dyDescent="0.2">
      <c r="A1621" s="78" t="s">
        <v>138</v>
      </c>
      <c r="B1621" s="80">
        <v>4</v>
      </c>
      <c r="C1621" s="83">
        <v>5279372.8</v>
      </c>
      <c r="D1621" s="83">
        <v>0</v>
      </c>
      <c r="E1621" s="83">
        <v>5279372.8</v>
      </c>
      <c r="F1621" s="78" t="s">
        <v>3867</v>
      </c>
      <c r="G1621" s="78" t="s">
        <v>371</v>
      </c>
      <c r="H1621" s="78" t="s">
        <v>611</v>
      </c>
      <c r="I1621" s="78" t="s">
        <v>3868</v>
      </c>
    </row>
    <row r="1622" spans="1:9" s="54" customFormat="1" ht="13.5" hidden="1" customHeight="1" x14ac:dyDescent="0.2">
      <c r="A1622" s="78" t="s">
        <v>138</v>
      </c>
      <c r="B1622" s="80">
        <v>5</v>
      </c>
      <c r="C1622" s="83">
        <v>5279640.3099999996</v>
      </c>
      <c r="D1622" s="83">
        <v>0</v>
      </c>
      <c r="E1622" s="83">
        <v>5279640.3099999996</v>
      </c>
      <c r="F1622" s="78" t="s">
        <v>3869</v>
      </c>
      <c r="G1622" s="78" t="s">
        <v>371</v>
      </c>
      <c r="H1622" s="78" t="s">
        <v>614</v>
      </c>
      <c r="I1622" s="78" t="s">
        <v>3870</v>
      </c>
    </row>
    <row r="1623" spans="1:9" s="54" customFormat="1" ht="13.5" hidden="1" customHeight="1" x14ac:dyDescent="0.2">
      <c r="A1623" s="78" t="s">
        <v>138</v>
      </c>
      <c r="B1623" s="80">
        <v>6</v>
      </c>
      <c r="C1623" s="83">
        <v>4808223.71</v>
      </c>
      <c r="D1623" s="83">
        <v>0</v>
      </c>
      <c r="E1623" s="83">
        <v>4808223.71</v>
      </c>
      <c r="F1623" s="78" t="s">
        <v>3871</v>
      </c>
      <c r="G1623" s="78" t="s">
        <v>371</v>
      </c>
      <c r="H1623" s="78" t="s">
        <v>617</v>
      </c>
      <c r="I1623" s="78" t="s">
        <v>3872</v>
      </c>
    </row>
    <row r="1624" spans="1:9" s="54" customFormat="1" ht="13.5" hidden="1" customHeight="1" x14ac:dyDescent="0.2">
      <c r="A1624" s="78" t="s">
        <v>138</v>
      </c>
      <c r="B1624" s="80">
        <v>7</v>
      </c>
      <c r="C1624" s="83">
        <v>4808195.4000000004</v>
      </c>
      <c r="D1624" s="83">
        <v>0</v>
      </c>
      <c r="E1624" s="83">
        <v>4808195.4000000004</v>
      </c>
      <c r="F1624" s="78" t="s">
        <v>3873</v>
      </c>
      <c r="G1624" s="78" t="s">
        <v>371</v>
      </c>
      <c r="H1624" s="78" t="s">
        <v>620</v>
      </c>
      <c r="I1624" s="78" t="s">
        <v>3874</v>
      </c>
    </row>
    <row r="1625" spans="1:9" s="54" customFormat="1" ht="13.5" hidden="1" customHeight="1" x14ac:dyDescent="0.2">
      <c r="A1625" s="78" t="s">
        <v>138</v>
      </c>
      <c r="B1625" s="80">
        <v>8</v>
      </c>
      <c r="C1625" s="83">
        <v>4808152.87</v>
      </c>
      <c r="D1625" s="83">
        <v>0</v>
      </c>
      <c r="E1625" s="83">
        <v>4808152.87</v>
      </c>
      <c r="F1625" s="78" t="s">
        <v>3875</v>
      </c>
      <c r="G1625" s="78" t="s">
        <v>371</v>
      </c>
      <c r="H1625" s="78" t="s">
        <v>623</v>
      </c>
      <c r="I1625" s="78" t="s">
        <v>3876</v>
      </c>
    </row>
    <row r="1626" spans="1:9" s="54" customFormat="1" ht="13.5" hidden="1" customHeight="1" x14ac:dyDescent="0.2">
      <c r="A1626" s="78" t="s">
        <v>138</v>
      </c>
      <c r="B1626" s="80">
        <v>9</v>
      </c>
      <c r="C1626" s="83">
        <v>4992001.05</v>
      </c>
      <c r="D1626" s="83">
        <v>0</v>
      </c>
      <c r="E1626" s="83">
        <v>4992001.05</v>
      </c>
      <c r="F1626" s="78" t="s">
        <v>3877</v>
      </c>
      <c r="G1626" s="78" t="s">
        <v>371</v>
      </c>
      <c r="H1626" s="78" t="s">
        <v>626</v>
      </c>
      <c r="I1626" s="78" t="s">
        <v>3878</v>
      </c>
    </row>
    <row r="1627" spans="1:9" s="54" customFormat="1" ht="13.5" hidden="1" customHeight="1" x14ac:dyDescent="0.2">
      <c r="A1627" s="78" t="s">
        <v>138</v>
      </c>
      <c r="B1627" s="80">
        <v>10</v>
      </c>
      <c r="C1627" s="83">
        <v>4992001.04</v>
      </c>
      <c r="D1627" s="83">
        <v>0</v>
      </c>
      <c r="E1627" s="83">
        <v>4992001.04</v>
      </c>
      <c r="F1627" s="78" t="s">
        <v>3879</v>
      </c>
      <c r="G1627" s="78" t="s">
        <v>371</v>
      </c>
      <c r="H1627" s="78" t="s">
        <v>629</v>
      </c>
      <c r="I1627" s="78" t="s">
        <v>3880</v>
      </c>
    </row>
    <row r="1628" spans="1:9" s="54" customFormat="1" ht="13.5" hidden="1" customHeight="1" x14ac:dyDescent="0.2">
      <c r="A1628" s="78" t="s">
        <v>138</v>
      </c>
      <c r="B1628" s="80">
        <v>11</v>
      </c>
      <c r="C1628" s="83">
        <v>4985788.29</v>
      </c>
      <c r="D1628" s="83">
        <v>0</v>
      </c>
      <c r="E1628" s="83">
        <v>4985788.29</v>
      </c>
      <c r="F1628" s="78" t="s">
        <v>3881</v>
      </c>
      <c r="G1628" s="78" t="s">
        <v>371</v>
      </c>
      <c r="H1628" s="78" t="s">
        <v>632</v>
      </c>
      <c r="I1628" s="78" t="s">
        <v>3882</v>
      </c>
    </row>
    <row r="1629" spans="1:9" s="54" customFormat="1" ht="13.5" hidden="1" customHeight="1" x14ac:dyDescent="0.2">
      <c r="A1629" s="78" t="s">
        <v>138</v>
      </c>
      <c r="B1629" s="80">
        <v>12</v>
      </c>
      <c r="C1629" s="83">
        <v>4985874.62</v>
      </c>
      <c r="D1629" s="83">
        <v>0</v>
      </c>
      <c r="E1629" s="83">
        <v>4985874.62</v>
      </c>
      <c r="F1629" s="78" t="s">
        <v>3883</v>
      </c>
      <c r="G1629" s="78" t="s">
        <v>371</v>
      </c>
      <c r="H1629" s="78" t="s">
        <v>635</v>
      </c>
      <c r="I1629" s="78" t="s">
        <v>3884</v>
      </c>
    </row>
    <row r="1630" spans="1:9" s="54" customFormat="1" ht="13.5" hidden="1" customHeight="1" x14ac:dyDescent="0.2">
      <c r="A1630" s="78" t="s">
        <v>139</v>
      </c>
      <c r="B1630" s="80">
        <v>1</v>
      </c>
      <c r="C1630" s="83">
        <v>267296.34999999998</v>
      </c>
      <c r="D1630" s="83">
        <v>0</v>
      </c>
      <c r="E1630" s="83">
        <v>267296.34999999998</v>
      </c>
      <c r="F1630" s="78" t="s">
        <v>3885</v>
      </c>
      <c r="G1630" s="78" t="s">
        <v>377</v>
      </c>
      <c r="H1630" s="78" t="s">
        <v>602</v>
      </c>
      <c r="I1630" s="78" t="s">
        <v>3886</v>
      </c>
    </row>
    <row r="1631" spans="1:9" s="54" customFormat="1" ht="13.5" hidden="1" customHeight="1" x14ac:dyDescent="0.2">
      <c r="A1631" s="78" t="s">
        <v>139</v>
      </c>
      <c r="B1631" s="80">
        <v>2</v>
      </c>
      <c r="C1631" s="83">
        <v>267296.34999999998</v>
      </c>
      <c r="D1631" s="83">
        <v>0</v>
      </c>
      <c r="E1631" s="83">
        <v>267296.34999999998</v>
      </c>
      <c r="F1631" s="78" t="s">
        <v>3887</v>
      </c>
      <c r="G1631" s="78" t="s">
        <v>377</v>
      </c>
      <c r="H1631" s="78" t="s">
        <v>605</v>
      </c>
      <c r="I1631" s="78" t="s">
        <v>3888</v>
      </c>
    </row>
    <row r="1632" spans="1:9" s="54" customFormat="1" ht="13.5" hidden="1" customHeight="1" x14ac:dyDescent="0.2">
      <c r="A1632" s="78" t="s">
        <v>139</v>
      </c>
      <c r="B1632" s="80">
        <v>3</v>
      </c>
      <c r="C1632" s="83">
        <v>267296.34999999998</v>
      </c>
      <c r="D1632" s="83">
        <v>0</v>
      </c>
      <c r="E1632" s="83">
        <v>267296.34999999998</v>
      </c>
      <c r="F1632" s="78" t="s">
        <v>3889</v>
      </c>
      <c r="G1632" s="78" t="s">
        <v>377</v>
      </c>
      <c r="H1632" s="78" t="s">
        <v>608</v>
      </c>
      <c r="I1632" s="78" t="s">
        <v>3890</v>
      </c>
    </row>
    <row r="1633" spans="1:9" s="54" customFormat="1" ht="13.5" hidden="1" customHeight="1" x14ac:dyDescent="0.2">
      <c r="A1633" s="78" t="s">
        <v>139</v>
      </c>
      <c r="B1633" s="80">
        <v>4</v>
      </c>
      <c r="C1633" s="83">
        <v>267296.34999999998</v>
      </c>
      <c r="D1633" s="83">
        <v>0</v>
      </c>
      <c r="E1633" s="83">
        <v>267296.34999999998</v>
      </c>
      <c r="F1633" s="78" t="s">
        <v>3891</v>
      </c>
      <c r="G1633" s="78" t="s">
        <v>377</v>
      </c>
      <c r="H1633" s="78" t="s">
        <v>611</v>
      </c>
      <c r="I1633" s="78" t="s">
        <v>3892</v>
      </c>
    </row>
    <row r="1634" spans="1:9" s="54" customFormat="1" ht="13.5" hidden="1" customHeight="1" x14ac:dyDescent="0.2">
      <c r="A1634" s="78" t="s">
        <v>139</v>
      </c>
      <c r="B1634" s="80">
        <v>5</v>
      </c>
      <c r="C1634" s="83">
        <v>267296.34999999998</v>
      </c>
      <c r="D1634" s="83">
        <v>0</v>
      </c>
      <c r="E1634" s="83">
        <v>267296.34999999998</v>
      </c>
      <c r="F1634" s="78" t="s">
        <v>3893</v>
      </c>
      <c r="G1634" s="78" t="s">
        <v>377</v>
      </c>
      <c r="H1634" s="78" t="s">
        <v>614</v>
      </c>
      <c r="I1634" s="78" t="s">
        <v>3894</v>
      </c>
    </row>
    <row r="1635" spans="1:9" s="54" customFormat="1" ht="13.5" hidden="1" customHeight="1" x14ac:dyDescent="0.2">
      <c r="A1635" s="78" t="s">
        <v>139</v>
      </c>
      <c r="B1635" s="80">
        <v>6</v>
      </c>
      <c r="C1635" s="83">
        <v>334193.40000000002</v>
      </c>
      <c r="D1635" s="83">
        <v>0</v>
      </c>
      <c r="E1635" s="83">
        <v>334193.40000000002</v>
      </c>
      <c r="F1635" s="78" t="s">
        <v>3895</v>
      </c>
      <c r="G1635" s="78" t="s">
        <v>377</v>
      </c>
      <c r="H1635" s="78" t="s">
        <v>617</v>
      </c>
      <c r="I1635" s="78" t="s">
        <v>3896</v>
      </c>
    </row>
    <row r="1636" spans="1:9" s="54" customFormat="1" ht="13.5" hidden="1" customHeight="1" x14ac:dyDescent="0.2">
      <c r="A1636" s="78" t="s">
        <v>139</v>
      </c>
      <c r="B1636" s="80">
        <v>7</v>
      </c>
      <c r="C1636" s="83">
        <v>321331.69</v>
      </c>
      <c r="D1636" s="83">
        <v>0</v>
      </c>
      <c r="E1636" s="83">
        <v>321331.69</v>
      </c>
      <c r="F1636" s="78" t="s">
        <v>3897</v>
      </c>
      <c r="G1636" s="78" t="s">
        <v>377</v>
      </c>
      <c r="H1636" s="78" t="s">
        <v>620</v>
      </c>
      <c r="I1636" s="78" t="s">
        <v>3898</v>
      </c>
    </row>
    <row r="1637" spans="1:9" s="54" customFormat="1" ht="13.5" hidden="1" customHeight="1" x14ac:dyDescent="0.2">
      <c r="A1637" s="78" t="s">
        <v>139</v>
      </c>
      <c r="B1637" s="80">
        <v>8</v>
      </c>
      <c r="C1637" s="83">
        <v>321334.06</v>
      </c>
      <c r="D1637" s="83">
        <v>0</v>
      </c>
      <c r="E1637" s="83">
        <v>321334.06</v>
      </c>
      <c r="F1637" s="78" t="s">
        <v>3899</v>
      </c>
      <c r="G1637" s="78" t="s">
        <v>377</v>
      </c>
      <c r="H1637" s="78" t="s">
        <v>623</v>
      </c>
      <c r="I1637" s="78" t="s">
        <v>3900</v>
      </c>
    </row>
    <row r="1638" spans="1:9" s="54" customFormat="1" ht="13.5" hidden="1" customHeight="1" x14ac:dyDescent="0.2">
      <c r="A1638" s="78" t="s">
        <v>139</v>
      </c>
      <c r="B1638" s="80">
        <v>9</v>
      </c>
      <c r="C1638" s="83">
        <v>335232.12</v>
      </c>
      <c r="D1638" s="83">
        <v>0</v>
      </c>
      <c r="E1638" s="83">
        <v>335232.12</v>
      </c>
      <c r="F1638" s="78" t="s">
        <v>3901</v>
      </c>
      <c r="G1638" s="78" t="s">
        <v>377</v>
      </c>
      <c r="H1638" s="78" t="s">
        <v>626</v>
      </c>
      <c r="I1638" s="78" t="s">
        <v>3902</v>
      </c>
    </row>
    <row r="1639" spans="1:9" s="54" customFormat="1" ht="13.5" hidden="1" customHeight="1" x14ac:dyDescent="0.2">
      <c r="A1639" s="78" t="s">
        <v>139</v>
      </c>
      <c r="B1639" s="80">
        <v>10</v>
      </c>
      <c r="C1639" s="83">
        <v>335232.12</v>
      </c>
      <c r="D1639" s="83">
        <v>0</v>
      </c>
      <c r="E1639" s="83">
        <v>335232.12</v>
      </c>
      <c r="F1639" s="78" t="s">
        <v>3903</v>
      </c>
      <c r="G1639" s="78" t="s">
        <v>377</v>
      </c>
      <c r="H1639" s="78" t="s">
        <v>629</v>
      </c>
      <c r="I1639" s="78" t="s">
        <v>3904</v>
      </c>
    </row>
    <row r="1640" spans="1:9" s="54" customFormat="1" ht="13.5" hidden="1" customHeight="1" x14ac:dyDescent="0.2">
      <c r="A1640" s="78" t="s">
        <v>139</v>
      </c>
      <c r="B1640" s="80">
        <v>11</v>
      </c>
      <c r="C1640" s="83">
        <v>335232.12</v>
      </c>
      <c r="D1640" s="83">
        <v>0</v>
      </c>
      <c r="E1640" s="83">
        <v>335232.12</v>
      </c>
      <c r="F1640" s="78" t="s">
        <v>3905</v>
      </c>
      <c r="G1640" s="78" t="s">
        <v>377</v>
      </c>
      <c r="H1640" s="78" t="s">
        <v>632</v>
      </c>
      <c r="I1640" s="78" t="s">
        <v>3906</v>
      </c>
    </row>
    <row r="1641" spans="1:9" s="54" customFormat="1" ht="13.5" hidden="1" customHeight="1" x14ac:dyDescent="0.2">
      <c r="A1641" s="78" t="s">
        <v>139</v>
      </c>
      <c r="B1641" s="80">
        <v>12</v>
      </c>
      <c r="C1641" s="83">
        <v>335224.57</v>
      </c>
      <c r="D1641" s="83">
        <v>0</v>
      </c>
      <c r="E1641" s="83">
        <v>335224.57</v>
      </c>
      <c r="F1641" s="78" t="s">
        <v>3907</v>
      </c>
      <c r="G1641" s="78" t="s">
        <v>377</v>
      </c>
      <c r="H1641" s="78" t="s">
        <v>635</v>
      </c>
      <c r="I1641" s="78" t="s">
        <v>3908</v>
      </c>
    </row>
    <row r="1642" spans="1:9" s="54" customFormat="1" ht="13.5" hidden="1" customHeight="1" x14ac:dyDescent="0.2">
      <c r="A1642" s="78" t="s">
        <v>140</v>
      </c>
      <c r="B1642" s="80">
        <v>1</v>
      </c>
      <c r="C1642" s="83">
        <v>310993.39</v>
      </c>
      <c r="D1642" s="83">
        <v>0</v>
      </c>
      <c r="E1642" s="83">
        <v>310993.39</v>
      </c>
      <c r="F1642" s="78" t="s">
        <v>3909</v>
      </c>
      <c r="G1642" s="78" t="s">
        <v>414</v>
      </c>
      <c r="H1642" s="78" t="s">
        <v>602</v>
      </c>
      <c r="I1642" s="78" t="s">
        <v>3910</v>
      </c>
    </row>
    <row r="1643" spans="1:9" s="54" customFormat="1" ht="13.5" hidden="1" customHeight="1" x14ac:dyDescent="0.2">
      <c r="A1643" s="78" t="s">
        <v>140</v>
      </c>
      <c r="B1643" s="80">
        <v>2</v>
      </c>
      <c r="C1643" s="83">
        <v>310993.39</v>
      </c>
      <c r="D1643" s="83">
        <v>0</v>
      </c>
      <c r="E1643" s="83">
        <v>310993.39</v>
      </c>
      <c r="F1643" s="78" t="s">
        <v>3911</v>
      </c>
      <c r="G1643" s="78" t="s">
        <v>414</v>
      </c>
      <c r="H1643" s="78" t="s">
        <v>605</v>
      </c>
      <c r="I1643" s="78" t="s">
        <v>3912</v>
      </c>
    </row>
    <row r="1644" spans="1:9" s="54" customFormat="1" ht="13.5" hidden="1" customHeight="1" x14ac:dyDescent="0.2">
      <c r="A1644" s="78" t="s">
        <v>140</v>
      </c>
      <c r="B1644" s="80">
        <v>3</v>
      </c>
      <c r="C1644" s="83">
        <v>310994.99</v>
      </c>
      <c r="D1644" s="83">
        <v>0</v>
      </c>
      <c r="E1644" s="83">
        <v>310994.99</v>
      </c>
      <c r="F1644" s="78" t="s">
        <v>3913</v>
      </c>
      <c r="G1644" s="78" t="s">
        <v>414</v>
      </c>
      <c r="H1644" s="78" t="s">
        <v>608</v>
      </c>
      <c r="I1644" s="78" t="s">
        <v>3914</v>
      </c>
    </row>
    <row r="1645" spans="1:9" s="54" customFormat="1" ht="13.5" hidden="1" customHeight="1" x14ac:dyDescent="0.2">
      <c r="A1645" s="78" t="s">
        <v>140</v>
      </c>
      <c r="B1645" s="80">
        <v>4</v>
      </c>
      <c r="C1645" s="83">
        <v>310994.99</v>
      </c>
      <c r="D1645" s="83">
        <v>0</v>
      </c>
      <c r="E1645" s="83">
        <v>310994.99</v>
      </c>
      <c r="F1645" s="78" t="s">
        <v>3915</v>
      </c>
      <c r="G1645" s="78" t="s">
        <v>414</v>
      </c>
      <c r="H1645" s="78" t="s">
        <v>611</v>
      </c>
      <c r="I1645" s="78" t="s">
        <v>3916</v>
      </c>
    </row>
    <row r="1646" spans="1:9" s="54" customFormat="1" ht="13.5" hidden="1" customHeight="1" x14ac:dyDescent="0.2">
      <c r="A1646" s="78" t="s">
        <v>140</v>
      </c>
      <c r="B1646" s="80">
        <v>5</v>
      </c>
      <c r="C1646" s="83">
        <v>310994.99</v>
      </c>
      <c r="D1646" s="83">
        <v>0</v>
      </c>
      <c r="E1646" s="83">
        <v>310994.99</v>
      </c>
      <c r="F1646" s="78" t="s">
        <v>3917</v>
      </c>
      <c r="G1646" s="78" t="s">
        <v>414</v>
      </c>
      <c r="H1646" s="78" t="s">
        <v>614</v>
      </c>
      <c r="I1646" s="78" t="s">
        <v>3918</v>
      </c>
    </row>
    <row r="1647" spans="1:9" s="54" customFormat="1" ht="13.5" hidden="1" customHeight="1" x14ac:dyDescent="0.2">
      <c r="A1647" s="78" t="s">
        <v>140</v>
      </c>
      <c r="B1647" s="80">
        <v>6</v>
      </c>
      <c r="C1647" s="83">
        <v>316718</v>
      </c>
      <c r="D1647" s="83">
        <v>0</v>
      </c>
      <c r="E1647" s="83">
        <v>316718</v>
      </c>
      <c r="F1647" s="78" t="s">
        <v>3919</v>
      </c>
      <c r="G1647" s="78" t="s">
        <v>414</v>
      </c>
      <c r="H1647" s="78" t="s">
        <v>617</v>
      </c>
      <c r="I1647" s="78" t="s">
        <v>3920</v>
      </c>
    </row>
    <row r="1648" spans="1:9" s="54" customFormat="1" ht="13.5" hidden="1" customHeight="1" x14ac:dyDescent="0.2">
      <c r="A1648" s="78" t="s">
        <v>140</v>
      </c>
      <c r="B1648" s="80">
        <v>7</v>
      </c>
      <c r="C1648" s="83">
        <v>295984.89</v>
      </c>
      <c r="D1648" s="83">
        <v>0</v>
      </c>
      <c r="E1648" s="83">
        <v>295984.89</v>
      </c>
      <c r="F1648" s="78" t="s">
        <v>3921</v>
      </c>
      <c r="G1648" s="78" t="s">
        <v>414</v>
      </c>
      <c r="H1648" s="78" t="s">
        <v>620</v>
      </c>
      <c r="I1648" s="78" t="s">
        <v>3922</v>
      </c>
    </row>
    <row r="1649" spans="1:9" s="54" customFormat="1" ht="13.5" hidden="1" customHeight="1" x14ac:dyDescent="0.2">
      <c r="A1649" s="78" t="s">
        <v>140</v>
      </c>
      <c r="B1649" s="80">
        <v>8</v>
      </c>
      <c r="C1649" s="83">
        <v>295986.53999999998</v>
      </c>
      <c r="D1649" s="83">
        <v>0</v>
      </c>
      <c r="E1649" s="83">
        <v>295986.53999999998</v>
      </c>
      <c r="F1649" s="78" t="s">
        <v>3923</v>
      </c>
      <c r="G1649" s="78" t="s">
        <v>414</v>
      </c>
      <c r="H1649" s="78" t="s">
        <v>623</v>
      </c>
      <c r="I1649" s="78" t="s">
        <v>3924</v>
      </c>
    </row>
    <row r="1650" spans="1:9" s="54" customFormat="1" ht="13.5" hidden="1" customHeight="1" x14ac:dyDescent="0.2">
      <c r="A1650" s="78" t="s">
        <v>140</v>
      </c>
      <c r="B1650" s="80">
        <v>9</v>
      </c>
      <c r="C1650" s="83">
        <v>305712.8</v>
      </c>
      <c r="D1650" s="83">
        <v>0</v>
      </c>
      <c r="E1650" s="83">
        <v>305712.8</v>
      </c>
      <c r="F1650" s="78" t="s">
        <v>3925</v>
      </c>
      <c r="G1650" s="78" t="s">
        <v>414</v>
      </c>
      <c r="H1650" s="78" t="s">
        <v>626</v>
      </c>
      <c r="I1650" s="78" t="s">
        <v>3926</v>
      </c>
    </row>
    <row r="1651" spans="1:9" s="54" customFormat="1" ht="13.5" hidden="1" customHeight="1" x14ac:dyDescent="0.2">
      <c r="A1651" s="78" t="s">
        <v>140</v>
      </c>
      <c r="B1651" s="80">
        <v>10</v>
      </c>
      <c r="C1651" s="83">
        <v>305712.8</v>
      </c>
      <c r="D1651" s="83">
        <v>0</v>
      </c>
      <c r="E1651" s="83">
        <v>305712.8</v>
      </c>
      <c r="F1651" s="78" t="s">
        <v>3927</v>
      </c>
      <c r="G1651" s="78" t="s">
        <v>414</v>
      </c>
      <c r="H1651" s="78" t="s">
        <v>629</v>
      </c>
      <c r="I1651" s="78" t="s">
        <v>3928</v>
      </c>
    </row>
    <row r="1652" spans="1:9" s="54" customFormat="1" ht="13.5" hidden="1" customHeight="1" x14ac:dyDescent="0.2">
      <c r="A1652" s="78" t="s">
        <v>140</v>
      </c>
      <c r="B1652" s="80">
        <v>11</v>
      </c>
      <c r="C1652" s="83">
        <v>305712.78999999998</v>
      </c>
      <c r="D1652" s="83">
        <v>0</v>
      </c>
      <c r="E1652" s="83">
        <v>305712.78999999998</v>
      </c>
      <c r="F1652" s="78" t="s">
        <v>3929</v>
      </c>
      <c r="G1652" s="78" t="s">
        <v>414</v>
      </c>
      <c r="H1652" s="78" t="s">
        <v>632</v>
      </c>
      <c r="I1652" s="78" t="s">
        <v>3930</v>
      </c>
    </row>
    <row r="1653" spans="1:9" s="54" customFormat="1" ht="13.5" hidden="1" customHeight="1" x14ac:dyDescent="0.2">
      <c r="A1653" s="78" t="s">
        <v>140</v>
      </c>
      <c r="B1653" s="80">
        <v>12</v>
      </c>
      <c r="C1653" s="83">
        <v>305707.51</v>
      </c>
      <c r="D1653" s="83">
        <v>0</v>
      </c>
      <c r="E1653" s="83">
        <v>305707.51</v>
      </c>
      <c r="F1653" s="78" t="s">
        <v>3931</v>
      </c>
      <c r="G1653" s="78" t="s">
        <v>414</v>
      </c>
      <c r="H1653" s="78" t="s">
        <v>635</v>
      </c>
      <c r="I1653" s="78" t="s">
        <v>3932</v>
      </c>
    </row>
    <row r="1654" spans="1:9" s="54" customFormat="1" ht="13.5" hidden="1" customHeight="1" x14ac:dyDescent="0.2">
      <c r="A1654" s="78" t="s">
        <v>141</v>
      </c>
      <c r="B1654" s="80">
        <v>1</v>
      </c>
      <c r="C1654" s="83">
        <v>203325.15</v>
      </c>
      <c r="D1654" s="83">
        <v>0</v>
      </c>
      <c r="E1654" s="83">
        <v>203325.15</v>
      </c>
      <c r="F1654" s="78" t="s">
        <v>3933</v>
      </c>
      <c r="G1654" s="78" t="s">
        <v>580</v>
      </c>
      <c r="H1654" s="78" t="s">
        <v>602</v>
      </c>
      <c r="I1654" s="78" t="s">
        <v>3934</v>
      </c>
    </row>
    <row r="1655" spans="1:9" s="54" customFormat="1" ht="13.5" hidden="1" customHeight="1" x14ac:dyDescent="0.2">
      <c r="A1655" s="78" t="s">
        <v>141</v>
      </c>
      <c r="B1655" s="80">
        <v>2</v>
      </c>
      <c r="C1655" s="83">
        <v>203325.15</v>
      </c>
      <c r="D1655" s="83">
        <v>0</v>
      </c>
      <c r="E1655" s="83">
        <v>203325.15</v>
      </c>
      <c r="F1655" s="78" t="s">
        <v>3935</v>
      </c>
      <c r="G1655" s="78" t="s">
        <v>580</v>
      </c>
      <c r="H1655" s="78" t="s">
        <v>605</v>
      </c>
      <c r="I1655" s="78" t="s">
        <v>3936</v>
      </c>
    </row>
    <row r="1656" spans="1:9" s="54" customFormat="1" ht="13.5" hidden="1" customHeight="1" x14ac:dyDescent="0.2">
      <c r="A1656" s="78" t="s">
        <v>141</v>
      </c>
      <c r="B1656" s="80">
        <v>3</v>
      </c>
      <c r="C1656" s="83">
        <v>203325.15</v>
      </c>
      <c r="D1656" s="83">
        <v>0</v>
      </c>
      <c r="E1656" s="83">
        <v>203325.15</v>
      </c>
      <c r="F1656" s="78" t="s">
        <v>3937</v>
      </c>
      <c r="G1656" s="78" t="s">
        <v>580</v>
      </c>
      <c r="H1656" s="78" t="s">
        <v>608</v>
      </c>
      <c r="I1656" s="78" t="s">
        <v>3938</v>
      </c>
    </row>
    <row r="1657" spans="1:9" s="54" customFormat="1" ht="13.5" hidden="1" customHeight="1" x14ac:dyDescent="0.2">
      <c r="A1657" s="78" t="s">
        <v>141</v>
      </c>
      <c r="B1657" s="80">
        <v>4</v>
      </c>
      <c r="C1657" s="83">
        <v>203325.15</v>
      </c>
      <c r="D1657" s="83">
        <v>0</v>
      </c>
      <c r="E1657" s="83">
        <v>203325.15</v>
      </c>
      <c r="F1657" s="78" t="s">
        <v>3939</v>
      </c>
      <c r="G1657" s="78" t="s">
        <v>580</v>
      </c>
      <c r="H1657" s="78" t="s">
        <v>611</v>
      </c>
      <c r="I1657" s="78" t="s">
        <v>3940</v>
      </c>
    </row>
    <row r="1658" spans="1:9" s="54" customFormat="1" ht="13.5" hidden="1" customHeight="1" x14ac:dyDescent="0.2">
      <c r="A1658" s="78" t="s">
        <v>141</v>
      </c>
      <c r="B1658" s="80">
        <v>5</v>
      </c>
      <c r="C1658" s="83">
        <v>203325.15</v>
      </c>
      <c r="D1658" s="83">
        <v>0</v>
      </c>
      <c r="E1658" s="83">
        <v>203325.15</v>
      </c>
      <c r="F1658" s="78" t="s">
        <v>3941</v>
      </c>
      <c r="G1658" s="78" t="s">
        <v>580</v>
      </c>
      <c r="H1658" s="78" t="s">
        <v>614</v>
      </c>
      <c r="I1658" s="78" t="s">
        <v>3942</v>
      </c>
    </row>
    <row r="1659" spans="1:9" s="54" customFormat="1" ht="13.5" hidden="1" customHeight="1" x14ac:dyDescent="0.2">
      <c r="A1659" s="78" t="s">
        <v>141</v>
      </c>
      <c r="B1659" s="80">
        <v>6</v>
      </c>
      <c r="C1659" s="83">
        <v>194466.19</v>
      </c>
      <c r="D1659" s="83">
        <v>0</v>
      </c>
      <c r="E1659" s="83">
        <v>194466.19</v>
      </c>
      <c r="F1659" s="78" t="s">
        <v>3943</v>
      </c>
      <c r="G1659" s="78" t="s">
        <v>580</v>
      </c>
      <c r="H1659" s="78" t="s">
        <v>617</v>
      </c>
      <c r="I1659" s="78" t="s">
        <v>3944</v>
      </c>
    </row>
    <row r="1660" spans="1:9" s="54" customFormat="1" ht="13.5" hidden="1" customHeight="1" x14ac:dyDescent="0.2">
      <c r="A1660" s="78" t="s">
        <v>141</v>
      </c>
      <c r="B1660" s="80">
        <v>7</v>
      </c>
      <c r="C1660" s="83">
        <v>194456.69</v>
      </c>
      <c r="D1660" s="83">
        <v>0</v>
      </c>
      <c r="E1660" s="83">
        <v>194456.69</v>
      </c>
      <c r="F1660" s="78" t="s">
        <v>3945</v>
      </c>
      <c r="G1660" s="78" t="s">
        <v>580</v>
      </c>
      <c r="H1660" s="78" t="s">
        <v>620</v>
      </c>
      <c r="I1660" s="78" t="s">
        <v>3946</v>
      </c>
    </row>
    <row r="1661" spans="1:9" s="54" customFormat="1" ht="13.5" hidden="1" customHeight="1" x14ac:dyDescent="0.2">
      <c r="A1661" s="78" t="s">
        <v>141</v>
      </c>
      <c r="B1661" s="80">
        <v>8</v>
      </c>
      <c r="C1661" s="83">
        <v>194458.26</v>
      </c>
      <c r="D1661" s="83">
        <v>0</v>
      </c>
      <c r="E1661" s="83">
        <v>194458.26</v>
      </c>
      <c r="F1661" s="78" t="s">
        <v>3947</v>
      </c>
      <c r="G1661" s="78" t="s">
        <v>580</v>
      </c>
      <c r="H1661" s="78" t="s">
        <v>623</v>
      </c>
      <c r="I1661" s="78" t="s">
        <v>3948</v>
      </c>
    </row>
    <row r="1662" spans="1:9" s="54" customFormat="1" ht="13.5" hidden="1" customHeight="1" x14ac:dyDescent="0.2">
      <c r="A1662" s="78" t="s">
        <v>141</v>
      </c>
      <c r="B1662" s="80">
        <v>9</v>
      </c>
      <c r="C1662" s="83">
        <v>203687.15</v>
      </c>
      <c r="D1662" s="83">
        <v>0</v>
      </c>
      <c r="E1662" s="83">
        <v>203687.15</v>
      </c>
      <c r="F1662" s="78" t="s">
        <v>3949</v>
      </c>
      <c r="G1662" s="78" t="s">
        <v>580</v>
      </c>
      <c r="H1662" s="78" t="s">
        <v>626</v>
      </c>
      <c r="I1662" s="78" t="s">
        <v>3950</v>
      </c>
    </row>
    <row r="1663" spans="1:9" s="54" customFormat="1" ht="13.5" hidden="1" customHeight="1" x14ac:dyDescent="0.2">
      <c r="A1663" s="78" t="s">
        <v>141</v>
      </c>
      <c r="B1663" s="80">
        <v>10</v>
      </c>
      <c r="C1663" s="83">
        <v>203687.14</v>
      </c>
      <c r="D1663" s="83">
        <v>0</v>
      </c>
      <c r="E1663" s="83">
        <v>203687.14</v>
      </c>
      <c r="F1663" s="78" t="s">
        <v>3951</v>
      </c>
      <c r="G1663" s="78" t="s">
        <v>580</v>
      </c>
      <c r="H1663" s="78" t="s">
        <v>629</v>
      </c>
      <c r="I1663" s="78" t="s">
        <v>3952</v>
      </c>
    </row>
    <row r="1664" spans="1:9" s="54" customFormat="1" ht="13.5" hidden="1" customHeight="1" x14ac:dyDescent="0.2">
      <c r="A1664" s="78" t="s">
        <v>141</v>
      </c>
      <c r="B1664" s="80">
        <v>11</v>
      </c>
      <c r="C1664" s="83">
        <v>203687.15</v>
      </c>
      <c r="D1664" s="83">
        <v>0</v>
      </c>
      <c r="E1664" s="83">
        <v>203687.15</v>
      </c>
      <c r="F1664" s="78" t="s">
        <v>3953</v>
      </c>
      <c r="G1664" s="78" t="s">
        <v>580</v>
      </c>
      <c r="H1664" s="78" t="s">
        <v>632</v>
      </c>
      <c r="I1664" s="78" t="s">
        <v>3954</v>
      </c>
    </row>
    <row r="1665" spans="1:9" s="54" customFormat="1" ht="13.5" hidden="1" customHeight="1" x14ac:dyDescent="0.2">
      <c r="A1665" s="78" t="s">
        <v>141</v>
      </c>
      <c r="B1665" s="80">
        <v>12</v>
      </c>
      <c r="C1665" s="83">
        <v>203682.13</v>
      </c>
      <c r="D1665" s="83">
        <v>0</v>
      </c>
      <c r="E1665" s="83">
        <v>203682.13</v>
      </c>
      <c r="F1665" s="78" t="s">
        <v>3955</v>
      </c>
      <c r="G1665" s="78" t="s">
        <v>580</v>
      </c>
      <c r="H1665" s="78" t="s">
        <v>635</v>
      </c>
      <c r="I1665" s="78" t="s">
        <v>3956</v>
      </c>
    </row>
    <row r="1666" spans="1:9" s="54" customFormat="1" ht="13.5" hidden="1" customHeight="1" x14ac:dyDescent="0.2">
      <c r="A1666" s="78" t="s">
        <v>142</v>
      </c>
      <c r="B1666" s="80">
        <v>1</v>
      </c>
      <c r="C1666" s="83">
        <v>744274.38</v>
      </c>
      <c r="D1666" s="83">
        <v>0</v>
      </c>
      <c r="E1666" s="83">
        <v>744274.38</v>
      </c>
      <c r="F1666" s="78" t="s">
        <v>3957</v>
      </c>
      <c r="G1666" s="78" t="s">
        <v>365</v>
      </c>
      <c r="H1666" s="78" t="s">
        <v>602</v>
      </c>
      <c r="I1666" s="78" t="s">
        <v>3958</v>
      </c>
    </row>
    <row r="1667" spans="1:9" s="54" customFormat="1" ht="13.5" hidden="1" customHeight="1" x14ac:dyDescent="0.2">
      <c r="A1667" s="78" t="s">
        <v>142</v>
      </c>
      <c r="B1667" s="80">
        <v>2</v>
      </c>
      <c r="C1667" s="83">
        <v>744274.38</v>
      </c>
      <c r="D1667" s="83">
        <v>0</v>
      </c>
      <c r="E1667" s="83">
        <v>744274.38</v>
      </c>
      <c r="F1667" s="78" t="s">
        <v>3959</v>
      </c>
      <c r="G1667" s="78" t="s">
        <v>365</v>
      </c>
      <c r="H1667" s="78" t="s">
        <v>605</v>
      </c>
      <c r="I1667" s="78" t="s">
        <v>3960</v>
      </c>
    </row>
    <row r="1668" spans="1:9" s="54" customFormat="1" ht="13.5" hidden="1" customHeight="1" x14ac:dyDescent="0.2">
      <c r="A1668" s="78" t="s">
        <v>142</v>
      </c>
      <c r="B1668" s="80">
        <v>3</v>
      </c>
      <c r="C1668" s="83">
        <v>744274.38</v>
      </c>
      <c r="D1668" s="83">
        <v>0</v>
      </c>
      <c r="E1668" s="83">
        <v>744274.38</v>
      </c>
      <c r="F1668" s="78" t="s">
        <v>3961</v>
      </c>
      <c r="G1668" s="78" t="s">
        <v>365</v>
      </c>
      <c r="H1668" s="78" t="s">
        <v>608</v>
      </c>
      <c r="I1668" s="78" t="s">
        <v>3962</v>
      </c>
    </row>
    <row r="1669" spans="1:9" s="54" customFormat="1" ht="13.5" hidden="1" customHeight="1" x14ac:dyDescent="0.2">
      <c r="A1669" s="78" t="s">
        <v>142</v>
      </c>
      <c r="B1669" s="80">
        <v>4</v>
      </c>
      <c r="C1669" s="83">
        <v>744274.38</v>
      </c>
      <c r="D1669" s="83">
        <v>0</v>
      </c>
      <c r="E1669" s="83">
        <v>744274.38</v>
      </c>
      <c r="F1669" s="78" t="s">
        <v>3963</v>
      </c>
      <c r="G1669" s="78" t="s">
        <v>365</v>
      </c>
      <c r="H1669" s="78" t="s">
        <v>611</v>
      </c>
      <c r="I1669" s="78" t="s">
        <v>3964</v>
      </c>
    </row>
    <row r="1670" spans="1:9" s="54" customFormat="1" ht="13.5" hidden="1" customHeight="1" x14ac:dyDescent="0.2">
      <c r="A1670" s="78" t="s">
        <v>142</v>
      </c>
      <c r="B1670" s="80">
        <v>5</v>
      </c>
      <c r="C1670" s="83">
        <v>744274.38</v>
      </c>
      <c r="D1670" s="83">
        <v>0</v>
      </c>
      <c r="E1670" s="83">
        <v>744274.38</v>
      </c>
      <c r="F1670" s="78" t="s">
        <v>3965</v>
      </c>
      <c r="G1670" s="78" t="s">
        <v>365</v>
      </c>
      <c r="H1670" s="78" t="s">
        <v>614</v>
      </c>
      <c r="I1670" s="78" t="s">
        <v>3966</v>
      </c>
    </row>
    <row r="1671" spans="1:9" s="54" customFormat="1" ht="13.5" hidden="1" customHeight="1" x14ac:dyDescent="0.2">
      <c r="A1671" s="78" t="s">
        <v>142</v>
      </c>
      <c r="B1671" s="80">
        <v>6</v>
      </c>
      <c r="C1671" s="83">
        <v>609308.72</v>
      </c>
      <c r="D1671" s="83">
        <v>0</v>
      </c>
      <c r="E1671" s="83">
        <v>609308.72</v>
      </c>
      <c r="F1671" s="78" t="s">
        <v>3967</v>
      </c>
      <c r="G1671" s="78" t="s">
        <v>365</v>
      </c>
      <c r="H1671" s="78" t="s">
        <v>617</v>
      </c>
      <c r="I1671" s="78" t="s">
        <v>3968</v>
      </c>
    </row>
    <row r="1672" spans="1:9" s="54" customFormat="1" ht="13.5" hidden="1" customHeight="1" x14ac:dyDescent="0.2">
      <c r="A1672" s="78" t="s">
        <v>142</v>
      </c>
      <c r="B1672" s="80">
        <v>7</v>
      </c>
      <c r="C1672" s="83">
        <v>608627.61</v>
      </c>
      <c r="D1672" s="83">
        <v>0</v>
      </c>
      <c r="E1672" s="83">
        <v>608627.61</v>
      </c>
      <c r="F1672" s="78" t="s">
        <v>3969</v>
      </c>
      <c r="G1672" s="78" t="s">
        <v>365</v>
      </c>
      <c r="H1672" s="78" t="s">
        <v>620</v>
      </c>
      <c r="I1672" s="78" t="s">
        <v>3970</v>
      </c>
    </row>
    <row r="1673" spans="1:9" s="54" customFormat="1" ht="13.5" hidden="1" customHeight="1" x14ac:dyDescent="0.2">
      <c r="A1673" s="78" t="s">
        <v>142</v>
      </c>
      <c r="B1673" s="80">
        <v>8</v>
      </c>
      <c r="C1673" s="83">
        <v>608631.28</v>
      </c>
      <c r="D1673" s="83">
        <v>0</v>
      </c>
      <c r="E1673" s="83">
        <v>608631.28</v>
      </c>
      <c r="F1673" s="78" t="s">
        <v>3971</v>
      </c>
      <c r="G1673" s="78" t="s">
        <v>365</v>
      </c>
      <c r="H1673" s="78" t="s">
        <v>623</v>
      </c>
      <c r="I1673" s="78" t="s">
        <v>3972</v>
      </c>
    </row>
    <row r="1674" spans="1:9" s="54" customFormat="1" ht="13.5" hidden="1" customHeight="1" x14ac:dyDescent="0.2">
      <c r="A1674" s="78" t="s">
        <v>142</v>
      </c>
      <c r="B1674" s="80">
        <v>9</v>
      </c>
      <c r="C1674" s="83">
        <v>630135.46</v>
      </c>
      <c r="D1674" s="83">
        <v>0</v>
      </c>
      <c r="E1674" s="83">
        <v>630135.46</v>
      </c>
      <c r="F1674" s="78" t="s">
        <v>3973</v>
      </c>
      <c r="G1674" s="78" t="s">
        <v>365</v>
      </c>
      <c r="H1674" s="78" t="s">
        <v>626</v>
      </c>
      <c r="I1674" s="78" t="s">
        <v>3974</v>
      </c>
    </row>
    <row r="1675" spans="1:9" s="54" customFormat="1" ht="13.5" hidden="1" customHeight="1" x14ac:dyDescent="0.2">
      <c r="A1675" s="78" t="s">
        <v>142</v>
      </c>
      <c r="B1675" s="80">
        <v>10</v>
      </c>
      <c r="C1675" s="83">
        <v>630135.46</v>
      </c>
      <c r="D1675" s="83">
        <v>0</v>
      </c>
      <c r="E1675" s="83">
        <v>630135.46</v>
      </c>
      <c r="F1675" s="78" t="s">
        <v>3975</v>
      </c>
      <c r="G1675" s="78" t="s">
        <v>365</v>
      </c>
      <c r="H1675" s="78" t="s">
        <v>629</v>
      </c>
      <c r="I1675" s="78" t="s">
        <v>3976</v>
      </c>
    </row>
    <row r="1676" spans="1:9" s="54" customFormat="1" ht="13.5" hidden="1" customHeight="1" x14ac:dyDescent="0.2">
      <c r="A1676" s="78" t="s">
        <v>142</v>
      </c>
      <c r="B1676" s="80">
        <v>11</v>
      </c>
      <c r="C1676" s="83">
        <v>630135.46</v>
      </c>
      <c r="D1676" s="83">
        <v>0</v>
      </c>
      <c r="E1676" s="83">
        <v>630135.46</v>
      </c>
      <c r="F1676" s="78" t="s">
        <v>3977</v>
      </c>
      <c r="G1676" s="78" t="s">
        <v>365</v>
      </c>
      <c r="H1676" s="78" t="s">
        <v>632</v>
      </c>
      <c r="I1676" s="78" t="s">
        <v>3978</v>
      </c>
    </row>
    <row r="1677" spans="1:9" s="54" customFormat="1" ht="13.5" hidden="1" customHeight="1" x14ac:dyDescent="0.2">
      <c r="A1677" s="78" t="s">
        <v>142</v>
      </c>
      <c r="B1677" s="80">
        <v>12</v>
      </c>
      <c r="C1677" s="83">
        <v>630123.77</v>
      </c>
      <c r="D1677" s="83">
        <v>0</v>
      </c>
      <c r="E1677" s="83">
        <v>630123.77</v>
      </c>
      <c r="F1677" s="78" t="s">
        <v>3979</v>
      </c>
      <c r="G1677" s="78" t="s">
        <v>365</v>
      </c>
      <c r="H1677" s="78" t="s">
        <v>635</v>
      </c>
      <c r="I1677" s="78" t="s">
        <v>3980</v>
      </c>
    </row>
    <row r="1678" spans="1:9" s="54" customFormat="1" ht="13.5" hidden="1" customHeight="1" x14ac:dyDescent="0.2">
      <c r="A1678" s="78" t="s">
        <v>143</v>
      </c>
      <c r="B1678" s="80">
        <v>1</v>
      </c>
      <c r="C1678" s="83">
        <v>220392.99</v>
      </c>
      <c r="D1678" s="83">
        <v>0</v>
      </c>
      <c r="E1678" s="83">
        <v>220392.99</v>
      </c>
      <c r="F1678" s="78" t="s">
        <v>3981</v>
      </c>
      <c r="G1678" s="78" t="s">
        <v>443</v>
      </c>
      <c r="H1678" s="78" t="s">
        <v>602</v>
      </c>
      <c r="I1678" s="78" t="s">
        <v>3982</v>
      </c>
    </row>
    <row r="1679" spans="1:9" s="54" customFormat="1" ht="13.5" hidden="1" customHeight="1" x14ac:dyDescent="0.2">
      <c r="A1679" s="78" t="s">
        <v>143</v>
      </c>
      <c r="B1679" s="80">
        <v>2</v>
      </c>
      <c r="C1679" s="83">
        <v>220392.99</v>
      </c>
      <c r="D1679" s="83">
        <v>0</v>
      </c>
      <c r="E1679" s="83">
        <v>220392.99</v>
      </c>
      <c r="F1679" s="78" t="s">
        <v>3983</v>
      </c>
      <c r="G1679" s="78" t="s">
        <v>443</v>
      </c>
      <c r="H1679" s="78" t="s">
        <v>605</v>
      </c>
      <c r="I1679" s="78" t="s">
        <v>3984</v>
      </c>
    </row>
    <row r="1680" spans="1:9" s="54" customFormat="1" ht="13.5" hidden="1" customHeight="1" x14ac:dyDescent="0.2">
      <c r="A1680" s="78" t="s">
        <v>143</v>
      </c>
      <c r="B1680" s="80">
        <v>3</v>
      </c>
      <c r="C1680" s="83">
        <v>220392.99</v>
      </c>
      <c r="D1680" s="83">
        <v>0</v>
      </c>
      <c r="E1680" s="83">
        <v>220392.99</v>
      </c>
      <c r="F1680" s="78" t="s">
        <v>3985</v>
      </c>
      <c r="G1680" s="78" t="s">
        <v>443</v>
      </c>
      <c r="H1680" s="78" t="s">
        <v>608</v>
      </c>
      <c r="I1680" s="78" t="s">
        <v>3986</v>
      </c>
    </row>
    <row r="1681" spans="1:9" s="54" customFormat="1" ht="13.5" hidden="1" customHeight="1" x14ac:dyDescent="0.2">
      <c r="A1681" s="78" t="s">
        <v>143</v>
      </c>
      <c r="B1681" s="80">
        <v>4</v>
      </c>
      <c r="C1681" s="83">
        <v>220392.99</v>
      </c>
      <c r="D1681" s="83">
        <v>0</v>
      </c>
      <c r="E1681" s="83">
        <v>220392.99</v>
      </c>
      <c r="F1681" s="78" t="s">
        <v>3987</v>
      </c>
      <c r="G1681" s="78" t="s">
        <v>443</v>
      </c>
      <c r="H1681" s="78" t="s">
        <v>611</v>
      </c>
      <c r="I1681" s="78" t="s">
        <v>3988</v>
      </c>
    </row>
    <row r="1682" spans="1:9" s="54" customFormat="1" ht="13.5" hidden="1" customHeight="1" x14ac:dyDescent="0.2">
      <c r="A1682" s="78" t="s">
        <v>143</v>
      </c>
      <c r="B1682" s="80">
        <v>5</v>
      </c>
      <c r="C1682" s="83">
        <v>220392.99</v>
      </c>
      <c r="D1682" s="83">
        <v>0</v>
      </c>
      <c r="E1682" s="83">
        <v>220392.99</v>
      </c>
      <c r="F1682" s="78" t="s">
        <v>3989</v>
      </c>
      <c r="G1682" s="78" t="s">
        <v>443</v>
      </c>
      <c r="H1682" s="78" t="s">
        <v>614</v>
      </c>
      <c r="I1682" s="78" t="s">
        <v>3990</v>
      </c>
    </row>
    <row r="1683" spans="1:9" s="54" customFormat="1" ht="13.5" hidden="1" customHeight="1" x14ac:dyDescent="0.2">
      <c r="A1683" s="78" t="s">
        <v>143</v>
      </c>
      <c r="B1683" s="80">
        <v>6</v>
      </c>
      <c r="C1683" s="83">
        <v>197371.7</v>
      </c>
      <c r="D1683" s="83">
        <v>0</v>
      </c>
      <c r="E1683" s="83">
        <v>197371.7</v>
      </c>
      <c r="F1683" s="78" t="s">
        <v>3991</v>
      </c>
      <c r="G1683" s="78" t="s">
        <v>443</v>
      </c>
      <c r="H1683" s="78" t="s">
        <v>617</v>
      </c>
      <c r="I1683" s="78" t="s">
        <v>3992</v>
      </c>
    </row>
    <row r="1684" spans="1:9" s="54" customFormat="1" ht="13.5" hidden="1" customHeight="1" x14ac:dyDescent="0.2">
      <c r="A1684" s="78" t="s">
        <v>143</v>
      </c>
      <c r="B1684" s="80">
        <v>7</v>
      </c>
      <c r="C1684" s="83">
        <v>196985.28</v>
      </c>
      <c r="D1684" s="83">
        <v>0</v>
      </c>
      <c r="E1684" s="83">
        <v>196985.28</v>
      </c>
      <c r="F1684" s="78" t="s">
        <v>3993</v>
      </c>
      <c r="G1684" s="78" t="s">
        <v>443</v>
      </c>
      <c r="H1684" s="78" t="s">
        <v>620</v>
      </c>
      <c r="I1684" s="78" t="s">
        <v>3994</v>
      </c>
    </row>
    <row r="1685" spans="1:9" s="54" customFormat="1" ht="13.5" hidden="1" customHeight="1" x14ac:dyDescent="0.2">
      <c r="A1685" s="78" t="s">
        <v>143</v>
      </c>
      <c r="B1685" s="80">
        <v>8</v>
      </c>
      <c r="C1685" s="83">
        <v>196986.7</v>
      </c>
      <c r="D1685" s="83">
        <v>0</v>
      </c>
      <c r="E1685" s="83">
        <v>196986.7</v>
      </c>
      <c r="F1685" s="78" t="s">
        <v>3995</v>
      </c>
      <c r="G1685" s="78" t="s">
        <v>443</v>
      </c>
      <c r="H1685" s="78" t="s">
        <v>623</v>
      </c>
      <c r="I1685" s="78" t="s">
        <v>3996</v>
      </c>
    </row>
    <row r="1686" spans="1:9" s="54" customFormat="1" ht="13.5" hidden="1" customHeight="1" x14ac:dyDescent="0.2">
      <c r="A1686" s="78" t="s">
        <v>143</v>
      </c>
      <c r="B1686" s="80">
        <v>9</v>
      </c>
      <c r="C1686" s="83">
        <v>205288.5</v>
      </c>
      <c r="D1686" s="83">
        <v>0</v>
      </c>
      <c r="E1686" s="83">
        <v>205288.5</v>
      </c>
      <c r="F1686" s="78" t="s">
        <v>3997</v>
      </c>
      <c r="G1686" s="78" t="s">
        <v>443</v>
      </c>
      <c r="H1686" s="78" t="s">
        <v>626</v>
      </c>
      <c r="I1686" s="78" t="s">
        <v>3998</v>
      </c>
    </row>
    <row r="1687" spans="1:9" s="54" customFormat="1" ht="13.5" hidden="1" customHeight="1" x14ac:dyDescent="0.2">
      <c r="A1687" s="78" t="s">
        <v>143</v>
      </c>
      <c r="B1687" s="80">
        <v>10</v>
      </c>
      <c r="C1687" s="83">
        <v>205288.5</v>
      </c>
      <c r="D1687" s="83">
        <v>0</v>
      </c>
      <c r="E1687" s="83">
        <v>205288.5</v>
      </c>
      <c r="F1687" s="78" t="s">
        <v>3999</v>
      </c>
      <c r="G1687" s="78" t="s">
        <v>443</v>
      </c>
      <c r="H1687" s="78" t="s">
        <v>629</v>
      </c>
      <c r="I1687" s="78" t="s">
        <v>4000</v>
      </c>
    </row>
    <row r="1688" spans="1:9" s="54" customFormat="1" ht="13.5" hidden="1" customHeight="1" x14ac:dyDescent="0.2">
      <c r="A1688" s="78" t="s">
        <v>143</v>
      </c>
      <c r="B1688" s="80">
        <v>11</v>
      </c>
      <c r="C1688" s="83">
        <v>205288.5</v>
      </c>
      <c r="D1688" s="83">
        <v>0</v>
      </c>
      <c r="E1688" s="83">
        <v>205288.5</v>
      </c>
      <c r="F1688" s="78" t="s">
        <v>4001</v>
      </c>
      <c r="G1688" s="78" t="s">
        <v>443</v>
      </c>
      <c r="H1688" s="78" t="s">
        <v>632</v>
      </c>
      <c r="I1688" s="78" t="s">
        <v>4002</v>
      </c>
    </row>
    <row r="1689" spans="1:9" s="54" customFormat="1" ht="13.5" hidden="1" customHeight="1" x14ac:dyDescent="0.2">
      <c r="A1689" s="78" t="s">
        <v>143</v>
      </c>
      <c r="B1689" s="80">
        <v>12</v>
      </c>
      <c r="C1689" s="83">
        <v>205283.98</v>
      </c>
      <c r="D1689" s="83">
        <v>0</v>
      </c>
      <c r="E1689" s="83">
        <v>205283.98</v>
      </c>
      <c r="F1689" s="78" t="s">
        <v>4003</v>
      </c>
      <c r="G1689" s="78" t="s">
        <v>443</v>
      </c>
      <c r="H1689" s="78" t="s">
        <v>635</v>
      </c>
      <c r="I1689" s="78" t="s">
        <v>4004</v>
      </c>
    </row>
    <row r="1690" spans="1:9" s="54" customFormat="1" ht="13.5" hidden="1" customHeight="1" x14ac:dyDescent="0.2">
      <c r="A1690" s="78" t="s">
        <v>144</v>
      </c>
      <c r="B1690" s="80">
        <v>1</v>
      </c>
      <c r="C1690" s="83">
        <v>125938.88</v>
      </c>
      <c r="D1690" s="83">
        <v>0</v>
      </c>
      <c r="E1690" s="83">
        <v>125938.88</v>
      </c>
      <c r="F1690" s="78" t="s">
        <v>4005</v>
      </c>
      <c r="G1690" s="78" t="s">
        <v>326</v>
      </c>
      <c r="H1690" s="78" t="s">
        <v>878</v>
      </c>
      <c r="I1690" s="78" t="s">
        <v>4006</v>
      </c>
    </row>
    <row r="1691" spans="1:9" s="54" customFormat="1" ht="13.5" hidden="1" customHeight="1" x14ac:dyDescent="0.2">
      <c r="A1691" s="78" t="s">
        <v>144</v>
      </c>
      <c r="B1691" s="80">
        <v>2</v>
      </c>
      <c r="C1691" s="83">
        <v>125938.88</v>
      </c>
      <c r="D1691" s="83">
        <v>0</v>
      </c>
      <c r="E1691" s="83">
        <v>125938.88</v>
      </c>
      <c r="F1691" s="78" t="s">
        <v>4007</v>
      </c>
      <c r="G1691" s="78" t="s">
        <v>326</v>
      </c>
      <c r="H1691" s="78" t="s">
        <v>881</v>
      </c>
      <c r="I1691" s="78" t="s">
        <v>4008</v>
      </c>
    </row>
    <row r="1692" spans="1:9" s="54" customFormat="1" ht="13.5" hidden="1" customHeight="1" x14ac:dyDescent="0.2">
      <c r="A1692" s="78" t="s">
        <v>144</v>
      </c>
      <c r="B1692" s="80">
        <v>3</v>
      </c>
      <c r="C1692" s="83">
        <v>125938.88</v>
      </c>
      <c r="D1692" s="83">
        <v>0</v>
      </c>
      <c r="E1692" s="83">
        <v>125938.88</v>
      </c>
      <c r="F1692" s="78" t="s">
        <v>4009</v>
      </c>
      <c r="G1692" s="78" t="s">
        <v>326</v>
      </c>
      <c r="H1692" s="78" t="s">
        <v>884</v>
      </c>
      <c r="I1692" s="78" t="s">
        <v>4010</v>
      </c>
    </row>
    <row r="1693" spans="1:9" s="54" customFormat="1" ht="13.5" hidden="1" customHeight="1" x14ac:dyDescent="0.2">
      <c r="A1693" s="78" t="s">
        <v>144</v>
      </c>
      <c r="B1693" s="80">
        <v>4</v>
      </c>
      <c r="C1693" s="83">
        <v>125938.88</v>
      </c>
      <c r="D1693" s="83">
        <v>0</v>
      </c>
      <c r="E1693" s="83">
        <v>125938.88</v>
      </c>
      <c r="F1693" s="78" t="s">
        <v>4011</v>
      </c>
      <c r="G1693" s="78" t="s">
        <v>326</v>
      </c>
      <c r="H1693" s="78" t="s">
        <v>887</v>
      </c>
      <c r="I1693" s="78" t="s">
        <v>4012</v>
      </c>
    </row>
    <row r="1694" spans="1:9" s="54" customFormat="1" ht="13.5" hidden="1" customHeight="1" x14ac:dyDescent="0.2">
      <c r="A1694" s="78" t="s">
        <v>144</v>
      </c>
      <c r="B1694" s="80">
        <v>5</v>
      </c>
      <c r="C1694" s="83">
        <v>125938.88</v>
      </c>
      <c r="D1694" s="83">
        <v>0</v>
      </c>
      <c r="E1694" s="83">
        <v>125938.88</v>
      </c>
      <c r="F1694" s="78" t="s">
        <v>4013</v>
      </c>
      <c r="G1694" s="78" t="s">
        <v>326</v>
      </c>
      <c r="H1694" s="78" t="s">
        <v>890</v>
      </c>
      <c r="I1694" s="78" t="s">
        <v>4014</v>
      </c>
    </row>
    <row r="1695" spans="1:9" s="54" customFormat="1" ht="13.5" hidden="1" customHeight="1" x14ac:dyDescent="0.2">
      <c r="A1695" s="78" t="s">
        <v>144</v>
      </c>
      <c r="B1695" s="80">
        <v>6</v>
      </c>
      <c r="C1695" s="83">
        <v>117331.52</v>
      </c>
      <c r="D1695" s="83">
        <v>0</v>
      </c>
      <c r="E1695" s="83">
        <v>117331.52</v>
      </c>
      <c r="F1695" s="78" t="s">
        <v>4015</v>
      </c>
      <c r="G1695" s="78" t="s">
        <v>326</v>
      </c>
      <c r="H1695" s="78" t="s">
        <v>893</v>
      </c>
      <c r="I1695" s="78" t="s">
        <v>4016</v>
      </c>
    </row>
    <row r="1696" spans="1:9" s="54" customFormat="1" ht="13.5" hidden="1" customHeight="1" x14ac:dyDescent="0.2">
      <c r="A1696" s="78" t="s">
        <v>144</v>
      </c>
      <c r="B1696" s="80">
        <v>7</v>
      </c>
      <c r="C1696" s="83">
        <v>125938.88</v>
      </c>
      <c r="D1696" s="83">
        <v>0</v>
      </c>
      <c r="E1696" s="83">
        <v>125938.88</v>
      </c>
      <c r="F1696" s="78" t="s">
        <v>4017</v>
      </c>
      <c r="G1696" s="78" t="s">
        <v>326</v>
      </c>
      <c r="H1696" s="78" t="s">
        <v>1465</v>
      </c>
      <c r="I1696" s="78" t="s">
        <v>4018</v>
      </c>
    </row>
    <row r="1697" spans="1:9" s="54" customFormat="1" ht="13.5" hidden="1" customHeight="1" x14ac:dyDescent="0.2">
      <c r="A1697" s="78" t="s">
        <v>144</v>
      </c>
      <c r="B1697" s="80">
        <v>8</v>
      </c>
      <c r="C1697" s="83">
        <v>115598.18</v>
      </c>
      <c r="D1697" s="83">
        <v>0</v>
      </c>
      <c r="E1697" s="83">
        <v>115598.18</v>
      </c>
      <c r="F1697" s="78" t="s">
        <v>4019</v>
      </c>
      <c r="G1697" s="78" t="s">
        <v>326</v>
      </c>
      <c r="H1697" s="78" t="s">
        <v>898</v>
      </c>
      <c r="I1697" s="78" t="s">
        <v>4020</v>
      </c>
    </row>
    <row r="1698" spans="1:9" s="54" customFormat="1" ht="13.5" hidden="1" customHeight="1" x14ac:dyDescent="0.2">
      <c r="A1698" s="78" t="s">
        <v>144</v>
      </c>
      <c r="B1698" s="80">
        <v>9</v>
      </c>
      <c r="C1698" s="83">
        <v>125229.11</v>
      </c>
      <c r="D1698" s="83">
        <v>0</v>
      </c>
      <c r="E1698" s="83">
        <v>125229.11</v>
      </c>
      <c r="F1698" s="78" t="s">
        <v>4021</v>
      </c>
      <c r="G1698" s="78" t="s">
        <v>326</v>
      </c>
      <c r="H1698" s="78" t="s">
        <v>901</v>
      </c>
      <c r="I1698" s="78" t="s">
        <v>4022</v>
      </c>
    </row>
    <row r="1699" spans="1:9" s="54" customFormat="1" ht="13.5" hidden="1" customHeight="1" x14ac:dyDescent="0.2">
      <c r="A1699" s="78" t="s">
        <v>144</v>
      </c>
      <c r="B1699" s="80">
        <v>10</v>
      </c>
      <c r="C1699" s="83">
        <v>125229.11</v>
      </c>
      <c r="D1699" s="83">
        <v>0</v>
      </c>
      <c r="E1699" s="83">
        <v>125229.11</v>
      </c>
      <c r="F1699" s="78" t="s">
        <v>4023</v>
      </c>
      <c r="G1699" s="78" t="s">
        <v>326</v>
      </c>
      <c r="H1699" s="78" t="s">
        <v>904</v>
      </c>
      <c r="I1699" s="78" t="s">
        <v>4024</v>
      </c>
    </row>
    <row r="1700" spans="1:9" s="54" customFormat="1" ht="13.5" hidden="1" customHeight="1" x14ac:dyDescent="0.2">
      <c r="A1700" s="78" t="s">
        <v>144</v>
      </c>
      <c r="B1700" s="80">
        <v>11</v>
      </c>
      <c r="C1700" s="83">
        <v>125229.11</v>
      </c>
      <c r="D1700" s="83">
        <v>0</v>
      </c>
      <c r="E1700" s="83">
        <v>125229.11</v>
      </c>
      <c r="F1700" s="78" t="s">
        <v>4025</v>
      </c>
      <c r="G1700" s="78" t="s">
        <v>326</v>
      </c>
      <c r="H1700" s="78" t="s">
        <v>907</v>
      </c>
      <c r="I1700" s="78" t="s">
        <v>4026</v>
      </c>
    </row>
    <row r="1701" spans="1:9" s="54" customFormat="1" ht="13.5" hidden="1" customHeight="1" x14ac:dyDescent="0.2">
      <c r="A1701" s="78" t="s">
        <v>144</v>
      </c>
      <c r="B1701" s="80">
        <v>12</v>
      </c>
      <c r="C1701" s="83">
        <v>125223.88</v>
      </c>
      <c r="D1701" s="83">
        <v>0</v>
      </c>
      <c r="E1701" s="83">
        <v>125223.88</v>
      </c>
      <c r="F1701" s="78" t="s">
        <v>4027</v>
      </c>
      <c r="G1701" s="78" t="s">
        <v>326</v>
      </c>
      <c r="H1701" s="78" t="s">
        <v>910</v>
      </c>
      <c r="I1701" s="78" t="s">
        <v>4028</v>
      </c>
    </row>
    <row r="1702" spans="1:9" s="54" customFormat="1" ht="13.5" hidden="1" customHeight="1" x14ac:dyDescent="0.2">
      <c r="A1702" s="78" t="s">
        <v>145</v>
      </c>
      <c r="B1702" s="80">
        <v>1</v>
      </c>
      <c r="C1702" s="83">
        <v>1056999.04</v>
      </c>
      <c r="D1702" s="83">
        <v>0</v>
      </c>
      <c r="E1702" s="83">
        <v>1056999.04</v>
      </c>
      <c r="F1702" s="78" t="s">
        <v>4029</v>
      </c>
      <c r="G1702" s="78" t="s">
        <v>388</v>
      </c>
      <c r="H1702" s="78" t="s">
        <v>602</v>
      </c>
      <c r="I1702" s="78" t="s">
        <v>4030</v>
      </c>
    </row>
    <row r="1703" spans="1:9" s="54" customFormat="1" ht="13.5" hidden="1" customHeight="1" x14ac:dyDescent="0.2">
      <c r="A1703" s="78" t="s">
        <v>145</v>
      </c>
      <c r="B1703" s="80">
        <v>2</v>
      </c>
      <c r="C1703" s="83">
        <v>1056999.04</v>
      </c>
      <c r="D1703" s="83">
        <v>0</v>
      </c>
      <c r="E1703" s="83">
        <v>1056999.04</v>
      </c>
      <c r="F1703" s="78" t="s">
        <v>4031</v>
      </c>
      <c r="G1703" s="78" t="s">
        <v>388</v>
      </c>
      <c r="H1703" s="78" t="s">
        <v>605</v>
      </c>
      <c r="I1703" s="78" t="s">
        <v>4032</v>
      </c>
    </row>
    <row r="1704" spans="1:9" s="54" customFormat="1" ht="13.5" hidden="1" customHeight="1" x14ac:dyDescent="0.2">
      <c r="A1704" s="78" t="s">
        <v>145</v>
      </c>
      <c r="B1704" s="80">
        <v>3</v>
      </c>
      <c r="C1704" s="83">
        <v>1056999.04</v>
      </c>
      <c r="D1704" s="83">
        <v>0</v>
      </c>
      <c r="E1704" s="83">
        <v>1056999.04</v>
      </c>
      <c r="F1704" s="78" t="s">
        <v>4033</v>
      </c>
      <c r="G1704" s="78" t="s">
        <v>388</v>
      </c>
      <c r="H1704" s="78" t="s">
        <v>608</v>
      </c>
      <c r="I1704" s="78" t="s">
        <v>4034</v>
      </c>
    </row>
    <row r="1705" spans="1:9" s="54" customFormat="1" ht="13.5" hidden="1" customHeight="1" x14ac:dyDescent="0.2">
      <c r="A1705" s="78" t="s">
        <v>145</v>
      </c>
      <c r="B1705" s="80">
        <v>4</v>
      </c>
      <c r="C1705" s="83">
        <v>1056999.04</v>
      </c>
      <c r="D1705" s="83">
        <v>0</v>
      </c>
      <c r="E1705" s="83">
        <v>1056999.04</v>
      </c>
      <c r="F1705" s="78" t="s">
        <v>4035</v>
      </c>
      <c r="G1705" s="78" t="s">
        <v>388</v>
      </c>
      <c r="H1705" s="78" t="s">
        <v>611</v>
      </c>
      <c r="I1705" s="78" t="s">
        <v>4036</v>
      </c>
    </row>
    <row r="1706" spans="1:9" s="54" customFormat="1" ht="13.5" hidden="1" customHeight="1" x14ac:dyDescent="0.2">
      <c r="A1706" s="78" t="s">
        <v>145</v>
      </c>
      <c r="B1706" s="80">
        <v>5</v>
      </c>
      <c r="C1706" s="83">
        <v>1056999.04</v>
      </c>
      <c r="D1706" s="83">
        <v>0</v>
      </c>
      <c r="E1706" s="83">
        <v>1056999.04</v>
      </c>
      <c r="F1706" s="78" t="s">
        <v>4037</v>
      </c>
      <c r="G1706" s="78" t="s">
        <v>388</v>
      </c>
      <c r="H1706" s="78" t="s">
        <v>614</v>
      </c>
      <c r="I1706" s="78" t="s">
        <v>4038</v>
      </c>
    </row>
    <row r="1707" spans="1:9" s="54" customFormat="1" ht="13.5" hidden="1" customHeight="1" x14ac:dyDescent="0.2">
      <c r="A1707" s="78" t="s">
        <v>145</v>
      </c>
      <c r="B1707" s="80">
        <v>6</v>
      </c>
      <c r="C1707" s="83">
        <v>1081952.22</v>
      </c>
      <c r="D1707" s="83">
        <v>0</v>
      </c>
      <c r="E1707" s="83">
        <v>1081952.22</v>
      </c>
      <c r="F1707" s="78" t="s">
        <v>4039</v>
      </c>
      <c r="G1707" s="78" t="s">
        <v>388</v>
      </c>
      <c r="H1707" s="78" t="s">
        <v>617</v>
      </c>
      <c r="I1707" s="78" t="s">
        <v>4040</v>
      </c>
    </row>
    <row r="1708" spans="1:9" s="54" customFormat="1" ht="13.5" hidden="1" customHeight="1" x14ac:dyDescent="0.2">
      <c r="A1708" s="78" t="s">
        <v>145</v>
      </c>
      <c r="B1708" s="80">
        <v>7</v>
      </c>
      <c r="C1708" s="83">
        <v>1090901.92</v>
      </c>
      <c r="D1708" s="83">
        <v>0</v>
      </c>
      <c r="E1708" s="83">
        <v>1090901.92</v>
      </c>
      <c r="F1708" s="78" t="s">
        <v>4041</v>
      </c>
      <c r="G1708" s="78" t="s">
        <v>388</v>
      </c>
      <c r="H1708" s="78" t="s">
        <v>620</v>
      </c>
      <c r="I1708" s="78" t="s">
        <v>4042</v>
      </c>
    </row>
    <row r="1709" spans="1:9" s="54" customFormat="1" ht="13.5" hidden="1" customHeight="1" x14ac:dyDescent="0.2">
      <c r="A1709" s="78" t="s">
        <v>145</v>
      </c>
      <c r="B1709" s="80">
        <v>8</v>
      </c>
      <c r="C1709" s="83">
        <v>1090910.28</v>
      </c>
      <c r="D1709" s="83">
        <v>0</v>
      </c>
      <c r="E1709" s="83">
        <v>1090910.28</v>
      </c>
      <c r="F1709" s="78" t="s">
        <v>4043</v>
      </c>
      <c r="G1709" s="78" t="s">
        <v>388</v>
      </c>
      <c r="H1709" s="78" t="s">
        <v>623</v>
      </c>
      <c r="I1709" s="78" t="s">
        <v>4044</v>
      </c>
    </row>
    <row r="1710" spans="1:9" s="54" customFormat="1" ht="13.5" hidden="1" customHeight="1" x14ac:dyDescent="0.2">
      <c r="A1710" s="78" t="s">
        <v>145</v>
      </c>
      <c r="B1710" s="80">
        <v>9</v>
      </c>
      <c r="C1710" s="83">
        <v>1142256.8600000001</v>
      </c>
      <c r="D1710" s="83">
        <v>0</v>
      </c>
      <c r="E1710" s="83">
        <v>1142256.8600000001</v>
      </c>
      <c r="F1710" s="78" t="s">
        <v>4045</v>
      </c>
      <c r="G1710" s="78" t="s">
        <v>388</v>
      </c>
      <c r="H1710" s="78" t="s">
        <v>626</v>
      </c>
      <c r="I1710" s="78" t="s">
        <v>4046</v>
      </c>
    </row>
    <row r="1711" spans="1:9" s="54" customFormat="1" ht="13.5" hidden="1" customHeight="1" x14ac:dyDescent="0.2">
      <c r="A1711" s="78" t="s">
        <v>145</v>
      </c>
      <c r="B1711" s="80">
        <v>10</v>
      </c>
      <c r="C1711" s="83">
        <v>1142256.8600000001</v>
      </c>
      <c r="D1711" s="83">
        <v>0</v>
      </c>
      <c r="E1711" s="83">
        <v>1142256.8600000001</v>
      </c>
      <c r="F1711" s="78" t="s">
        <v>4047</v>
      </c>
      <c r="G1711" s="78" t="s">
        <v>388</v>
      </c>
      <c r="H1711" s="78" t="s">
        <v>629</v>
      </c>
      <c r="I1711" s="78" t="s">
        <v>4048</v>
      </c>
    </row>
    <row r="1712" spans="1:9" s="54" customFormat="1" ht="13.5" hidden="1" customHeight="1" x14ac:dyDescent="0.2">
      <c r="A1712" s="78" t="s">
        <v>145</v>
      </c>
      <c r="B1712" s="80">
        <v>11</v>
      </c>
      <c r="C1712" s="83">
        <v>1142256.8600000001</v>
      </c>
      <c r="D1712" s="83">
        <v>0</v>
      </c>
      <c r="E1712" s="83">
        <v>1142256.8600000001</v>
      </c>
      <c r="F1712" s="78" t="s">
        <v>4049</v>
      </c>
      <c r="G1712" s="78" t="s">
        <v>388</v>
      </c>
      <c r="H1712" s="78" t="s">
        <v>632</v>
      </c>
      <c r="I1712" s="78" t="s">
        <v>4050</v>
      </c>
    </row>
    <row r="1713" spans="1:9" s="54" customFormat="1" ht="13.5" hidden="1" customHeight="1" x14ac:dyDescent="0.2">
      <c r="A1713" s="78" t="s">
        <v>145</v>
      </c>
      <c r="B1713" s="80">
        <v>12</v>
      </c>
      <c r="C1713" s="83">
        <v>1142229.83</v>
      </c>
      <c r="D1713" s="83">
        <v>0</v>
      </c>
      <c r="E1713" s="83">
        <v>1142229.83</v>
      </c>
      <c r="F1713" s="78" t="s">
        <v>4051</v>
      </c>
      <c r="G1713" s="78" t="s">
        <v>388</v>
      </c>
      <c r="H1713" s="78" t="s">
        <v>635</v>
      </c>
      <c r="I1713" s="78" t="s">
        <v>4052</v>
      </c>
    </row>
    <row r="1714" spans="1:9" s="54" customFormat="1" ht="13.5" hidden="1" customHeight="1" x14ac:dyDescent="0.2">
      <c r="A1714" s="78" t="s">
        <v>146</v>
      </c>
      <c r="B1714" s="80">
        <v>1</v>
      </c>
      <c r="C1714" s="83">
        <v>142456.63</v>
      </c>
      <c r="D1714" s="83">
        <v>0</v>
      </c>
      <c r="E1714" s="83">
        <v>142456.63</v>
      </c>
      <c r="F1714" s="78" t="s">
        <v>4053</v>
      </c>
      <c r="G1714" s="78" t="s">
        <v>327</v>
      </c>
      <c r="H1714" s="78" t="s">
        <v>878</v>
      </c>
      <c r="I1714" s="78" t="s">
        <v>4054</v>
      </c>
    </row>
    <row r="1715" spans="1:9" s="54" customFormat="1" ht="13.5" hidden="1" customHeight="1" x14ac:dyDescent="0.2">
      <c r="A1715" s="78" t="s">
        <v>146</v>
      </c>
      <c r="B1715" s="80">
        <v>2</v>
      </c>
      <c r="C1715" s="83">
        <v>142456.63</v>
      </c>
      <c r="D1715" s="83">
        <v>0</v>
      </c>
      <c r="E1715" s="83">
        <v>142456.63</v>
      </c>
      <c r="F1715" s="78" t="s">
        <v>4055</v>
      </c>
      <c r="G1715" s="78" t="s">
        <v>327</v>
      </c>
      <c r="H1715" s="78" t="s">
        <v>881</v>
      </c>
      <c r="I1715" s="78" t="s">
        <v>4056</v>
      </c>
    </row>
    <row r="1716" spans="1:9" s="54" customFormat="1" ht="13.5" hidden="1" customHeight="1" x14ac:dyDescent="0.2">
      <c r="A1716" s="78" t="s">
        <v>146</v>
      </c>
      <c r="B1716" s="80">
        <v>3</v>
      </c>
      <c r="C1716" s="83">
        <v>142456.63</v>
      </c>
      <c r="D1716" s="83">
        <v>0</v>
      </c>
      <c r="E1716" s="83">
        <v>142456.63</v>
      </c>
      <c r="F1716" s="78" t="s">
        <v>4057</v>
      </c>
      <c r="G1716" s="78" t="s">
        <v>327</v>
      </c>
      <c r="H1716" s="78" t="s">
        <v>884</v>
      </c>
      <c r="I1716" s="78" t="s">
        <v>4058</v>
      </c>
    </row>
    <row r="1717" spans="1:9" s="54" customFormat="1" ht="13.5" hidden="1" customHeight="1" x14ac:dyDescent="0.2">
      <c r="A1717" s="78" t="s">
        <v>146</v>
      </c>
      <c r="B1717" s="80">
        <v>4</v>
      </c>
      <c r="C1717" s="83">
        <v>142456.63</v>
      </c>
      <c r="D1717" s="83">
        <v>0</v>
      </c>
      <c r="E1717" s="83">
        <v>142456.63</v>
      </c>
      <c r="F1717" s="78" t="s">
        <v>4059</v>
      </c>
      <c r="G1717" s="78" t="s">
        <v>327</v>
      </c>
      <c r="H1717" s="78" t="s">
        <v>887</v>
      </c>
      <c r="I1717" s="78" t="s">
        <v>4060</v>
      </c>
    </row>
    <row r="1718" spans="1:9" s="54" customFormat="1" ht="13.5" hidden="1" customHeight="1" x14ac:dyDescent="0.2">
      <c r="A1718" s="78" t="s">
        <v>146</v>
      </c>
      <c r="B1718" s="80">
        <v>5</v>
      </c>
      <c r="C1718" s="83">
        <v>142456.63</v>
      </c>
      <c r="D1718" s="83">
        <v>0</v>
      </c>
      <c r="E1718" s="83">
        <v>142456.63</v>
      </c>
      <c r="F1718" s="78" t="s">
        <v>4061</v>
      </c>
      <c r="G1718" s="78" t="s">
        <v>327</v>
      </c>
      <c r="H1718" s="78" t="s">
        <v>890</v>
      </c>
      <c r="I1718" s="78" t="s">
        <v>4062</v>
      </c>
    </row>
    <row r="1719" spans="1:9" s="54" customFormat="1" ht="13.5" hidden="1" customHeight="1" x14ac:dyDescent="0.2">
      <c r="A1719" s="78" t="s">
        <v>146</v>
      </c>
      <c r="B1719" s="80">
        <v>6</v>
      </c>
      <c r="C1719" s="83">
        <v>142421.18</v>
      </c>
      <c r="D1719" s="83">
        <v>0</v>
      </c>
      <c r="E1719" s="83">
        <v>142421.18</v>
      </c>
      <c r="F1719" s="78" t="s">
        <v>4063</v>
      </c>
      <c r="G1719" s="78" t="s">
        <v>327</v>
      </c>
      <c r="H1719" s="78" t="s">
        <v>893</v>
      </c>
      <c r="I1719" s="78" t="s">
        <v>4064</v>
      </c>
    </row>
    <row r="1720" spans="1:9" s="54" customFormat="1" ht="13.5" hidden="1" customHeight="1" x14ac:dyDescent="0.2">
      <c r="A1720" s="78" t="s">
        <v>146</v>
      </c>
      <c r="B1720" s="80">
        <v>7</v>
      </c>
      <c r="C1720" s="83">
        <v>142456.63</v>
      </c>
      <c r="D1720" s="83">
        <v>0</v>
      </c>
      <c r="E1720" s="83">
        <v>142456.63</v>
      </c>
      <c r="F1720" s="78" t="s">
        <v>4065</v>
      </c>
      <c r="G1720" s="78" t="s">
        <v>327</v>
      </c>
      <c r="H1720" s="78" t="s">
        <v>1465</v>
      </c>
      <c r="I1720" s="78" t="s">
        <v>4066</v>
      </c>
    </row>
    <row r="1721" spans="1:9" s="54" customFormat="1" ht="13.5" hidden="1" customHeight="1" x14ac:dyDescent="0.2">
      <c r="A1721" s="78" t="s">
        <v>146</v>
      </c>
      <c r="B1721" s="80">
        <v>8</v>
      </c>
      <c r="C1721" s="83">
        <v>141325.48000000001</v>
      </c>
      <c r="D1721" s="83">
        <v>0</v>
      </c>
      <c r="E1721" s="83">
        <v>141325.48000000001</v>
      </c>
      <c r="F1721" s="78" t="s">
        <v>4067</v>
      </c>
      <c r="G1721" s="78" t="s">
        <v>327</v>
      </c>
      <c r="H1721" s="78" t="s">
        <v>898</v>
      </c>
      <c r="I1721" s="78" t="s">
        <v>4068</v>
      </c>
    </row>
    <row r="1722" spans="1:9" s="54" customFormat="1" ht="13.5" hidden="1" customHeight="1" x14ac:dyDescent="0.2">
      <c r="A1722" s="78" t="s">
        <v>146</v>
      </c>
      <c r="B1722" s="80">
        <v>9</v>
      </c>
      <c r="C1722" s="83">
        <v>149705.75</v>
      </c>
      <c r="D1722" s="83">
        <v>0</v>
      </c>
      <c r="E1722" s="83">
        <v>149705.75</v>
      </c>
      <c r="F1722" s="78" t="s">
        <v>4069</v>
      </c>
      <c r="G1722" s="78" t="s">
        <v>327</v>
      </c>
      <c r="H1722" s="78" t="s">
        <v>901</v>
      </c>
      <c r="I1722" s="78" t="s">
        <v>4070</v>
      </c>
    </row>
    <row r="1723" spans="1:9" s="54" customFormat="1" ht="13.5" hidden="1" customHeight="1" x14ac:dyDescent="0.2">
      <c r="A1723" s="78" t="s">
        <v>146</v>
      </c>
      <c r="B1723" s="80">
        <v>10</v>
      </c>
      <c r="C1723" s="83">
        <v>149705.75</v>
      </c>
      <c r="D1723" s="83">
        <v>0</v>
      </c>
      <c r="E1723" s="83">
        <v>149705.75</v>
      </c>
      <c r="F1723" s="78" t="s">
        <v>4071</v>
      </c>
      <c r="G1723" s="78" t="s">
        <v>327</v>
      </c>
      <c r="H1723" s="78" t="s">
        <v>904</v>
      </c>
      <c r="I1723" s="78" t="s">
        <v>4072</v>
      </c>
    </row>
    <row r="1724" spans="1:9" s="54" customFormat="1" ht="13.5" hidden="1" customHeight="1" x14ac:dyDescent="0.2">
      <c r="A1724" s="78" t="s">
        <v>146</v>
      </c>
      <c r="B1724" s="80">
        <v>11</v>
      </c>
      <c r="C1724" s="83">
        <v>149705.75</v>
      </c>
      <c r="D1724" s="83">
        <v>0</v>
      </c>
      <c r="E1724" s="83">
        <v>149705.75</v>
      </c>
      <c r="F1724" s="78" t="s">
        <v>4073</v>
      </c>
      <c r="G1724" s="78" t="s">
        <v>327</v>
      </c>
      <c r="H1724" s="78" t="s">
        <v>907</v>
      </c>
      <c r="I1724" s="78" t="s">
        <v>4074</v>
      </c>
    </row>
    <row r="1725" spans="1:9" s="54" customFormat="1" ht="13.5" hidden="1" customHeight="1" x14ac:dyDescent="0.2">
      <c r="A1725" s="78" t="s">
        <v>146</v>
      </c>
      <c r="B1725" s="80">
        <v>12</v>
      </c>
      <c r="C1725" s="83">
        <v>149701.20000000001</v>
      </c>
      <c r="D1725" s="83">
        <v>0</v>
      </c>
      <c r="E1725" s="83">
        <v>149701.20000000001</v>
      </c>
      <c r="F1725" s="78" t="s">
        <v>4075</v>
      </c>
      <c r="G1725" s="78" t="s">
        <v>327</v>
      </c>
      <c r="H1725" s="78" t="s">
        <v>910</v>
      </c>
      <c r="I1725" s="78" t="s">
        <v>4076</v>
      </c>
    </row>
    <row r="1726" spans="1:9" s="54" customFormat="1" ht="13.5" hidden="1" customHeight="1" x14ac:dyDescent="0.2">
      <c r="A1726" s="78" t="s">
        <v>147</v>
      </c>
      <c r="B1726" s="80">
        <v>1</v>
      </c>
      <c r="C1726" s="83">
        <v>148194.41</v>
      </c>
      <c r="D1726" s="83">
        <v>0</v>
      </c>
      <c r="E1726" s="83">
        <v>148194.41</v>
      </c>
      <c r="F1726" s="78" t="s">
        <v>4077</v>
      </c>
      <c r="G1726" s="78" t="s">
        <v>444</v>
      </c>
      <c r="H1726" s="78" t="s">
        <v>602</v>
      </c>
      <c r="I1726" s="78" t="s">
        <v>4078</v>
      </c>
    </row>
    <row r="1727" spans="1:9" s="54" customFormat="1" ht="13.5" hidden="1" customHeight="1" x14ac:dyDescent="0.2">
      <c r="A1727" s="78" t="s">
        <v>147</v>
      </c>
      <c r="B1727" s="80">
        <v>2</v>
      </c>
      <c r="C1727" s="83">
        <v>148194.41</v>
      </c>
      <c r="D1727" s="83">
        <v>0</v>
      </c>
      <c r="E1727" s="83">
        <v>148194.41</v>
      </c>
      <c r="F1727" s="78" t="s">
        <v>4079</v>
      </c>
      <c r="G1727" s="78" t="s">
        <v>444</v>
      </c>
      <c r="H1727" s="78" t="s">
        <v>605</v>
      </c>
      <c r="I1727" s="78" t="s">
        <v>4080</v>
      </c>
    </row>
    <row r="1728" spans="1:9" s="54" customFormat="1" ht="13.5" hidden="1" customHeight="1" x14ac:dyDescent="0.2">
      <c r="A1728" s="78" t="s">
        <v>147</v>
      </c>
      <c r="B1728" s="80">
        <v>3</v>
      </c>
      <c r="C1728" s="83">
        <v>148194.41</v>
      </c>
      <c r="D1728" s="83">
        <v>0</v>
      </c>
      <c r="E1728" s="83">
        <v>148194.41</v>
      </c>
      <c r="F1728" s="78" t="s">
        <v>4081</v>
      </c>
      <c r="G1728" s="78" t="s">
        <v>444</v>
      </c>
      <c r="H1728" s="78" t="s">
        <v>608</v>
      </c>
      <c r="I1728" s="78" t="s">
        <v>4082</v>
      </c>
    </row>
    <row r="1729" spans="1:9" s="54" customFormat="1" ht="13.5" hidden="1" customHeight="1" x14ac:dyDescent="0.2">
      <c r="A1729" s="78" t="s">
        <v>147</v>
      </c>
      <c r="B1729" s="80">
        <v>4</v>
      </c>
      <c r="C1729" s="83">
        <v>148194.41</v>
      </c>
      <c r="D1729" s="83">
        <v>0</v>
      </c>
      <c r="E1729" s="83">
        <v>148194.41</v>
      </c>
      <c r="F1729" s="78" t="s">
        <v>4083</v>
      </c>
      <c r="G1729" s="78" t="s">
        <v>444</v>
      </c>
      <c r="H1729" s="78" t="s">
        <v>611</v>
      </c>
      <c r="I1729" s="78" t="s">
        <v>4084</v>
      </c>
    </row>
    <row r="1730" spans="1:9" s="54" customFormat="1" ht="13.5" hidden="1" customHeight="1" x14ac:dyDescent="0.2">
      <c r="A1730" s="78" t="s">
        <v>147</v>
      </c>
      <c r="B1730" s="80">
        <v>5</v>
      </c>
      <c r="C1730" s="83">
        <v>148194.41</v>
      </c>
      <c r="D1730" s="83">
        <v>0</v>
      </c>
      <c r="E1730" s="83">
        <v>148194.41</v>
      </c>
      <c r="F1730" s="78" t="s">
        <v>4085</v>
      </c>
      <c r="G1730" s="78" t="s">
        <v>444</v>
      </c>
      <c r="H1730" s="78" t="s">
        <v>614</v>
      </c>
      <c r="I1730" s="78" t="s">
        <v>4086</v>
      </c>
    </row>
    <row r="1731" spans="1:9" s="54" customFormat="1" ht="13.5" hidden="1" customHeight="1" x14ac:dyDescent="0.2">
      <c r="A1731" s="78" t="s">
        <v>147</v>
      </c>
      <c r="B1731" s="80">
        <v>6</v>
      </c>
      <c r="C1731" s="83">
        <v>153814.21</v>
      </c>
      <c r="D1731" s="83">
        <v>0</v>
      </c>
      <c r="E1731" s="83">
        <v>153814.21</v>
      </c>
      <c r="F1731" s="78" t="s">
        <v>4087</v>
      </c>
      <c r="G1731" s="78" t="s">
        <v>444</v>
      </c>
      <c r="H1731" s="78" t="s">
        <v>617</v>
      </c>
      <c r="I1731" s="78" t="s">
        <v>4088</v>
      </c>
    </row>
    <row r="1732" spans="1:9" s="54" customFormat="1" ht="13.5" hidden="1" customHeight="1" x14ac:dyDescent="0.2">
      <c r="A1732" s="78" t="s">
        <v>147</v>
      </c>
      <c r="B1732" s="80">
        <v>7</v>
      </c>
      <c r="C1732" s="83">
        <v>144489.82999999999</v>
      </c>
      <c r="D1732" s="83">
        <v>0</v>
      </c>
      <c r="E1732" s="83">
        <v>144489.82999999999</v>
      </c>
      <c r="F1732" s="78" t="s">
        <v>4089</v>
      </c>
      <c r="G1732" s="78" t="s">
        <v>444</v>
      </c>
      <c r="H1732" s="78" t="s">
        <v>620</v>
      </c>
      <c r="I1732" s="78" t="s">
        <v>4090</v>
      </c>
    </row>
    <row r="1733" spans="1:9" s="54" customFormat="1" ht="13.5" hidden="1" customHeight="1" x14ac:dyDescent="0.2">
      <c r="A1733" s="78" t="s">
        <v>147</v>
      </c>
      <c r="B1733" s="80">
        <v>8</v>
      </c>
      <c r="C1733" s="83">
        <v>144490.73000000001</v>
      </c>
      <c r="D1733" s="83">
        <v>0</v>
      </c>
      <c r="E1733" s="83">
        <v>144490.73000000001</v>
      </c>
      <c r="F1733" s="78" t="s">
        <v>4091</v>
      </c>
      <c r="G1733" s="78" t="s">
        <v>444</v>
      </c>
      <c r="H1733" s="78" t="s">
        <v>623</v>
      </c>
      <c r="I1733" s="78" t="s">
        <v>4092</v>
      </c>
    </row>
    <row r="1734" spans="1:9" s="54" customFormat="1" ht="13.5" hidden="1" customHeight="1" x14ac:dyDescent="0.2">
      <c r="A1734" s="78" t="s">
        <v>147</v>
      </c>
      <c r="B1734" s="80">
        <v>9</v>
      </c>
      <c r="C1734" s="83">
        <v>149779.79</v>
      </c>
      <c r="D1734" s="83">
        <v>0</v>
      </c>
      <c r="E1734" s="83">
        <v>149779.79</v>
      </c>
      <c r="F1734" s="78" t="s">
        <v>4093</v>
      </c>
      <c r="G1734" s="78" t="s">
        <v>444</v>
      </c>
      <c r="H1734" s="78" t="s">
        <v>626</v>
      </c>
      <c r="I1734" s="78" t="s">
        <v>4094</v>
      </c>
    </row>
    <row r="1735" spans="1:9" s="54" customFormat="1" ht="13.5" hidden="1" customHeight="1" x14ac:dyDescent="0.2">
      <c r="A1735" s="78" t="s">
        <v>147</v>
      </c>
      <c r="B1735" s="80">
        <v>10</v>
      </c>
      <c r="C1735" s="83">
        <v>149779.79</v>
      </c>
      <c r="D1735" s="83">
        <v>0</v>
      </c>
      <c r="E1735" s="83">
        <v>149779.79</v>
      </c>
      <c r="F1735" s="78" t="s">
        <v>4095</v>
      </c>
      <c r="G1735" s="78" t="s">
        <v>444</v>
      </c>
      <c r="H1735" s="78" t="s">
        <v>629</v>
      </c>
      <c r="I1735" s="78" t="s">
        <v>4096</v>
      </c>
    </row>
    <row r="1736" spans="1:9" s="54" customFormat="1" ht="13.5" hidden="1" customHeight="1" x14ac:dyDescent="0.2">
      <c r="A1736" s="78" t="s">
        <v>147</v>
      </c>
      <c r="B1736" s="80">
        <v>11</v>
      </c>
      <c r="C1736" s="83">
        <v>149779.79</v>
      </c>
      <c r="D1736" s="83">
        <v>0</v>
      </c>
      <c r="E1736" s="83">
        <v>149779.79</v>
      </c>
      <c r="F1736" s="78" t="s">
        <v>4097</v>
      </c>
      <c r="G1736" s="78" t="s">
        <v>444</v>
      </c>
      <c r="H1736" s="78" t="s">
        <v>632</v>
      </c>
      <c r="I1736" s="78" t="s">
        <v>4098</v>
      </c>
    </row>
    <row r="1737" spans="1:9" s="54" customFormat="1" ht="13.5" hidden="1" customHeight="1" x14ac:dyDescent="0.2">
      <c r="A1737" s="78" t="s">
        <v>147</v>
      </c>
      <c r="B1737" s="80">
        <v>12</v>
      </c>
      <c r="C1737" s="83">
        <v>149776.92000000001</v>
      </c>
      <c r="D1737" s="83">
        <v>0</v>
      </c>
      <c r="E1737" s="83">
        <v>149776.92000000001</v>
      </c>
      <c r="F1737" s="78" t="s">
        <v>4099</v>
      </c>
      <c r="G1737" s="78" t="s">
        <v>444</v>
      </c>
      <c r="H1737" s="78" t="s">
        <v>635</v>
      </c>
      <c r="I1737" s="78" t="s">
        <v>4100</v>
      </c>
    </row>
    <row r="1738" spans="1:9" s="54" customFormat="1" ht="13.5" hidden="1" customHeight="1" x14ac:dyDescent="0.2">
      <c r="A1738" s="78" t="s">
        <v>148</v>
      </c>
      <c r="B1738" s="80">
        <v>1</v>
      </c>
      <c r="C1738" s="83">
        <v>226504.04</v>
      </c>
      <c r="D1738" s="83">
        <v>0</v>
      </c>
      <c r="E1738" s="83">
        <v>226504.04</v>
      </c>
      <c r="F1738" s="78" t="s">
        <v>4101</v>
      </c>
      <c r="G1738" s="78" t="s">
        <v>445</v>
      </c>
      <c r="H1738" s="78" t="s">
        <v>602</v>
      </c>
      <c r="I1738" s="78" t="s">
        <v>4102</v>
      </c>
    </row>
    <row r="1739" spans="1:9" s="54" customFormat="1" ht="13.5" hidden="1" customHeight="1" x14ac:dyDescent="0.2">
      <c r="A1739" s="78" t="s">
        <v>148</v>
      </c>
      <c r="B1739" s="80">
        <v>2</v>
      </c>
      <c r="C1739" s="83">
        <v>226504.04</v>
      </c>
      <c r="D1739" s="83">
        <v>0</v>
      </c>
      <c r="E1739" s="83">
        <v>226504.04</v>
      </c>
      <c r="F1739" s="78" t="s">
        <v>4103</v>
      </c>
      <c r="G1739" s="78" t="s">
        <v>445</v>
      </c>
      <c r="H1739" s="78" t="s">
        <v>605</v>
      </c>
      <c r="I1739" s="78" t="s">
        <v>4104</v>
      </c>
    </row>
    <row r="1740" spans="1:9" s="54" customFormat="1" ht="13.5" hidden="1" customHeight="1" x14ac:dyDescent="0.2">
      <c r="A1740" s="78" t="s">
        <v>148</v>
      </c>
      <c r="B1740" s="80">
        <v>3</v>
      </c>
      <c r="C1740" s="83">
        <v>226504.04</v>
      </c>
      <c r="D1740" s="83">
        <v>0</v>
      </c>
      <c r="E1740" s="83">
        <v>226504.04</v>
      </c>
      <c r="F1740" s="78" t="s">
        <v>4105</v>
      </c>
      <c r="G1740" s="78" t="s">
        <v>445</v>
      </c>
      <c r="H1740" s="78" t="s">
        <v>608</v>
      </c>
      <c r="I1740" s="78" t="s">
        <v>4106</v>
      </c>
    </row>
    <row r="1741" spans="1:9" s="54" customFormat="1" ht="13.5" hidden="1" customHeight="1" x14ac:dyDescent="0.2">
      <c r="A1741" s="78" t="s">
        <v>148</v>
      </c>
      <c r="B1741" s="80">
        <v>4</v>
      </c>
      <c r="C1741" s="83">
        <v>226504.04</v>
      </c>
      <c r="D1741" s="83">
        <v>0</v>
      </c>
      <c r="E1741" s="83">
        <v>226504.04</v>
      </c>
      <c r="F1741" s="78" t="s">
        <v>4107</v>
      </c>
      <c r="G1741" s="78" t="s">
        <v>445</v>
      </c>
      <c r="H1741" s="78" t="s">
        <v>611</v>
      </c>
      <c r="I1741" s="78" t="s">
        <v>4108</v>
      </c>
    </row>
    <row r="1742" spans="1:9" s="54" customFormat="1" ht="13.5" hidden="1" customHeight="1" x14ac:dyDescent="0.2">
      <c r="A1742" s="78" t="s">
        <v>148</v>
      </c>
      <c r="B1742" s="80">
        <v>5</v>
      </c>
      <c r="C1742" s="83">
        <v>226504.04</v>
      </c>
      <c r="D1742" s="83">
        <v>0</v>
      </c>
      <c r="E1742" s="83">
        <v>226504.04</v>
      </c>
      <c r="F1742" s="78" t="s">
        <v>4109</v>
      </c>
      <c r="G1742" s="78" t="s">
        <v>445</v>
      </c>
      <c r="H1742" s="78" t="s">
        <v>614</v>
      </c>
      <c r="I1742" s="78" t="s">
        <v>4110</v>
      </c>
    </row>
    <row r="1743" spans="1:9" s="54" customFormat="1" ht="13.5" hidden="1" customHeight="1" x14ac:dyDescent="0.2">
      <c r="A1743" s="78" t="s">
        <v>148</v>
      </c>
      <c r="B1743" s="80">
        <v>6</v>
      </c>
      <c r="C1743" s="83">
        <v>227353.71</v>
      </c>
      <c r="D1743" s="83">
        <v>0</v>
      </c>
      <c r="E1743" s="83">
        <v>227353.71</v>
      </c>
      <c r="F1743" s="78" t="s">
        <v>4111</v>
      </c>
      <c r="G1743" s="78" t="s">
        <v>445</v>
      </c>
      <c r="H1743" s="78" t="s">
        <v>617</v>
      </c>
      <c r="I1743" s="78" t="s">
        <v>4112</v>
      </c>
    </row>
    <row r="1744" spans="1:9" s="54" customFormat="1" ht="13.5" hidden="1" customHeight="1" x14ac:dyDescent="0.2">
      <c r="A1744" s="78" t="s">
        <v>148</v>
      </c>
      <c r="B1744" s="80">
        <v>7</v>
      </c>
      <c r="C1744" s="83">
        <v>193231.58</v>
      </c>
      <c r="D1744" s="83">
        <v>0</v>
      </c>
      <c r="E1744" s="83">
        <v>193231.58</v>
      </c>
      <c r="F1744" s="78" t="s">
        <v>4113</v>
      </c>
      <c r="G1744" s="78" t="s">
        <v>445</v>
      </c>
      <c r="H1744" s="78" t="s">
        <v>620</v>
      </c>
      <c r="I1744" s="78" t="s">
        <v>4114</v>
      </c>
    </row>
    <row r="1745" spans="1:9" s="54" customFormat="1" ht="13.5" hidden="1" customHeight="1" x14ac:dyDescent="0.2">
      <c r="A1745" s="78" t="s">
        <v>148</v>
      </c>
      <c r="B1745" s="80">
        <v>8</v>
      </c>
      <c r="C1745" s="83">
        <v>193232.86</v>
      </c>
      <c r="D1745" s="83">
        <v>0</v>
      </c>
      <c r="E1745" s="83">
        <v>193232.86</v>
      </c>
      <c r="F1745" s="78" t="s">
        <v>4115</v>
      </c>
      <c r="G1745" s="78" t="s">
        <v>445</v>
      </c>
      <c r="H1745" s="78" t="s">
        <v>623</v>
      </c>
      <c r="I1745" s="78" t="s">
        <v>4116</v>
      </c>
    </row>
    <row r="1746" spans="1:9" s="54" customFormat="1" ht="13.5" hidden="1" customHeight="1" x14ac:dyDescent="0.2">
      <c r="A1746" s="78" t="s">
        <v>148</v>
      </c>
      <c r="B1746" s="80">
        <v>9</v>
      </c>
      <c r="C1746" s="83">
        <v>200742.6</v>
      </c>
      <c r="D1746" s="83">
        <v>0</v>
      </c>
      <c r="E1746" s="83">
        <v>200742.6</v>
      </c>
      <c r="F1746" s="78" t="s">
        <v>4117</v>
      </c>
      <c r="G1746" s="78" t="s">
        <v>445</v>
      </c>
      <c r="H1746" s="78" t="s">
        <v>626</v>
      </c>
      <c r="I1746" s="78" t="s">
        <v>4118</v>
      </c>
    </row>
    <row r="1747" spans="1:9" s="54" customFormat="1" ht="13.5" hidden="1" customHeight="1" x14ac:dyDescent="0.2">
      <c r="A1747" s="78" t="s">
        <v>148</v>
      </c>
      <c r="B1747" s="80">
        <v>10</v>
      </c>
      <c r="C1747" s="83">
        <v>200742.6</v>
      </c>
      <c r="D1747" s="83">
        <v>0</v>
      </c>
      <c r="E1747" s="83">
        <v>200742.6</v>
      </c>
      <c r="F1747" s="78" t="s">
        <v>4119</v>
      </c>
      <c r="G1747" s="78" t="s">
        <v>445</v>
      </c>
      <c r="H1747" s="78" t="s">
        <v>629</v>
      </c>
      <c r="I1747" s="78" t="s">
        <v>4120</v>
      </c>
    </row>
    <row r="1748" spans="1:9" s="54" customFormat="1" ht="13.5" hidden="1" customHeight="1" x14ac:dyDescent="0.2">
      <c r="A1748" s="78" t="s">
        <v>148</v>
      </c>
      <c r="B1748" s="80">
        <v>11</v>
      </c>
      <c r="C1748" s="83">
        <v>200742.6</v>
      </c>
      <c r="D1748" s="83">
        <v>0</v>
      </c>
      <c r="E1748" s="83">
        <v>200742.6</v>
      </c>
      <c r="F1748" s="78" t="s">
        <v>4121</v>
      </c>
      <c r="G1748" s="78" t="s">
        <v>445</v>
      </c>
      <c r="H1748" s="78" t="s">
        <v>632</v>
      </c>
      <c r="I1748" s="78" t="s">
        <v>4122</v>
      </c>
    </row>
    <row r="1749" spans="1:9" s="54" customFormat="1" ht="13.5" hidden="1" customHeight="1" x14ac:dyDescent="0.2">
      <c r="A1749" s="78" t="s">
        <v>148</v>
      </c>
      <c r="B1749" s="80">
        <v>12</v>
      </c>
      <c r="C1749" s="83">
        <v>200738.51</v>
      </c>
      <c r="D1749" s="83">
        <v>0</v>
      </c>
      <c r="E1749" s="83">
        <v>200738.51</v>
      </c>
      <c r="F1749" s="78" t="s">
        <v>4123</v>
      </c>
      <c r="G1749" s="78" t="s">
        <v>445</v>
      </c>
      <c r="H1749" s="78" t="s">
        <v>635</v>
      </c>
      <c r="I1749" s="78" t="s">
        <v>4124</v>
      </c>
    </row>
    <row r="1750" spans="1:9" s="54" customFormat="1" ht="13.5" hidden="1" customHeight="1" x14ac:dyDescent="0.2">
      <c r="A1750" s="78" t="s">
        <v>149</v>
      </c>
      <c r="B1750" s="80">
        <v>1</v>
      </c>
      <c r="C1750" s="83">
        <v>437803.86</v>
      </c>
      <c r="D1750" s="83">
        <v>0</v>
      </c>
      <c r="E1750" s="83">
        <v>437803.86</v>
      </c>
      <c r="F1750" s="78" t="s">
        <v>4125</v>
      </c>
      <c r="G1750" s="78" t="s">
        <v>366</v>
      </c>
      <c r="H1750" s="78" t="s">
        <v>602</v>
      </c>
      <c r="I1750" s="78" t="s">
        <v>4126</v>
      </c>
    </row>
    <row r="1751" spans="1:9" s="54" customFormat="1" ht="13.5" hidden="1" customHeight="1" x14ac:dyDescent="0.2">
      <c r="A1751" s="78" t="s">
        <v>149</v>
      </c>
      <c r="B1751" s="80">
        <v>2</v>
      </c>
      <c r="C1751" s="83">
        <v>437803.86</v>
      </c>
      <c r="D1751" s="83">
        <v>0</v>
      </c>
      <c r="E1751" s="83">
        <v>437803.86</v>
      </c>
      <c r="F1751" s="78" t="s">
        <v>4127</v>
      </c>
      <c r="G1751" s="78" t="s">
        <v>366</v>
      </c>
      <c r="H1751" s="78" t="s">
        <v>605</v>
      </c>
      <c r="I1751" s="78" t="s">
        <v>4128</v>
      </c>
    </row>
    <row r="1752" spans="1:9" s="54" customFormat="1" ht="13.5" hidden="1" customHeight="1" x14ac:dyDescent="0.2">
      <c r="A1752" s="78" t="s">
        <v>149</v>
      </c>
      <c r="B1752" s="80">
        <v>3</v>
      </c>
      <c r="C1752" s="83">
        <v>437803.86</v>
      </c>
      <c r="D1752" s="83">
        <v>0</v>
      </c>
      <c r="E1752" s="83">
        <v>437803.86</v>
      </c>
      <c r="F1752" s="78" t="s">
        <v>4129</v>
      </c>
      <c r="G1752" s="78" t="s">
        <v>366</v>
      </c>
      <c r="H1752" s="78" t="s">
        <v>608</v>
      </c>
      <c r="I1752" s="78" t="s">
        <v>4130</v>
      </c>
    </row>
    <row r="1753" spans="1:9" s="54" customFormat="1" ht="13.5" hidden="1" customHeight="1" x14ac:dyDescent="0.2">
      <c r="A1753" s="78" t="s">
        <v>149</v>
      </c>
      <c r="B1753" s="80">
        <v>4</v>
      </c>
      <c r="C1753" s="83">
        <v>437803.86</v>
      </c>
      <c r="D1753" s="83">
        <v>0</v>
      </c>
      <c r="E1753" s="83">
        <v>437803.86</v>
      </c>
      <c r="F1753" s="78" t="s">
        <v>4131</v>
      </c>
      <c r="G1753" s="78" t="s">
        <v>366</v>
      </c>
      <c r="H1753" s="78" t="s">
        <v>611</v>
      </c>
      <c r="I1753" s="78" t="s">
        <v>4132</v>
      </c>
    </row>
    <row r="1754" spans="1:9" s="54" customFormat="1" ht="13.5" hidden="1" customHeight="1" x14ac:dyDescent="0.2">
      <c r="A1754" s="78" t="s">
        <v>149</v>
      </c>
      <c r="B1754" s="80">
        <v>5</v>
      </c>
      <c r="C1754" s="83">
        <v>437803.86</v>
      </c>
      <c r="D1754" s="83">
        <v>0</v>
      </c>
      <c r="E1754" s="83">
        <v>437803.86</v>
      </c>
      <c r="F1754" s="78" t="s">
        <v>4133</v>
      </c>
      <c r="G1754" s="78" t="s">
        <v>366</v>
      </c>
      <c r="H1754" s="78" t="s">
        <v>614</v>
      </c>
      <c r="I1754" s="78" t="s">
        <v>4134</v>
      </c>
    </row>
    <row r="1755" spans="1:9" s="54" customFormat="1" ht="13.5" hidden="1" customHeight="1" x14ac:dyDescent="0.2">
      <c r="A1755" s="78" t="s">
        <v>149</v>
      </c>
      <c r="B1755" s="80">
        <v>6</v>
      </c>
      <c r="C1755" s="83">
        <v>531937.61</v>
      </c>
      <c r="D1755" s="83">
        <v>0</v>
      </c>
      <c r="E1755" s="83">
        <v>531937.61</v>
      </c>
      <c r="F1755" s="78" t="s">
        <v>4135</v>
      </c>
      <c r="G1755" s="78" t="s">
        <v>366</v>
      </c>
      <c r="H1755" s="78" t="s">
        <v>617</v>
      </c>
      <c r="I1755" s="78" t="s">
        <v>4136</v>
      </c>
    </row>
    <row r="1756" spans="1:9" s="54" customFormat="1" ht="13.5" hidden="1" customHeight="1" x14ac:dyDescent="0.2">
      <c r="A1756" s="78" t="s">
        <v>149</v>
      </c>
      <c r="B1756" s="80">
        <v>7</v>
      </c>
      <c r="C1756" s="83">
        <v>411624.36</v>
      </c>
      <c r="D1756" s="83">
        <v>0</v>
      </c>
      <c r="E1756" s="83">
        <v>411624.36</v>
      </c>
      <c r="F1756" s="78" t="s">
        <v>4137</v>
      </c>
      <c r="G1756" s="78" t="s">
        <v>366</v>
      </c>
      <c r="H1756" s="78" t="s">
        <v>620</v>
      </c>
      <c r="I1756" s="78" t="s">
        <v>4138</v>
      </c>
    </row>
    <row r="1757" spans="1:9" s="54" customFormat="1" ht="13.5" hidden="1" customHeight="1" x14ac:dyDescent="0.2">
      <c r="A1757" s="78" t="s">
        <v>149</v>
      </c>
      <c r="B1757" s="80">
        <v>8</v>
      </c>
      <c r="C1757" s="83">
        <v>411626.71</v>
      </c>
      <c r="D1757" s="83">
        <v>0</v>
      </c>
      <c r="E1757" s="83">
        <v>411626.71</v>
      </c>
      <c r="F1757" s="78" t="s">
        <v>4139</v>
      </c>
      <c r="G1757" s="78" t="s">
        <v>366</v>
      </c>
      <c r="H1757" s="78" t="s">
        <v>623</v>
      </c>
      <c r="I1757" s="78" t="s">
        <v>4140</v>
      </c>
    </row>
    <row r="1758" spans="1:9" s="54" customFormat="1" ht="13.5" hidden="1" customHeight="1" x14ac:dyDescent="0.2">
      <c r="A1758" s="78" t="s">
        <v>149</v>
      </c>
      <c r="B1758" s="80">
        <v>9</v>
      </c>
      <c r="C1758" s="83">
        <v>425434.78</v>
      </c>
      <c r="D1758" s="83">
        <v>0</v>
      </c>
      <c r="E1758" s="83">
        <v>425434.78</v>
      </c>
      <c r="F1758" s="78" t="s">
        <v>4141</v>
      </c>
      <c r="G1758" s="78" t="s">
        <v>366</v>
      </c>
      <c r="H1758" s="78" t="s">
        <v>626</v>
      </c>
      <c r="I1758" s="78" t="s">
        <v>4142</v>
      </c>
    </row>
    <row r="1759" spans="1:9" s="54" customFormat="1" ht="13.5" hidden="1" customHeight="1" x14ac:dyDescent="0.2">
      <c r="A1759" s="78" t="s">
        <v>149</v>
      </c>
      <c r="B1759" s="80">
        <v>10</v>
      </c>
      <c r="C1759" s="83">
        <v>425434.77</v>
      </c>
      <c r="D1759" s="83">
        <v>0</v>
      </c>
      <c r="E1759" s="83">
        <v>425434.77</v>
      </c>
      <c r="F1759" s="78" t="s">
        <v>4143</v>
      </c>
      <c r="G1759" s="78" t="s">
        <v>366</v>
      </c>
      <c r="H1759" s="78" t="s">
        <v>629</v>
      </c>
      <c r="I1759" s="78" t="s">
        <v>4144</v>
      </c>
    </row>
    <row r="1760" spans="1:9" s="54" customFormat="1" ht="13.5" hidden="1" customHeight="1" x14ac:dyDescent="0.2">
      <c r="A1760" s="78" t="s">
        <v>149</v>
      </c>
      <c r="B1760" s="80">
        <v>11</v>
      </c>
      <c r="C1760" s="83">
        <v>425434.78</v>
      </c>
      <c r="D1760" s="83">
        <v>0</v>
      </c>
      <c r="E1760" s="83">
        <v>425434.78</v>
      </c>
      <c r="F1760" s="78" t="s">
        <v>4145</v>
      </c>
      <c r="G1760" s="78" t="s">
        <v>366</v>
      </c>
      <c r="H1760" s="78" t="s">
        <v>632</v>
      </c>
      <c r="I1760" s="78" t="s">
        <v>4146</v>
      </c>
    </row>
    <row r="1761" spans="1:9" s="54" customFormat="1" ht="13.5" hidden="1" customHeight="1" x14ac:dyDescent="0.2">
      <c r="A1761" s="78" t="s">
        <v>149</v>
      </c>
      <c r="B1761" s="80">
        <v>12</v>
      </c>
      <c r="C1761" s="83">
        <v>425427.27</v>
      </c>
      <c r="D1761" s="83">
        <v>0</v>
      </c>
      <c r="E1761" s="83">
        <v>425427.27</v>
      </c>
      <c r="F1761" s="78" t="s">
        <v>4147</v>
      </c>
      <c r="G1761" s="78" t="s">
        <v>366</v>
      </c>
      <c r="H1761" s="78" t="s">
        <v>635</v>
      </c>
      <c r="I1761" s="78" t="s">
        <v>4148</v>
      </c>
    </row>
    <row r="1762" spans="1:9" s="54" customFormat="1" ht="13.5" hidden="1" customHeight="1" x14ac:dyDescent="0.2">
      <c r="A1762" s="78" t="s">
        <v>150</v>
      </c>
      <c r="B1762" s="80">
        <v>1</v>
      </c>
      <c r="C1762" s="83">
        <v>80859.289999999994</v>
      </c>
      <c r="D1762" s="83">
        <v>0</v>
      </c>
      <c r="E1762" s="83">
        <v>80859.289999999994</v>
      </c>
      <c r="F1762" s="78" t="s">
        <v>4149</v>
      </c>
      <c r="G1762" s="78" t="s">
        <v>446</v>
      </c>
      <c r="H1762" s="78" t="s">
        <v>602</v>
      </c>
      <c r="I1762" s="78" t="s">
        <v>4150</v>
      </c>
    </row>
    <row r="1763" spans="1:9" s="54" customFormat="1" ht="13.5" hidden="1" customHeight="1" x14ac:dyDescent="0.2">
      <c r="A1763" s="78" t="s">
        <v>150</v>
      </c>
      <c r="B1763" s="80">
        <v>2</v>
      </c>
      <c r="C1763" s="83">
        <v>80859.289999999994</v>
      </c>
      <c r="D1763" s="83">
        <v>0</v>
      </c>
      <c r="E1763" s="83">
        <v>80859.289999999994</v>
      </c>
      <c r="F1763" s="78" t="s">
        <v>4151</v>
      </c>
      <c r="G1763" s="78" t="s">
        <v>446</v>
      </c>
      <c r="H1763" s="78" t="s">
        <v>605</v>
      </c>
      <c r="I1763" s="78" t="s">
        <v>4152</v>
      </c>
    </row>
    <row r="1764" spans="1:9" s="54" customFormat="1" ht="13.5" hidden="1" customHeight="1" x14ac:dyDescent="0.2">
      <c r="A1764" s="78" t="s">
        <v>150</v>
      </c>
      <c r="B1764" s="80">
        <v>3</v>
      </c>
      <c r="C1764" s="83">
        <v>80859.289999999994</v>
      </c>
      <c r="D1764" s="83">
        <v>0</v>
      </c>
      <c r="E1764" s="83">
        <v>80859.289999999994</v>
      </c>
      <c r="F1764" s="78" t="s">
        <v>4153</v>
      </c>
      <c r="G1764" s="78" t="s">
        <v>446</v>
      </c>
      <c r="H1764" s="78" t="s">
        <v>608</v>
      </c>
      <c r="I1764" s="78" t="s">
        <v>4154</v>
      </c>
    </row>
    <row r="1765" spans="1:9" s="54" customFormat="1" ht="13.5" hidden="1" customHeight="1" x14ac:dyDescent="0.2">
      <c r="A1765" s="78" t="s">
        <v>150</v>
      </c>
      <c r="B1765" s="80">
        <v>4</v>
      </c>
      <c r="C1765" s="83">
        <v>80859.289999999994</v>
      </c>
      <c r="D1765" s="83">
        <v>0</v>
      </c>
      <c r="E1765" s="83">
        <v>80859.289999999994</v>
      </c>
      <c r="F1765" s="78" t="s">
        <v>4155</v>
      </c>
      <c r="G1765" s="78" t="s">
        <v>446</v>
      </c>
      <c r="H1765" s="78" t="s">
        <v>611</v>
      </c>
      <c r="I1765" s="78" t="s">
        <v>4156</v>
      </c>
    </row>
    <row r="1766" spans="1:9" s="54" customFormat="1" ht="13.5" hidden="1" customHeight="1" x14ac:dyDescent="0.2">
      <c r="A1766" s="78" t="s">
        <v>150</v>
      </c>
      <c r="B1766" s="80">
        <v>5</v>
      </c>
      <c r="C1766" s="83">
        <v>80859.289999999994</v>
      </c>
      <c r="D1766" s="83">
        <v>0</v>
      </c>
      <c r="E1766" s="83">
        <v>80859.289999999994</v>
      </c>
      <c r="F1766" s="78" t="s">
        <v>4157</v>
      </c>
      <c r="G1766" s="78" t="s">
        <v>446</v>
      </c>
      <c r="H1766" s="78" t="s">
        <v>614</v>
      </c>
      <c r="I1766" s="78" t="s">
        <v>4158</v>
      </c>
    </row>
    <row r="1767" spans="1:9" s="54" customFormat="1" ht="13.5" hidden="1" customHeight="1" x14ac:dyDescent="0.2">
      <c r="A1767" s="78" t="s">
        <v>150</v>
      </c>
      <c r="B1767" s="80">
        <v>6</v>
      </c>
      <c r="C1767" s="83">
        <v>68974.33</v>
      </c>
      <c r="D1767" s="83">
        <v>0</v>
      </c>
      <c r="E1767" s="83">
        <v>68974.33</v>
      </c>
      <c r="F1767" s="78" t="s">
        <v>4159</v>
      </c>
      <c r="G1767" s="78" t="s">
        <v>446</v>
      </c>
      <c r="H1767" s="78" t="s">
        <v>617</v>
      </c>
      <c r="I1767" s="78" t="s">
        <v>4160</v>
      </c>
    </row>
    <row r="1768" spans="1:9" s="54" customFormat="1" ht="13.5" hidden="1" customHeight="1" x14ac:dyDescent="0.2">
      <c r="A1768" s="78" t="s">
        <v>150</v>
      </c>
      <c r="B1768" s="80">
        <v>7</v>
      </c>
      <c r="C1768" s="83">
        <v>69559.289999999994</v>
      </c>
      <c r="D1768" s="83">
        <v>0</v>
      </c>
      <c r="E1768" s="83">
        <v>69559.289999999994</v>
      </c>
      <c r="F1768" s="78" t="s">
        <v>4161</v>
      </c>
      <c r="G1768" s="78" t="s">
        <v>446</v>
      </c>
      <c r="H1768" s="78" t="s">
        <v>620</v>
      </c>
      <c r="I1768" s="78" t="s">
        <v>4162</v>
      </c>
    </row>
    <row r="1769" spans="1:9" s="54" customFormat="1" ht="13.5" hidden="1" customHeight="1" x14ac:dyDescent="0.2">
      <c r="A1769" s="78" t="s">
        <v>150</v>
      </c>
      <c r="B1769" s="80">
        <v>8</v>
      </c>
      <c r="C1769" s="83">
        <v>69559.87</v>
      </c>
      <c r="D1769" s="83">
        <v>0</v>
      </c>
      <c r="E1769" s="83">
        <v>69559.87</v>
      </c>
      <c r="F1769" s="78" t="s">
        <v>4163</v>
      </c>
      <c r="G1769" s="78" t="s">
        <v>446</v>
      </c>
      <c r="H1769" s="78" t="s">
        <v>623</v>
      </c>
      <c r="I1769" s="78" t="s">
        <v>4164</v>
      </c>
    </row>
    <row r="1770" spans="1:9" s="54" customFormat="1" ht="13.5" hidden="1" customHeight="1" x14ac:dyDescent="0.2">
      <c r="A1770" s="78" t="s">
        <v>150</v>
      </c>
      <c r="B1770" s="80">
        <v>9</v>
      </c>
      <c r="C1770" s="83">
        <v>72939.14</v>
      </c>
      <c r="D1770" s="83">
        <v>0</v>
      </c>
      <c r="E1770" s="83">
        <v>72939.14</v>
      </c>
      <c r="F1770" s="78" t="s">
        <v>4165</v>
      </c>
      <c r="G1770" s="78" t="s">
        <v>446</v>
      </c>
      <c r="H1770" s="78" t="s">
        <v>626</v>
      </c>
      <c r="I1770" s="78" t="s">
        <v>4166</v>
      </c>
    </row>
    <row r="1771" spans="1:9" s="54" customFormat="1" ht="13.5" hidden="1" customHeight="1" x14ac:dyDescent="0.2">
      <c r="A1771" s="78" t="s">
        <v>150</v>
      </c>
      <c r="B1771" s="80">
        <v>10</v>
      </c>
      <c r="C1771" s="83">
        <v>72939.14</v>
      </c>
      <c r="D1771" s="83">
        <v>0</v>
      </c>
      <c r="E1771" s="83">
        <v>72939.14</v>
      </c>
      <c r="F1771" s="78" t="s">
        <v>4167</v>
      </c>
      <c r="G1771" s="78" t="s">
        <v>446</v>
      </c>
      <c r="H1771" s="78" t="s">
        <v>629</v>
      </c>
      <c r="I1771" s="78" t="s">
        <v>4168</v>
      </c>
    </row>
    <row r="1772" spans="1:9" s="54" customFormat="1" ht="13.5" hidden="1" customHeight="1" x14ac:dyDescent="0.2">
      <c r="A1772" s="78" t="s">
        <v>150</v>
      </c>
      <c r="B1772" s="80">
        <v>11</v>
      </c>
      <c r="C1772" s="83">
        <v>72939.13</v>
      </c>
      <c r="D1772" s="83">
        <v>0</v>
      </c>
      <c r="E1772" s="83">
        <v>72939.13</v>
      </c>
      <c r="F1772" s="78" t="s">
        <v>4169</v>
      </c>
      <c r="G1772" s="78" t="s">
        <v>446</v>
      </c>
      <c r="H1772" s="78" t="s">
        <v>632</v>
      </c>
      <c r="I1772" s="78" t="s">
        <v>4170</v>
      </c>
    </row>
    <row r="1773" spans="1:9" s="54" customFormat="1" ht="13.5" hidden="1" customHeight="1" x14ac:dyDescent="0.2">
      <c r="A1773" s="78" t="s">
        <v>150</v>
      </c>
      <c r="B1773" s="80">
        <v>12</v>
      </c>
      <c r="C1773" s="83">
        <v>72937.3</v>
      </c>
      <c r="D1773" s="83">
        <v>0</v>
      </c>
      <c r="E1773" s="83">
        <v>72937.3</v>
      </c>
      <c r="F1773" s="78" t="s">
        <v>4171</v>
      </c>
      <c r="G1773" s="78" t="s">
        <v>446</v>
      </c>
      <c r="H1773" s="78" t="s">
        <v>635</v>
      </c>
      <c r="I1773" s="78" t="s">
        <v>4172</v>
      </c>
    </row>
    <row r="1774" spans="1:9" s="54" customFormat="1" ht="13.5" hidden="1" customHeight="1" x14ac:dyDescent="0.2">
      <c r="A1774" s="78" t="s">
        <v>151</v>
      </c>
      <c r="B1774" s="80">
        <v>1</v>
      </c>
      <c r="C1774" s="83">
        <v>357706.69</v>
      </c>
      <c r="D1774" s="83">
        <v>0</v>
      </c>
      <c r="E1774" s="83">
        <v>357706.69</v>
      </c>
      <c r="F1774" s="78" t="s">
        <v>4173</v>
      </c>
      <c r="G1774" s="78" t="s">
        <v>367</v>
      </c>
      <c r="H1774" s="78" t="s">
        <v>602</v>
      </c>
      <c r="I1774" s="78" t="s">
        <v>4174</v>
      </c>
    </row>
    <row r="1775" spans="1:9" s="54" customFormat="1" ht="13.5" hidden="1" customHeight="1" x14ac:dyDescent="0.2">
      <c r="A1775" s="78" t="s">
        <v>151</v>
      </c>
      <c r="B1775" s="80">
        <v>2</v>
      </c>
      <c r="C1775" s="83">
        <v>357706.69</v>
      </c>
      <c r="D1775" s="83">
        <v>0</v>
      </c>
      <c r="E1775" s="83">
        <v>357706.69</v>
      </c>
      <c r="F1775" s="78" t="s">
        <v>4175</v>
      </c>
      <c r="G1775" s="78" t="s">
        <v>367</v>
      </c>
      <c r="H1775" s="78" t="s">
        <v>605</v>
      </c>
      <c r="I1775" s="78" t="s">
        <v>4176</v>
      </c>
    </row>
    <row r="1776" spans="1:9" s="54" customFormat="1" ht="13.5" hidden="1" customHeight="1" x14ac:dyDescent="0.2">
      <c r="A1776" s="78" t="s">
        <v>151</v>
      </c>
      <c r="B1776" s="80">
        <v>3</v>
      </c>
      <c r="C1776" s="83">
        <v>357706.69</v>
      </c>
      <c r="D1776" s="83">
        <v>0</v>
      </c>
      <c r="E1776" s="83">
        <v>357706.69</v>
      </c>
      <c r="F1776" s="78" t="s">
        <v>4177</v>
      </c>
      <c r="G1776" s="78" t="s">
        <v>367</v>
      </c>
      <c r="H1776" s="78" t="s">
        <v>608</v>
      </c>
      <c r="I1776" s="78" t="s">
        <v>4178</v>
      </c>
    </row>
    <row r="1777" spans="1:9" s="54" customFormat="1" ht="13.5" hidden="1" customHeight="1" x14ac:dyDescent="0.2">
      <c r="A1777" s="78" t="s">
        <v>151</v>
      </c>
      <c r="B1777" s="80">
        <v>4</v>
      </c>
      <c r="C1777" s="83">
        <v>357706.69</v>
      </c>
      <c r="D1777" s="83">
        <v>0</v>
      </c>
      <c r="E1777" s="83">
        <v>357706.69</v>
      </c>
      <c r="F1777" s="78" t="s">
        <v>4179</v>
      </c>
      <c r="G1777" s="78" t="s">
        <v>367</v>
      </c>
      <c r="H1777" s="78" t="s">
        <v>611</v>
      </c>
      <c r="I1777" s="78" t="s">
        <v>4180</v>
      </c>
    </row>
    <row r="1778" spans="1:9" s="54" customFormat="1" ht="13.5" hidden="1" customHeight="1" x14ac:dyDescent="0.2">
      <c r="A1778" s="78" t="s">
        <v>151</v>
      </c>
      <c r="B1778" s="80">
        <v>5</v>
      </c>
      <c r="C1778" s="83">
        <v>357706.69</v>
      </c>
      <c r="D1778" s="83">
        <v>0</v>
      </c>
      <c r="E1778" s="83">
        <v>357706.69</v>
      </c>
      <c r="F1778" s="78" t="s">
        <v>4181</v>
      </c>
      <c r="G1778" s="78" t="s">
        <v>367</v>
      </c>
      <c r="H1778" s="78" t="s">
        <v>614</v>
      </c>
      <c r="I1778" s="78" t="s">
        <v>4182</v>
      </c>
    </row>
    <row r="1779" spans="1:9" s="54" customFormat="1" ht="13.5" hidden="1" customHeight="1" x14ac:dyDescent="0.2">
      <c r="A1779" s="78" t="s">
        <v>151</v>
      </c>
      <c r="B1779" s="80">
        <v>6</v>
      </c>
      <c r="C1779" s="83">
        <v>344314.58</v>
      </c>
      <c r="D1779" s="83">
        <v>0</v>
      </c>
      <c r="E1779" s="83">
        <v>344314.58</v>
      </c>
      <c r="F1779" s="78" t="s">
        <v>4183</v>
      </c>
      <c r="G1779" s="78" t="s">
        <v>367</v>
      </c>
      <c r="H1779" s="78" t="s">
        <v>617</v>
      </c>
      <c r="I1779" s="78" t="s">
        <v>4184</v>
      </c>
    </row>
    <row r="1780" spans="1:9" s="54" customFormat="1" ht="13.5" hidden="1" customHeight="1" x14ac:dyDescent="0.2">
      <c r="A1780" s="78" t="s">
        <v>151</v>
      </c>
      <c r="B1780" s="80">
        <v>7</v>
      </c>
      <c r="C1780" s="83">
        <v>345352.25</v>
      </c>
      <c r="D1780" s="83">
        <v>0</v>
      </c>
      <c r="E1780" s="83">
        <v>345352.25</v>
      </c>
      <c r="F1780" s="78" t="s">
        <v>4185</v>
      </c>
      <c r="G1780" s="78" t="s">
        <v>367</v>
      </c>
      <c r="H1780" s="78" t="s">
        <v>620</v>
      </c>
      <c r="I1780" s="78" t="s">
        <v>4186</v>
      </c>
    </row>
    <row r="1781" spans="1:9" s="54" customFormat="1" ht="13.5" hidden="1" customHeight="1" x14ac:dyDescent="0.2">
      <c r="A1781" s="78" t="s">
        <v>151</v>
      </c>
      <c r="B1781" s="80">
        <v>8</v>
      </c>
      <c r="C1781" s="83">
        <v>345356.21</v>
      </c>
      <c r="D1781" s="83">
        <v>0</v>
      </c>
      <c r="E1781" s="83">
        <v>345356.21</v>
      </c>
      <c r="F1781" s="78" t="s">
        <v>4187</v>
      </c>
      <c r="G1781" s="78" t="s">
        <v>367</v>
      </c>
      <c r="H1781" s="78" t="s">
        <v>623</v>
      </c>
      <c r="I1781" s="78" t="s">
        <v>4188</v>
      </c>
    </row>
    <row r="1782" spans="1:9" s="54" customFormat="1" ht="13.5" hidden="1" customHeight="1" x14ac:dyDescent="0.2">
      <c r="A1782" s="78" t="s">
        <v>151</v>
      </c>
      <c r="B1782" s="80">
        <v>9</v>
      </c>
      <c r="C1782" s="83">
        <v>368612.39</v>
      </c>
      <c r="D1782" s="83">
        <v>0</v>
      </c>
      <c r="E1782" s="83">
        <v>368612.39</v>
      </c>
      <c r="F1782" s="78" t="s">
        <v>4189</v>
      </c>
      <c r="G1782" s="78" t="s">
        <v>367</v>
      </c>
      <c r="H1782" s="78" t="s">
        <v>626</v>
      </c>
      <c r="I1782" s="78" t="s">
        <v>4190</v>
      </c>
    </row>
    <row r="1783" spans="1:9" s="54" customFormat="1" ht="13.5" hidden="1" customHeight="1" x14ac:dyDescent="0.2">
      <c r="A1783" s="78" t="s">
        <v>151</v>
      </c>
      <c r="B1783" s="80">
        <v>10</v>
      </c>
      <c r="C1783" s="83">
        <v>368612.4</v>
      </c>
      <c r="D1783" s="83">
        <v>0</v>
      </c>
      <c r="E1783" s="83">
        <v>368612.4</v>
      </c>
      <c r="F1783" s="78" t="s">
        <v>4191</v>
      </c>
      <c r="G1783" s="78" t="s">
        <v>367</v>
      </c>
      <c r="H1783" s="78" t="s">
        <v>629</v>
      </c>
      <c r="I1783" s="78" t="s">
        <v>4192</v>
      </c>
    </row>
    <row r="1784" spans="1:9" s="54" customFormat="1" ht="13.5" hidden="1" customHeight="1" x14ac:dyDescent="0.2">
      <c r="A1784" s="78" t="s">
        <v>151</v>
      </c>
      <c r="B1784" s="80">
        <v>11</v>
      </c>
      <c r="C1784" s="83">
        <v>368612.39</v>
      </c>
      <c r="D1784" s="83">
        <v>0</v>
      </c>
      <c r="E1784" s="83">
        <v>368612.39</v>
      </c>
      <c r="F1784" s="78" t="s">
        <v>4193</v>
      </c>
      <c r="G1784" s="78" t="s">
        <v>367</v>
      </c>
      <c r="H1784" s="78" t="s">
        <v>632</v>
      </c>
      <c r="I1784" s="78" t="s">
        <v>4194</v>
      </c>
    </row>
    <row r="1785" spans="1:9" s="54" customFormat="1" ht="13.5" hidden="1" customHeight="1" x14ac:dyDescent="0.2">
      <c r="A1785" s="78" t="s">
        <v>151</v>
      </c>
      <c r="B1785" s="80">
        <v>12</v>
      </c>
      <c r="C1785" s="83">
        <v>368599.76</v>
      </c>
      <c r="D1785" s="83">
        <v>0</v>
      </c>
      <c r="E1785" s="83">
        <v>368599.76</v>
      </c>
      <c r="F1785" s="78" t="s">
        <v>4195</v>
      </c>
      <c r="G1785" s="78" t="s">
        <v>367</v>
      </c>
      <c r="H1785" s="78" t="s">
        <v>635</v>
      </c>
      <c r="I1785" s="78" t="s">
        <v>4196</v>
      </c>
    </row>
    <row r="1786" spans="1:9" s="54" customFormat="1" ht="13.5" hidden="1" customHeight="1" x14ac:dyDescent="0.2">
      <c r="A1786" s="78" t="s">
        <v>152</v>
      </c>
      <c r="B1786" s="80">
        <v>1</v>
      </c>
      <c r="C1786" s="83">
        <v>224566.04</v>
      </c>
      <c r="D1786" s="83">
        <v>0</v>
      </c>
      <c r="E1786" s="83">
        <v>224566.04</v>
      </c>
      <c r="F1786" s="78" t="s">
        <v>4197</v>
      </c>
      <c r="G1786" s="78" t="s">
        <v>470</v>
      </c>
      <c r="H1786" s="78" t="s">
        <v>602</v>
      </c>
      <c r="I1786" s="78" t="s">
        <v>4198</v>
      </c>
    </row>
    <row r="1787" spans="1:9" s="54" customFormat="1" ht="13.5" hidden="1" customHeight="1" x14ac:dyDescent="0.2">
      <c r="A1787" s="78" t="s">
        <v>152</v>
      </c>
      <c r="B1787" s="80">
        <v>2</v>
      </c>
      <c r="C1787" s="83">
        <v>224566.04</v>
      </c>
      <c r="D1787" s="83">
        <v>0</v>
      </c>
      <c r="E1787" s="83">
        <v>224566.04</v>
      </c>
      <c r="F1787" s="78" t="s">
        <v>4199</v>
      </c>
      <c r="G1787" s="78" t="s">
        <v>470</v>
      </c>
      <c r="H1787" s="78" t="s">
        <v>605</v>
      </c>
      <c r="I1787" s="78" t="s">
        <v>4200</v>
      </c>
    </row>
    <row r="1788" spans="1:9" s="54" customFormat="1" ht="13.5" hidden="1" customHeight="1" x14ac:dyDescent="0.2">
      <c r="A1788" s="78" t="s">
        <v>152</v>
      </c>
      <c r="B1788" s="80">
        <v>3</v>
      </c>
      <c r="C1788" s="83">
        <v>224566.04</v>
      </c>
      <c r="D1788" s="83">
        <v>0</v>
      </c>
      <c r="E1788" s="83">
        <v>224566.04</v>
      </c>
      <c r="F1788" s="78" t="s">
        <v>4201</v>
      </c>
      <c r="G1788" s="78" t="s">
        <v>470</v>
      </c>
      <c r="H1788" s="78" t="s">
        <v>608</v>
      </c>
      <c r="I1788" s="78" t="s">
        <v>4202</v>
      </c>
    </row>
    <row r="1789" spans="1:9" s="54" customFormat="1" ht="13.5" hidden="1" customHeight="1" x14ac:dyDescent="0.2">
      <c r="A1789" s="78" t="s">
        <v>152</v>
      </c>
      <c r="B1789" s="80">
        <v>4</v>
      </c>
      <c r="C1789" s="83">
        <v>224566.04</v>
      </c>
      <c r="D1789" s="83">
        <v>0</v>
      </c>
      <c r="E1789" s="83">
        <v>224566.04</v>
      </c>
      <c r="F1789" s="78" t="s">
        <v>4203</v>
      </c>
      <c r="G1789" s="78" t="s">
        <v>470</v>
      </c>
      <c r="H1789" s="78" t="s">
        <v>611</v>
      </c>
      <c r="I1789" s="78" t="s">
        <v>4204</v>
      </c>
    </row>
    <row r="1790" spans="1:9" s="54" customFormat="1" ht="13.5" hidden="1" customHeight="1" x14ac:dyDescent="0.2">
      <c r="A1790" s="78" t="s">
        <v>152</v>
      </c>
      <c r="B1790" s="80">
        <v>5</v>
      </c>
      <c r="C1790" s="83">
        <v>224566.04</v>
      </c>
      <c r="D1790" s="83">
        <v>0</v>
      </c>
      <c r="E1790" s="83">
        <v>224566.04</v>
      </c>
      <c r="F1790" s="78" t="s">
        <v>4205</v>
      </c>
      <c r="G1790" s="78" t="s">
        <v>470</v>
      </c>
      <c r="H1790" s="78" t="s">
        <v>614</v>
      </c>
      <c r="I1790" s="78" t="s">
        <v>4206</v>
      </c>
    </row>
    <row r="1791" spans="1:9" s="54" customFormat="1" ht="13.5" hidden="1" customHeight="1" x14ac:dyDescent="0.2">
      <c r="A1791" s="78" t="s">
        <v>152</v>
      </c>
      <c r="B1791" s="80">
        <v>6</v>
      </c>
      <c r="C1791" s="83">
        <v>223788.19</v>
      </c>
      <c r="D1791" s="83">
        <v>0</v>
      </c>
      <c r="E1791" s="83">
        <v>223788.19</v>
      </c>
      <c r="F1791" s="78" t="s">
        <v>4207</v>
      </c>
      <c r="G1791" s="78" t="s">
        <v>470</v>
      </c>
      <c r="H1791" s="78" t="s">
        <v>617</v>
      </c>
      <c r="I1791" s="78" t="s">
        <v>4208</v>
      </c>
    </row>
    <row r="1792" spans="1:9" s="54" customFormat="1" ht="13.5" hidden="1" customHeight="1" x14ac:dyDescent="0.2">
      <c r="A1792" s="78" t="s">
        <v>152</v>
      </c>
      <c r="B1792" s="80">
        <v>7</v>
      </c>
      <c r="C1792" s="83">
        <v>223584.03</v>
      </c>
      <c r="D1792" s="83">
        <v>0</v>
      </c>
      <c r="E1792" s="83">
        <v>223584.03</v>
      </c>
      <c r="F1792" s="78" t="s">
        <v>4209</v>
      </c>
      <c r="G1792" s="78" t="s">
        <v>470</v>
      </c>
      <c r="H1792" s="78" t="s">
        <v>620</v>
      </c>
      <c r="I1792" s="78" t="s">
        <v>4210</v>
      </c>
    </row>
    <row r="1793" spans="1:9" s="54" customFormat="1" ht="13.5" hidden="1" customHeight="1" x14ac:dyDescent="0.2">
      <c r="A1793" s="78" t="s">
        <v>152</v>
      </c>
      <c r="B1793" s="80">
        <v>8</v>
      </c>
      <c r="C1793" s="83">
        <v>223585.12</v>
      </c>
      <c r="D1793" s="83">
        <v>0</v>
      </c>
      <c r="E1793" s="83">
        <v>223585.12</v>
      </c>
      <c r="F1793" s="78" t="s">
        <v>4211</v>
      </c>
      <c r="G1793" s="78" t="s">
        <v>470</v>
      </c>
      <c r="H1793" s="78" t="s">
        <v>623</v>
      </c>
      <c r="I1793" s="78" t="s">
        <v>4212</v>
      </c>
    </row>
    <row r="1794" spans="1:9" s="54" customFormat="1" ht="13.5" hidden="1" customHeight="1" x14ac:dyDescent="0.2">
      <c r="A1794" s="78" t="s">
        <v>152</v>
      </c>
      <c r="B1794" s="80">
        <v>9</v>
      </c>
      <c r="C1794" s="83">
        <v>229943.29</v>
      </c>
      <c r="D1794" s="83">
        <v>0</v>
      </c>
      <c r="E1794" s="83">
        <v>229943.29</v>
      </c>
      <c r="F1794" s="78" t="s">
        <v>4213</v>
      </c>
      <c r="G1794" s="78" t="s">
        <v>470</v>
      </c>
      <c r="H1794" s="78" t="s">
        <v>626</v>
      </c>
      <c r="I1794" s="78" t="s">
        <v>4214</v>
      </c>
    </row>
    <row r="1795" spans="1:9" s="54" customFormat="1" ht="13.5" hidden="1" customHeight="1" x14ac:dyDescent="0.2">
      <c r="A1795" s="78" t="s">
        <v>152</v>
      </c>
      <c r="B1795" s="80">
        <v>10</v>
      </c>
      <c r="C1795" s="83">
        <v>229943.29</v>
      </c>
      <c r="D1795" s="83">
        <v>0</v>
      </c>
      <c r="E1795" s="83">
        <v>229943.29</v>
      </c>
      <c r="F1795" s="78" t="s">
        <v>4215</v>
      </c>
      <c r="G1795" s="78" t="s">
        <v>470</v>
      </c>
      <c r="H1795" s="78" t="s">
        <v>629</v>
      </c>
      <c r="I1795" s="78" t="s">
        <v>4216</v>
      </c>
    </row>
    <row r="1796" spans="1:9" s="54" customFormat="1" ht="13.5" hidden="1" customHeight="1" x14ac:dyDescent="0.2">
      <c r="A1796" s="78" t="s">
        <v>152</v>
      </c>
      <c r="B1796" s="80">
        <v>11</v>
      </c>
      <c r="C1796" s="83">
        <v>229943.29</v>
      </c>
      <c r="D1796" s="83">
        <v>0</v>
      </c>
      <c r="E1796" s="83">
        <v>229943.29</v>
      </c>
      <c r="F1796" s="78" t="s">
        <v>4217</v>
      </c>
      <c r="G1796" s="78" t="s">
        <v>470</v>
      </c>
      <c r="H1796" s="78" t="s">
        <v>632</v>
      </c>
      <c r="I1796" s="78" t="s">
        <v>4218</v>
      </c>
    </row>
    <row r="1797" spans="1:9" s="54" customFormat="1" ht="13.5" hidden="1" customHeight="1" x14ac:dyDescent="0.2">
      <c r="A1797" s="78" t="s">
        <v>152</v>
      </c>
      <c r="B1797" s="80">
        <v>12</v>
      </c>
      <c r="C1797" s="83">
        <v>229939.83</v>
      </c>
      <c r="D1797" s="83">
        <v>0</v>
      </c>
      <c r="E1797" s="83">
        <v>229939.83</v>
      </c>
      <c r="F1797" s="78" t="s">
        <v>4219</v>
      </c>
      <c r="G1797" s="78" t="s">
        <v>470</v>
      </c>
      <c r="H1797" s="78" t="s">
        <v>635</v>
      </c>
      <c r="I1797" s="78" t="s">
        <v>4220</v>
      </c>
    </row>
    <row r="1798" spans="1:9" s="54" customFormat="1" ht="13.5" hidden="1" customHeight="1" x14ac:dyDescent="0.2">
      <c r="A1798" s="78" t="s">
        <v>153</v>
      </c>
      <c r="B1798" s="80">
        <v>1</v>
      </c>
      <c r="C1798" s="83">
        <v>646323.27</v>
      </c>
      <c r="D1798" s="83">
        <v>0</v>
      </c>
      <c r="E1798" s="83">
        <v>646323.27</v>
      </c>
      <c r="F1798" s="78" t="s">
        <v>4221</v>
      </c>
      <c r="G1798" s="78" t="s">
        <v>480</v>
      </c>
      <c r="H1798" s="78" t="s">
        <v>602</v>
      </c>
      <c r="I1798" s="78" t="s">
        <v>4222</v>
      </c>
    </row>
    <row r="1799" spans="1:9" s="54" customFormat="1" ht="13.5" hidden="1" customHeight="1" x14ac:dyDescent="0.2">
      <c r="A1799" s="78" t="s">
        <v>153</v>
      </c>
      <c r="B1799" s="80">
        <v>2</v>
      </c>
      <c r="C1799" s="83">
        <v>646323.27</v>
      </c>
      <c r="D1799" s="83">
        <v>0</v>
      </c>
      <c r="E1799" s="83">
        <v>646323.27</v>
      </c>
      <c r="F1799" s="78" t="s">
        <v>4223</v>
      </c>
      <c r="G1799" s="78" t="s">
        <v>480</v>
      </c>
      <c r="H1799" s="78" t="s">
        <v>605</v>
      </c>
      <c r="I1799" s="78" t="s">
        <v>4224</v>
      </c>
    </row>
    <row r="1800" spans="1:9" s="54" customFormat="1" ht="13.5" hidden="1" customHeight="1" x14ac:dyDescent="0.2">
      <c r="A1800" s="78" t="s">
        <v>153</v>
      </c>
      <c r="B1800" s="80">
        <v>3</v>
      </c>
      <c r="C1800" s="83">
        <v>646323.27</v>
      </c>
      <c r="D1800" s="83">
        <v>0</v>
      </c>
      <c r="E1800" s="83">
        <v>646323.27</v>
      </c>
      <c r="F1800" s="78" t="s">
        <v>4225</v>
      </c>
      <c r="G1800" s="78" t="s">
        <v>480</v>
      </c>
      <c r="H1800" s="78" t="s">
        <v>608</v>
      </c>
      <c r="I1800" s="78" t="s">
        <v>4226</v>
      </c>
    </row>
    <row r="1801" spans="1:9" s="54" customFormat="1" ht="13.5" hidden="1" customHeight="1" x14ac:dyDescent="0.2">
      <c r="A1801" s="78" t="s">
        <v>153</v>
      </c>
      <c r="B1801" s="80">
        <v>4</v>
      </c>
      <c r="C1801" s="83">
        <v>646323.27</v>
      </c>
      <c r="D1801" s="83">
        <v>0</v>
      </c>
      <c r="E1801" s="83">
        <v>646323.27</v>
      </c>
      <c r="F1801" s="78" t="s">
        <v>4227</v>
      </c>
      <c r="G1801" s="78" t="s">
        <v>480</v>
      </c>
      <c r="H1801" s="78" t="s">
        <v>611</v>
      </c>
      <c r="I1801" s="78" t="s">
        <v>4228</v>
      </c>
    </row>
    <row r="1802" spans="1:9" s="54" customFormat="1" ht="13.5" hidden="1" customHeight="1" x14ac:dyDescent="0.2">
      <c r="A1802" s="78" t="s">
        <v>153</v>
      </c>
      <c r="B1802" s="80">
        <v>5</v>
      </c>
      <c r="C1802" s="83">
        <v>646323.27</v>
      </c>
      <c r="D1802" s="83">
        <v>0</v>
      </c>
      <c r="E1802" s="83">
        <v>646323.27</v>
      </c>
      <c r="F1802" s="78" t="s">
        <v>4229</v>
      </c>
      <c r="G1802" s="78" t="s">
        <v>480</v>
      </c>
      <c r="H1802" s="78" t="s">
        <v>614</v>
      </c>
      <c r="I1802" s="78" t="s">
        <v>4230</v>
      </c>
    </row>
    <row r="1803" spans="1:9" s="54" customFormat="1" ht="13.5" hidden="1" customHeight="1" x14ac:dyDescent="0.2">
      <c r="A1803" s="78" t="s">
        <v>153</v>
      </c>
      <c r="B1803" s="80">
        <v>6</v>
      </c>
      <c r="C1803" s="83">
        <v>382772.95</v>
      </c>
      <c r="D1803" s="83">
        <v>0</v>
      </c>
      <c r="E1803" s="83">
        <v>382772.95</v>
      </c>
      <c r="F1803" s="78" t="s">
        <v>4231</v>
      </c>
      <c r="G1803" s="78" t="s">
        <v>480</v>
      </c>
      <c r="H1803" s="78" t="s">
        <v>617</v>
      </c>
      <c r="I1803" s="78" t="s">
        <v>4232</v>
      </c>
    </row>
    <row r="1804" spans="1:9" s="54" customFormat="1" ht="13.5" hidden="1" customHeight="1" x14ac:dyDescent="0.2">
      <c r="A1804" s="78" t="s">
        <v>153</v>
      </c>
      <c r="B1804" s="80">
        <v>7</v>
      </c>
      <c r="C1804" s="83">
        <v>382517.11</v>
      </c>
      <c r="D1804" s="83">
        <v>0</v>
      </c>
      <c r="E1804" s="83">
        <v>382517.11</v>
      </c>
      <c r="F1804" s="78" t="s">
        <v>4233</v>
      </c>
      <c r="G1804" s="78" t="s">
        <v>480</v>
      </c>
      <c r="H1804" s="78" t="s">
        <v>620</v>
      </c>
      <c r="I1804" s="78" t="s">
        <v>4234</v>
      </c>
    </row>
    <row r="1805" spans="1:9" s="54" customFormat="1" ht="13.5" hidden="1" customHeight="1" x14ac:dyDescent="0.2">
      <c r="A1805" s="78" t="s">
        <v>153</v>
      </c>
      <c r="B1805" s="80">
        <v>8</v>
      </c>
      <c r="C1805" s="83">
        <v>382519.64</v>
      </c>
      <c r="D1805" s="83">
        <v>0</v>
      </c>
      <c r="E1805" s="83">
        <v>382519.64</v>
      </c>
      <c r="F1805" s="78" t="s">
        <v>4235</v>
      </c>
      <c r="G1805" s="78" t="s">
        <v>480</v>
      </c>
      <c r="H1805" s="78" t="s">
        <v>623</v>
      </c>
      <c r="I1805" s="78" t="s">
        <v>4236</v>
      </c>
    </row>
    <row r="1806" spans="1:9" s="54" customFormat="1" ht="13.5" hidden="1" customHeight="1" x14ac:dyDescent="0.2">
      <c r="A1806" s="78" t="s">
        <v>153</v>
      </c>
      <c r="B1806" s="80">
        <v>9</v>
      </c>
      <c r="C1806" s="83">
        <v>397332.91</v>
      </c>
      <c r="D1806" s="83">
        <v>0</v>
      </c>
      <c r="E1806" s="83">
        <v>397332.91</v>
      </c>
      <c r="F1806" s="78" t="s">
        <v>4237</v>
      </c>
      <c r="G1806" s="78" t="s">
        <v>480</v>
      </c>
      <c r="H1806" s="78" t="s">
        <v>626</v>
      </c>
      <c r="I1806" s="78" t="s">
        <v>4238</v>
      </c>
    </row>
    <row r="1807" spans="1:9" s="54" customFormat="1" ht="13.5" hidden="1" customHeight="1" x14ac:dyDescent="0.2">
      <c r="A1807" s="78" t="s">
        <v>153</v>
      </c>
      <c r="B1807" s="80">
        <v>10</v>
      </c>
      <c r="C1807" s="83">
        <v>397332.91</v>
      </c>
      <c r="D1807" s="83">
        <v>0</v>
      </c>
      <c r="E1807" s="83">
        <v>397332.91</v>
      </c>
      <c r="F1807" s="78" t="s">
        <v>4239</v>
      </c>
      <c r="G1807" s="78" t="s">
        <v>480</v>
      </c>
      <c r="H1807" s="78" t="s">
        <v>629</v>
      </c>
      <c r="I1807" s="78" t="s">
        <v>4240</v>
      </c>
    </row>
    <row r="1808" spans="1:9" s="54" customFormat="1" ht="13.5" hidden="1" customHeight="1" x14ac:dyDescent="0.2">
      <c r="A1808" s="78" t="s">
        <v>153</v>
      </c>
      <c r="B1808" s="80">
        <v>11</v>
      </c>
      <c r="C1808" s="83">
        <v>397332.91</v>
      </c>
      <c r="D1808" s="83">
        <v>0</v>
      </c>
      <c r="E1808" s="83">
        <v>397332.91</v>
      </c>
      <c r="F1808" s="78" t="s">
        <v>4241</v>
      </c>
      <c r="G1808" s="78" t="s">
        <v>480</v>
      </c>
      <c r="H1808" s="78" t="s">
        <v>632</v>
      </c>
      <c r="I1808" s="78" t="s">
        <v>4242</v>
      </c>
    </row>
    <row r="1809" spans="1:9" s="54" customFormat="1" ht="13.5" hidden="1" customHeight="1" x14ac:dyDescent="0.2">
      <c r="A1809" s="78" t="s">
        <v>153</v>
      </c>
      <c r="B1809" s="80">
        <v>12</v>
      </c>
      <c r="C1809" s="83">
        <v>397324.85</v>
      </c>
      <c r="D1809" s="83">
        <v>0</v>
      </c>
      <c r="E1809" s="83">
        <v>397324.85</v>
      </c>
      <c r="F1809" s="78" t="s">
        <v>4243</v>
      </c>
      <c r="G1809" s="78" t="s">
        <v>480</v>
      </c>
      <c r="H1809" s="78" t="s">
        <v>635</v>
      </c>
      <c r="I1809" s="78" t="s">
        <v>4244</v>
      </c>
    </row>
    <row r="1810" spans="1:9" s="54" customFormat="1" ht="13.5" hidden="1" customHeight="1" x14ac:dyDescent="0.2">
      <c r="A1810" s="78" t="s">
        <v>154</v>
      </c>
      <c r="B1810" s="80">
        <v>1</v>
      </c>
      <c r="C1810" s="83">
        <v>128120.4</v>
      </c>
      <c r="D1810" s="83">
        <v>0</v>
      </c>
      <c r="E1810" s="83">
        <v>128120.4</v>
      </c>
      <c r="F1810" s="78" t="s">
        <v>4245</v>
      </c>
      <c r="G1810" s="78" t="s">
        <v>487</v>
      </c>
      <c r="H1810" s="78" t="s">
        <v>602</v>
      </c>
      <c r="I1810" s="78" t="s">
        <v>4246</v>
      </c>
    </row>
    <row r="1811" spans="1:9" s="54" customFormat="1" ht="13.5" hidden="1" customHeight="1" x14ac:dyDescent="0.2">
      <c r="A1811" s="78" t="s">
        <v>154</v>
      </c>
      <c r="B1811" s="80">
        <v>2</v>
      </c>
      <c r="C1811" s="83">
        <v>128120.4</v>
      </c>
      <c r="D1811" s="83">
        <v>0</v>
      </c>
      <c r="E1811" s="83">
        <v>128120.4</v>
      </c>
      <c r="F1811" s="78" t="s">
        <v>4247</v>
      </c>
      <c r="G1811" s="78" t="s">
        <v>487</v>
      </c>
      <c r="H1811" s="78" t="s">
        <v>605</v>
      </c>
      <c r="I1811" s="78" t="s">
        <v>4248</v>
      </c>
    </row>
    <row r="1812" spans="1:9" s="54" customFormat="1" ht="13.5" hidden="1" customHeight="1" x14ac:dyDescent="0.2">
      <c r="A1812" s="78" t="s">
        <v>154</v>
      </c>
      <c r="B1812" s="80">
        <v>3</v>
      </c>
      <c r="C1812" s="83">
        <v>128120.4</v>
      </c>
      <c r="D1812" s="83">
        <v>0</v>
      </c>
      <c r="E1812" s="83">
        <v>128120.4</v>
      </c>
      <c r="F1812" s="78" t="s">
        <v>4249</v>
      </c>
      <c r="G1812" s="78" t="s">
        <v>487</v>
      </c>
      <c r="H1812" s="78" t="s">
        <v>608</v>
      </c>
      <c r="I1812" s="78" t="s">
        <v>4250</v>
      </c>
    </row>
    <row r="1813" spans="1:9" s="54" customFormat="1" ht="13.5" hidden="1" customHeight="1" x14ac:dyDescent="0.2">
      <c r="A1813" s="78" t="s">
        <v>154</v>
      </c>
      <c r="B1813" s="80">
        <v>4</v>
      </c>
      <c r="C1813" s="83">
        <v>128120.4</v>
      </c>
      <c r="D1813" s="83">
        <v>0</v>
      </c>
      <c r="E1813" s="83">
        <v>128120.4</v>
      </c>
      <c r="F1813" s="78" t="s">
        <v>4251</v>
      </c>
      <c r="G1813" s="78" t="s">
        <v>487</v>
      </c>
      <c r="H1813" s="78" t="s">
        <v>611</v>
      </c>
      <c r="I1813" s="78" t="s">
        <v>4252</v>
      </c>
    </row>
    <row r="1814" spans="1:9" s="54" customFormat="1" ht="13.5" hidden="1" customHeight="1" x14ac:dyDescent="0.2">
      <c r="A1814" s="78" t="s">
        <v>154</v>
      </c>
      <c r="B1814" s="80">
        <v>5</v>
      </c>
      <c r="C1814" s="83">
        <v>128120.4</v>
      </c>
      <c r="D1814" s="83">
        <v>0</v>
      </c>
      <c r="E1814" s="83">
        <v>128120.4</v>
      </c>
      <c r="F1814" s="78" t="s">
        <v>4253</v>
      </c>
      <c r="G1814" s="78" t="s">
        <v>487</v>
      </c>
      <c r="H1814" s="78" t="s">
        <v>614</v>
      </c>
      <c r="I1814" s="78" t="s">
        <v>4254</v>
      </c>
    </row>
    <row r="1815" spans="1:9" s="54" customFormat="1" ht="13.5" hidden="1" customHeight="1" x14ac:dyDescent="0.2">
      <c r="A1815" s="78" t="s">
        <v>154</v>
      </c>
      <c r="B1815" s="80">
        <v>6</v>
      </c>
      <c r="C1815" s="83">
        <v>122966.41</v>
      </c>
      <c r="D1815" s="83">
        <v>0</v>
      </c>
      <c r="E1815" s="83">
        <v>122966.41</v>
      </c>
      <c r="F1815" s="78" t="s">
        <v>4255</v>
      </c>
      <c r="G1815" s="78" t="s">
        <v>487</v>
      </c>
      <c r="H1815" s="78" t="s">
        <v>617</v>
      </c>
      <c r="I1815" s="78" t="s">
        <v>4256</v>
      </c>
    </row>
    <row r="1816" spans="1:9" s="54" customFormat="1" ht="13.5" hidden="1" customHeight="1" x14ac:dyDescent="0.2">
      <c r="A1816" s="78" t="s">
        <v>154</v>
      </c>
      <c r="B1816" s="80">
        <v>7</v>
      </c>
      <c r="C1816" s="83">
        <v>122950.33</v>
      </c>
      <c r="D1816" s="83">
        <v>0</v>
      </c>
      <c r="E1816" s="83">
        <v>122950.33</v>
      </c>
      <c r="F1816" s="78" t="s">
        <v>4257</v>
      </c>
      <c r="G1816" s="78" t="s">
        <v>487</v>
      </c>
      <c r="H1816" s="78" t="s">
        <v>620</v>
      </c>
      <c r="I1816" s="78" t="s">
        <v>4258</v>
      </c>
    </row>
    <row r="1817" spans="1:9" s="54" customFormat="1" ht="13.5" hidden="1" customHeight="1" x14ac:dyDescent="0.2">
      <c r="A1817" s="78" t="s">
        <v>154</v>
      </c>
      <c r="B1817" s="80">
        <v>8</v>
      </c>
      <c r="C1817" s="83">
        <v>122951.15</v>
      </c>
      <c r="D1817" s="83">
        <v>0</v>
      </c>
      <c r="E1817" s="83">
        <v>122951.15</v>
      </c>
      <c r="F1817" s="78" t="s">
        <v>4259</v>
      </c>
      <c r="G1817" s="78" t="s">
        <v>487</v>
      </c>
      <c r="H1817" s="78" t="s">
        <v>623</v>
      </c>
      <c r="I1817" s="78" t="s">
        <v>4260</v>
      </c>
    </row>
    <row r="1818" spans="1:9" s="54" customFormat="1" ht="13.5" hidden="1" customHeight="1" x14ac:dyDescent="0.2">
      <c r="A1818" s="78" t="s">
        <v>154</v>
      </c>
      <c r="B1818" s="80">
        <v>9</v>
      </c>
      <c r="C1818" s="83">
        <v>127775.95</v>
      </c>
      <c r="D1818" s="83">
        <v>0</v>
      </c>
      <c r="E1818" s="83">
        <v>127775.95</v>
      </c>
      <c r="F1818" s="78" t="s">
        <v>4261</v>
      </c>
      <c r="G1818" s="78" t="s">
        <v>487</v>
      </c>
      <c r="H1818" s="78" t="s">
        <v>626</v>
      </c>
      <c r="I1818" s="78" t="s">
        <v>4262</v>
      </c>
    </row>
    <row r="1819" spans="1:9" s="54" customFormat="1" ht="13.5" hidden="1" customHeight="1" x14ac:dyDescent="0.2">
      <c r="A1819" s="78" t="s">
        <v>154</v>
      </c>
      <c r="B1819" s="80">
        <v>10</v>
      </c>
      <c r="C1819" s="83">
        <v>127775.95</v>
      </c>
      <c r="D1819" s="83">
        <v>0</v>
      </c>
      <c r="E1819" s="83">
        <v>127775.95</v>
      </c>
      <c r="F1819" s="78" t="s">
        <v>4263</v>
      </c>
      <c r="G1819" s="78" t="s">
        <v>487</v>
      </c>
      <c r="H1819" s="78" t="s">
        <v>629</v>
      </c>
      <c r="I1819" s="78" t="s">
        <v>4264</v>
      </c>
    </row>
    <row r="1820" spans="1:9" s="54" customFormat="1" ht="13.5" hidden="1" customHeight="1" x14ac:dyDescent="0.2">
      <c r="A1820" s="78" t="s">
        <v>154</v>
      </c>
      <c r="B1820" s="80">
        <v>11</v>
      </c>
      <c r="C1820" s="83">
        <v>127775.95</v>
      </c>
      <c r="D1820" s="83">
        <v>0</v>
      </c>
      <c r="E1820" s="83">
        <v>127775.95</v>
      </c>
      <c r="F1820" s="78" t="s">
        <v>4265</v>
      </c>
      <c r="G1820" s="78" t="s">
        <v>487</v>
      </c>
      <c r="H1820" s="78" t="s">
        <v>632</v>
      </c>
      <c r="I1820" s="78" t="s">
        <v>4266</v>
      </c>
    </row>
    <row r="1821" spans="1:9" s="54" customFormat="1" ht="13.5" hidden="1" customHeight="1" x14ac:dyDescent="0.2">
      <c r="A1821" s="78" t="s">
        <v>154</v>
      </c>
      <c r="B1821" s="80">
        <v>12</v>
      </c>
      <c r="C1821" s="83">
        <v>127773.33</v>
      </c>
      <c r="D1821" s="83">
        <v>0</v>
      </c>
      <c r="E1821" s="83">
        <v>127773.33</v>
      </c>
      <c r="F1821" s="78" t="s">
        <v>4267</v>
      </c>
      <c r="G1821" s="78" t="s">
        <v>487</v>
      </c>
      <c r="H1821" s="78" t="s">
        <v>635</v>
      </c>
      <c r="I1821" s="78" t="s">
        <v>4268</v>
      </c>
    </row>
    <row r="1822" spans="1:9" s="54" customFormat="1" ht="13.5" hidden="1" customHeight="1" x14ac:dyDescent="0.2">
      <c r="A1822" s="78" t="s">
        <v>155</v>
      </c>
      <c r="B1822" s="80">
        <v>1</v>
      </c>
      <c r="C1822" s="83">
        <v>217235.75</v>
      </c>
      <c r="D1822" s="83">
        <v>0</v>
      </c>
      <c r="E1822" s="83">
        <v>217235.75</v>
      </c>
      <c r="F1822" s="78" t="s">
        <v>4269</v>
      </c>
      <c r="G1822" s="78" t="s">
        <v>375</v>
      </c>
      <c r="H1822" s="78" t="s">
        <v>602</v>
      </c>
      <c r="I1822" s="78" t="s">
        <v>4270</v>
      </c>
    </row>
    <row r="1823" spans="1:9" s="54" customFormat="1" ht="13.5" hidden="1" customHeight="1" x14ac:dyDescent="0.2">
      <c r="A1823" s="78" t="s">
        <v>155</v>
      </c>
      <c r="B1823" s="80">
        <v>2</v>
      </c>
      <c r="C1823" s="83">
        <v>217235.75</v>
      </c>
      <c r="D1823" s="83">
        <v>0</v>
      </c>
      <c r="E1823" s="83">
        <v>217235.75</v>
      </c>
      <c r="F1823" s="78" t="s">
        <v>4271</v>
      </c>
      <c r="G1823" s="78" t="s">
        <v>375</v>
      </c>
      <c r="H1823" s="78" t="s">
        <v>605</v>
      </c>
      <c r="I1823" s="78" t="s">
        <v>4272</v>
      </c>
    </row>
    <row r="1824" spans="1:9" s="54" customFormat="1" ht="13.5" hidden="1" customHeight="1" x14ac:dyDescent="0.2">
      <c r="A1824" s="78" t="s">
        <v>155</v>
      </c>
      <c r="B1824" s="80">
        <v>3</v>
      </c>
      <c r="C1824" s="83">
        <v>217282.19</v>
      </c>
      <c r="D1824" s="83">
        <v>0</v>
      </c>
      <c r="E1824" s="83">
        <v>217282.19</v>
      </c>
      <c r="F1824" s="78" t="s">
        <v>4273</v>
      </c>
      <c r="G1824" s="78" t="s">
        <v>375</v>
      </c>
      <c r="H1824" s="78" t="s">
        <v>608</v>
      </c>
      <c r="I1824" s="78" t="s">
        <v>4274</v>
      </c>
    </row>
    <row r="1825" spans="1:9" s="54" customFormat="1" ht="13.5" hidden="1" customHeight="1" x14ac:dyDescent="0.2">
      <c r="A1825" s="78" t="s">
        <v>155</v>
      </c>
      <c r="B1825" s="80">
        <v>4</v>
      </c>
      <c r="C1825" s="83">
        <v>217282.19</v>
      </c>
      <c r="D1825" s="83">
        <v>0</v>
      </c>
      <c r="E1825" s="83">
        <v>217282.19</v>
      </c>
      <c r="F1825" s="78" t="s">
        <v>4275</v>
      </c>
      <c r="G1825" s="78" t="s">
        <v>375</v>
      </c>
      <c r="H1825" s="78" t="s">
        <v>611</v>
      </c>
      <c r="I1825" s="78" t="s">
        <v>4276</v>
      </c>
    </row>
    <row r="1826" spans="1:9" s="54" customFormat="1" ht="13.5" hidden="1" customHeight="1" x14ac:dyDescent="0.2">
      <c r="A1826" s="78" t="s">
        <v>155</v>
      </c>
      <c r="B1826" s="80">
        <v>5</v>
      </c>
      <c r="C1826" s="83">
        <v>217282.19</v>
      </c>
      <c r="D1826" s="83">
        <v>0</v>
      </c>
      <c r="E1826" s="83">
        <v>217282.19</v>
      </c>
      <c r="F1826" s="78" t="s">
        <v>4277</v>
      </c>
      <c r="G1826" s="78" t="s">
        <v>375</v>
      </c>
      <c r="H1826" s="78" t="s">
        <v>614</v>
      </c>
      <c r="I1826" s="78" t="s">
        <v>4278</v>
      </c>
    </row>
    <row r="1827" spans="1:9" s="54" customFormat="1" ht="13.5" hidden="1" customHeight="1" x14ac:dyDescent="0.2">
      <c r="A1827" s="78" t="s">
        <v>155</v>
      </c>
      <c r="B1827" s="80">
        <v>6</v>
      </c>
      <c r="C1827" s="83">
        <v>612630.67000000004</v>
      </c>
      <c r="D1827" s="83">
        <v>0</v>
      </c>
      <c r="E1827" s="83">
        <v>612630.67000000004</v>
      </c>
      <c r="F1827" s="78" t="s">
        <v>4279</v>
      </c>
      <c r="G1827" s="78" t="s">
        <v>375</v>
      </c>
      <c r="H1827" s="78" t="s">
        <v>617</v>
      </c>
      <c r="I1827" s="78" t="s">
        <v>4280</v>
      </c>
    </row>
    <row r="1828" spans="1:9" s="54" customFormat="1" ht="13.5" hidden="1" customHeight="1" x14ac:dyDescent="0.2">
      <c r="A1828" s="78" t="s">
        <v>155</v>
      </c>
      <c r="B1828" s="80">
        <v>7</v>
      </c>
      <c r="C1828" s="83">
        <v>623441.09</v>
      </c>
      <c r="D1828" s="83">
        <v>0</v>
      </c>
      <c r="E1828" s="83">
        <v>623441.09</v>
      </c>
      <c r="F1828" s="78" t="s">
        <v>4281</v>
      </c>
      <c r="G1828" s="78" t="s">
        <v>375</v>
      </c>
      <c r="H1828" s="78" t="s">
        <v>620</v>
      </c>
      <c r="I1828" s="78" t="s">
        <v>4282</v>
      </c>
    </row>
    <row r="1829" spans="1:9" s="54" customFormat="1" ht="13.5" hidden="1" customHeight="1" x14ac:dyDescent="0.2">
      <c r="A1829" s="78" t="s">
        <v>155</v>
      </c>
      <c r="B1829" s="80">
        <v>8</v>
      </c>
      <c r="C1829" s="83">
        <v>623453.21</v>
      </c>
      <c r="D1829" s="83">
        <v>0</v>
      </c>
      <c r="E1829" s="83">
        <v>623453.21</v>
      </c>
      <c r="F1829" s="78" t="s">
        <v>4283</v>
      </c>
      <c r="G1829" s="78" t="s">
        <v>375</v>
      </c>
      <c r="H1829" s="78" t="s">
        <v>623</v>
      </c>
      <c r="I1829" s="78" t="s">
        <v>4284</v>
      </c>
    </row>
    <row r="1830" spans="1:9" s="54" customFormat="1" ht="13.5" hidden="1" customHeight="1" x14ac:dyDescent="0.2">
      <c r="A1830" s="78" t="s">
        <v>155</v>
      </c>
      <c r="B1830" s="80">
        <v>9</v>
      </c>
      <c r="C1830" s="83">
        <v>694622.9</v>
      </c>
      <c r="D1830" s="83">
        <v>0</v>
      </c>
      <c r="E1830" s="83">
        <v>694622.9</v>
      </c>
      <c r="F1830" s="78" t="s">
        <v>4285</v>
      </c>
      <c r="G1830" s="78" t="s">
        <v>375</v>
      </c>
      <c r="H1830" s="78" t="s">
        <v>626</v>
      </c>
      <c r="I1830" s="78" t="s">
        <v>4286</v>
      </c>
    </row>
    <row r="1831" spans="1:9" s="54" customFormat="1" ht="13.5" hidden="1" customHeight="1" x14ac:dyDescent="0.2">
      <c r="A1831" s="78" t="s">
        <v>155</v>
      </c>
      <c r="B1831" s="80">
        <v>10</v>
      </c>
      <c r="C1831" s="83">
        <v>694622.9</v>
      </c>
      <c r="D1831" s="83">
        <v>0</v>
      </c>
      <c r="E1831" s="83">
        <v>694622.9</v>
      </c>
      <c r="F1831" s="78" t="s">
        <v>4287</v>
      </c>
      <c r="G1831" s="78" t="s">
        <v>375</v>
      </c>
      <c r="H1831" s="78" t="s">
        <v>629</v>
      </c>
      <c r="I1831" s="78" t="s">
        <v>4288</v>
      </c>
    </row>
    <row r="1832" spans="1:9" s="54" customFormat="1" ht="13.5" hidden="1" customHeight="1" x14ac:dyDescent="0.2">
      <c r="A1832" s="78" t="s">
        <v>155</v>
      </c>
      <c r="B1832" s="80">
        <v>11</v>
      </c>
      <c r="C1832" s="83">
        <v>694622.91</v>
      </c>
      <c r="D1832" s="83">
        <v>0</v>
      </c>
      <c r="E1832" s="83">
        <v>694622.91</v>
      </c>
      <c r="F1832" s="78" t="s">
        <v>4289</v>
      </c>
      <c r="G1832" s="78" t="s">
        <v>375</v>
      </c>
      <c r="H1832" s="78" t="s">
        <v>632</v>
      </c>
      <c r="I1832" s="78" t="s">
        <v>4290</v>
      </c>
    </row>
    <row r="1833" spans="1:9" s="54" customFormat="1" ht="13.5" hidden="1" customHeight="1" x14ac:dyDescent="0.2">
      <c r="A1833" s="78" t="s">
        <v>155</v>
      </c>
      <c r="B1833" s="80">
        <v>12</v>
      </c>
      <c r="C1833" s="83">
        <v>694584.22</v>
      </c>
      <c r="D1833" s="83">
        <v>0</v>
      </c>
      <c r="E1833" s="83">
        <v>694584.22</v>
      </c>
      <c r="F1833" s="78" t="s">
        <v>4291</v>
      </c>
      <c r="G1833" s="78" t="s">
        <v>375</v>
      </c>
      <c r="H1833" s="78" t="s">
        <v>635</v>
      </c>
      <c r="I1833" s="78" t="s">
        <v>4292</v>
      </c>
    </row>
    <row r="1834" spans="1:9" s="54" customFormat="1" ht="13.5" hidden="1" customHeight="1" x14ac:dyDescent="0.2">
      <c r="A1834" s="78" t="s">
        <v>156</v>
      </c>
      <c r="B1834" s="80">
        <v>3</v>
      </c>
      <c r="C1834" s="83">
        <v>41631.160000000003</v>
      </c>
      <c r="D1834" s="83">
        <v>0</v>
      </c>
      <c r="E1834" s="83">
        <v>41631.160000000003</v>
      </c>
      <c r="F1834" s="78" t="s">
        <v>4293</v>
      </c>
      <c r="G1834" s="78" t="s">
        <v>4294</v>
      </c>
      <c r="H1834" s="78" t="s">
        <v>608</v>
      </c>
      <c r="I1834" s="78" t="s">
        <v>4295</v>
      </c>
    </row>
    <row r="1835" spans="1:9" s="54" customFormat="1" ht="13.5" hidden="1" customHeight="1" x14ac:dyDescent="0.2">
      <c r="A1835" s="78" t="s">
        <v>156</v>
      </c>
      <c r="B1835" s="80">
        <v>4</v>
      </c>
      <c r="C1835" s="83">
        <v>41631.160000000003</v>
      </c>
      <c r="D1835" s="83">
        <v>0</v>
      </c>
      <c r="E1835" s="83">
        <v>41631.160000000003</v>
      </c>
      <c r="F1835" s="78" t="s">
        <v>4296</v>
      </c>
      <c r="G1835" s="78" t="s">
        <v>4294</v>
      </c>
      <c r="H1835" s="78" t="s">
        <v>611</v>
      </c>
      <c r="I1835" s="78" t="s">
        <v>4297</v>
      </c>
    </row>
    <row r="1836" spans="1:9" s="54" customFormat="1" ht="13.5" hidden="1" customHeight="1" x14ac:dyDescent="0.2">
      <c r="A1836" s="78" t="s">
        <v>156</v>
      </c>
      <c r="B1836" s="80">
        <v>5</v>
      </c>
      <c r="C1836" s="83">
        <v>41631.160000000003</v>
      </c>
      <c r="D1836" s="83">
        <v>0</v>
      </c>
      <c r="E1836" s="83">
        <v>41631.160000000003</v>
      </c>
      <c r="F1836" s="78" t="s">
        <v>4298</v>
      </c>
      <c r="G1836" s="78" t="s">
        <v>4294</v>
      </c>
      <c r="H1836" s="78" t="s">
        <v>614</v>
      </c>
      <c r="I1836" s="78" t="s">
        <v>4299</v>
      </c>
    </row>
    <row r="1837" spans="1:9" s="54" customFormat="1" ht="13.5" hidden="1" customHeight="1" x14ac:dyDescent="0.2">
      <c r="A1837" s="78" t="s">
        <v>157</v>
      </c>
      <c r="B1837" s="80">
        <v>1</v>
      </c>
      <c r="C1837" s="83">
        <v>850429.15</v>
      </c>
      <c r="D1837" s="83">
        <v>0</v>
      </c>
      <c r="E1837" s="83">
        <v>850429.15</v>
      </c>
      <c r="F1837" s="78" t="s">
        <v>4300</v>
      </c>
      <c r="G1837" s="78" t="s">
        <v>329</v>
      </c>
      <c r="H1837" s="78" t="s">
        <v>602</v>
      </c>
      <c r="I1837" s="78" t="s">
        <v>4301</v>
      </c>
    </row>
    <row r="1838" spans="1:9" s="54" customFormat="1" ht="13.5" hidden="1" customHeight="1" x14ac:dyDescent="0.2">
      <c r="A1838" s="78" t="s">
        <v>157</v>
      </c>
      <c r="B1838" s="80">
        <v>2</v>
      </c>
      <c r="C1838" s="83">
        <v>850429.15</v>
      </c>
      <c r="D1838" s="83">
        <v>0</v>
      </c>
      <c r="E1838" s="83">
        <v>850429.15</v>
      </c>
      <c r="F1838" s="78" t="s">
        <v>4302</v>
      </c>
      <c r="G1838" s="78" t="s">
        <v>329</v>
      </c>
      <c r="H1838" s="78" t="s">
        <v>605</v>
      </c>
      <c r="I1838" s="78" t="s">
        <v>4303</v>
      </c>
    </row>
    <row r="1839" spans="1:9" s="54" customFormat="1" ht="13.5" hidden="1" customHeight="1" x14ac:dyDescent="0.2">
      <c r="A1839" s="78" t="s">
        <v>157</v>
      </c>
      <c r="B1839" s="80">
        <v>3</v>
      </c>
      <c r="C1839" s="83">
        <v>850429.15</v>
      </c>
      <c r="D1839" s="83">
        <v>0</v>
      </c>
      <c r="E1839" s="83">
        <v>850429.15</v>
      </c>
      <c r="F1839" s="78" t="s">
        <v>4304</v>
      </c>
      <c r="G1839" s="78" t="s">
        <v>329</v>
      </c>
      <c r="H1839" s="78" t="s">
        <v>608</v>
      </c>
      <c r="I1839" s="78" t="s">
        <v>4305</v>
      </c>
    </row>
    <row r="1840" spans="1:9" s="54" customFormat="1" ht="13.5" hidden="1" customHeight="1" x14ac:dyDescent="0.2">
      <c r="A1840" s="78" t="s">
        <v>157</v>
      </c>
      <c r="B1840" s="80">
        <v>4</v>
      </c>
      <c r="C1840" s="83">
        <v>850429.15</v>
      </c>
      <c r="D1840" s="83">
        <v>0</v>
      </c>
      <c r="E1840" s="83">
        <v>850429.15</v>
      </c>
      <c r="F1840" s="78" t="s">
        <v>4306</v>
      </c>
      <c r="G1840" s="78" t="s">
        <v>329</v>
      </c>
      <c r="H1840" s="78" t="s">
        <v>611</v>
      </c>
      <c r="I1840" s="78" t="s">
        <v>4307</v>
      </c>
    </row>
    <row r="1841" spans="1:9" s="54" customFormat="1" ht="13.5" hidden="1" customHeight="1" x14ac:dyDescent="0.2">
      <c r="A1841" s="78" t="s">
        <v>157</v>
      </c>
      <c r="B1841" s="80">
        <v>5</v>
      </c>
      <c r="C1841" s="83">
        <v>850429.15</v>
      </c>
      <c r="D1841" s="83">
        <v>0</v>
      </c>
      <c r="E1841" s="83">
        <v>850429.15</v>
      </c>
      <c r="F1841" s="78" t="s">
        <v>4308</v>
      </c>
      <c r="G1841" s="78" t="s">
        <v>329</v>
      </c>
      <c r="H1841" s="78" t="s">
        <v>614</v>
      </c>
      <c r="I1841" s="78" t="s">
        <v>4309</v>
      </c>
    </row>
    <row r="1842" spans="1:9" s="54" customFormat="1" ht="13.5" hidden="1" customHeight="1" x14ac:dyDescent="0.2">
      <c r="A1842" s="78" t="s">
        <v>157</v>
      </c>
      <c r="B1842" s="80">
        <v>6</v>
      </c>
      <c r="C1842" s="83">
        <v>717471.81</v>
      </c>
      <c r="D1842" s="83">
        <v>0</v>
      </c>
      <c r="E1842" s="83">
        <v>717471.81</v>
      </c>
      <c r="F1842" s="78" t="s">
        <v>4310</v>
      </c>
      <c r="G1842" s="78" t="s">
        <v>329</v>
      </c>
      <c r="H1842" s="78" t="s">
        <v>617</v>
      </c>
      <c r="I1842" s="78" t="s">
        <v>4311</v>
      </c>
    </row>
    <row r="1843" spans="1:9" s="54" customFormat="1" ht="13.5" hidden="1" customHeight="1" x14ac:dyDescent="0.2">
      <c r="A1843" s="78" t="s">
        <v>157</v>
      </c>
      <c r="B1843" s="80">
        <v>7</v>
      </c>
      <c r="C1843" s="83">
        <v>717800.19</v>
      </c>
      <c r="D1843" s="83">
        <v>0</v>
      </c>
      <c r="E1843" s="83">
        <v>717800.19</v>
      </c>
      <c r="F1843" s="78" t="s">
        <v>4312</v>
      </c>
      <c r="G1843" s="78" t="s">
        <v>329</v>
      </c>
      <c r="H1843" s="78" t="s">
        <v>620</v>
      </c>
      <c r="I1843" s="78" t="s">
        <v>4313</v>
      </c>
    </row>
    <row r="1844" spans="1:9" s="54" customFormat="1" ht="13.5" hidden="1" customHeight="1" x14ac:dyDescent="0.2">
      <c r="A1844" s="78" t="s">
        <v>157</v>
      </c>
      <c r="B1844" s="80">
        <v>8</v>
      </c>
      <c r="C1844" s="83">
        <v>717806.82</v>
      </c>
      <c r="D1844" s="83">
        <v>0</v>
      </c>
      <c r="E1844" s="83">
        <v>717806.82</v>
      </c>
      <c r="F1844" s="78" t="s">
        <v>4314</v>
      </c>
      <c r="G1844" s="78" t="s">
        <v>329</v>
      </c>
      <c r="H1844" s="78" t="s">
        <v>623</v>
      </c>
      <c r="I1844" s="78" t="s">
        <v>4315</v>
      </c>
    </row>
    <row r="1845" spans="1:9" s="54" customFormat="1" ht="13.5" hidden="1" customHeight="1" x14ac:dyDescent="0.2">
      <c r="A1845" s="78" t="s">
        <v>157</v>
      </c>
      <c r="B1845" s="80">
        <v>9</v>
      </c>
      <c r="C1845" s="83">
        <v>756742.78</v>
      </c>
      <c r="D1845" s="83">
        <v>0</v>
      </c>
      <c r="E1845" s="83">
        <v>756742.78</v>
      </c>
      <c r="F1845" s="78" t="s">
        <v>4316</v>
      </c>
      <c r="G1845" s="78" t="s">
        <v>329</v>
      </c>
      <c r="H1845" s="78" t="s">
        <v>626</v>
      </c>
      <c r="I1845" s="78" t="s">
        <v>4317</v>
      </c>
    </row>
    <row r="1846" spans="1:9" s="54" customFormat="1" ht="13.5" hidden="1" customHeight="1" x14ac:dyDescent="0.2">
      <c r="A1846" s="78" t="s">
        <v>157</v>
      </c>
      <c r="B1846" s="80">
        <v>10</v>
      </c>
      <c r="C1846" s="83">
        <v>756742.78</v>
      </c>
      <c r="D1846" s="83">
        <v>0</v>
      </c>
      <c r="E1846" s="83">
        <v>756742.78</v>
      </c>
      <c r="F1846" s="78" t="s">
        <v>4318</v>
      </c>
      <c r="G1846" s="78" t="s">
        <v>329</v>
      </c>
      <c r="H1846" s="78" t="s">
        <v>629</v>
      </c>
      <c r="I1846" s="78" t="s">
        <v>4319</v>
      </c>
    </row>
    <row r="1847" spans="1:9" s="54" customFormat="1" ht="13.5" hidden="1" customHeight="1" x14ac:dyDescent="0.2">
      <c r="A1847" s="78" t="s">
        <v>157</v>
      </c>
      <c r="B1847" s="80">
        <v>11</v>
      </c>
      <c r="C1847" s="83">
        <v>756742.79</v>
      </c>
      <c r="D1847" s="83">
        <v>0</v>
      </c>
      <c r="E1847" s="83">
        <v>756742.79</v>
      </c>
      <c r="F1847" s="78" t="s">
        <v>4320</v>
      </c>
      <c r="G1847" s="78" t="s">
        <v>329</v>
      </c>
      <c r="H1847" s="78" t="s">
        <v>632</v>
      </c>
      <c r="I1847" s="78" t="s">
        <v>4321</v>
      </c>
    </row>
    <row r="1848" spans="1:9" s="54" customFormat="1" ht="13.5" hidden="1" customHeight="1" x14ac:dyDescent="0.2">
      <c r="A1848" s="78" t="s">
        <v>157</v>
      </c>
      <c r="B1848" s="80">
        <v>12</v>
      </c>
      <c r="C1848" s="83">
        <v>756721.62</v>
      </c>
      <c r="D1848" s="83">
        <v>0</v>
      </c>
      <c r="E1848" s="83">
        <v>756721.62</v>
      </c>
      <c r="F1848" s="78" t="s">
        <v>4322</v>
      </c>
      <c r="G1848" s="78" t="s">
        <v>329</v>
      </c>
      <c r="H1848" s="78" t="s">
        <v>635</v>
      </c>
      <c r="I1848" s="78" t="s">
        <v>4323</v>
      </c>
    </row>
    <row r="1849" spans="1:9" s="54" customFormat="1" ht="13.5" hidden="1" customHeight="1" x14ac:dyDescent="0.2">
      <c r="A1849" s="78" t="s">
        <v>158</v>
      </c>
      <c r="B1849" s="80">
        <v>1</v>
      </c>
      <c r="C1849" s="83">
        <v>251626.15</v>
      </c>
      <c r="D1849" s="83">
        <v>0</v>
      </c>
      <c r="E1849" s="83">
        <v>251626.15</v>
      </c>
      <c r="F1849" s="78" t="s">
        <v>4324</v>
      </c>
      <c r="G1849" s="78" t="s">
        <v>461</v>
      </c>
      <c r="H1849" s="78" t="s">
        <v>602</v>
      </c>
      <c r="I1849" s="78" t="s">
        <v>4325</v>
      </c>
    </row>
    <row r="1850" spans="1:9" s="54" customFormat="1" ht="13.5" hidden="1" customHeight="1" x14ac:dyDescent="0.2">
      <c r="A1850" s="78" t="s">
        <v>158</v>
      </c>
      <c r="B1850" s="80">
        <v>2</v>
      </c>
      <c r="C1850" s="83">
        <v>251626.15</v>
      </c>
      <c r="D1850" s="83">
        <v>0</v>
      </c>
      <c r="E1850" s="83">
        <v>251626.15</v>
      </c>
      <c r="F1850" s="78" t="s">
        <v>4326</v>
      </c>
      <c r="G1850" s="78" t="s">
        <v>461</v>
      </c>
      <c r="H1850" s="78" t="s">
        <v>605</v>
      </c>
      <c r="I1850" s="78" t="s">
        <v>4327</v>
      </c>
    </row>
    <row r="1851" spans="1:9" s="54" customFormat="1" ht="13.5" hidden="1" customHeight="1" x14ac:dyDescent="0.2">
      <c r="A1851" s="78" t="s">
        <v>158</v>
      </c>
      <c r="B1851" s="80">
        <v>3</v>
      </c>
      <c r="C1851" s="83">
        <v>251626.15</v>
      </c>
      <c r="D1851" s="83">
        <v>0</v>
      </c>
      <c r="E1851" s="83">
        <v>251626.15</v>
      </c>
      <c r="F1851" s="78" t="s">
        <v>4328</v>
      </c>
      <c r="G1851" s="78" t="s">
        <v>461</v>
      </c>
      <c r="H1851" s="78" t="s">
        <v>608</v>
      </c>
      <c r="I1851" s="78" t="s">
        <v>4329</v>
      </c>
    </row>
    <row r="1852" spans="1:9" s="54" customFormat="1" ht="13.5" hidden="1" customHeight="1" x14ac:dyDescent="0.2">
      <c r="A1852" s="78" t="s">
        <v>158</v>
      </c>
      <c r="B1852" s="80">
        <v>4</v>
      </c>
      <c r="C1852" s="83">
        <v>251626.15</v>
      </c>
      <c r="D1852" s="83">
        <v>0</v>
      </c>
      <c r="E1852" s="83">
        <v>251626.15</v>
      </c>
      <c r="F1852" s="78" t="s">
        <v>4330</v>
      </c>
      <c r="G1852" s="78" t="s">
        <v>461</v>
      </c>
      <c r="H1852" s="78" t="s">
        <v>611</v>
      </c>
      <c r="I1852" s="78" t="s">
        <v>4331</v>
      </c>
    </row>
    <row r="1853" spans="1:9" s="54" customFormat="1" ht="13.5" hidden="1" customHeight="1" x14ac:dyDescent="0.2">
      <c r="A1853" s="78" t="s">
        <v>158</v>
      </c>
      <c r="B1853" s="80">
        <v>5</v>
      </c>
      <c r="C1853" s="83">
        <v>251626.15</v>
      </c>
      <c r="D1853" s="83">
        <v>0</v>
      </c>
      <c r="E1853" s="83">
        <v>251626.15</v>
      </c>
      <c r="F1853" s="78" t="s">
        <v>4332</v>
      </c>
      <c r="G1853" s="78" t="s">
        <v>461</v>
      </c>
      <c r="H1853" s="78" t="s">
        <v>614</v>
      </c>
      <c r="I1853" s="78" t="s">
        <v>4333</v>
      </c>
    </row>
    <row r="1854" spans="1:9" s="54" customFormat="1" ht="13.5" hidden="1" customHeight="1" x14ac:dyDescent="0.2">
      <c r="A1854" s="78" t="s">
        <v>158</v>
      </c>
      <c r="B1854" s="80">
        <v>6</v>
      </c>
      <c r="C1854" s="83">
        <v>249998.1</v>
      </c>
      <c r="D1854" s="83">
        <v>0</v>
      </c>
      <c r="E1854" s="83">
        <v>249998.1</v>
      </c>
      <c r="F1854" s="78" t="s">
        <v>4334</v>
      </c>
      <c r="G1854" s="78" t="s">
        <v>461</v>
      </c>
      <c r="H1854" s="78" t="s">
        <v>617</v>
      </c>
      <c r="I1854" s="78" t="s">
        <v>4335</v>
      </c>
    </row>
    <row r="1855" spans="1:9" s="54" customFormat="1" ht="13.5" hidden="1" customHeight="1" x14ac:dyDescent="0.2">
      <c r="A1855" s="78" t="s">
        <v>158</v>
      </c>
      <c r="B1855" s="80">
        <v>7</v>
      </c>
      <c r="C1855" s="83">
        <v>249849.1</v>
      </c>
      <c r="D1855" s="83">
        <v>0</v>
      </c>
      <c r="E1855" s="83">
        <v>249849.1</v>
      </c>
      <c r="F1855" s="78" t="s">
        <v>4336</v>
      </c>
      <c r="G1855" s="78" t="s">
        <v>461</v>
      </c>
      <c r="H1855" s="78" t="s">
        <v>620</v>
      </c>
      <c r="I1855" s="78" t="s">
        <v>4337</v>
      </c>
    </row>
    <row r="1856" spans="1:9" s="54" customFormat="1" ht="13.5" hidden="1" customHeight="1" x14ac:dyDescent="0.2">
      <c r="A1856" s="78" t="s">
        <v>158</v>
      </c>
      <c r="B1856" s="80">
        <v>8</v>
      </c>
      <c r="C1856" s="83">
        <v>249850.69</v>
      </c>
      <c r="D1856" s="83">
        <v>0</v>
      </c>
      <c r="E1856" s="83">
        <v>249850.69</v>
      </c>
      <c r="F1856" s="78" t="s">
        <v>4338</v>
      </c>
      <c r="G1856" s="78" t="s">
        <v>461</v>
      </c>
      <c r="H1856" s="78" t="s">
        <v>623</v>
      </c>
      <c r="I1856" s="78" t="s">
        <v>4339</v>
      </c>
    </row>
    <row r="1857" spans="1:9" s="54" customFormat="1" ht="13.5" hidden="1" customHeight="1" x14ac:dyDescent="0.2">
      <c r="A1857" s="78" t="s">
        <v>158</v>
      </c>
      <c r="B1857" s="80">
        <v>9</v>
      </c>
      <c r="C1857" s="83">
        <v>259203.24</v>
      </c>
      <c r="D1857" s="83">
        <v>0</v>
      </c>
      <c r="E1857" s="83">
        <v>259203.24</v>
      </c>
      <c r="F1857" s="78" t="s">
        <v>4340</v>
      </c>
      <c r="G1857" s="78" t="s">
        <v>461</v>
      </c>
      <c r="H1857" s="78" t="s">
        <v>626</v>
      </c>
      <c r="I1857" s="78" t="s">
        <v>4341</v>
      </c>
    </row>
    <row r="1858" spans="1:9" s="54" customFormat="1" ht="13.5" hidden="1" customHeight="1" x14ac:dyDescent="0.2">
      <c r="A1858" s="78" t="s">
        <v>158</v>
      </c>
      <c r="B1858" s="80">
        <v>10</v>
      </c>
      <c r="C1858" s="83">
        <v>259203.24</v>
      </c>
      <c r="D1858" s="83">
        <v>0</v>
      </c>
      <c r="E1858" s="83">
        <v>259203.24</v>
      </c>
      <c r="F1858" s="78" t="s">
        <v>4342</v>
      </c>
      <c r="G1858" s="78" t="s">
        <v>461</v>
      </c>
      <c r="H1858" s="78" t="s">
        <v>629</v>
      </c>
      <c r="I1858" s="78" t="s">
        <v>4343</v>
      </c>
    </row>
    <row r="1859" spans="1:9" s="54" customFormat="1" ht="13.5" hidden="1" customHeight="1" x14ac:dyDescent="0.2">
      <c r="A1859" s="78" t="s">
        <v>158</v>
      </c>
      <c r="B1859" s="80">
        <v>11</v>
      </c>
      <c r="C1859" s="83">
        <v>259203.23</v>
      </c>
      <c r="D1859" s="83">
        <v>0</v>
      </c>
      <c r="E1859" s="83">
        <v>259203.23</v>
      </c>
      <c r="F1859" s="78" t="s">
        <v>4344</v>
      </c>
      <c r="G1859" s="78" t="s">
        <v>461</v>
      </c>
      <c r="H1859" s="78" t="s">
        <v>632</v>
      </c>
      <c r="I1859" s="78" t="s">
        <v>4345</v>
      </c>
    </row>
    <row r="1860" spans="1:9" s="54" customFormat="1" ht="13.5" hidden="1" customHeight="1" x14ac:dyDescent="0.2">
      <c r="A1860" s="78" t="s">
        <v>158</v>
      </c>
      <c r="B1860" s="80">
        <v>12</v>
      </c>
      <c r="C1860" s="83">
        <v>259198.16</v>
      </c>
      <c r="D1860" s="83">
        <v>0</v>
      </c>
      <c r="E1860" s="83">
        <v>259198.16</v>
      </c>
      <c r="F1860" s="78" t="s">
        <v>4346</v>
      </c>
      <c r="G1860" s="78" t="s">
        <v>461</v>
      </c>
      <c r="H1860" s="78" t="s">
        <v>635</v>
      </c>
      <c r="I1860" s="78" t="s">
        <v>4347</v>
      </c>
    </row>
    <row r="1861" spans="1:9" s="54" customFormat="1" ht="13.5" hidden="1" customHeight="1" x14ac:dyDescent="0.2">
      <c r="A1861" s="78" t="s">
        <v>159</v>
      </c>
      <c r="B1861" s="80">
        <v>1</v>
      </c>
      <c r="C1861" s="83">
        <v>98479.66</v>
      </c>
      <c r="D1861" s="83">
        <v>0</v>
      </c>
      <c r="E1861" s="83">
        <v>98479.66</v>
      </c>
      <c r="F1861" s="78" t="s">
        <v>4348</v>
      </c>
      <c r="G1861" s="78" t="s">
        <v>466</v>
      </c>
      <c r="H1861" s="78" t="s">
        <v>602</v>
      </c>
      <c r="I1861" s="78" t="s">
        <v>4349</v>
      </c>
    </row>
    <row r="1862" spans="1:9" s="54" customFormat="1" ht="13.5" hidden="1" customHeight="1" x14ac:dyDescent="0.2">
      <c r="A1862" s="78" t="s">
        <v>159</v>
      </c>
      <c r="B1862" s="80">
        <v>2</v>
      </c>
      <c r="C1862" s="83">
        <v>98479.66</v>
      </c>
      <c r="D1862" s="83">
        <v>0</v>
      </c>
      <c r="E1862" s="83">
        <v>98479.66</v>
      </c>
      <c r="F1862" s="78" t="s">
        <v>4350</v>
      </c>
      <c r="G1862" s="78" t="s">
        <v>466</v>
      </c>
      <c r="H1862" s="78" t="s">
        <v>605</v>
      </c>
      <c r="I1862" s="78" t="s">
        <v>4351</v>
      </c>
    </row>
    <row r="1863" spans="1:9" s="54" customFormat="1" ht="13.5" hidden="1" customHeight="1" x14ac:dyDescent="0.2">
      <c r="A1863" s="78" t="s">
        <v>159</v>
      </c>
      <c r="B1863" s="80">
        <v>3</v>
      </c>
      <c r="C1863" s="83">
        <v>98479.66</v>
      </c>
      <c r="D1863" s="83">
        <v>0</v>
      </c>
      <c r="E1863" s="83">
        <v>98479.66</v>
      </c>
      <c r="F1863" s="78" t="s">
        <v>4352</v>
      </c>
      <c r="G1863" s="78" t="s">
        <v>466</v>
      </c>
      <c r="H1863" s="78" t="s">
        <v>608</v>
      </c>
      <c r="I1863" s="78" t="s">
        <v>4353</v>
      </c>
    </row>
    <row r="1864" spans="1:9" s="54" customFormat="1" ht="13.5" hidden="1" customHeight="1" x14ac:dyDescent="0.2">
      <c r="A1864" s="78" t="s">
        <v>159</v>
      </c>
      <c r="B1864" s="80">
        <v>4</v>
      </c>
      <c r="C1864" s="83">
        <v>98479.66</v>
      </c>
      <c r="D1864" s="83">
        <v>0</v>
      </c>
      <c r="E1864" s="83">
        <v>98479.66</v>
      </c>
      <c r="F1864" s="78" t="s">
        <v>4354</v>
      </c>
      <c r="G1864" s="78" t="s">
        <v>466</v>
      </c>
      <c r="H1864" s="78" t="s">
        <v>611</v>
      </c>
      <c r="I1864" s="78" t="s">
        <v>4355</v>
      </c>
    </row>
    <row r="1865" spans="1:9" s="54" customFormat="1" ht="13.5" hidden="1" customHeight="1" x14ac:dyDescent="0.2">
      <c r="A1865" s="78" t="s">
        <v>159</v>
      </c>
      <c r="B1865" s="80">
        <v>5</v>
      </c>
      <c r="C1865" s="83">
        <v>98479.66</v>
      </c>
      <c r="D1865" s="83">
        <v>0</v>
      </c>
      <c r="E1865" s="83">
        <v>98479.66</v>
      </c>
      <c r="F1865" s="78" t="s">
        <v>4356</v>
      </c>
      <c r="G1865" s="78" t="s">
        <v>466</v>
      </c>
      <c r="H1865" s="78" t="s">
        <v>614</v>
      </c>
      <c r="I1865" s="78" t="s">
        <v>4357</v>
      </c>
    </row>
    <row r="1866" spans="1:9" s="54" customFormat="1" ht="13.5" hidden="1" customHeight="1" x14ac:dyDescent="0.2">
      <c r="A1866" s="78" t="s">
        <v>159</v>
      </c>
      <c r="B1866" s="80">
        <v>6</v>
      </c>
      <c r="C1866" s="83">
        <v>100843.17</v>
      </c>
      <c r="D1866" s="83">
        <v>0</v>
      </c>
      <c r="E1866" s="83">
        <v>100843.17</v>
      </c>
      <c r="F1866" s="78" t="s">
        <v>4358</v>
      </c>
      <c r="G1866" s="78" t="s">
        <v>466</v>
      </c>
      <c r="H1866" s="78" t="s">
        <v>617</v>
      </c>
      <c r="I1866" s="78" t="s">
        <v>4359</v>
      </c>
    </row>
    <row r="1867" spans="1:9" s="54" customFormat="1" ht="13.5" hidden="1" customHeight="1" x14ac:dyDescent="0.2">
      <c r="A1867" s="78" t="s">
        <v>159</v>
      </c>
      <c r="B1867" s="80">
        <v>7</v>
      </c>
      <c r="C1867" s="83">
        <v>100609.74</v>
      </c>
      <c r="D1867" s="83">
        <v>0</v>
      </c>
      <c r="E1867" s="83">
        <v>100609.74</v>
      </c>
      <c r="F1867" s="78" t="s">
        <v>4360</v>
      </c>
      <c r="G1867" s="78" t="s">
        <v>466</v>
      </c>
      <c r="H1867" s="78" t="s">
        <v>620</v>
      </c>
      <c r="I1867" s="78" t="s">
        <v>4361</v>
      </c>
    </row>
    <row r="1868" spans="1:9" s="54" customFormat="1" ht="13.5" hidden="1" customHeight="1" x14ac:dyDescent="0.2">
      <c r="A1868" s="78" t="s">
        <v>159</v>
      </c>
      <c r="B1868" s="80">
        <v>8</v>
      </c>
      <c r="C1868" s="83">
        <v>100610.38</v>
      </c>
      <c r="D1868" s="83">
        <v>0</v>
      </c>
      <c r="E1868" s="83">
        <v>100610.38</v>
      </c>
      <c r="F1868" s="78" t="s">
        <v>4362</v>
      </c>
      <c r="G1868" s="78" t="s">
        <v>466</v>
      </c>
      <c r="H1868" s="78" t="s">
        <v>623</v>
      </c>
      <c r="I1868" s="78" t="s">
        <v>4363</v>
      </c>
    </row>
    <row r="1869" spans="1:9" s="54" customFormat="1" ht="13.5" hidden="1" customHeight="1" x14ac:dyDescent="0.2">
      <c r="A1869" s="78" t="s">
        <v>159</v>
      </c>
      <c r="B1869" s="80">
        <v>9</v>
      </c>
      <c r="C1869" s="83">
        <v>104349.02</v>
      </c>
      <c r="D1869" s="83">
        <v>0</v>
      </c>
      <c r="E1869" s="83">
        <v>104349.02</v>
      </c>
      <c r="F1869" s="78" t="s">
        <v>4364</v>
      </c>
      <c r="G1869" s="78" t="s">
        <v>466</v>
      </c>
      <c r="H1869" s="78" t="s">
        <v>626</v>
      </c>
      <c r="I1869" s="78" t="s">
        <v>4365</v>
      </c>
    </row>
    <row r="1870" spans="1:9" s="54" customFormat="1" ht="13.5" hidden="1" customHeight="1" x14ac:dyDescent="0.2">
      <c r="A1870" s="78" t="s">
        <v>159</v>
      </c>
      <c r="B1870" s="80">
        <v>10</v>
      </c>
      <c r="C1870" s="83">
        <v>104349.02</v>
      </c>
      <c r="D1870" s="83">
        <v>0</v>
      </c>
      <c r="E1870" s="83">
        <v>104349.02</v>
      </c>
      <c r="F1870" s="78" t="s">
        <v>4366</v>
      </c>
      <c r="G1870" s="78" t="s">
        <v>466</v>
      </c>
      <c r="H1870" s="78" t="s">
        <v>629</v>
      </c>
      <c r="I1870" s="78" t="s">
        <v>4367</v>
      </c>
    </row>
    <row r="1871" spans="1:9" s="54" customFormat="1" ht="13.5" hidden="1" customHeight="1" x14ac:dyDescent="0.2">
      <c r="A1871" s="78" t="s">
        <v>159</v>
      </c>
      <c r="B1871" s="80">
        <v>11</v>
      </c>
      <c r="C1871" s="83">
        <v>104349.02</v>
      </c>
      <c r="D1871" s="83">
        <v>0</v>
      </c>
      <c r="E1871" s="83">
        <v>104349.02</v>
      </c>
      <c r="F1871" s="78" t="s">
        <v>4368</v>
      </c>
      <c r="G1871" s="78" t="s">
        <v>466</v>
      </c>
      <c r="H1871" s="78" t="s">
        <v>632</v>
      </c>
      <c r="I1871" s="78" t="s">
        <v>4369</v>
      </c>
    </row>
    <row r="1872" spans="1:9" s="54" customFormat="1" ht="13.5" hidden="1" customHeight="1" x14ac:dyDescent="0.2">
      <c r="A1872" s="78" t="s">
        <v>159</v>
      </c>
      <c r="B1872" s="80">
        <v>12</v>
      </c>
      <c r="C1872" s="83">
        <v>104347</v>
      </c>
      <c r="D1872" s="83">
        <v>0</v>
      </c>
      <c r="E1872" s="83">
        <v>104347</v>
      </c>
      <c r="F1872" s="78" t="s">
        <v>4370</v>
      </c>
      <c r="G1872" s="78" t="s">
        <v>466</v>
      </c>
      <c r="H1872" s="78" t="s">
        <v>635</v>
      </c>
      <c r="I1872" s="78" t="s">
        <v>4371</v>
      </c>
    </row>
    <row r="1873" spans="1:9" s="54" customFormat="1" ht="13.5" hidden="1" customHeight="1" x14ac:dyDescent="0.2">
      <c r="A1873" s="78" t="s">
        <v>160</v>
      </c>
      <c r="B1873" s="80">
        <v>1</v>
      </c>
      <c r="C1873" s="83">
        <v>203387.7</v>
      </c>
      <c r="D1873" s="83">
        <v>0</v>
      </c>
      <c r="E1873" s="83">
        <v>203387.7</v>
      </c>
      <c r="F1873" s="78" t="s">
        <v>4372</v>
      </c>
      <c r="G1873" s="78" t="s">
        <v>368</v>
      </c>
      <c r="H1873" s="78" t="s">
        <v>602</v>
      </c>
      <c r="I1873" s="78" t="s">
        <v>4373</v>
      </c>
    </row>
    <row r="1874" spans="1:9" s="54" customFormat="1" ht="13.5" hidden="1" customHeight="1" x14ac:dyDescent="0.2">
      <c r="A1874" s="78" t="s">
        <v>160</v>
      </c>
      <c r="B1874" s="80">
        <v>2</v>
      </c>
      <c r="C1874" s="83">
        <v>203387.7</v>
      </c>
      <c r="D1874" s="83">
        <v>0</v>
      </c>
      <c r="E1874" s="83">
        <v>203387.7</v>
      </c>
      <c r="F1874" s="78" t="s">
        <v>4374</v>
      </c>
      <c r="G1874" s="78" t="s">
        <v>368</v>
      </c>
      <c r="H1874" s="78" t="s">
        <v>605</v>
      </c>
      <c r="I1874" s="78" t="s">
        <v>4375</v>
      </c>
    </row>
    <row r="1875" spans="1:9" s="54" customFormat="1" ht="13.5" hidden="1" customHeight="1" x14ac:dyDescent="0.2">
      <c r="A1875" s="78" t="s">
        <v>160</v>
      </c>
      <c r="B1875" s="80">
        <v>3</v>
      </c>
      <c r="C1875" s="83">
        <v>203387.7</v>
      </c>
      <c r="D1875" s="83">
        <v>0</v>
      </c>
      <c r="E1875" s="83">
        <v>203387.7</v>
      </c>
      <c r="F1875" s="78" t="s">
        <v>4376</v>
      </c>
      <c r="G1875" s="78" t="s">
        <v>368</v>
      </c>
      <c r="H1875" s="78" t="s">
        <v>608</v>
      </c>
      <c r="I1875" s="78" t="s">
        <v>4377</v>
      </c>
    </row>
    <row r="1876" spans="1:9" s="54" customFormat="1" ht="13.5" hidden="1" customHeight="1" x14ac:dyDescent="0.2">
      <c r="A1876" s="78" t="s">
        <v>160</v>
      </c>
      <c r="B1876" s="80">
        <v>4</v>
      </c>
      <c r="C1876" s="83">
        <v>203387.7</v>
      </c>
      <c r="D1876" s="83">
        <v>0</v>
      </c>
      <c r="E1876" s="83">
        <v>203387.7</v>
      </c>
      <c r="F1876" s="78" t="s">
        <v>4378</v>
      </c>
      <c r="G1876" s="78" t="s">
        <v>368</v>
      </c>
      <c r="H1876" s="78" t="s">
        <v>611</v>
      </c>
      <c r="I1876" s="78" t="s">
        <v>4379</v>
      </c>
    </row>
    <row r="1877" spans="1:9" s="54" customFormat="1" ht="13.5" hidden="1" customHeight="1" x14ac:dyDescent="0.2">
      <c r="A1877" s="78" t="s">
        <v>160</v>
      </c>
      <c r="B1877" s="80">
        <v>5</v>
      </c>
      <c r="C1877" s="83">
        <v>203387.7</v>
      </c>
      <c r="D1877" s="83">
        <v>0</v>
      </c>
      <c r="E1877" s="83">
        <v>203387.7</v>
      </c>
      <c r="F1877" s="78" t="s">
        <v>4380</v>
      </c>
      <c r="G1877" s="78" t="s">
        <v>368</v>
      </c>
      <c r="H1877" s="78" t="s">
        <v>614</v>
      </c>
      <c r="I1877" s="78" t="s">
        <v>4381</v>
      </c>
    </row>
    <row r="1878" spans="1:9" s="54" customFormat="1" ht="13.5" hidden="1" customHeight="1" x14ac:dyDescent="0.2">
      <c r="A1878" s="78" t="s">
        <v>160</v>
      </c>
      <c r="B1878" s="80">
        <v>6</v>
      </c>
      <c r="C1878" s="83">
        <v>202706.93</v>
      </c>
      <c r="D1878" s="83">
        <v>0</v>
      </c>
      <c r="E1878" s="83">
        <v>202706.93</v>
      </c>
      <c r="F1878" s="78" t="s">
        <v>4382</v>
      </c>
      <c r="G1878" s="78" t="s">
        <v>368</v>
      </c>
      <c r="H1878" s="78" t="s">
        <v>617</v>
      </c>
      <c r="I1878" s="78" t="s">
        <v>4383</v>
      </c>
    </row>
    <row r="1879" spans="1:9" s="54" customFormat="1" ht="13.5" hidden="1" customHeight="1" x14ac:dyDescent="0.2">
      <c r="A1879" s="78" t="s">
        <v>160</v>
      </c>
      <c r="B1879" s="80">
        <v>7</v>
      </c>
      <c r="C1879" s="83">
        <v>202092.03</v>
      </c>
      <c r="D1879" s="83">
        <v>0</v>
      </c>
      <c r="E1879" s="83">
        <v>202092.03</v>
      </c>
      <c r="F1879" s="78" t="s">
        <v>4384</v>
      </c>
      <c r="G1879" s="78" t="s">
        <v>368</v>
      </c>
      <c r="H1879" s="78" t="s">
        <v>620</v>
      </c>
      <c r="I1879" s="78" t="s">
        <v>4385</v>
      </c>
    </row>
    <row r="1880" spans="1:9" s="54" customFormat="1" ht="13.5" hidden="1" customHeight="1" x14ac:dyDescent="0.2">
      <c r="A1880" s="78" t="s">
        <v>160</v>
      </c>
      <c r="B1880" s="80">
        <v>8</v>
      </c>
      <c r="C1880" s="83">
        <v>202689.13</v>
      </c>
      <c r="D1880" s="83">
        <v>0</v>
      </c>
      <c r="E1880" s="83">
        <v>202689.13</v>
      </c>
      <c r="F1880" s="78" t="s">
        <v>4386</v>
      </c>
      <c r="G1880" s="78" t="s">
        <v>368</v>
      </c>
      <c r="H1880" s="78" t="s">
        <v>623</v>
      </c>
      <c r="I1880" s="78" t="s">
        <v>4387</v>
      </c>
    </row>
    <row r="1881" spans="1:9" s="54" customFormat="1" ht="13.5" hidden="1" customHeight="1" x14ac:dyDescent="0.2">
      <c r="A1881" s="78" t="s">
        <v>160</v>
      </c>
      <c r="B1881" s="80">
        <v>9</v>
      </c>
      <c r="C1881" s="83">
        <v>208613.03</v>
      </c>
      <c r="D1881" s="83">
        <v>0</v>
      </c>
      <c r="E1881" s="83">
        <v>208613.03</v>
      </c>
      <c r="F1881" s="78" t="s">
        <v>4388</v>
      </c>
      <c r="G1881" s="78" t="s">
        <v>368</v>
      </c>
      <c r="H1881" s="78" t="s">
        <v>626</v>
      </c>
      <c r="I1881" s="78" t="s">
        <v>4389</v>
      </c>
    </row>
    <row r="1882" spans="1:9" s="54" customFormat="1" ht="13.5" hidden="1" customHeight="1" x14ac:dyDescent="0.2">
      <c r="A1882" s="78" t="s">
        <v>160</v>
      </c>
      <c r="B1882" s="80">
        <v>10</v>
      </c>
      <c r="C1882" s="83">
        <v>209209.01</v>
      </c>
      <c r="D1882" s="83">
        <v>0</v>
      </c>
      <c r="E1882" s="83">
        <v>209209.01</v>
      </c>
      <c r="F1882" s="78" t="s">
        <v>4390</v>
      </c>
      <c r="G1882" s="78" t="s">
        <v>368</v>
      </c>
      <c r="H1882" s="78" t="s">
        <v>629</v>
      </c>
      <c r="I1882" s="78" t="s">
        <v>4391</v>
      </c>
    </row>
    <row r="1883" spans="1:9" s="54" customFormat="1" ht="13.5" hidden="1" customHeight="1" x14ac:dyDescent="0.2">
      <c r="A1883" s="78" t="s">
        <v>160</v>
      </c>
      <c r="B1883" s="80">
        <v>11</v>
      </c>
      <c r="C1883" s="83">
        <v>209209.01</v>
      </c>
      <c r="D1883" s="83">
        <v>0</v>
      </c>
      <c r="E1883" s="83">
        <v>209209.01</v>
      </c>
      <c r="F1883" s="78" t="s">
        <v>4392</v>
      </c>
      <c r="G1883" s="78" t="s">
        <v>368</v>
      </c>
      <c r="H1883" s="78" t="s">
        <v>632</v>
      </c>
      <c r="I1883" s="78" t="s">
        <v>4393</v>
      </c>
    </row>
    <row r="1884" spans="1:9" s="54" customFormat="1" ht="13.5" hidden="1" customHeight="1" x14ac:dyDescent="0.2">
      <c r="A1884" s="78" t="s">
        <v>160</v>
      </c>
      <c r="B1884" s="80">
        <v>12</v>
      </c>
      <c r="C1884" s="83">
        <v>209205.48</v>
      </c>
      <c r="D1884" s="83">
        <v>0</v>
      </c>
      <c r="E1884" s="83">
        <v>209205.48</v>
      </c>
      <c r="F1884" s="78" t="s">
        <v>4394</v>
      </c>
      <c r="G1884" s="78" t="s">
        <v>368</v>
      </c>
      <c r="H1884" s="78" t="s">
        <v>635</v>
      </c>
      <c r="I1884" s="78" t="s">
        <v>4395</v>
      </c>
    </row>
    <row r="1885" spans="1:9" s="54" customFormat="1" ht="13.5" hidden="1" customHeight="1" x14ac:dyDescent="0.2">
      <c r="A1885" s="78" t="s">
        <v>161</v>
      </c>
      <c r="B1885" s="80">
        <v>1</v>
      </c>
      <c r="C1885" s="83">
        <v>140077.94</v>
      </c>
      <c r="D1885" s="83">
        <v>0</v>
      </c>
      <c r="E1885" s="83">
        <v>140077.94</v>
      </c>
      <c r="F1885" s="78" t="s">
        <v>4396</v>
      </c>
      <c r="G1885" s="78" t="s">
        <v>455</v>
      </c>
      <c r="H1885" s="78" t="s">
        <v>602</v>
      </c>
      <c r="I1885" s="78" t="s">
        <v>4397</v>
      </c>
    </row>
    <row r="1886" spans="1:9" s="54" customFormat="1" ht="13.5" hidden="1" customHeight="1" x14ac:dyDescent="0.2">
      <c r="A1886" s="78" t="s">
        <v>161</v>
      </c>
      <c r="B1886" s="80">
        <v>2</v>
      </c>
      <c r="C1886" s="83">
        <v>140077.94</v>
      </c>
      <c r="D1886" s="83">
        <v>0</v>
      </c>
      <c r="E1886" s="83">
        <v>140077.94</v>
      </c>
      <c r="F1886" s="78" t="s">
        <v>4398</v>
      </c>
      <c r="G1886" s="78" t="s">
        <v>455</v>
      </c>
      <c r="H1886" s="78" t="s">
        <v>605</v>
      </c>
      <c r="I1886" s="78" t="s">
        <v>4399</v>
      </c>
    </row>
    <row r="1887" spans="1:9" s="54" customFormat="1" ht="13.5" hidden="1" customHeight="1" x14ac:dyDescent="0.2">
      <c r="A1887" s="78" t="s">
        <v>161</v>
      </c>
      <c r="B1887" s="80">
        <v>3</v>
      </c>
      <c r="C1887" s="83">
        <v>140077.94</v>
      </c>
      <c r="D1887" s="83">
        <v>0</v>
      </c>
      <c r="E1887" s="83">
        <v>140077.94</v>
      </c>
      <c r="F1887" s="78" t="s">
        <v>4400</v>
      </c>
      <c r="G1887" s="78" t="s">
        <v>455</v>
      </c>
      <c r="H1887" s="78" t="s">
        <v>608</v>
      </c>
      <c r="I1887" s="78" t="s">
        <v>4401</v>
      </c>
    </row>
    <row r="1888" spans="1:9" s="54" customFormat="1" ht="13.5" hidden="1" customHeight="1" x14ac:dyDescent="0.2">
      <c r="A1888" s="78" t="s">
        <v>161</v>
      </c>
      <c r="B1888" s="80">
        <v>4</v>
      </c>
      <c r="C1888" s="83">
        <v>140077.94</v>
      </c>
      <c r="D1888" s="83">
        <v>0</v>
      </c>
      <c r="E1888" s="83">
        <v>140077.94</v>
      </c>
      <c r="F1888" s="78" t="s">
        <v>4402</v>
      </c>
      <c r="G1888" s="78" t="s">
        <v>455</v>
      </c>
      <c r="H1888" s="78" t="s">
        <v>611</v>
      </c>
      <c r="I1888" s="78" t="s">
        <v>4403</v>
      </c>
    </row>
    <row r="1889" spans="1:9" s="54" customFormat="1" ht="13.5" hidden="1" customHeight="1" x14ac:dyDescent="0.2">
      <c r="A1889" s="78" t="s">
        <v>161</v>
      </c>
      <c r="B1889" s="80">
        <v>5</v>
      </c>
      <c r="C1889" s="83">
        <v>140077.94</v>
      </c>
      <c r="D1889" s="83">
        <v>0</v>
      </c>
      <c r="E1889" s="83">
        <v>140077.94</v>
      </c>
      <c r="F1889" s="78" t="s">
        <v>4404</v>
      </c>
      <c r="G1889" s="78" t="s">
        <v>455</v>
      </c>
      <c r="H1889" s="78" t="s">
        <v>614</v>
      </c>
      <c r="I1889" s="78" t="s">
        <v>4405</v>
      </c>
    </row>
    <row r="1890" spans="1:9" s="54" customFormat="1" ht="13.5" hidden="1" customHeight="1" x14ac:dyDescent="0.2">
      <c r="A1890" s="78" t="s">
        <v>161</v>
      </c>
      <c r="B1890" s="80">
        <v>6</v>
      </c>
      <c r="C1890" s="83">
        <v>122245.1</v>
      </c>
      <c r="D1890" s="83">
        <v>0</v>
      </c>
      <c r="E1890" s="83">
        <v>122245.1</v>
      </c>
      <c r="F1890" s="78" t="s">
        <v>4406</v>
      </c>
      <c r="G1890" s="78" t="s">
        <v>455</v>
      </c>
      <c r="H1890" s="78" t="s">
        <v>617</v>
      </c>
      <c r="I1890" s="78" t="s">
        <v>4407</v>
      </c>
    </row>
    <row r="1891" spans="1:9" s="54" customFormat="1" ht="13.5" hidden="1" customHeight="1" x14ac:dyDescent="0.2">
      <c r="A1891" s="78" t="s">
        <v>161</v>
      </c>
      <c r="B1891" s="80">
        <v>7</v>
      </c>
      <c r="C1891" s="83">
        <v>121590.66</v>
      </c>
      <c r="D1891" s="83">
        <v>0</v>
      </c>
      <c r="E1891" s="83">
        <v>121590.66</v>
      </c>
      <c r="F1891" s="78" t="s">
        <v>4408</v>
      </c>
      <c r="G1891" s="78" t="s">
        <v>455</v>
      </c>
      <c r="H1891" s="78" t="s">
        <v>620</v>
      </c>
      <c r="I1891" s="78" t="s">
        <v>4409</v>
      </c>
    </row>
    <row r="1892" spans="1:9" s="54" customFormat="1" ht="13.5" hidden="1" customHeight="1" x14ac:dyDescent="0.2">
      <c r="A1892" s="78" t="s">
        <v>161</v>
      </c>
      <c r="B1892" s="80">
        <v>8</v>
      </c>
      <c r="C1892" s="83">
        <v>121591.44</v>
      </c>
      <c r="D1892" s="83">
        <v>0</v>
      </c>
      <c r="E1892" s="83">
        <v>121591.44</v>
      </c>
      <c r="F1892" s="78" t="s">
        <v>4410</v>
      </c>
      <c r="G1892" s="78" t="s">
        <v>455</v>
      </c>
      <c r="H1892" s="78" t="s">
        <v>623</v>
      </c>
      <c r="I1892" s="78" t="s">
        <v>4411</v>
      </c>
    </row>
    <row r="1893" spans="1:9" s="54" customFormat="1" ht="13.5" hidden="1" customHeight="1" x14ac:dyDescent="0.2">
      <c r="A1893" s="78" t="s">
        <v>161</v>
      </c>
      <c r="B1893" s="80">
        <v>9</v>
      </c>
      <c r="C1893" s="83">
        <v>126157.34</v>
      </c>
      <c r="D1893" s="83">
        <v>0</v>
      </c>
      <c r="E1893" s="83">
        <v>126157.34</v>
      </c>
      <c r="F1893" s="78" t="s">
        <v>4412</v>
      </c>
      <c r="G1893" s="78" t="s">
        <v>455</v>
      </c>
      <c r="H1893" s="78" t="s">
        <v>626</v>
      </c>
      <c r="I1893" s="78" t="s">
        <v>4413</v>
      </c>
    </row>
    <row r="1894" spans="1:9" s="54" customFormat="1" ht="13.5" hidden="1" customHeight="1" x14ac:dyDescent="0.2">
      <c r="A1894" s="78" t="s">
        <v>161</v>
      </c>
      <c r="B1894" s="80">
        <v>10</v>
      </c>
      <c r="C1894" s="83">
        <v>126157.34</v>
      </c>
      <c r="D1894" s="83">
        <v>0</v>
      </c>
      <c r="E1894" s="83">
        <v>126157.34</v>
      </c>
      <c r="F1894" s="78" t="s">
        <v>4414</v>
      </c>
      <c r="G1894" s="78" t="s">
        <v>455</v>
      </c>
      <c r="H1894" s="78" t="s">
        <v>629</v>
      </c>
      <c r="I1894" s="78" t="s">
        <v>4415</v>
      </c>
    </row>
    <row r="1895" spans="1:9" s="54" customFormat="1" ht="13.5" hidden="1" customHeight="1" x14ac:dyDescent="0.2">
      <c r="A1895" s="78" t="s">
        <v>161</v>
      </c>
      <c r="B1895" s="80">
        <v>11</v>
      </c>
      <c r="C1895" s="83">
        <v>126157.33</v>
      </c>
      <c r="D1895" s="83">
        <v>0</v>
      </c>
      <c r="E1895" s="83">
        <v>126157.33</v>
      </c>
      <c r="F1895" s="78" t="s">
        <v>4416</v>
      </c>
      <c r="G1895" s="78" t="s">
        <v>455</v>
      </c>
      <c r="H1895" s="78" t="s">
        <v>632</v>
      </c>
      <c r="I1895" s="78" t="s">
        <v>4417</v>
      </c>
    </row>
    <row r="1896" spans="1:9" s="54" customFormat="1" ht="13.5" hidden="1" customHeight="1" x14ac:dyDescent="0.2">
      <c r="A1896" s="78" t="s">
        <v>161</v>
      </c>
      <c r="B1896" s="80">
        <v>12</v>
      </c>
      <c r="C1896" s="83">
        <v>126154.86</v>
      </c>
      <c r="D1896" s="83">
        <v>0</v>
      </c>
      <c r="E1896" s="83">
        <v>126154.86</v>
      </c>
      <c r="F1896" s="78" t="s">
        <v>4418</v>
      </c>
      <c r="G1896" s="78" t="s">
        <v>455</v>
      </c>
      <c r="H1896" s="78" t="s">
        <v>635</v>
      </c>
      <c r="I1896" s="78" t="s">
        <v>4419</v>
      </c>
    </row>
    <row r="1897" spans="1:9" s="54" customFormat="1" ht="13.5" hidden="1" customHeight="1" x14ac:dyDescent="0.2">
      <c r="A1897" s="78" t="s">
        <v>162</v>
      </c>
      <c r="B1897" s="80">
        <v>1</v>
      </c>
      <c r="C1897" s="83">
        <v>40487.93</v>
      </c>
      <c r="D1897" s="83">
        <v>0</v>
      </c>
      <c r="E1897" s="83">
        <v>40487.93</v>
      </c>
      <c r="F1897" s="78" t="s">
        <v>4420</v>
      </c>
      <c r="G1897" s="78" t="s">
        <v>459</v>
      </c>
      <c r="H1897" s="78" t="s">
        <v>602</v>
      </c>
      <c r="I1897" s="78" t="s">
        <v>4421</v>
      </c>
    </row>
    <row r="1898" spans="1:9" s="54" customFormat="1" ht="13.5" hidden="1" customHeight="1" x14ac:dyDescent="0.2">
      <c r="A1898" s="78" t="s">
        <v>162</v>
      </c>
      <c r="B1898" s="80">
        <v>2</v>
      </c>
      <c r="C1898" s="83">
        <v>40487.93</v>
      </c>
      <c r="D1898" s="83">
        <v>0</v>
      </c>
      <c r="E1898" s="83">
        <v>40487.93</v>
      </c>
      <c r="F1898" s="78" t="s">
        <v>4422</v>
      </c>
      <c r="G1898" s="78" t="s">
        <v>459</v>
      </c>
      <c r="H1898" s="78" t="s">
        <v>605</v>
      </c>
      <c r="I1898" s="78" t="s">
        <v>4423</v>
      </c>
    </row>
    <row r="1899" spans="1:9" s="54" customFormat="1" ht="13.5" hidden="1" customHeight="1" x14ac:dyDescent="0.2">
      <c r="A1899" s="78" t="s">
        <v>162</v>
      </c>
      <c r="B1899" s="80">
        <v>3</v>
      </c>
      <c r="C1899" s="83">
        <v>40487.93</v>
      </c>
      <c r="D1899" s="83">
        <v>0</v>
      </c>
      <c r="E1899" s="83">
        <v>40487.93</v>
      </c>
      <c r="F1899" s="78" t="s">
        <v>4424</v>
      </c>
      <c r="G1899" s="78" t="s">
        <v>459</v>
      </c>
      <c r="H1899" s="78" t="s">
        <v>608</v>
      </c>
      <c r="I1899" s="78" t="s">
        <v>4425</v>
      </c>
    </row>
    <row r="1900" spans="1:9" s="54" customFormat="1" ht="13.5" hidden="1" customHeight="1" x14ac:dyDescent="0.2">
      <c r="A1900" s="78" t="s">
        <v>162</v>
      </c>
      <c r="B1900" s="80">
        <v>4</v>
      </c>
      <c r="C1900" s="83">
        <v>40487.93</v>
      </c>
      <c r="D1900" s="83">
        <v>0</v>
      </c>
      <c r="E1900" s="83">
        <v>40487.93</v>
      </c>
      <c r="F1900" s="78" t="s">
        <v>4426</v>
      </c>
      <c r="G1900" s="78" t="s">
        <v>459</v>
      </c>
      <c r="H1900" s="78" t="s">
        <v>611</v>
      </c>
      <c r="I1900" s="78" t="s">
        <v>4427</v>
      </c>
    </row>
    <row r="1901" spans="1:9" s="54" customFormat="1" ht="13.5" hidden="1" customHeight="1" x14ac:dyDescent="0.2">
      <c r="A1901" s="78" t="s">
        <v>162</v>
      </c>
      <c r="B1901" s="80">
        <v>5</v>
      </c>
      <c r="C1901" s="83">
        <v>40487.93</v>
      </c>
      <c r="D1901" s="83">
        <v>0</v>
      </c>
      <c r="E1901" s="83">
        <v>40487.93</v>
      </c>
      <c r="F1901" s="78" t="s">
        <v>4428</v>
      </c>
      <c r="G1901" s="78" t="s">
        <v>459</v>
      </c>
      <c r="H1901" s="78" t="s">
        <v>614</v>
      </c>
      <c r="I1901" s="78" t="s">
        <v>4429</v>
      </c>
    </row>
    <row r="1902" spans="1:9" s="54" customFormat="1" ht="13.5" hidden="1" customHeight="1" x14ac:dyDescent="0.2">
      <c r="A1902" s="78" t="s">
        <v>162</v>
      </c>
      <c r="B1902" s="80">
        <v>6</v>
      </c>
      <c r="C1902" s="83">
        <v>41638.300000000003</v>
      </c>
      <c r="D1902" s="83">
        <v>0</v>
      </c>
      <c r="E1902" s="83">
        <v>41638.300000000003</v>
      </c>
      <c r="F1902" s="78" t="s">
        <v>4430</v>
      </c>
      <c r="G1902" s="78" t="s">
        <v>459</v>
      </c>
      <c r="H1902" s="78" t="s">
        <v>617</v>
      </c>
      <c r="I1902" s="78" t="s">
        <v>4431</v>
      </c>
    </row>
    <row r="1903" spans="1:9" s="54" customFormat="1" ht="13.5" hidden="1" customHeight="1" x14ac:dyDescent="0.2">
      <c r="A1903" s="78" t="s">
        <v>162</v>
      </c>
      <c r="B1903" s="80">
        <v>7</v>
      </c>
      <c r="C1903" s="83">
        <v>41394.080000000002</v>
      </c>
      <c r="D1903" s="83">
        <v>0</v>
      </c>
      <c r="E1903" s="83">
        <v>41394.080000000002</v>
      </c>
      <c r="F1903" s="78" t="s">
        <v>4432</v>
      </c>
      <c r="G1903" s="78" t="s">
        <v>459</v>
      </c>
      <c r="H1903" s="78" t="s">
        <v>620</v>
      </c>
      <c r="I1903" s="78" t="s">
        <v>4433</v>
      </c>
    </row>
    <row r="1904" spans="1:9" s="54" customFormat="1" ht="13.5" hidden="1" customHeight="1" x14ac:dyDescent="0.2">
      <c r="A1904" s="78" t="s">
        <v>162</v>
      </c>
      <c r="B1904" s="80">
        <v>8</v>
      </c>
      <c r="C1904" s="83">
        <v>41394.61</v>
      </c>
      <c r="D1904" s="83">
        <v>0</v>
      </c>
      <c r="E1904" s="83">
        <v>41394.61</v>
      </c>
      <c r="F1904" s="78" t="s">
        <v>4434</v>
      </c>
      <c r="G1904" s="78" t="s">
        <v>459</v>
      </c>
      <c r="H1904" s="78" t="s">
        <v>623</v>
      </c>
      <c r="I1904" s="78" t="s">
        <v>4435</v>
      </c>
    </row>
    <row r="1905" spans="1:10" s="54" customFormat="1" ht="13.5" hidden="1" customHeight="1" x14ac:dyDescent="0.2">
      <c r="A1905" s="78" t="s">
        <v>162</v>
      </c>
      <c r="B1905" s="80">
        <v>9</v>
      </c>
      <c r="C1905" s="83">
        <v>44502.21</v>
      </c>
      <c r="D1905" s="83">
        <v>0</v>
      </c>
      <c r="E1905" s="83">
        <v>44502.21</v>
      </c>
      <c r="F1905" s="78" t="s">
        <v>4436</v>
      </c>
      <c r="G1905" s="78" t="s">
        <v>459</v>
      </c>
      <c r="H1905" s="78" t="s">
        <v>626</v>
      </c>
      <c r="I1905" s="78" t="s">
        <v>4437</v>
      </c>
    </row>
    <row r="1906" spans="1:10" s="54" customFormat="1" ht="13.5" hidden="1" customHeight="1" x14ac:dyDescent="0.2">
      <c r="A1906" s="78" t="s">
        <v>162</v>
      </c>
      <c r="B1906" s="80">
        <v>10</v>
      </c>
      <c r="C1906" s="83">
        <v>44502.22</v>
      </c>
      <c r="D1906" s="83">
        <v>0</v>
      </c>
      <c r="E1906" s="83">
        <v>44502.22</v>
      </c>
      <c r="F1906" s="78" t="s">
        <v>4438</v>
      </c>
      <c r="G1906" s="78" t="s">
        <v>459</v>
      </c>
      <c r="H1906" s="78" t="s">
        <v>629</v>
      </c>
      <c r="I1906" s="78" t="s">
        <v>4439</v>
      </c>
    </row>
    <row r="1907" spans="1:10" s="54" customFormat="1" ht="13.5" hidden="1" customHeight="1" x14ac:dyDescent="0.2">
      <c r="A1907" s="78" t="s">
        <v>162</v>
      </c>
      <c r="B1907" s="80">
        <v>11</v>
      </c>
      <c r="C1907" s="83">
        <v>44502.21</v>
      </c>
      <c r="D1907" s="83">
        <v>0</v>
      </c>
      <c r="E1907" s="83">
        <v>44502.21</v>
      </c>
      <c r="F1907" s="78" t="s">
        <v>4440</v>
      </c>
      <c r="G1907" s="78" t="s">
        <v>459</v>
      </c>
      <c r="H1907" s="78" t="s">
        <v>632</v>
      </c>
      <c r="I1907" s="78" t="s">
        <v>4441</v>
      </c>
    </row>
    <row r="1908" spans="1:10" s="54" customFormat="1" ht="13.5" hidden="1" customHeight="1" x14ac:dyDescent="0.2">
      <c r="A1908" s="78" t="s">
        <v>162</v>
      </c>
      <c r="B1908" s="80">
        <v>12</v>
      </c>
      <c r="C1908" s="83">
        <v>44500.53</v>
      </c>
      <c r="D1908" s="83">
        <v>0</v>
      </c>
      <c r="E1908" s="83">
        <v>44500.53</v>
      </c>
      <c r="F1908" s="78" t="s">
        <v>4442</v>
      </c>
      <c r="G1908" s="78" t="s">
        <v>459</v>
      </c>
      <c r="H1908" s="78" t="s">
        <v>635</v>
      </c>
      <c r="I1908" s="78" t="s">
        <v>4443</v>
      </c>
    </row>
    <row r="1909" spans="1:10" s="54" customFormat="1" ht="13.5" hidden="1" customHeight="1" x14ac:dyDescent="0.2">
      <c r="A1909" s="78" t="s">
        <v>163</v>
      </c>
      <c r="B1909" s="80">
        <v>1</v>
      </c>
      <c r="C1909" s="83">
        <v>796397.11</v>
      </c>
      <c r="D1909" s="83">
        <v>0</v>
      </c>
      <c r="E1909" s="83">
        <v>796397.11</v>
      </c>
      <c r="F1909" s="78" t="s">
        <v>4444</v>
      </c>
      <c r="G1909" s="78" t="s">
        <v>323</v>
      </c>
      <c r="H1909" s="78" t="s">
        <v>878</v>
      </c>
      <c r="I1909" s="78" t="s">
        <v>4445</v>
      </c>
    </row>
    <row r="1910" spans="1:10" s="54" customFormat="1" ht="13.5" hidden="1" customHeight="1" x14ac:dyDescent="0.2">
      <c r="A1910" s="78" t="s">
        <v>163</v>
      </c>
      <c r="B1910" s="80">
        <v>2</v>
      </c>
      <c r="C1910" s="83">
        <v>796397.11</v>
      </c>
      <c r="D1910" s="83">
        <v>0</v>
      </c>
      <c r="E1910" s="83">
        <v>796397.11</v>
      </c>
      <c r="F1910" s="78" t="s">
        <v>4446</v>
      </c>
      <c r="G1910" s="78" t="s">
        <v>323</v>
      </c>
      <c r="H1910" s="78" t="s">
        <v>881</v>
      </c>
      <c r="I1910" s="78" t="s">
        <v>4447</v>
      </c>
    </row>
    <row r="1911" spans="1:10" s="54" customFormat="1" ht="13.5" hidden="1" customHeight="1" x14ac:dyDescent="0.2">
      <c r="A1911" s="78" t="s">
        <v>163</v>
      </c>
      <c r="B1911" s="80">
        <v>3</v>
      </c>
      <c r="C1911" s="83">
        <v>796397.11</v>
      </c>
      <c r="D1911" s="83">
        <v>0</v>
      </c>
      <c r="E1911" s="83">
        <v>796397.11</v>
      </c>
      <c r="F1911" s="78" t="s">
        <v>4448</v>
      </c>
      <c r="G1911" s="78" t="s">
        <v>323</v>
      </c>
      <c r="H1911" s="78" t="s">
        <v>884</v>
      </c>
      <c r="I1911" s="78" t="s">
        <v>4449</v>
      </c>
    </row>
    <row r="1912" spans="1:10" s="54" customFormat="1" ht="13.5" hidden="1" customHeight="1" x14ac:dyDescent="0.2">
      <c r="A1912" s="78" t="s">
        <v>163</v>
      </c>
      <c r="B1912" s="80">
        <v>4</v>
      </c>
      <c r="C1912" s="83">
        <v>796397.11</v>
      </c>
      <c r="D1912" s="83">
        <v>0</v>
      </c>
      <c r="E1912" s="83">
        <v>796397.11</v>
      </c>
      <c r="F1912" s="78" t="s">
        <v>4450</v>
      </c>
      <c r="G1912" s="78" t="s">
        <v>323</v>
      </c>
      <c r="H1912" s="78" t="s">
        <v>887</v>
      </c>
      <c r="I1912" s="78" t="s">
        <v>4451</v>
      </c>
    </row>
    <row r="1913" spans="1:10" s="54" customFormat="1" ht="13.5" hidden="1" customHeight="1" x14ac:dyDescent="0.2">
      <c r="A1913" s="78" t="s">
        <v>163</v>
      </c>
      <c r="B1913" s="80">
        <v>5</v>
      </c>
      <c r="C1913" s="83">
        <v>796397.11</v>
      </c>
      <c r="D1913" s="83">
        <v>0</v>
      </c>
      <c r="E1913" s="83">
        <v>796397.11</v>
      </c>
      <c r="F1913" s="78" t="s">
        <v>4452</v>
      </c>
      <c r="G1913" s="78" t="s">
        <v>323</v>
      </c>
      <c r="H1913" s="78" t="s">
        <v>890</v>
      </c>
      <c r="I1913" s="78" t="s">
        <v>4453</v>
      </c>
    </row>
    <row r="1914" spans="1:10" s="54" customFormat="1" ht="13.5" hidden="1" customHeight="1" x14ac:dyDescent="0.2">
      <c r="A1914" s="78" t="s">
        <v>163</v>
      </c>
      <c r="B1914" s="80">
        <v>6</v>
      </c>
      <c r="C1914" s="83">
        <v>697752.94</v>
      </c>
      <c r="D1914" s="83">
        <v>0</v>
      </c>
      <c r="E1914" s="83">
        <v>697752.94</v>
      </c>
      <c r="F1914" s="78" t="s">
        <v>4454</v>
      </c>
      <c r="G1914" s="78" t="s">
        <v>323</v>
      </c>
      <c r="H1914" s="78" t="s">
        <v>893</v>
      </c>
      <c r="I1914" s="78" t="s">
        <v>4455</v>
      </c>
      <c r="J1914" s="65"/>
    </row>
    <row r="1915" spans="1:10" s="54" customFormat="1" ht="13.5" hidden="1" customHeight="1" x14ac:dyDescent="0.2">
      <c r="A1915" s="78" t="s">
        <v>163</v>
      </c>
      <c r="B1915" s="80">
        <v>7</v>
      </c>
      <c r="C1915" s="83">
        <v>796397.11</v>
      </c>
      <c r="D1915" s="83">
        <v>0</v>
      </c>
      <c r="E1915" s="83">
        <v>796397.11</v>
      </c>
      <c r="F1915" s="78" t="s">
        <v>4456</v>
      </c>
      <c r="G1915" s="78" t="s">
        <v>323</v>
      </c>
      <c r="H1915" s="78" t="s">
        <v>1465</v>
      </c>
      <c r="I1915" s="78" t="s">
        <v>4457</v>
      </c>
      <c r="J1915" s="64"/>
    </row>
    <row r="1916" spans="1:10" ht="12.75" hidden="1" x14ac:dyDescent="0.2">
      <c r="A1916" s="78" t="s">
        <v>163</v>
      </c>
      <c r="B1916" s="80">
        <v>8</v>
      </c>
      <c r="C1916" s="83">
        <v>679752.62</v>
      </c>
      <c r="D1916" s="83">
        <v>0</v>
      </c>
      <c r="E1916" s="83">
        <v>679752.62</v>
      </c>
      <c r="F1916" s="78" t="s">
        <v>4458</v>
      </c>
      <c r="G1916" s="78" t="s">
        <v>323</v>
      </c>
      <c r="H1916" s="78" t="s">
        <v>898</v>
      </c>
      <c r="I1916" s="78" t="s">
        <v>4459</v>
      </c>
    </row>
    <row r="1917" spans="1:10" ht="12.75" hidden="1" x14ac:dyDescent="0.2">
      <c r="A1917" s="78" t="s">
        <v>163</v>
      </c>
      <c r="B1917" s="80">
        <v>9</v>
      </c>
      <c r="C1917" s="83">
        <v>715168.54</v>
      </c>
      <c r="D1917" s="83">
        <v>0</v>
      </c>
      <c r="E1917" s="83">
        <v>715168.54</v>
      </c>
      <c r="F1917" s="78" t="s">
        <v>4460</v>
      </c>
      <c r="G1917" s="78" t="s">
        <v>323</v>
      </c>
      <c r="H1917" s="78" t="s">
        <v>901</v>
      </c>
      <c r="I1917" s="78" t="s">
        <v>4461</v>
      </c>
    </row>
    <row r="1918" spans="1:10" ht="12.75" hidden="1" x14ac:dyDescent="0.2">
      <c r="A1918" s="78" t="s">
        <v>163</v>
      </c>
      <c r="B1918" s="80">
        <v>10</v>
      </c>
      <c r="C1918" s="83">
        <v>715168.54</v>
      </c>
      <c r="D1918" s="83">
        <v>0</v>
      </c>
      <c r="E1918" s="83">
        <v>715168.54</v>
      </c>
      <c r="F1918" s="78" t="s">
        <v>4462</v>
      </c>
      <c r="G1918" s="78" t="s">
        <v>323</v>
      </c>
      <c r="H1918" s="78" t="s">
        <v>904</v>
      </c>
      <c r="I1918" s="78" t="s">
        <v>4463</v>
      </c>
    </row>
    <row r="1919" spans="1:10" ht="12.75" hidden="1" x14ac:dyDescent="0.2">
      <c r="A1919" s="78" t="s">
        <v>163</v>
      </c>
      <c r="B1919" s="80">
        <v>11</v>
      </c>
      <c r="C1919" s="83">
        <v>715168.54</v>
      </c>
      <c r="D1919" s="83">
        <v>0</v>
      </c>
      <c r="E1919" s="83">
        <v>715168.54</v>
      </c>
      <c r="F1919" s="78" t="s">
        <v>4464</v>
      </c>
      <c r="G1919" s="78" t="s">
        <v>323</v>
      </c>
      <c r="H1919" s="78" t="s">
        <v>907</v>
      </c>
      <c r="I1919" s="78" t="s">
        <v>4465</v>
      </c>
    </row>
    <row r="1920" spans="1:10" ht="12.75" hidden="1" x14ac:dyDescent="0.2">
      <c r="A1920" s="78" t="s">
        <v>163</v>
      </c>
      <c r="B1920" s="80">
        <v>12</v>
      </c>
      <c r="C1920" s="83">
        <v>715149.3</v>
      </c>
      <c r="D1920" s="83">
        <v>0</v>
      </c>
      <c r="E1920" s="83">
        <v>715149.3</v>
      </c>
      <c r="F1920" s="78" t="s">
        <v>4466</v>
      </c>
      <c r="G1920" s="78" t="s">
        <v>323</v>
      </c>
      <c r="H1920" s="78" t="s">
        <v>910</v>
      </c>
      <c r="I1920" s="78" t="s">
        <v>4467</v>
      </c>
    </row>
    <row r="1921" spans="1:9" ht="12.75" hidden="1" x14ac:dyDescent="0.2">
      <c r="A1921" s="78" t="s">
        <v>164</v>
      </c>
      <c r="B1921" s="80">
        <v>1</v>
      </c>
      <c r="C1921" s="83">
        <v>477539.56</v>
      </c>
      <c r="D1921" s="83">
        <v>0</v>
      </c>
      <c r="E1921" s="83">
        <v>477539.56</v>
      </c>
      <c r="F1921" s="78" t="s">
        <v>4468</v>
      </c>
      <c r="G1921" s="78" t="s">
        <v>334</v>
      </c>
      <c r="H1921" s="78" t="s">
        <v>602</v>
      </c>
      <c r="I1921" s="78" t="s">
        <v>4469</v>
      </c>
    </row>
    <row r="1922" spans="1:9" ht="12.75" hidden="1" x14ac:dyDescent="0.2">
      <c r="A1922" s="78" t="s">
        <v>164</v>
      </c>
      <c r="B1922" s="80">
        <v>2</v>
      </c>
      <c r="C1922" s="83">
        <v>477539.56</v>
      </c>
      <c r="D1922" s="83">
        <v>0</v>
      </c>
      <c r="E1922" s="83">
        <v>477539.56</v>
      </c>
      <c r="F1922" s="78" t="s">
        <v>4470</v>
      </c>
      <c r="G1922" s="78" t="s">
        <v>334</v>
      </c>
      <c r="H1922" s="78" t="s">
        <v>605</v>
      </c>
      <c r="I1922" s="78" t="s">
        <v>4471</v>
      </c>
    </row>
    <row r="1923" spans="1:9" ht="12.75" hidden="1" x14ac:dyDescent="0.2">
      <c r="A1923" s="78" t="s">
        <v>164</v>
      </c>
      <c r="B1923" s="80">
        <v>3</v>
      </c>
      <c r="C1923" s="83">
        <v>477539.56</v>
      </c>
      <c r="D1923" s="83">
        <v>0</v>
      </c>
      <c r="E1923" s="83">
        <v>477539.56</v>
      </c>
      <c r="F1923" s="78" t="s">
        <v>4472</v>
      </c>
      <c r="G1923" s="78" t="s">
        <v>334</v>
      </c>
      <c r="H1923" s="78" t="s">
        <v>608</v>
      </c>
      <c r="I1923" s="78" t="s">
        <v>4473</v>
      </c>
    </row>
    <row r="1924" spans="1:9" ht="12.75" hidden="1" x14ac:dyDescent="0.2">
      <c r="A1924" s="78" t="s">
        <v>164</v>
      </c>
      <c r="B1924" s="80">
        <v>4</v>
      </c>
      <c r="C1924" s="83">
        <v>477539.56</v>
      </c>
      <c r="D1924" s="83">
        <v>0</v>
      </c>
      <c r="E1924" s="83">
        <v>477539.56</v>
      </c>
      <c r="F1924" s="78" t="s">
        <v>4474</v>
      </c>
      <c r="G1924" s="78" t="s">
        <v>334</v>
      </c>
      <c r="H1924" s="78" t="s">
        <v>611</v>
      </c>
      <c r="I1924" s="78" t="s">
        <v>4475</v>
      </c>
    </row>
    <row r="1925" spans="1:9" ht="12.75" hidden="1" x14ac:dyDescent="0.2">
      <c r="A1925" s="78" t="s">
        <v>164</v>
      </c>
      <c r="B1925" s="80">
        <v>5</v>
      </c>
      <c r="C1925" s="83">
        <v>477539.56</v>
      </c>
      <c r="D1925" s="83">
        <v>0</v>
      </c>
      <c r="E1925" s="83">
        <v>477539.56</v>
      </c>
      <c r="F1925" s="78" t="s">
        <v>4476</v>
      </c>
      <c r="G1925" s="78" t="s">
        <v>334</v>
      </c>
      <c r="H1925" s="78" t="s">
        <v>614</v>
      </c>
      <c r="I1925" s="78" t="s">
        <v>4477</v>
      </c>
    </row>
    <row r="1926" spans="1:9" ht="12.75" hidden="1" x14ac:dyDescent="0.2">
      <c r="A1926" s="78" t="s">
        <v>164</v>
      </c>
      <c r="B1926" s="80">
        <v>6</v>
      </c>
      <c r="C1926" s="83">
        <v>409225.41</v>
      </c>
      <c r="D1926" s="83">
        <v>0</v>
      </c>
      <c r="E1926" s="83">
        <v>409225.41</v>
      </c>
      <c r="F1926" s="78" t="s">
        <v>4478</v>
      </c>
      <c r="G1926" s="78" t="s">
        <v>334</v>
      </c>
      <c r="H1926" s="78" t="s">
        <v>617</v>
      </c>
      <c r="I1926" s="78" t="s">
        <v>4479</v>
      </c>
    </row>
    <row r="1927" spans="1:9" ht="12.75" hidden="1" x14ac:dyDescent="0.2">
      <c r="A1927" s="78" t="s">
        <v>164</v>
      </c>
      <c r="B1927" s="80">
        <v>7</v>
      </c>
      <c r="C1927" s="83">
        <v>410197.29</v>
      </c>
      <c r="D1927" s="83">
        <v>0</v>
      </c>
      <c r="E1927" s="83">
        <v>410197.29</v>
      </c>
      <c r="F1927" s="78" t="s">
        <v>4480</v>
      </c>
      <c r="G1927" s="78" t="s">
        <v>334</v>
      </c>
      <c r="H1927" s="78" t="s">
        <v>620</v>
      </c>
      <c r="I1927" s="78" t="s">
        <v>4481</v>
      </c>
    </row>
    <row r="1928" spans="1:9" ht="12.75" hidden="1" x14ac:dyDescent="0.2">
      <c r="A1928" s="78" t="s">
        <v>164</v>
      </c>
      <c r="B1928" s="80">
        <v>8</v>
      </c>
      <c r="C1928" s="83">
        <v>410203.69</v>
      </c>
      <c r="D1928" s="83">
        <v>0</v>
      </c>
      <c r="E1928" s="83">
        <v>410203.69</v>
      </c>
      <c r="F1928" s="78" t="s">
        <v>4482</v>
      </c>
      <c r="G1928" s="78" t="s">
        <v>334</v>
      </c>
      <c r="H1928" s="78" t="s">
        <v>623</v>
      </c>
      <c r="I1928" s="78" t="s">
        <v>4483</v>
      </c>
    </row>
    <row r="1929" spans="1:9" ht="12.75" hidden="1" x14ac:dyDescent="0.2">
      <c r="A1929" s="78" t="s">
        <v>164</v>
      </c>
      <c r="B1929" s="80">
        <v>9</v>
      </c>
      <c r="C1929" s="83">
        <v>447731.01</v>
      </c>
      <c r="D1929" s="83">
        <v>0</v>
      </c>
      <c r="E1929" s="83">
        <v>447731.01</v>
      </c>
      <c r="F1929" s="78" t="s">
        <v>4484</v>
      </c>
      <c r="G1929" s="78" t="s">
        <v>334</v>
      </c>
      <c r="H1929" s="78" t="s">
        <v>626</v>
      </c>
      <c r="I1929" s="78" t="s">
        <v>4485</v>
      </c>
    </row>
    <row r="1930" spans="1:9" ht="12.75" hidden="1" x14ac:dyDescent="0.2">
      <c r="A1930" s="78" t="s">
        <v>164</v>
      </c>
      <c r="B1930" s="80">
        <v>10</v>
      </c>
      <c r="C1930" s="83">
        <v>447731.02</v>
      </c>
      <c r="D1930" s="83">
        <v>0</v>
      </c>
      <c r="E1930" s="83">
        <v>447731.02</v>
      </c>
      <c r="F1930" s="78" t="s">
        <v>4486</v>
      </c>
      <c r="G1930" s="78" t="s">
        <v>334</v>
      </c>
      <c r="H1930" s="78" t="s">
        <v>629</v>
      </c>
      <c r="I1930" s="78" t="s">
        <v>4487</v>
      </c>
    </row>
    <row r="1931" spans="1:9" ht="12.75" hidden="1" x14ac:dyDescent="0.2">
      <c r="A1931" s="78" t="s">
        <v>164</v>
      </c>
      <c r="B1931" s="80">
        <v>11</v>
      </c>
      <c r="C1931" s="83">
        <v>447731.01</v>
      </c>
      <c r="D1931" s="83">
        <v>0</v>
      </c>
      <c r="E1931" s="83">
        <v>447731.01</v>
      </c>
      <c r="F1931" s="78" t="s">
        <v>4488</v>
      </c>
      <c r="G1931" s="78" t="s">
        <v>334</v>
      </c>
      <c r="H1931" s="78" t="s">
        <v>632</v>
      </c>
      <c r="I1931" s="78" t="s">
        <v>4489</v>
      </c>
    </row>
    <row r="1932" spans="1:9" ht="12.75" hidden="1" x14ac:dyDescent="0.2">
      <c r="A1932" s="78" t="s">
        <v>164</v>
      </c>
      <c r="B1932" s="80">
        <v>12</v>
      </c>
      <c r="C1932" s="83">
        <v>447710.62</v>
      </c>
      <c r="D1932" s="83">
        <v>0</v>
      </c>
      <c r="E1932" s="83">
        <v>447710.62</v>
      </c>
      <c r="F1932" s="78" t="s">
        <v>4490</v>
      </c>
      <c r="G1932" s="78" t="s">
        <v>334</v>
      </c>
      <c r="H1932" s="78" t="s">
        <v>635</v>
      </c>
      <c r="I1932" s="78" t="s">
        <v>4491</v>
      </c>
    </row>
    <row r="1933" spans="1:9" ht="12.75" hidden="1" x14ac:dyDescent="0.2">
      <c r="A1933" s="78" t="s">
        <v>165</v>
      </c>
      <c r="B1933" s="80">
        <v>1</v>
      </c>
      <c r="C1933" s="83">
        <v>200782.63</v>
      </c>
      <c r="D1933" s="83">
        <v>0</v>
      </c>
      <c r="E1933" s="83">
        <v>200782.63</v>
      </c>
      <c r="F1933" s="78" t="s">
        <v>4492</v>
      </c>
      <c r="G1933" s="78" t="s">
        <v>394</v>
      </c>
      <c r="H1933" s="78" t="s">
        <v>602</v>
      </c>
      <c r="I1933" s="78" t="s">
        <v>4493</v>
      </c>
    </row>
    <row r="1934" spans="1:9" ht="12.75" hidden="1" x14ac:dyDescent="0.2">
      <c r="A1934" s="78" t="s">
        <v>165</v>
      </c>
      <c r="B1934" s="80">
        <v>2</v>
      </c>
      <c r="C1934" s="83">
        <v>200782.63</v>
      </c>
      <c r="D1934" s="83">
        <v>0</v>
      </c>
      <c r="E1934" s="83">
        <v>200782.63</v>
      </c>
      <c r="F1934" s="78" t="s">
        <v>4494</v>
      </c>
      <c r="G1934" s="78" t="s">
        <v>394</v>
      </c>
      <c r="H1934" s="78" t="s">
        <v>605</v>
      </c>
      <c r="I1934" s="78" t="s">
        <v>4495</v>
      </c>
    </row>
    <row r="1935" spans="1:9" ht="12.75" hidden="1" x14ac:dyDescent="0.2">
      <c r="A1935" s="78" t="s">
        <v>165</v>
      </c>
      <c r="B1935" s="80">
        <v>3</v>
      </c>
      <c r="C1935" s="83">
        <v>200782.63</v>
      </c>
      <c r="D1935" s="83">
        <v>0</v>
      </c>
      <c r="E1935" s="83">
        <v>200782.63</v>
      </c>
      <c r="F1935" s="78" t="s">
        <v>4496</v>
      </c>
      <c r="G1935" s="78" t="s">
        <v>394</v>
      </c>
      <c r="H1935" s="78" t="s">
        <v>608</v>
      </c>
      <c r="I1935" s="78" t="s">
        <v>4497</v>
      </c>
    </row>
    <row r="1936" spans="1:9" ht="12.75" hidden="1" x14ac:dyDescent="0.2">
      <c r="A1936" s="78" t="s">
        <v>165</v>
      </c>
      <c r="B1936" s="80">
        <v>4</v>
      </c>
      <c r="C1936" s="83">
        <v>200782.63</v>
      </c>
      <c r="D1936" s="83">
        <v>0</v>
      </c>
      <c r="E1936" s="83">
        <v>200782.63</v>
      </c>
      <c r="F1936" s="78" t="s">
        <v>4498</v>
      </c>
      <c r="G1936" s="78" t="s">
        <v>394</v>
      </c>
      <c r="H1936" s="78" t="s">
        <v>611</v>
      </c>
      <c r="I1936" s="78" t="s">
        <v>4499</v>
      </c>
    </row>
    <row r="1937" spans="1:9" ht="12.75" hidden="1" x14ac:dyDescent="0.2">
      <c r="A1937" s="78" t="s">
        <v>165</v>
      </c>
      <c r="B1937" s="80">
        <v>5</v>
      </c>
      <c r="C1937" s="83">
        <v>200782.63</v>
      </c>
      <c r="D1937" s="83">
        <v>0</v>
      </c>
      <c r="E1937" s="83">
        <v>200782.63</v>
      </c>
      <c r="F1937" s="78" t="s">
        <v>4500</v>
      </c>
      <c r="G1937" s="78" t="s">
        <v>394</v>
      </c>
      <c r="H1937" s="78" t="s">
        <v>614</v>
      </c>
      <c r="I1937" s="78" t="s">
        <v>4501</v>
      </c>
    </row>
    <row r="1938" spans="1:9" ht="12.75" hidden="1" x14ac:dyDescent="0.2">
      <c r="A1938" s="78" t="s">
        <v>165</v>
      </c>
      <c r="B1938" s="80">
        <v>6</v>
      </c>
      <c r="C1938" s="83">
        <v>877716.64</v>
      </c>
      <c r="D1938" s="83">
        <v>0</v>
      </c>
      <c r="E1938" s="83">
        <v>877716.64</v>
      </c>
      <c r="F1938" s="78" t="s">
        <v>4502</v>
      </c>
      <c r="G1938" s="78" t="s">
        <v>394</v>
      </c>
      <c r="H1938" s="78" t="s">
        <v>617</v>
      </c>
      <c r="I1938" s="78" t="s">
        <v>4503</v>
      </c>
    </row>
    <row r="1939" spans="1:9" ht="12.75" hidden="1" x14ac:dyDescent="0.2">
      <c r="A1939" s="78" t="s">
        <v>165</v>
      </c>
      <c r="B1939" s="80">
        <v>7</v>
      </c>
      <c r="C1939" s="83">
        <v>894248.86</v>
      </c>
      <c r="D1939" s="83">
        <v>0</v>
      </c>
      <c r="E1939" s="83">
        <v>894248.86</v>
      </c>
      <c r="F1939" s="78" t="s">
        <v>4504</v>
      </c>
      <c r="G1939" s="78" t="s">
        <v>394</v>
      </c>
      <c r="H1939" s="78" t="s">
        <v>620</v>
      </c>
      <c r="I1939" s="78" t="s">
        <v>4505</v>
      </c>
    </row>
    <row r="1940" spans="1:9" ht="12.75" hidden="1" x14ac:dyDescent="0.2">
      <c r="A1940" s="78" t="s">
        <v>165</v>
      </c>
      <c r="B1940" s="80">
        <v>8</v>
      </c>
      <c r="C1940" s="83">
        <v>894256.95</v>
      </c>
      <c r="D1940" s="83">
        <v>0</v>
      </c>
      <c r="E1940" s="83">
        <v>894256.95</v>
      </c>
      <c r="F1940" s="78" t="s">
        <v>4506</v>
      </c>
      <c r="G1940" s="78" t="s">
        <v>394</v>
      </c>
      <c r="H1940" s="78" t="s">
        <v>623</v>
      </c>
      <c r="I1940" s="78" t="s">
        <v>4507</v>
      </c>
    </row>
    <row r="1941" spans="1:9" ht="12.75" hidden="1" x14ac:dyDescent="0.2">
      <c r="A1941" s="78" t="s">
        <v>165</v>
      </c>
      <c r="B1941" s="80">
        <v>9</v>
      </c>
      <c r="C1941" s="83">
        <v>941699.63</v>
      </c>
      <c r="D1941" s="83">
        <v>0</v>
      </c>
      <c r="E1941" s="83">
        <v>941699.63</v>
      </c>
      <c r="F1941" s="78" t="s">
        <v>4508</v>
      </c>
      <c r="G1941" s="78" t="s">
        <v>394</v>
      </c>
      <c r="H1941" s="78" t="s">
        <v>626</v>
      </c>
      <c r="I1941" s="78" t="s">
        <v>4509</v>
      </c>
    </row>
    <row r="1942" spans="1:9" ht="12.75" hidden="1" x14ac:dyDescent="0.2">
      <c r="A1942" s="78" t="s">
        <v>165</v>
      </c>
      <c r="B1942" s="80">
        <v>10</v>
      </c>
      <c r="C1942" s="83">
        <v>941699.63</v>
      </c>
      <c r="D1942" s="83">
        <v>0</v>
      </c>
      <c r="E1942" s="83">
        <v>941699.63</v>
      </c>
      <c r="F1942" s="78" t="s">
        <v>4510</v>
      </c>
      <c r="G1942" s="78" t="s">
        <v>394</v>
      </c>
      <c r="H1942" s="78" t="s">
        <v>629</v>
      </c>
      <c r="I1942" s="78" t="s">
        <v>4511</v>
      </c>
    </row>
    <row r="1943" spans="1:9" ht="12.75" hidden="1" x14ac:dyDescent="0.2">
      <c r="A1943" s="78" t="s">
        <v>165</v>
      </c>
      <c r="B1943" s="80">
        <v>11</v>
      </c>
      <c r="C1943" s="83">
        <v>941699.63</v>
      </c>
      <c r="D1943" s="83">
        <v>0</v>
      </c>
      <c r="E1943" s="83">
        <v>941699.63</v>
      </c>
      <c r="F1943" s="78" t="s">
        <v>4512</v>
      </c>
      <c r="G1943" s="78" t="s">
        <v>394</v>
      </c>
      <c r="H1943" s="78" t="s">
        <v>632</v>
      </c>
      <c r="I1943" s="78" t="s">
        <v>4513</v>
      </c>
    </row>
    <row r="1944" spans="1:9" ht="12.75" hidden="1" x14ac:dyDescent="0.2">
      <c r="A1944" s="78" t="s">
        <v>165</v>
      </c>
      <c r="B1944" s="80">
        <v>12</v>
      </c>
      <c r="C1944" s="83">
        <v>941673.84</v>
      </c>
      <c r="D1944" s="83">
        <v>0</v>
      </c>
      <c r="E1944" s="83">
        <v>941673.84</v>
      </c>
      <c r="F1944" s="78" t="s">
        <v>4514</v>
      </c>
      <c r="G1944" s="78" t="s">
        <v>394</v>
      </c>
      <c r="H1944" s="78" t="s">
        <v>635</v>
      </c>
      <c r="I1944" s="78" t="s">
        <v>4515</v>
      </c>
    </row>
    <row r="1945" spans="1:9" ht="12.75" hidden="1" x14ac:dyDescent="0.2">
      <c r="A1945" s="78" t="s">
        <v>166</v>
      </c>
      <c r="B1945" s="80">
        <v>1</v>
      </c>
      <c r="C1945" s="83">
        <v>2354864.63</v>
      </c>
      <c r="D1945" s="83">
        <v>0</v>
      </c>
      <c r="E1945" s="83">
        <v>2354864.63</v>
      </c>
      <c r="F1945" s="78" t="s">
        <v>4516</v>
      </c>
      <c r="G1945" s="78" t="s">
        <v>484</v>
      </c>
      <c r="H1945" s="78" t="s">
        <v>602</v>
      </c>
      <c r="I1945" s="78" t="s">
        <v>4517</v>
      </c>
    </row>
    <row r="1946" spans="1:9" ht="12.75" hidden="1" x14ac:dyDescent="0.2">
      <c r="A1946" s="78" t="s">
        <v>166</v>
      </c>
      <c r="B1946" s="80">
        <v>2</v>
      </c>
      <c r="C1946" s="83">
        <v>2355364.63</v>
      </c>
      <c r="D1946" s="83">
        <v>0</v>
      </c>
      <c r="E1946" s="83">
        <v>2355364.63</v>
      </c>
      <c r="F1946" s="78" t="s">
        <v>4518</v>
      </c>
      <c r="G1946" s="78" t="s">
        <v>484</v>
      </c>
      <c r="H1946" s="78" t="s">
        <v>605</v>
      </c>
      <c r="I1946" s="78" t="s">
        <v>4519</v>
      </c>
    </row>
    <row r="1947" spans="1:9" ht="12.75" hidden="1" x14ac:dyDescent="0.2">
      <c r="A1947" s="78" t="s">
        <v>166</v>
      </c>
      <c r="B1947" s="80">
        <v>3</v>
      </c>
      <c r="C1947" s="83">
        <v>2355293.2799999998</v>
      </c>
      <c r="D1947" s="83">
        <v>0</v>
      </c>
      <c r="E1947" s="83">
        <v>2355293.2799999998</v>
      </c>
      <c r="F1947" s="78" t="s">
        <v>4520</v>
      </c>
      <c r="G1947" s="78" t="s">
        <v>484</v>
      </c>
      <c r="H1947" s="78" t="s">
        <v>608</v>
      </c>
      <c r="I1947" s="78" t="s">
        <v>4521</v>
      </c>
    </row>
    <row r="1948" spans="1:9" ht="12.75" hidden="1" x14ac:dyDescent="0.2">
      <c r="A1948" s="78" t="s">
        <v>166</v>
      </c>
      <c r="B1948" s="80">
        <v>4</v>
      </c>
      <c r="C1948" s="83">
        <v>2390502.0299999998</v>
      </c>
      <c r="D1948" s="83">
        <v>0</v>
      </c>
      <c r="E1948" s="83">
        <v>2390502.0299999998</v>
      </c>
      <c r="F1948" s="78" t="s">
        <v>4522</v>
      </c>
      <c r="G1948" s="78" t="s">
        <v>484</v>
      </c>
      <c r="H1948" s="78" t="s">
        <v>611</v>
      </c>
      <c r="I1948" s="78" t="s">
        <v>4523</v>
      </c>
    </row>
    <row r="1949" spans="1:9" ht="12.75" hidden="1" x14ac:dyDescent="0.2">
      <c r="A1949" s="78" t="s">
        <v>166</v>
      </c>
      <c r="B1949" s="80">
        <v>5</v>
      </c>
      <c r="C1949" s="83">
        <v>2356188.7200000002</v>
      </c>
      <c r="D1949" s="83">
        <v>0</v>
      </c>
      <c r="E1949" s="83">
        <v>2356188.7200000002</v>
      </c>
      <c r="F1949" s="78" t="s">
        <v>4524</v>
      </c>
      <c r="G1949" s="78" t="s">
        <v>484</v>
      </c>
      <c r="H1949" s="78" t="s">
        <v>614</v>
      </c>
      <c r="I1949" s="78" t="s">
        <v>4525</v>
      </c>
    </row>
    <row r="1950" spans="1:9" ht="12.75" hidden="1" x14ac:dyDescent="0.2">
      <c r="A1950" s="78" t="s">
        <v>166</v>
      </c>
      <c r="B1950" s="80">
        <v>6</v>
      </c>
      <c r="C1950" s="83">
        <v>2820418.55</v>
      </c>
      <c r="D1950" s="83">
        <v>0</v>
      </c>
      <c r="E1950" s="83">
        <v>2820418.55</v>
      </c>
      <c r="F1950" s="78" t="s">
        <v>4526</v>
      </c>
      <c r="G1950" s="78" t="s">
        <v>484</v>
      </c>
      <c r="H1950" s="78" t="s">
        <v>617</v>
      </c>
      <c r="I1950" s="78" t="s">
        <v>4527</v>
      </c>
    </row>
    <row r="1951" spans="1:9" ht="12.75" hidden="1" x14ac:dyDescent="0.2">
      <c r="A1951" s="78" t="s">
        <v>166</v>
      </c>
      <c r="B1951" s="80">
        <v>7</v>
      </c>
      <c r="C1951" s="83">
        <v>2821094.23</v>
      </c>
      <c r="D1951" s="83">
        <v>0</v>
      </c>
      <c r="E1951" s="83">
        <v>2821094.23</v>
      </c>
      <c r="F1951" s="78" t="s">
        <v>4528</v>
      </c>
      <c r="G1951" s="78" t="s">
        <v>484</v>
      </c>
      <c r="H1951" s="78" t="s">
        <v>620</v>
      </c>
      <c r="I1951" s="78" t="s">
        <v>4529</v>
      </c>
    </row>
    <row r="1952" spans="1:9" ht="12.75" hidden="1" x14ac:dyDescent="0.2">
      <c r="A1952" s="78" t="s">
        <v>166</v>
      </c>
      <c r="B1952" s="80">
        <v>8</v>
      </c>
      <c r="C1952" s="83">
        <v>2821059.63</v>
      </c>
      <c r="D1952" s="83">
        <v>0</v>
      </c>
      <c r="E1952" s="83">
        <v>2821059.63</v>
      </c>
      <c r="F1952" s="78" t="s">
        <v>4530</v>
      </c>
      <c r="G1952" s="78" t="s">
        <v>484</v>
      </c>
      <c r="H1952" s="78" t="s">
        <v>623</v>
      </c>
      <c r="I1952" s="78" t="s">
        <v>4531</v>
      </c>
    </row>
    <row r="1953" spans="1:9" ht="12.75" hidden="1" x14ac:dyDescent="0.2">
      <c r="A1953" s="78" t="s">
        <v>166</v>
      </c>
      <c r="B1953" s="80">
        <v>9</v>
      </c>
      <c r="C1953" s="83">
        <v>2976207.23</v>
      </c>
      <c r="D1953" s="83">
        <v>0</v>
      </c>
      <c r="E1953" s="83">
        <v>2976207.23</v>
      </c>
      <c r="F1953" s="78" t="s">
        <v>4532</v>
      </c>
      <c r="G1953" s="78" t="s">
        <v>484</v>
      </c>
      <c r="H1953" s="78" t="s">
        <v>626</v>
      </c>
      <c r="I1953" s="78" t="s">
        <v>4533</v>
      </c>
    </row>
    <row r="1954" spans="1:9" ht="12.75" hidden="1" x14ac:dyDescent="0.2">
      <c r="A1954" s="78" t="s">
        <v>166</v>
      </c>
      <c r="B1954" s="80">
        <v>10</v>
      </c>
      <c r="C1954" s="83">
        <v>2976207.23</v>
      </c>
      <c r="D1954" s="83">
        <v>0</v>
      </c>
      <c r="E1954" s="83">
        <v>2976207.23</v>
      </c>
      <c r="F1954" s="78" t="s">
        <v>4534</v>
      </c>
      <c r="G1954" s="78" t="s">
        <v>484</v>
      </c>
      <c r="H1954" s="78" t="s">
        <v>629</v>
      </c>
      <c r="I1954" s="78" t="s">
        <v>4535</v>
      </c>
    </row>
    <row r="1955" spans="1:9" ht="12.75" hidden="1" x14ac:dyDescent="0.2">
      <c r="A1955" s="78" t="s">
        <v>166</v>
      </c>
      <c r="B1955" s="80">
        <v>11</v>
      </c>
      <c r="C1955" s="83">
        <v>2976207.23</v>
      </c>
      <c r="D1955" s="83">
        <v>0</v>
      </c>
      <c r="E1955" s="83">
        <v>2976207.23</v>
      </c>
      <c r="F1955" s="78" t="s">
        <v>4536</v>
      </c>
      <c r="G1955" s="78" t="s">
        <v>484</v>
      </c>
      <c r="H1955" s="78" t="s">
        <v>632</v>
      </c>
      <c r="I1955" s="78" t="s">
        <v>4537</v>
      </c>
    </row>
    <row r="1956" spans="1:9" ht="12.75" hidden="1" x14ac:dyDescent="0.2">
      <c r="A1956" s="78" t="s">
        <v>166</v>
      </c>
      <c r="B1956" s="80">
        <v>12</v>
      </c>
      <c r="C1956" s="83">
        <v>2976278.07</v>
      </c>
      <c r="D1956" s="83">
        <v>0</v>
      </c>
      <c r="E1956" s="83">
        <v>2976278.07</v>
      </c>
      <c r="F1956" s="78" t="s">
        <v>4538</v>
      </c>
      <c r="G1956" s="78" t="s">
        <v>484</v>
      </c>
      <c r="H1956" s="78" t="s">
        <v>635</v>
      </c>
      <c r="I1956" s="78" t="s">
        <v>4539</v>
      </c>
    </row>
    <row r="1957" spans="1:9" ht="12.75" hidden="1" x14ac:dyDescent="0.2">
      <c r="A1957" s="78" t="s">
        <v>167</v>
      </c>
      <c r="B1957" s="80">
        <v>1</v>
      </c>
      <c r="C1957" s="83">
        <v>1902310.42</v>
      </c>
      <c r="D1957" s="83">
        <v>0</v>
      </c>
      <c r="E1957" s="83">
        <v>1902310.42</v>
      </c>
      <c r="F1957" s="78" t="s">
        <v>4540</v>
      </c>
      <c r="G1957" s="78" t="s">
        <v>486</v>
      </c>
      <c r="H1957" s="78" t="s">
        <v>602</v>
      </c>
      <c r="I1957" s="78" t="s">
        <v>4541</v>
      </c>
    </row>
    <row r="1958" spans="1:9" ht="12.75" hidden="1" x14ac:dyDescent="0.2">
      <c r="A1958" s="78" t="s">
        <v>167</v>
      </c>
      <c r="B1958" s="80">
        <v>2</v>
      </c>
      <c r="C1958" s="83">
        <v>1902310.42</v>
      </c>
      <c r="D1958" s="83">
        <v>0</v>
      </c>
      <c r="E1958" s="83">
        <v>1902310.42</v>
      </c>
      <c r="F1958" s="78" t="s">
        <v>4542</v>
      </c>
      <c r="G1958" s="78" t="s">
        <v>486</v>
      </c>
      <c r="H1958" s="78" t="s">
        <v>605</v>
      </c>
      <c r="I1958" s="78" t="s">
        <v>4543</v>
      </c>
    </row>
    <row r="1959" spans="1:9" ht="12.75" hidden="1" x14ac:dyDescent="0.2">
      <c r="A1959" s="78" t="s">
        <v>167</v>
      </c>
      <c r="B1959" s="80">
        <v>3</v>
      </c>
      <c r="C1959" s="83">
        <v>1902310.42</v>
      </c>
      <c r="D1959" s="83">
        <v>0</v>
      </c>
      <c r="E1959" s="83">
        <v>1902310.42</v>
      </c>
      <c r="F1959" s="78" t="s">
        <v>4544</v>
      </c>
      <c r="G1959" s="78" t="s">
        <v>486</v>
      </c>
      <c r="H1959" s="78" t="s">
        <v>608</v>
      </c>
      <c r="I1959" s="78" t="s">
        <v>4545</v>
      </c>
    </row>
    <row r="1960" spans="1:9" ht="12.75" hidden="1" x14ac:dyDescent="0.2">
      <c r="A1960" s="78" t="s">
        <v>167</v>
      </c>
      <c r="B1960" s="80">
        <v>4</v>
      </c>
      <c r="C1960" s="83">
        <v>1902310.42</v>
      </c>
      <c r="D1960" s="83">
        <v>0</v>
      </c>
      <c r="E1960" s="83">
        <v>1902310.42</v>
      </c>
      <c r="F1960" s="78" t="s">
        <v>4546</v>
      </c>
      <c r="G1960" s="78" t="s">
        <v>486</v>
      </c>
      <c r="H1960" s="78" t="s">
        <v>611</v>
      </c>
      <c r="I1960" s="78" t="s">
        <v>4547</v>
      </c>
    </row>
    <row r="1961" spans="1:9" ht="12.75" hidden="1" x14ac:dyDescent="0.2">
      <c r="A1961" s="78" t="s">
        <v>167</v>
      </c>
      <c r="B1961" s="80">
        <v>5</v>
      </c>
      <c r="C1961" s="83">
        <v>1902310.42</v>
      </c>
      <c r="D1961" s="83">
        <v>0</v>
      </c>
      <c r="E1961" s="83">
        <v>1902310.42</v>
      </c>
      <c r="F1961" s="78" t="s">
        <v>4548</v>
      </c>
      <c r="G1961" s="78" t="s">
        <v>486</v>
      </c>
      <c r="H1961" s="78" t="s">
        <v>614</v>
      </c>
      <c r="I1961" s="78" t="s">
        <v>4549</v>
      </c>
    </row>
    <row r="1962" spans="1:9" ht="12.75" hidden="1" x14ac:dyDescent="0.2">
      <c r="A1962" s="78" t="s">
        <v>167</v>
      </c>
      <c r="B1962" s="80">
        <v>6</v>
      </c>
      <c r="C1962" s="83">
        <v>1816184.52</v>
      </c>
      <c r="D1962" s="83">
        <v>0</v>
      </c>
      <c r="E1962" s="83">
        <v>1816184.52</v>
      </c>
      <c r="F1962" s="78" t="s">
        <v>4550</v>
      </c>
      <c r="G1962" s="78" t="s">
        <v>486</v>
      </c>
      <c r="H1962" s="78" t="s">
        <v>617</v>
      </c>
      <c r="I1962" s="78" t="s">
        <v>4551</v>
      </c>
    </row>
    <row r="1963" spans="1:9" ht="12.75" hidden="1" x14ac:dyDescent="0.2">
      <c r="A1963" s="78" t="s">
        <v>167</v>
      </c>
      <c r="B1963" s="80">
        <v>7</v>
      </c>
      <c r="C1963" s="83">
        <v>1816168.96</v>
      </c>
      <c r="D1963" s="83">
        <v>0</v>
      </c>
      <c r="E1963" s="83">
        <v>1816168.96</v>
      </c>
      <c r="F1963" s="78" t="s">
        <v>4552</v>
      </c>
      <c r="G1963" s="78" t="s">
        <v>486</v>
      </c>
      <c r="H1963" s="78" t="s">
        <v>620</v>
      </c>
      <c r="I1963" s="78" t="s">
        <v>4553</v>
      </c>
    </row>
    <row r="1964" spans="1:9" ht="12.75" hidden="1" x14ac:dyDescent="0.2">
      <c r="A1964" s="78" t="s">
        <v>167</v>
      </c>
      <c r="B1964" s="80">
        <v>8</v>
      </c>
      <c r="C1964" s="83">
        <v>1816152.52</v>
      </c>
      <c r="D1964" s="83">
        <v>0</v>
      </c>
      <c r="E1964" s="83">
        <v>1816152.52</v>
      </c>
      <c r="F1964" s="78" t="s">
        <v>4554</v>
      </c>
      <c r="G1964" s="78" t="s">
        <v>486</v>
      </c>
      <c r="H1964" s="78" t="s">
        <v>623</v>
      </c>
      <c r="I1964" s="78" t="s">
        <v>4555</v>
      </c>
    </row>
    <row r="1965" spans="1:9" ht="12.75" hidden="1" x14ac:dyDescent="0.2">
      <c r="A1965" s="78" t="s">
        <v>167</v>
      </c>
      <c r="B1965" s="80">
        <v>9</v>
      </c>
      <c r="C1965" s="83">
        <v>1884618.92</v>
      </c>
      <c r="D1965" s="83">
        <v>0</v>
      </c>
      <c r="E1965" s="83">
        <v>1884618.92</v>
      </c>
      <c r="F1965" s="78" t="s">
        <v>4556</v>
      </c>
      <c r="G1965" s="78" t="s">
        <v>486</v>
      </c>
      <c r="H1965" s="78" t="s">
        <v>626</v>
      </c>
      <c r="I1965" s="78" t="s">
        <v>4557</v>
      </c>
    </row>
    <row r="1966" spans="1:9" ht="12.75" hidden="1" x14ac:dyDescent="0.2">
      <c r="A1966" s="78" t="s">
        <v>167</v>
      </c>
      <c r="B1966" s="80">
        <v>10</v>
      </c>
      <c r="C1966" s="83">
        <v>1884618.92</v>
      </c>
      <c r="D1966" s="83">
        <v>0</v>
      </c>
      <c r="E1966" s="83">
        <v>1884618.92</v>
      </c>
      <c r="F1966" s="78" t="s">
        <v>4558</v>
      </c>
      <c r="G1966" s="78" t="s">
        <v>486</v>
      </c>
      <c r="H1966" s="78" t="s">
        <v>629</v>
      </c>
      <c r="I1966" s="78" t="s">
        <v>4559</v>
      </c>
    </row>
    <row r="1967" spans="1:9" ht="12.75" hidden="1" x14ac:dyDescent="0.2">
      <c r="A1967" s="78" t="s">
        <v>167</v>
      </c>
      <c r="B1967" s="80">
        <v>11</v>
      </c>
      <c r="C1967" s="83">
        <v>1857396.2</v>
      </c>
      <c r="D1967" s="83">
        <v>0</v>
      </c>
      <c r="E1967" s="83">
        <v>1857396.2</v>
      </c>
      <c r="F1967" s="78" t="s">
        <v>4560</v>
      </c>
      <c r="G1967" s="78" t="s">
        <v>486</v>
      </c>
      <c r="H1967" s="78" t="s">
        <v>632</v>
      </c>
      <c r="I1967" s="78" t="s">
        <v>4561</v>
      </c>
    </row>
    <row r="1968" spans="1:9" ht="12.75" hidden="1" x14ac:dyDescent="0.2">
      <c r="A1968" s="78" t="s">
        <v>167</v>
      </c>
      <c r="B1968" s="80">
        <v>12</v>
      </c>
      <c r="C1968" s="83">
        <v>1857901.23</v>
      </c>
      <c r="D1968" s="83">
        <v>0</v>
      </c>
      <c r="E1968" s="83">
        <v>1857901.23</v>
      </c>
      <c r="F1968" s="78" t="s">
        <v>4562</v>
      </c>
      <c r="G1968" s="78" t="s">
        <v>486</v>
      </c>
      <c r="H1968" s="78" t="s">
        <v>635</v>
      </c>
      <c r="I1968" s="78" t="s">
        <v>4563</v>
      </c>
    </row>
    <row r="1969" spans="1:9" ht="12.75" hidden="1" x14ac:dyDescent="0.2">
      <c r="A1969" s="78" t="s">
        <v>168</v>
      </c>
      <c r="B1969" s="80">
        <v>1</v>
      </c>
      <c r="C1969" s="83">
        <v>11240606.32</v>
      </c>
      <c r="D1969" s="83">
        <v>0</v>
      </c>
      <c r="E1969" s="83">
        <v>11240606.32</v>
      </c>
      <c r="F1969" s="78" t="s">
        <v>4564</v>
      </c>
      <c r="G1969" s="78" t="s">
        <v>447</v>
      </c>
      <c r="H1969" s="78" t="s">
        <v>602</v>
      </c>
      <c r="I1969" s="78" t="s">
        <v>4565</v>
      </c>
    </row>
    <row r="1970" spans="1:9" ht="12.75" hidden="1" x14ac:dyDescent="0.2">
      <c r="A1970" s="78" t="s">
        <v>168</v>
      </c>
      <c r="B1970" s="80">
        <v>2</v>
      </c>
      <c r="C1970" s="83">
        <v>11241855.699999999</v>
      </c>
      <c r="D1970" s="83">
        <v>0</v>
      </c>
      <c r="E1970" s="83">
        <v>11241855.699999999</v>
      </c>
      <c r="F1970" s="78" t="s">
        <v>4566</v>
      </c>
      <c r="G1970" s="78" t="s">
        <v>447</v>
      </c>
      <c r="H1970" s="78" t="s">
        <v>605</v>
      </c>
      <c r="I1970" s="78" t="s">
        <v>4567</v>
      </c>
    </row>
    <row r="1971" spans="1:9" ht="12.75" hidden="1" x14ac:dyDescent="0.2">
      <c r="A1971" s="78" t="s">
        <v>168</v>
      </c>
      <c r="B1971" s="80">
        <v>3</v>
      </c>
      <c r="C1971" s="83">
        <v>11242786.32</v>
      </c>
      <c r="D1971" s="83">
        <v>0</v>
      </c>
      <c r="E1971" s="83">
        <v>11242786.32</v>
      </c>
      <c r="F1971" s="78" t="s">
        <v>4568</v>
      </c>
      <c r="G1971" s="78" t="s">
        <v>447</v>
      </c>
      <c r="H1971" s="78" t="s">
        <v>608</v>
      </c>
      <c r="I1971" s="78" t="s">
        <v>4569</v>
      </c>
    </row>
    <row r="1972" spans="1:9" ht="12.75" hidden="1" x14ac:dyDescent="0.2">
      <c r="A1972" s="78" t="s">
        <v>168</v>
      </c>
      <c r="B1972" s="80">
        <v>4</v>
      </c>
      <c r="C1972" s="83">
        <v>11242786.34</v>
      </c>
      <c r="D1972" s="83">
        <v>0</v>
      </c>
      <c r="E1972" s="83">
        <v>11242786.34</v>
      </c>
      <c r="F1972" s="78" t="s">
        <v>4570</v>
      </c>
      <c r="G1972" s="78" t="s">
        <v>447</v>
      </c>
      <c r="H1972" s="78" t="s">
        <v>611</v>
      </c>
      <c r="I1972" s="78" t="s">
        <v>4571</v>
      </c>
    </row>
    <row r="1973" spans="1:9" ht="12.75" hidden="1" x14ac:dyDescent="0.2">
      <c r="A1973" s="78" t="s">
        <v>168</v>
      </c>
      <c r="B1973" s="80">
        <v>5</v>
      </c>
      <c r="C1973" s="83">
        <v>11242785.65</v>
      </c>
      <c r="D1973" s="83">
        <v>0</v>
      </c>
      <c r="E1973" s="83">
        <v>11242785.65</v>
      </c>
      <c r="F1973" s="78" t="s">
        <v>4572</v>
      </c>
      <c r="G1973" s="78" t="s">
        <v>447</v>
      </c>
      <c r="H1973" s="78" t="s">
        <v>614</v>
      </c>
      <c r="I1973" s="78" t="s">
        <v>4573</v>
      </c>
    </row>
    <row r="1974" spans="1:9" ht="12.75" hidden="1" x14ac:dyDescent="0.2">
      <c r="A1974" s="78" t="s">
        <v>168</v>
      </c>
      <c r="B1974" s="80">
        <v>6</v>
      </c>
      <c r="C1974" s="83">
        <v>12019814.34</v>
      </c>
      <c r="D1974" s="83">
        <v>0</v>
      </c>
      <c r="E1974" s="83">
        <v>12019814.34</v>
      </c>
      <c r="F1974" s="78" t="s">
        <v>4574</v>
      </c>
      <c r="G1974" s="78" t="s">
        <v>447</v>
      </c>
      <c r="H1974" s="78" t="s">
        <v>617</v>
      </c>
      <c r="I1974" s="78" t="s">
        <v>4575</v>
      </c>
    </row>
    <row r="1975" spans="1:9" ht="12.75" hidden="1" x14ac:dyDescent="0.2">
      <c r="A1975" s="78" t="s">
        <v>168</v>
      </c>
      <c r="B1975" s="80">
        <v>7</v>
      </c>
      <c r="C1975" s="83">
        <v>12017757.050000001</v>
      </c>
      <c r="D1975" s="83">
        <v>0</v>
      </c>
      <c r="E1975" s="83">
        <v>12017757.050000001</v>
      </c>
      <c r="F1975" s="78" t="s">
        <v>4576</v>
      </c>
      <c r="G1975" s="78" t="s">
        <v>447</v>
      </c>
      <c r="H1975" s="78" t="s">
        <v>620</v>
      </c>
      <c r="I1975" s="78" t="s">
        <v>4577</v>
      </c>
    </row>
    <row r="1976" spans="1:9" ht="12.75" hidden="1" x14ac:dyDescent="0.2">
      <c r="A1976" s="78" t="s">
        <v>168</v>
      </c>
      <c r="B1976" s="80">
        <v>8</v>
      </c>
      <c r="C1976" s="83">
        <v>12017830.869999999</v>
      </c>
      <c r="D1976" s="83">
        <v>0</v>
      </c>
      <c r="E1976" s="83">
        <v>12017830.869999999</v>
      </c>
      <c r="F1976" s="78" t="s">
        <v>4578</v>
      </c>
      <c r="G1976" s="78" t="s">
        <v>447</v>
      </c>
      <c r="H1976" s="78" t="s">
        <v>623</v>
      </c>
      <c r="I1976" s="78" t="s">
        <v>4579</v>
      </c>
    </row>
    <row r="1977" spans="1:9" ht="12.75" hidden="1" x14ac:dyDescent="0.2">
      <c r="A1977" s="78" t="s">
        <v>168</v>
      </c>
      <c r="B1977" s="80">
        <v>9</v>
      </c>
      <c r="C1977" s="83">
        <v>12455006.75</v>
      </c>
      <c r="D1977" s="83">
        <v>0</v>
      </c>
      <c r="E1977" s="83">
        <v>12455006.75</v>
      </c>
      <c r="F1977" s="78" t="s">
        <v>4580</v>
      </c>
      <c r="G1977" s="78" t="s">
        <v>447</v>
      </c>
      <c r="H1977" s="78" t="s">
        <v>626</v>
      </c>
      <c r="I1977" s="78" t="s">
        <v>4581</v>
      </c>
    </row>
    <row r="1978" spans="1:9" ht="12.75" hidden="1" x14ac:dyDescent="0.2">
      <c r="A1978" s="78" t="s">
        <v>168</v>
      </c>
      <c r="B1978" s="80">
        <v>10</v>
      </c>
      <c r="C1978" s="83">
        <v>12455023.4</v>
      </c>
      <c r="D1978" s="83">
        <v>0</v>
      </c>
      <c r="E1978" s="83">
        <v>12455023.4</v>
      </c>
      <c r="F1978" s="78" t="s">
        <v>4582</v>
      </c>
      <c r="G1978" s="78" t="s">
        <v>447</v>
      </c>
      <c r="H1978" s="78" t="s">
        <v>629</v>
      </c>
      <c r="I1978" s="78" t="s">
        <v>4583</v>
      </c>
    </row>
    <row r="1979" spans="1:9" ht="12.75" hidden="1" x14ac:dyDescent="0.2">
      <c r="A1979" s="78" t="s">
        <v>168</v>
      </c>
      <c r="B1979" s="80">
        <v>11</v>
      </c>
      <c r="C1979" s="83">
        <v>12455022.68</v>
      </c>
      <c r="D1979" s="83">
        <v>0</v>
      </c>
      <c r="E1979" s="83">
        <v>12455022.68</v>
      </c>
      <c r="F1979" s="78" t="s">
        <v>4584</v>
      </c>
      <c r="G1979" s="78" t="s">
        <v>447</v>
      </c>
      <c r="H1979" s="78" t="s">
        <v>632</v>
      </c>
      <c r="I1979" s="78" t="s">
        <v>4585</v>
      </c>
    </row>
    <row r="1980" spans="1:9" ht="12.75" hidden="1" x14ac:dyDescent="0.2">
      <c r="A1980" s="78" t="s">
        <v>168</v>
      </c>
      <c r="B1980" s="80">
        <v>12</v>
      </c>
      <c r="C1980" s="83">
        <v>12454564.9</v>
      </c>
      <c r="D1980" s="83">
        <v>0</v>
      </c>
      <c r="E1980" s="83">
        <v>12454564.9</v>
      </c>
      <c r="F1980" s="78" t="s">
        <v>4586</v>
      </c>
      <c r="G1980" s="78" t="s">
        <v>447</v>
      </c>
      <c r="H1980" s="78" t="s">
        <v>635</v>
      </c>
      <c r="I1980" s="78" t="s">
        <v>4587</v>
      </c>
    </row>
    <row r="1981" spans="1:9" ht="12.75" hidden="1" x14ac:dyDescent="0.2">
      <c r="A1981" s="78" t="s">
        <v>169</v>
      </c>
      <c r="B1981" s="80">
        <v>1</v>
      </c>
      <c r="C1981" s="83">
        <v>113195.34</v>
      </c>
      <c r="D1981" s="83">
        <v>0</v>
      </c>
      <c r="E1981" s="83">
        <v>113195.34</v>
      </c>
      <c r="F1981" s="78" t="s">
        <v>4588</v>
      </c>
      <c r="G1981" s="78" t="s">
        <v>4589</v>
      </c>
      <c r="H1981" s="78" t="s">
        <v>602</v>
      </c>
      <c r="I1981" s="78" t="s">
        <v>4590</v>
      </c>
    </row>
    <row r="1982" spans="1:9" ht="12.75" hidden="1" x14ac:dyDescent="0.2">
      <c r="A1982" s="78" t="s">
        <v>169</v>
      </c>
      <c r="B1982" s="80">
        <v>2</v>
      </c>
      <c r="C1982" s="83">
        <v>113195.34</v>
      </c>
      <c r="D1982" s="83">
        <v>0</v>
      </c>
      <c r="E1982" s="83">
        <v>113195.34</v>
      </c>
      <c r="F1982" s="78" t="s">
        <v>4591</v>
      </c>
      <c r="G1982" s="78" t="s">
        <v>4589</v>
      </c>
      <c r="H1982" s="78" t="s">
        <v>605</v>
      </c>
      <c r="I1982" s="78" t="s">
        <v>4592</v>
      </c>
    </row>
    <row r="1983" spans="1:9" ht="12.75" hidden="1" x14ac:dyDescent="0.2">
      <c r="A1983" s="78" t="s">
        <v>169</v>
      </c>
      <c r="B1983" s="80">
        <v>3</v>
      </c>
      <c r="C1983" s="83">
        <v>113195.34</v>
      </c>
      <c r="D1983" s="83">
        <v>0</v>
      </c>
      <c r="E1983" s="83">
        <v>113195.34</v>
      </c>
      <c r="F1983" s="78" t="s">
        <v>4593</v>
      </c>
      <c r="G1983" s="78" t="s">
        <v>4589</v>
      </c>
      <c r="H1983" s="78" t="s">
        <v>608</v>
      </c>
      <c r="I1983" s="78" t="s">
        <v>4594</v>
      </c>
    </row>
    <row r="1984" spans="1:9" ht="12.75" hidden="1" x14ac:dyDescent="0.2">
      <c r="A1984" s="78" t="s">
        <v>169</v>
      </c>
      <c r="B1984" s="80">
        <v>4</v>
      </c>
      <c r="C1984" s="83">
        <v>113195.34</v>
      </c>
      <c r="D1984" s="83">
        <v>0</v>
      </c>
      <c r="E1984" s="83">
        <v>113195.34</v>
      </c>
      <c r="F1984" s="78" t="s">
        <v>4595</v>
      </c>
      <c r="G1984" s="78" t="s">
        <v>4589</v>
      </c>
      <c r="H1984" s="78" t="s">
        <v>611</v>
      </c>
      <c r="I1984" s="78" t="s">
        <v>4596</v>
      </c>
    </row>
    <row r="1985" spans="1:9" ht="12.75" hidden="1" x14ac:dyDescent="0.2">
      <c r="A1985" s="78" t="s">
        <v>169</v>
      </c>
      <c r="B1985" s="80">
        <v>5</v>
      </c>
      <c r="C1985" s="83">
        <v>113195.34</v>
      </c>
      <c r="D1985" s="83">
        <v>0</v>
      </c>
      <c r="E1985" s="83">
        <v>113195.34</v>
      </c>
      <c r="F1985" s="78" t="s">
        <v>4597</v>
      </c>
      <c r="G1985" s="78" t="s">
        <v>4589</v>
      </c>
      <c r="H1985" s="78" t="s">
        <v>614</v>
      </c>
      <c r="I1985" s="78" t="s">
        <v>4598</v>
      </c>
    </row>
    <row r="1986" spans="1:9" ht="12.75" hidden="1" x14ac:dyDescent="0.2">
      <c r="A1986" s="78" t="s">
        <v>169</v>
      </c>
      <c r="B1986" s="80">
        <v>6</v>
      </c>
      <c r="C1986" s="83">
        <v>193304.69</v>
      </c>
      <c r="D1986" s="83">
        <v>0</v>
      </c>
      <c r="E1986" s="83">
        <v>193304.69</v>
      </c>
      <c r="F1986" s="78" t="s">
        <v>4599</v>
      </c>
      <c r="G1986" s="78" t="s">
        <v>4589</v>
      </c>
      <c r="H1986" s="78" t="s">
        <v>617</v>
      </c>
      <c r="I1986" s="78" t="s">
        <v>4600</v>
      </c>
    </row>
    <row r="1987" spans="1:9" ht="12.75" hidden="1" x14ac:dyDescent="0.2">
      <c r="A1987" s="78" t="s">
        <v>169</v>
      </c>
      <c r="B1987" s="80">
        <v>7</v>
      </c>
      <c r="C1987" s="83">
        <v>192499.12</v>
      </c>
      <c r="D1987" s="83">
        <v>0</v>
      </c>
      <c r="E1987" s="83">
        <v>192499.12</v>
      </c>
      <c r="F1987" s="78" t="s">
        <v>4601</v>
      </c>
      <c r="G1987" s="78" t="s">
        <v>4589</v>
      </c>
      <c r="H1987" s="78" t="s">
        <v>620</v>
      </c>
      <c r="I1987" s="78" t="s">
        <v>4602</v>
      </c>
    </row>
    <row r="1988" spans="1:9" ht="12.75" hidden="1" x14ac:dyDescent="0.2">
      <c r="A1988" s="78" t="s">
        <v>169</v>
      </c>
      <c r="B1988" s="80">
        <v>8</v>
      </c>
      <c r="C1988" s="83">
        <v>192502.89</v>
      </c>
      <c r="D1988" s="83">
        <v>0</v>
      </c>
      <c r="E1988" s="83">
        <v>192502.89</v>
      </c>
      <c r="F1988" s="78" t="s">
        <v>4603</v>
      </c>
      <c r="G1988" s="78" t="s">
        <v>4589</v>
      </c>
      <c r="H1988" s="78" t="s">
        <v>623</v>
      </c>
      <c r="I1988" s="78" t="s">
        <v>4604</v>
      </c>
    </row>
    <row r="1989" spans="1:9" ht="12.75" hidden="1" x14ac:dyDescent="0.2">
      <c r="A1989" s="78" t="s">
        <v>169</v>
      </c>
      <c r="B1989" s="80">
        <v>9</v>
      </c>
      <c r="C1989" s="83">
        <v>214655.31</v>
      </c>
      <c r="D1989" s="83">
        <v>0</v>
      </c>
      <c r="E1989" s="83">
        <v>214655.31</v>
      </c>
      <c r="F1989" s="78" t="s">
        <v>4605</v>
      </c>
      <c r="G1989" s="78" t="s">
        <v>4589</v>
      </c>
      <c r="H1989" s="78" t="s">
        <v>626</v>
      </c>
      <c r="I1989" s="78" t="s">
        <v>4606</v>
      </c>
    </row>
    <row r="1990" spans="1:9" ht="12.75" hidden="1" x14ac:dyDescent="0.2">
      <c r="A1990" s="78" t="s">
        <v>169</v>
      </c>
      <c r="B1990" s="80">
        <v>10</v>
      </c>
      <c r="C1990" s="83">
        <v>214655.3</v>
      </c>
      <c r="D1990" s="83">
        <v>0</v>
      </c>
      <c r="E1990" s="83">
        <v>214655.3</v>
      </c>
      <c r="F1990" s="78" t="s">
        <v>4607</v>
      </c>
      <c r="G1990" s="78" t="s">
        <v>4589</v>
      </c>
      <c r="H1990" s="78" t="s">
        <v>629</v>
      </c>
      <c r="I1990" s="78" t="s">
        <v>4608</v>
      </c>
    </row>
    <row r="1991" spans="1:9" ht="12.75" hidden="1" x14ac:dyDescent="0.2">
      <c r="A1991" s="78" t="s">
        <v>169</v>
      </c>
      <c r="B1991" s="80">
        <v>11</v>
      </c>
      <c r="C1991" s="83">
        <v>214655.31</v>
      </c>
      <c r="D1991" s="83">
        <v>0</v>
      </c>
      <c r="E1991" s="83">
        <v>214655.31</v>
      </c>
      <c r="F1991" s="78" t="s">
        <v>4609</v>
      </c>
      <c r="G1991" s="78" t="s">
        <v>4589</v>
      </c>
      <c r="H1991" s="78" t="s">
        <v>632</v>
      </c>
      <c r="I1991" s="78" t="s">
        <v>4610</v>
      </c>
    </row>
    <row r="1992" spans="1:9" ht="12.75" hidden="1" x14ac:dyDescent="0.2">
      <c r="A1992" s="78" t="s">
        <v>169</v>
      </c>
      <c r="B1992" s="80">
        <v>12</v>
      </c>
      <c r="C1992" s="83">
        <v>214643.26</v>
      </c>
      <c r="D1992" s="83">
        <v>0</v>
      </c>
      <c r="E1992" s="83">
        <v>214643.26</v>
      </c>
      <c r="F1992" s="78" t="s">
        <v>4611</v>
      </c>
      <c r="G1992" s="78" t="s">
        <v>4589</v>
      </c>
      <c r="H1992" s="78" t="s">
        <v>635</v>
      </c>
      <c r="I1992" s="78" t="s">
        <v>4612</v>
      </c>
    </row>
    <row r="1993" spans="1:9" ht="12.75" hidden="1" x14ac:dyDescent="0.2">
      <c r="A1993" s="78" t="s">
        <v>170</v>
      </c>
      <c r="B1993" s="80">
        <v>1</v>
      </c>
      <c r="C1993" s="83">
        <v>507336.76</v>
      </c>
      <c r="D1993" s="83">
        <v>0</v>
      </c>
      <c r="E1993" s="83">
        <v>507336.76</v>
      </c>
      <c r="F1993" s="78" t="s">
        <v>4613</v>
      </c>
      <c r="G1993" s="78" t="s">
        <v>4614</v>
      </c>
      <c r="H1993" s="78" t="s">
        <v>602</v>
      </c>
      <c r="I1993" s="78" t="s">
        <v>4615</v>
      </c>
    </row>
    <row r="1994" spans="1:9" ht="12.75" hidden="1" x14ac:dyDescent="0.2">
      <c r="A1994" s="78" t="s">
        <v>170</v>
      </c>
      <c r="B1994" s="80">
        <v>2</v>
      </c>
      <c r="C1994" s="83">
        <v>507336.76</v>
      </c>
      <c r="D1994" s="83">
        <v>0</v>
      </c>
      <c r="E1994" s="83">
        <v>507336.76</v>
      </c>
      <c r="F1994" s="78" t="s">
        <v>4616</v>
      </c>
      <c r="G1994" s="78" t="s">
        <v>4614</v>
      </c>
      <c r="H1994" s="78" t="s">
        <v>605</v>
      </c>
      <c r="I1994" s="78" t="s">
        <v>4617</v>
      </c>
    </row>
    <row r="1995" spans="1:9" ht="12.75" hidden="1" x14ac:dyDescent="0.2">
      <c r="A1995" s="78" t="s">
        <v>170</v>
      </c>
      <c r="B1995" s="80">
        <v>3</v>
      </c>
      <c r="C1995" s="83">
        <v>507336.76</v>
      </c>
      <c r="D1995" s="83">
        <v>0</v>
      </c>
      <c r="E1995" s="83">
        <v>507336.76</v>
      </c>
      <c r="F1995" s="78" t="s">
        <v>4618</v>
      </c>
      <c r="G1995" s="78" t="s">
        <v>4614</v>
      </c>
      <c r="H1995" s="78" t="s">
        <v>608</v>
      </c>
      <c r="I1995" s="78" t="s">
        <v>4619</v>
      </c>
    </row>
    <row r="1996" spans="1:9" ht="12.75" hidden="1" x14ac:dyDescent="0.2">
      <c r="A1996" s="78" t="s">
        <v>170</v>
      </c>
      <c r="B1996" s="80">
        <v>4</v>
      </c>
      <c r="C1996" s="83">
        <v>507336.76</v>
      </c>
      <c r="D1996" s="83">
        <v>0</v>
      </c>
      <c r="E1996" s="83">
        <v>507336.76</v>
      </c>
      <c r="F1996" s="78" t="s">
        <v>4620</v>
      </c>
      <c r="G1996" s="78" t="s">
        <v>4614</v>
      </c>
      <c r="H1996" s="78" t="s">
        <v>611</v>
      </c>
      <c r="I1996" s="78" t="s">
        <v>4621</v>
      </c>
    </row>
    <row r="1997" spans="1:9" ht="12.75" hidden="1" x14ac:dyDescent="0.2">
      <c r="A1997" s="78" t="s">
        <v>170</v>
      </c>
      <c r="B1997" s="80">
        <v>5</v>
      </c>
      <c r="C1997" s="83">
        <v>507336.76</v>
      </c>
      <c r="D1997" s="83">
        <v>0</v>
      </c>
      <c r="E1997" s="83">
        <v>507336.76</v>
      </c>
      <c r="F1997" s="78" t="s">
        <v>4622</v>
      </c>
      <c r="G1997" s="78" t="s">
        <v>4614</v>
      </c>
      <c r="H1997" s="78" t="s">
        <v>614</v>
      </c>
      <c r="I1997" s="78" t="s">
        <v>4623</v>
      </c>
    </row>
    <row r="1998" spans="1:9" ht="12.75" hidden="1" x14ac:dyDescent="0.2">
      <c r="A1998" s="78" t="s">
        <v>170</v>
      </c>
      <c r="B1998" s="80">
        <v>6</v>
      </c>
      <c r="C1998" s="83">
        <v>649914.38</v>
      </c>
      <c r="D1998" s="83">
        <v>0</v>
      </c>
      <c r="E1998" s="83">
        <v>649914.38</v>
      </c>
      <c r="F1998" s="78" t="s">
        <v>4624</v>
      </c>
      <c r="G1998" s="78" t="s">
        <v>4614</v>
      </c>
      <c r="H1998" s="78" t="s">
        <v>617</v>
      </c>
      <c r="I1998" s="78" t="s">
        <v>4625</v>
      </c>
    </row>
    <row r="1999" spans="1:9" ht="12.75" hidden="1" x14ac:dyDescent="0.2">
      <c r="A1999" s="78" t="s">
        <v>170</v>
      </c>
      <c r="B1999" s="80">
        <v>7</v>
      </c>
      <c r="C1999" s="83">
        <v>656017.1</v>
      </c>
      <c r="D1999" s="83">
        <v>0</v>
      </c>
      <c r="E1999" s="83">
        <v>656017.1</v>
      </c>
      <c r="F1999" s="78" t="s">
        <v>4626</v>
      </c>
      <c r="G1999" s="78" t="s">
        <v>4614</v>
      </c>
      <c r="H1999" s="78" t="s">
        <v>620</v>
      </c>
      <c r="I1999" s="78" t="s">
        <v>4627</v>
      </c>
    </row>
    <row r="2000" spans="1:9" ht="12.75" hidden="1" x14ac:dyDescent="0.2">
      <c r="A2000" s="78" t="s">
        <v>170</v>
      </c>
      <c r="B2000" s="80">
        <v>8</v>
      </c>
      <c r="C2000" s="83">
        <v>656024.91</v>
      </c>
      <c r="D2000" s="83">
        <v>0</v>
      </c>
      <c r="E2000" s="83">
        <v>656024.91</v>
      </c>
      <c r="F2000" s="78" t="s">
        <v>4628</v>
      </c>
      <c r="G2000" s="78" t="s">
        <v>4614</v>
      </c>
      <c r="H2000" s="78" t="s">
        <v>623</v>
      </c>
      <c r="I2000" s="78" t="s">
        <v>4629</v>
      </c>
    </row>
    <row r="2001" spans="1:9" ht="12.75" hidden="1" x14ac:dyDescent="0.2">
      <c r="A2001" s="78" t="s">
        <v>170</v>
      </c>
      <c r="B2001" s="80">
        <v>9</v>
      </c>
      <c r="C2001" s="83">
        <v>701822.69</v>
      </c>
      <c r="D2001" s="83">
        <v>0</v>
      </c>
      <c r="E2001" s="83">
        <v>701822.69</v>
      </c>
      <c r="F2001" s="78" t="s">
        <v>4630</v>
      </c>
      <c r="G2001" s="78" t="s">
        <v>4614</v>
      </c>
      <c r="H2001" s="78" t="s">
        <v>626</v>
      </c>
      <c r="I2001" s="78" t="s">
        <v>4631</v>
      </c>
    </row>
    <row r="2002" spans="1:9" ht="12.75" hidden="1" x14ac:dyDescent="0.2">
      <c r="A2002" s="78" t="s">
        <v>170</v>
      </c>
      <c r="B2002" s="80">
        <v>10</v>
      </c>
      <c r="C2002" s="83">
        <v>701822.69</v>
      </c>
      <c r="D2002" s="83">
        <v>0</v>
      </c>
      <c r="E2002" s="83">
        <v>701822.69</v>
      </c>
      <c r="F2002" s="78" t="s">
        <v>4632</v>
      </c>
      <c r="G2002" s="78" t="s">
        <v>4614</v>
      </c>
      <c r="H2002" s="78" t="s">
        <v>629</v>
      </c>
      <c r="I2002" s="78" t="s">
        <v>4633</v>
      </c>
    </row>
    <row r="2003" spans="1:9" ht="12.75" hidden="1" x14ac:dyDescent="0.2">
      <c r="A2003" s="78" t="s">
        <v>170</v>
      </c>
      <c r="B2003" s="80">
        <v>11</v>
      </c>
      <c r="C2003" s="83">
        <v>701822.68</v>
      </c>
      <c r="D2003" s="83">
        <v>0</v>
      </c>
      <c r="E2003" s="83">
        <v>701822.68</v>
      </c>
      <c r="F2003" s="78" t="s">
        <v>4634</v>
      </c>
      <c r="G2003" s="78" t="s">
        <v>4614</v>
      </c>
      <c r="H2003" s="78" t="s">
        <v>632</v>
      </c>
      <c r="I2003" s="78" t="s">
        <v>4635</v>
      </c>
    </row>
    <row r="2004" spans="1:9" ht="12.75" hidden="1" x14ac:dyDescent="0.2">
      <c r="A2004" s="78" t="s">
        <v>170</v>
      </c>
      <c r="B2004" s="80">
        <v>12</v>
      </c>
      <c r="C2004" s="83">
        <v>701797.8</v>
      </c>
      <c r="D2004" s="83">
        <v>0</v>
      </c>
      <c r="E2004" s="83">
        <v>701797.8</v>
      </c>
      <c r="F2004" s="78" t="s">
        <v>4636</v>
      </c>
      <c r="G2004" s="78" t="s">
        <v>4614</v>
      </c>
      <c r="H2004" s="78" t="s">
        <v>635</v>
      </c>
      <c r="I2004" s="78" t="s">
        <v>4637</v>
      </c>
    </row>
    <row r="2005" spans="1:9" ht="12.75" hidden="1" x14ac:dyDescent="0.2">
      <c r="A2005" s="78" t="s">
        <v>171</v>
      </c>
      <c r="B2005" s="80">
        <v>1</v>
      </c>
      <c r="C2005" s="83">
        <v>319927.15999999997</v>
      </c>
      <c r="D2005" s="83">
        <v>0</v>
      </c>
      <c r="E2005" s="83">
        <v>319927.15999999997</v>
      </c>
      <c r="F2005" s="78" t="s">
        <v>4638</v>
      </c>
      <c r="G2005" s="78" t="s">
        <v>333</v>
      </c>
      <c r="H2005" s="78" t="s">
        <v>602</v>
      </c>
      <c r="I2005" s="78" t="s">
        <v>4639</v>
      </c>
    </row>
    <row r="2006" spans="1:9" ht="12.75" hidden="1" x14ac:dyDescent="0.2">
      <c r="A2006" s="78" t="s">
        <v>171</v>
      </c>
      <c r="B2006" s="80">
        <v>2</v>
      </c>
      <c r="C2006" s="83">
        <v>319927.15999999997</v>
      </c>
      <c r="D2006" s="83">
        <v>0</v>
      </c>
      <c r="E2006" s="83">
        <v>319927.15999999997</v>
      </c>
      <c r="F2006" s="78" t="s">
        <v>4640</v>
      </c>
      <c r="G2006" s="78" t="s">
        <v>333</v>
      </c>
      <c r="H2006" s="78" t="s">
        <v>605</v>
      </c>
      <c r="I2006" s="78" t="s">
        <v>4641</v>
      </c>
    </row>
    <row r="2007" spans="1:9" ht="12.75" hidden="1" x14ac:dyDescent="0.2">
      <c r="A2007" s="78" t="s">
        <v>171</v>
      </c>
      <c r="B2007" s="80">
        <v>3</v>
      </c>
      <c r="C2007" s="83">
        <v>319927.15999999997</v>
      </c>
      <c r="D2007" s="83">
        <v>0</v>
      </c>
      <c r="E2007" s="83">
        <v>319927.15999999997</v>
      </c>
      <c r="F2007" s="78" t="s">
        <v>4642</v>
      </c>
      <c r="G2007" s="78" t="s">
        <v>333</v>
      </c>
      <c r="H2007" s="78" t="s">
        <v>608</v>
      </c>
      <c r="I2007" s="78" t="s">
        <v>4643</v>
      </c>
    </row>
    <row r="2008" spans="1:9" ht="12.75" hidden="1" x14ac:dyDescent="0.2">
      <c r="A2008" s="78" t="s">
        <v>171</v>
      </c>
      <c r="B2008" s="80">
        <v>4</v>
      </c>
      <c r="C2008" s="83">
        <v>319927.15999999997</v>
      </c>
      <c r="D2008" s="83">
        <v>0</v>
      </c>
      <c r="E2008" s="83">
        <v>319927.15999999997</v>
      </c>
      <c r="F2008" s="78" t="s">
        <v>4644</v>
      </c>
      <c r="G2008" s="78" t="s">
        <v>333</v>
      </c>
      <c r="H2008" s="78" t="s">
        <v>611</v>
      </c>
      <c r="I2008" s="78" t="s">
        <v>4645</v>
      </c>
    </row>
    <row r="2009" spans="1:9" ht="12.75" hidden="1" x14ac:dyDescent="0.2">
      <c r="A2009" s="78" t="s">
        <v>171</v>
      </c>
      <c r="B2009" s="80">
        <v>5</v>
      </c>
      <c r="C2009" s="83">
        <v>319927.15999999997</v>
      </c>
      <c r="D2009" s="83">
        <v>0</v>
      </c>
      <c r="E2009" s="83">
        <v>319927.15999999997</v>
      </c>
      <c r="F2009" s="78" t="s">
        <v>4646</v>
      </c>
      <c r="G2009" s="78" t="s">
        <v>333</v>
      </c>
      <c r="H2009" s="78" t="s">
        <v>614</v>
      </c>
      <c r="I2009" s="78" t="s">
        <v>4647</v>
      </c>
    </row>
    <row r="2010" spans="1:9" ht="12.75" hidden="1" x14ac:dyDescent="0.2">
      <c r="A2010" s="78" t="s">
        <v>171</v>
      </c>
      <c r="B2010" s="80">
        <v>6</v>
      </c>
      <c r="C2010" s="83">
        <v>245819.88</v>
      </c>
      <c r="D2010" s="83">
        <v>0</v>
      </c>
      <c r="E2010" s="83">
        <v>245819.88</v>
      </c>
      <c r="F2010" s="78" t="s">
        <v>4648</v>
      </c>
      <c r="G2010" s="78" t="s">
        <v>333</v>
      </c>
      <c r="H2010" s="78" t="s">
        <v>617</v>
      </c>
      <c r="I2010" s="78" t="s">
        <v>4649</v>
      </c>
    </row>
    <row r="2011" spans="1:9" ht="12.75" hidden="1" x14ac:dyDescent="0.2">
      <c r="A2011" s="78" t="s">
        <v>171</v>
      </c>
      <c r="B2011" s="80">
        <v>7</v>
      </c>
      <c r="C2011" s="83">
        <v>245684.86</v>
      </c>
      <c r="D2011" s="83">
        <v>0</v>
      </c>
      <c r="E2011" s="83">
        <v>245684.86</v>
      </c>
      <c r="F2011" s="78" t="s">
        <v>4650</v>
      </c>
      <c r="G2011" s="78" t="s">
        <v>333</v>
      </c>
      <c r="H2011" s="78" t="s">
        <v>620</v>
      </c>
      <c r="I2011" s="78" t="s">
        <v>4651</v>
      </c>
    </row>
    <row r="2012" spans="1:9" ht="12.75" hidden="1" x14ac:dyDescent="0.2">
      <c r="A2012" s="78" t="s">
        <v>171</v>
      </c>
      <c r="B2012" s="80">
        <v>8</v>
      </c>
      <c r="C2012" s="83">
        <v>245688.28</v>
      </c>
      <c r="D2012" s="83">
        <v>0</v>
      </c>
      <c r="E2012" s="83">
        <v>245688.28</v>
      </c>
      <c r="F2012" s="78" t="s">
        <v>4652</v>
      </c>
      <c r="G2012" s="78" t="s">
        <v>333</v>
      </c>
      <c r="H2012" s="78" t="s">
        <v>623</v>
      </c>
      <c r="I2012" s="78" t="s">
        <v>4653</v>
      </c>
    </row>
    <row r="2013" spans="1:9" ht="12.75" hidden="1" x14ac:dyDescent="0.2">
      <c r="A2013" s="78" t="s">
        <v>171</v>
      </c>
      <c r="B2013" s="80">
        <v>9</v>
      </c>
      <c r="C2013" s="83">
        <v>265715.46999999997</v>
      </c>
      <c r="D2013" s="83">
        <v>0</v>
      </c>
      <c r="E2013" s="83">
        <v>265715.46999999997</v>
      </c>
      <c r="F2013" s="78" t="s">
        <v>4654</v>
      </c>
      <c r="G2013" s="78" t="s">
        <v>333</v>
      </c>
      <c r="H2013" s="78" t="s">
        <v>626</v>
      </c>
      <c r="I2013" s="78" t="s">
        <v>4655</v>
      </c>
    </row>
    <row r="2014" spans="1:9" ht="12.75" hidden="1" x14ac:dyDescent="0.2">
      <c r="A2014" s="78" t="s">
        <v>171</v>
      </c>
      <c r="B2014" s="80">
        <v>10</v>
      </c>
      <c r="C2014" s="83">
        <v>265715.46999999997</v>
      </c>
      <c r="D2014" s="83">
        <v>0</v>
      </c>
      <c r="E2014" s="83">
        <v>265715.46999999997</v>
      </c>
      <c r="F2014" s="78" t="s">
        <v>4656</v>
      </c>
      <c r="G2014" s="78" t="s">
        <v>333</v>
      </c>
      <c r="H2014" s="78" t="s">
        <v>629</v>
      </c>
      <c r="I2014" s="78" t="s">
        <v>4657</v>
      </c>
    </row>
    <row r="2015" spans="1:9" ht="12.75" hidden="1" x14ac:dyDescent="0.2">
      <c r="A2015" s="78" t="s">
        <v>171</v>
      </c>
      <c r="B2015" s="80">
        <v>11</v>
      </c>
      <c r="C2015" s="83">
        <v>265715.46999999997</v>
      </c>
      <c r="D2015" s="83">
        <v>0</v>
      </c>
      <c r="E2015" s="83">
        <v>265715.46999999997</v>
      </c>
      <c r="F2015" s="78" t="s">
        <v>4658</v>
      </c>
      <c r="G2015" s="78" t="s">
        <v>333</v>
      </c>
      <c r="H2015" s="78" t="s">
        <v>632</v>
      </c>
      <c r="I2015" s="78" t="s">
        <v>4659</v>
      </c>
    </row>
    <row r="2016" spans="1:9" ht="12.75" hidden="1" x14ac:dyDescent="0.2">
      <c r="A2016" s="78" t="s">
        <v>171</v>
      </c>
      <c r="B2016" s="80">
        <v>12</v>
      </c>
      <c r="C2016" s="83">
        <v>265704.59000000003</v>
      </c>
      <c r="D2016" s="83">
        <v>0</v>
      </c>
      <c r="E2016" s="83">
        <v>265704.59000000003</v>
      </c>
      <c r="F2016" s="78" t="s">
        <v>4660</v>
      </c>
      <c r="G2016" s="78" t="s">
        <v>333</v>
      </c>
      <c r="H2016" s="78" t="s">
        <v>635</v>
      </c>
      <c r="I2016" s="78" t="s">
        <v>4661</v>
      </c>
    </row>
    <row r="2017" spans="1:9" ht="12.75" hidden="1" x14ac:dyDescent="0.2">
      <c r="A2017" s="78" t="s">
        <v>172</v>
      </c>
      <c r="B2017" s="80">
        <v>1</v>
      </c>
      <c r="C2017" s="83">
        <v>94678.81</v>
      </c>
      <c r="D2017" s="83">
        <v>0</v>
      </c>
      <c r="E2017" s="83">
        <v>94678.81</v>
      </c>
      <c r="F2017" s="78" t="s">
        <v>4662</v>
      </c>
      <c r="G2017" s="78" t="s">
        <v>418</v>
      </c>
      <c r="H2017" s="78" t="s">
        <v>602</v>
      </c>
      <c r="I2017" s="78" t="s">
        <v>4663</v>
      </c>
    </row>
    <row r="2018" spans="1:9" ht="12.75" hidden="1" x14ac:dyDescent="0.2">
      <c r="A2018" s="78" t="s">
        <v>172</v>
      </c>
      <c r="B2018" s="80">
        <v>2</v>
      </c>
      <c r="C2018" s="83">
        <v>94678.81</v>
      </c>
      <c r="D2018" s="83">
        <v>0</v>
      </c>
      <c r="E2018" s="83">
        <v>94678.81</v>
      </c>
      <c r="F2018" s="78" t="s">
        <v>4664</v>
      </c>
      <c r="G2018" s="78" t="s">
        <v>418</v>
      </c>
      <c r="H2018" s="78" t="s">
        <v>605</v>
      </c>
      <c r="I2018" s="78" t="s">
        <v>4665</v>
      </c>
    </row>
    <row r="2019" spans="1:9" ht="12.75" hidden="1" x14ac:dyDescent="0.2">
      <c r="A2019" s="78" t="s">
        <v>172</v>
      </c>
      <c r="B2019" s="80">
        <v>3</v>
      </c>
      <c r="C2019" s="83">
        <v>94678.81</v>
      </c>
      <c r="D2019" s="83">
        <v>0</v>
      </c>
      <c r="E2019" s="83">
        <v>94678.81</v>
      </c>
      <c r="F2019" s="78" t="s">
        <v>4666</v>
      </c>
      <c r="G2019" s="78" t="s">
        <v>418</v>
      </c>
      <c r="H2019" s="78" t="s">
        <v>608</v>
      </c>
      <c r="I2019" s="78" t="s">
        <v>4667</v>
      </c>
    </row>
    <row r="2020" spans="1:9" ht="12.75" hidden="1" x14ac:dyDescent="0.2">
      <c r="A2020" s="78" t="s">
        <v>172</v>
      </c>
      <c r="B2020" s="80">
        <v>4</v>
      </c>
      <c r="C2020" s="83">
        <v>94678.81</v>
      </c>
      <c r="D2020" s="83">
        <v>0</v>
      </c>
      <c r="E2020" s="83">
        <v>94678.81</v>
      </c>
      <c r="F2020" s="78" t="s">
        <v>4668</v>
      </c>
      <c r="G2020" s="78" t="s">
        <v>418</v>
      </c>
      <c r="H2020" s="78" t="s">
        <v>611</v>
      </c>
      <c r="I2020" s="78" t="s">
        <v>4669</v>
      </c>
    </row>
    <row r="2021" spans="1:9" ht="12.75" hidden="1" x14ac:dyDescent="0.2">
      <c r="A2021" s="78" t="s">
        <v>172</v>
      </c>
      <c r="B2021" s="80">
        <v>5</v>
      </c>
      <c r="C2021" s="83">
        <v>94678.81</v>
      </c>
      <c r="D2021" s="83">
        <v>0</v>
      </c>
      <c r="E2021" s="83">
        <v>94678.81</v>
      </c>
      <c r="F2021" s="78" t="s">
        <v>4670</v>
      </c>
      <c r="G2021" s="78" t="s">
        <v>418</v>
      </c>
      <c r="H2021" s="78" t="s">
        <v>614</v>
      </c>
      <c r="I2021" s="78" t="s">
        <v>4671</v>
      </c>
    </row>
    <row r="2022" spans="1:9" ht="12.75" hidden="1" x14ac:dyDescent="0.2">
      <c r="A2022" s="78" t="s">
        <v>172</v>
      </c>
      <c r="B2022" s="80">
        <v>6</v>
      </c>
      <c r="C2022" s="83">
        <v>71964.740000000005</v>
      </c>
      <c r="D2022" s="83">
        <v>0</v>
      </c>
      <c r="E2022" s="83">
        <v>71964.740000000005</v>
      </c>
      <c r="F2022" s="78" t="s">
        <v>4672</v>
      </c>
      <c r="G2022" s="78" t="s">
        <v>418</v>
      </c>
      <c r="H2022" s="78" t="s">
        <v>617</v>
      </c>
      <c r="I2022" s="78" t="s">
        <v>4673</v>
      </c>
    </row>
    <row r="2023" spans="1:9" ht="12.75" hidden="1" x14ac:dyDescent="0.2">
      <c r="A2023" s="78" t="s">
        <v>172</v>
      </c>
      <c r="B2023" s="80">
        <v>7</v>
      </c>
      <c r="C2023" s="83">
        <v>71948.09</v>
      </c>
      <c r="D2023" s="83">
        <v>0</v>
      </c>
      <c r="E2023" s="83">
        <v>71948.09</v>
      </c>
      <c r="F2023" s="78" t="s">
        <v>4674</v>
      </c>
      <c r="G2023" s="78" t="s">
        <v>418</v>
      </c>
      <c r="H2023" s="78" t="s">
        <v>620</v>
      </c>
      <c r="I2023" s="78" t="s">
        <v>4675</v>
      </c>
    </row>
    <row r="2024" spans="1:9" ht="12.75" hidden="1" x14ac:dyDescent="0.2">
      <c r="A2024" s="78" t="s">
        <v>172</v>
      </c>
      <c r="B2024" s="80">
        <v>8</v>
      </c>
      <c r="C2024" s="83">
        <v>71949.08</v>
      </c>
      <c r="D2024" s="83">
        <v>0</v>
      </c>
      <c r="E2024" s="83">
        <v>71949.08</v>
      </c>
      <c r="F2024" s="78" t="s">
        <v>4676</v>
      </c>
      <c r="G2024" s="78" t="s">
        <v>418</v>
      </c>
      <c r="H2024" s="78" t="s">
        <v>623</v>
      </c>
      <c r="I2024" s="78" t="s">
        <v>4677</v>
      </c>
    </row>
    <row r="2025" spans="1:9" ht="12.75" hidden="1" x14ac:dyDescent="0.2">
      <c r="A2025" s="78" t="s">
        <v>172</v>
      </c>
      <c r="B2025" s="80">
        <v>9</v>
      </c>
      <c r="C2025" s="83">
        <v>77762.7</v>
      </c>
      <c r="D2025" s="83">
        <v>0</v>
      </c>
      <c r="E2025" s="83">
        <v>77762.7</v>
      </c>
      <c r="F2025" s="78" t="s">
        <v>4678</v>
      </c>
      <c r="G2025" s="78" t="s">
        <v>418</v>
      </c>
      <c r="H2025" s="78" t="s">
        <v>626</v>
      </c>
      <c r="I2025" s="78" t="s">
        <v>4679</v>
      </c>
    </row>
    <row r="2026" spans="1:9" ht="12.75" hidden="1" x14ac:dyDescent="0.2">
      <c r="A2026" s="78" t="s">
        <v>172</v>
      </c>
      <c r="B2026" s="80">
        <v>10</v>
      </c>
      <c r="C2026" s="83">
        <v>77762.7</v>
      </c>
      <c r="D2026" s="83">
        <v>0</v>
      </c>
      <c r="E2026" s="83">
        <v>77762.7</v>
      </c>
      <c r="F2026" s="78" t="s">
        <v>4680</v>
      </c>
      <c r="G2026" s="78" t="s">
        <v>418</v>
      </c>
      <c r="H2026" s="78" t="s">
        <v>629</v>
      </c>
      <c r="I2026" s="78" t="s">
        <v>4681</v>
      </c>
    </row>
    <row r="2027" spans="1:9" ht="12.75" hidden="1" x14ac:dyDescent="0.2">
      <c r="A2027" s="78" t="s">
        <v>172</v>
      </c>
      <c r="B2027" s="80">
        <v>11</v>
      </c>
      <c r="C2027" s="83">
        <v>77762.7</v>
      </c>
      <c r="D2027" s="83">
        <v>0</v>
      </c>
      <c r="E2027" s="83">
        <v>77762.7</v>
      </c>
      <c r="F2027" s="78" t="s">
        <v>4682</v>
      </c>
      <c r="G2027" s="78" t="s">
        <v>418</v>
      </c>
      <c r="H2027" s="78" t="s">
        <v>632</v>
      </c>
      <c r="I2027" s="78" t="s">
        <v>4683</v>
      </c>
    </row>
    <row r="2028" spans="1:9" ht="12.75" hidden="1" x14ac:dyDescent="0.2">
      <c r="A2028" s="78" t="s">
        <v>172</v>
      </c>
      <c r="B2028" s="80">
        <v>12</v>
      </c>
      <c r="C2028" s="83">
        <v>77759.539999999994</v>
      </c>
      <c r="D2028" s="83">
        <v>0</v>
      </c>
      <c r="E2028" s="83">
        <v>77759.539999999994</v>
      </c>
      <c r="F2028" s="78" t="s">
        <v>4684</v>
      </c>
      <c r="G2028" s="78" t="s">
        <v>418</v>
      </c>
      <c r="H2028" s="78" t="s">
        <v>635</v>
      </c>
      <c r="I2028" s="78" t="s">
        <v>4685</v>
      </c>
    </row>
    <row r="2029" spans="1:9" ht="12.75" hidden="1" x14ac:dyDescent="0.2">
      <c r="A2029" s="78" t="s">
        <v>173</v>
      </c>
      <c r="B2029" s="80">
        <v>1</v>
      </c>
      <c r="C2029" s="83">
        <v>139991.04999999999</v>
      </c>
      <c r="D2029" s="83">
        <v>0</v>
      </c>
      <c r="E2029" s="83">
        <v>139991.04999999999</v>
      </c>
      <c r="F2029" s="78" t="s">
        <v>4686</v>
      </c>
      <c r="G2029" s="78" t="s">
        <v>4687</v>
      </c>
      <c r="H2029" s="78" t="s">
        <v>602</v>
      </c>
      <c r="I2029" s="78" t="s">
        <v>4688</v>
      </c>
    </row>
    <row r="2030" spans="1:9" ht="12.75" hidden="1" x14ac:dyDescent="0.2">
      <c r="A2030" s="78" t="s">
        <v>173</v>
      </c>
      <c r="B2030" s="80">
        <v>2</v>
      </c>
      <c r="C2030" s="83">
        <v>139991.04999999999</v>
      </c>
      <c r="D2030" s="83">
        <v>0</v>
      </c>
      <c r="E2030" s="83">
        <v>139991.04999999999</v>
      </c>
      <c r="F2030" s="78" t="s">
        <v>4689</v>
      </c>
      <c r="G2030" s="78" t="s">
        <v>4687</v>
      </c>
      <c r="H2030" s="78" t="s">
        <v>605</v>
      </c>
      <c r="I2030" s="78" t="s">
        <v>4690</v>
      </c>
    </row>
    <row r="2031" spans="1:9" ht="12.75" hidden="1" x14ac:dyDescent="0.2">
      <c r="A2031" s="78" t="s">
        <v>173</v>
      </c>
      <c r="B2031" s="80">
        <v>3</v>
      </c>
      <c r="C2031" s="83">
        <v>139991.04999999999</v>
      </c>
      <c r="D2031" s="83">
        <v>0</v>
      </c>
      <c r="E2031" s="83">
        <v>139991.04999999999</v>
      </c>
      <c r="F2031" s="78" t="s">
        <v>4691</v>
      </c>
      <c r="G2031" s="78" t="s">
        <v>4687</v>
      </c>
      <c r="H2031" s="78" t="s">
        <v>608</v>
      </c>
      <c r="I2031" s="78" t="s">
        <v>4692</v>
      </c>
    </row>
    <row r="2032" spans="1:9" ht="12.75" hidden="1" x14ac:dyDescent="0.2">
      <c r="A2032" s="78" t="s">
        <v>173</v>
      </c>
      <c r="B2032" s="80">
        <v>4</v>
      </c>
      <c r="C2032" s="83">
        <v>139991.04999999999</v>
      </c>
      <c r="D2032" s="83">
        <v>0</v>
      </c>
      <c r="E2032" s="83">
        <v>139991.04999999999</v>
      </c>
      <c r="F2032" s="78" t="s">
        <v>4693</v>
      </c>
      <c r="G2032" s="78" t="s">
        <v>4687</v>
      </c>
      <c r="H2032" s="78" t="s">
        <v>611</v>
      </c>
      <c r="I2032" s="78" t="s">
        <v>4694</v>
      </c>
    </row>
    <row r="2033" spans="1:9" ht="12.75" hidden="1" x14ac:dyDescent="0.2">
      <c r="A2033" s="78" t="s">
        <v>173</v>
      </c>
      <c r="B2033" s="80">
        <v>5</v>
      </c>
      <c r="C2033" s="83">
        <v>139991.04999999999</v>
      </c>
      <c r="D2033" s="83">
        <v>0</v>
      </c>
      <c r="E2033" s="83">
        <v>139991.04999999999</v>
      </c>
      <c r="F2033" s="78" t="s">
        <v>4695</v>
      </c>
      <c r="G2033" s="78" t="s">
        <v>4687</v>
      </c>
      <c r="H2033" s="78" t="s">
        <v>614</v>
      </c>
      <c r="I2033" s="78" t="s">
        <v>4696</v>
      </c>
    </row>
    <row r="2034" spans="1:9" ht="12.75" hidden="1" x14ac:dyDescent="0.2">
      <c r="A2034" s="78" t="s">
        <v>173</v>
      </c>
      <c r="B2034" s="80">
        <v>6</v>
      </c>
      <c r="C2034" s="83">
        <v>129451.07</v>
      </c>
      <c r="D2034" s="83">
        <v>0</v>
      </c>
      <c r="E2034" s="83">
        <v>129451.07</v>
      </c>
      <c r="F2034" s="78" t="s">
        <v>4697</v>
      </c>
      <c r="G2034" s="78" t="s">
        <v>4687</v>
      </c>
      <c r="H2034" s="78" t="s">
        <v>617</v>
      </c>
      <c r="I2034" s="78" t="s">
        <v>4698</v>
      </c>
    </row>
    <row r="2035" spans="1:9" ht="12.75" hidden="1" x14ac:dyDescent="0.2">
      <c r="A2035" s="78" t="s">
        <v>173</v>
      </c>
      <c r="B2035" s="80">
        <v>7</v>
      </c>
      <c r="C2035" s="83">
        <v>129191.69</v>
      </c>
      <c r="D2035" s="83">
        <v>0</v>
      </c>
      <c r="E2035" s="83">
        <v>129191.69</v>
      </c>
      <c r="F2035" s="78" t="s">
        <v>4699</v>
      </c>
      <c r="G2035" s="78" t="s">
        <v>4687</v>
      </c>
      <c r="H2035" s="78" t="s">
        <v>620</v>
      </c>
      <c r="I2035" s="78" t="s">
        <v>4700</v>
      </c>
    </row>
    <row r="2036" spans="1:9" ht="12.75" hidden="1" x14ac:dyDescent="0.2">
      <c r="A2036" s="78" t="s">
        <v>173</v>
      </c>
      <c r="B2036" s="80">
        <v>8</v>
      </c>
      <c r="C2036" s="83">
        <v>129192.74</v>
      </c>
      <c r="D2036" s="83">
        <v>0</v>
      </c>
      <c r="E2036" s="83">
        <v>129192.74</v>
      </c>
      <c r="F2036" s="78" t="s">
        <v>4701</v>
      </c>
      <c r="G2036" s="78" t="s">
        <v>4687</v>
      </c>
      <c r="H2036" s="78" t="s">
        <v>623</v>
      </c>
      <c r="I2036" s="78" t="s">
        <v>4702</v>
      </c>
    </row>
    <row r="2037" spans="1:9" ht="12.75" hidden="1" x14ac:dyDescent="0.2">
      <c r="A2037" s="78" t="s">
        <v>173</v>
      </c>
      <c r="B2037" s="80">
        <v>9</v>
      </c>
      <c r="C2037" s="83">
        <v>135319.96</v>
      </c>
      <c r="D2037" s="83">
        <v>0</v>
      </c>
      <c r="E2037" s="83">
        <v>135319.96</v>
      </c>
      <c r="F2037" s="78" t="s">
        <v>4703</v>
      </c>
      <c r="G2037" s="78" t="s">
        <v>4687</v>
      </c>
      <c r="H2037" s="78" t="s">
        <v>626</v>
      </c>
      <c r="I2037" s="78" t="s">
        <v>4704</v>
      </c>
    </row>
    <row r="2038" spans="1:9" ht="12.75" hidden="1" x14ac:dyDescent="0.2">
      <c r="A2038" s="78" t="s">
        <v>173</v>
      </c>
      <c r="B2038" s="80">
        <v>10</v>
      </c>
      <c r="C2038" s="83">
        <v>135319.96</v>
      </c>
      <c r="D2038" s="83">
        <v>0</v>
      </c>
      <c r="E2038" s="83">
        <v>135319.96</v>
      </c>
      <c r="F2038" s="78" t="s">
        <v>4705</v>
      </c>
      <c r="G2038" s="78" t="s">
        <v>4687</v>
      </c>
      <c r="H2038" s="78" t="s">
        <v>629</v>
      </c>
      <c r="I2038" s="78" t="s">
        <v>4706</v>
      </c>
    </row>
    <row r="2039" spans="1:9" ht="12.75" hidden="1" x14ac:dyDescent="0.2">
      <c r="A2039" s="78" t="s">
        <v>173</v>
      </c>
      <c r="B2039" s="80">
        <v>11</v>
      </c>
      <c r="C2039" s="83">
        <v>135319.97</v>
      </c>
      <c r="D2039" s="83">
        <v>0</v>
      </c>
      <c r="E2039" s="83">
        <v>135319.97</v>
      </c>
      <c r="F2039" s="78" t="s">
        <v>4707</v>
      </c>
      <c r="G2039" s="78" t="s">
        <v>4687</v>
      </c>
      <c r="H2039" s="78" t="s">
        <v>632</v>
      </c>
      <c r="I2039" s="78" t="s">
        <v>4708</v>
      </c>
    </row>
    <row r="2040" spans="1:9" ht="12.75" hidden="1" x14ac:dyDescent="0.2">
      <c r="A2040" s="78" t="s">
        <v>173</v>
      </c>
      <c r="B2040" s="80">
        <v>12</v>
      </c>
      <c r="C2040" s="83">
        <v>135316.63</v>
      </c>
      <c r="D2040" s="83">
        <v>0</v>
      </c>
      <c r="E2040" s="83">
        <v>135316.63</v>
      </c>
      <c r="F2040" s="78" t="s">
        <v>4709</v>
      </c>
      <c r="G2040" s="78" t="s">
        <v>4687</v>
      </c>
      <c r="H2040" s="78" t="s">
        <v>635</v>
      </c>
      <c r="I2040" s="78" t="s">
        <v>4710</v>
      </c>
    </row>
    <row r="2041" spans="1:9" ht="12.75" hidden="1" x14ac:dyDescent="0.2">
      <c r="A2041" s="78" t="s">
        <v>175</v>
      </c>
      <c r="B2041" s="80">
        <v>1</v>
      </c>
      <c r="C2041" s="83">
        <v>518365.47</v>
      </c>
      <c r="D2041" s="83">
        <v>0</v>
      </c>
      <c r="E2041" s="83">
        <v>518365.47</v>
      </c>
      <c r="F2041" s="78" t="s">
        <v>4711</v>
      </c>
      <c r="G2041" s="78" t="s">
        <v>341</v>
      </c>
      <c r="H2041" s="78" t="s">
        <v>602</v>
      </c>
      <c r="I2041" s="78" t="s">
        <v>4712</v>
      </c>
    </row>
    <row r="2042" spans="1:9" ht="12.75" hidden="1" x14ac:dyDescent="0.2">
      <c r="A2042" s="78" t="s">
        <v>175</v>
      </c>
      <c r="B2042" s="80">
        <v>2</v>
      </c>
      <c r="C2042" s="83">
        <v>518365.47</v>
      </c>
      <c r="D2042" s="83">
        <v>0</v>
      </c>
      <c r="E2042" s="83">
        <v>518365.47</v>
      </c>
      <c r="F2042" s="78" t="s">
        <v>4713</v>
      </c>
      <c r="G2042" s="78" t="s">
        <v>341</v>
      </c>
      <c r="H2042" s="78" t="s">
        <v>605</v>
      </c>
      <c r="I2042" s="78" t="s">
        <v>4714</v>
      </c>
    </row>
    <row r="2043" spans="1:9" ht="12.75" hidden="1" x14ac:dyDescent="0.2">
      <c r="A2043" s="78" t="s">
        <v>175</v>
      </c>
      <c r="B2043" s="80">
        <v>3</v>
      </c>
      <c r="C2043" s="83">
        <v>518365.47</v>
      </c>
      <c r="D2043" s="83">
        <v>0</v>
      </c>
      <c r="E2043" s="83">
        <v>518365.47</v>
      </c>
      <c r="F2043" s="78" t="s">
        <v>4715</v>
      </c>
      <c r="G2043" s="78" t="s">
        <v>341</v>
      </c>
      <c r="H2043" s="78" t="s">
        <v>608</v>
      </c>
      <c r="I2043" s="78" t="s">
        <v>4716</v>
      </c>
    </row>
    <row r="2044" spans="1:9" ht="12.75" hidden="1" x14ac:dyDescent="0.2">
      <c r="A2044" s="78" t="s">
        <v>175</v>
      </c>
      <c r="B2044" s="80">
        <v>4</v>
      </c>
      <c r="C2044" s="83">
        <v>518365.47</v>
      </c>
      <c r="D2044" s="83">
        <v>0</v>
      </c>
      <c r="E2044" s="83">
        <v>518365.47</v>
      </c>
      <c r="F2044" s="78" t="s">
        <v>4717</v>
      </c>
      <c r="G2044" s="78" t="s">
        <v>341</v>
      </c>
      <c r="H2044" s="78" t="s">
        <v>611</v>
      </c>
      <c r="I2044" s="78" t="s">
        <v>4718</v>
      </c>
    </row>
    <row r="2045" spans="1:9" ht="12.75" hidden="1" x14ac:dyDescent="0.2">
      <c r="A2045" s="78" t="s">
        <v>175</v>
      </c>
      <c r="B2045" s="80">
        <v>5</v>
      </c>
      <c r="C2045" s="83">
        <v>518365.47</v>
      </c>
      <c r="D2045" s="83">
        <v>0</v>
      </c>
      <c r="E2045" s="83">
        <v>518365.47</v>
      </c>
      <c r="F2045" s="78" t="s">
        <v>4719</v>
      </c>
      <c r="G2045" s="78" t="s">
        <v>341</v>
      </c>
      <c r="H2045" s="78" t="s">
        <v>614</v>
      </c>
      <c r="I2045" s="78" t="s">
        <v>4720</v>
      </c>
    </row>
    <row r="2046" spans="1:9" ht="12.75" hidden="1" x14ac:dyDescent="0.2">
      <c r="A2046" s="78" t="s">
        <v>175</v>
      </c>
      <c r="B2046" s="80">
        <v>6</v>
      </c>
      <c r="C2046" s="83">
        <v>485857.28000000003</v>
      </c>
      <c r="D2046" s="83">
        <v>0</v>
      </c>
      <c r="E2046" s="83">
        <v>485857.28000000003</v>
      </c>
      <c r="F2046" s="78" t="s">
        <v>4721</v>
      </c>
      <c r="G2046" s="78" t="s">
        <v>341</v>
      </c>
      <c r="H2046" s="78" t="s">
        <v>617</v>
      </c>
      <c r="I2046" s="78" t="s">
        <v>4722</v>
      </c>
    </row>
    <row r="2047" spans="1:9" ht="12.75" hidden="1" x14ac:dyDescent="0.2">
      <c r="A2047" s="78" t="s">
        <v>175</v>
      </c>
      <c r="B2047" s="80">
        <v>7</v>
      </c>
      <c r="C2047" s="83">
        <v>484513.55</v>
      </c>
      <c r="D2047" s="83">
        <v>0</v>
      </c>
      <c r="E2047" s="83">
        <v>484513.55</v>
      </c>
      <c r="F2047" s="78" t="s">
        <v>4723</v>
      </c>
      <c r="G2047" s="78" t="s">
        <v>341</v>
      </c>
      <c r="H2047" s="78" t="s">
        <v>620</v>
      </c>
      <c r="I2047" s="78" t="s">
        <v>4724</v>
      </c>
    </row>
    <row r="2048" spans="1:9" ht="12.75" hidden="1" x14ac:dyDescent="0.2">
      <c r="A2048" s="78" t="s">
        <v>175</v>
      </c>
      <c r="B2048" s="80">
        <v>8</v>
      </c>
      <c r="C2048" s="83">
        <v>484516.7</v>
      </c>
      <c r="D2048" s="83">
        <v>0</v>
      </c>
      <c r="E2048" s="83">
        <v>484516.7</v>
      </c>
      <c r="F2048" s="78" t="s">
        <v>4725</v>
      </c>
      <c r="G2048" s="78" t="s">
        <v>341</v>
      </c>
      <c r="H2048" s="78" t="s">
        <v>623</v>
      </c>
      <c r="I2048" s="78" t="s">
        <v>4726</v>
      </c>
    </row>
    <row r="2049" spans="1:9" ht="12.75" hidden="1" x14ac:dyDescent="0.2">
      <c r="A2049" s="78" t="s">
        <v>175</v>
      </c>
      <c r="B2049" s="80">
        <v>9</v>
      </c>
      <c r="C2049" s="83">
        <v>503002.12</v>
      </c>
      <c r="D2049" s="83">
        <v>0</v>
      </c>
      <c r="E2049" s="83">
        <v>503002.12</v>
      </c>
      <c r="F2049" s="78" t="s">
        <v>4727</v>
      </c>
      <c r="G2049" s="78" t="s">
        <v>341</v>
      </c>
      <c r="H2049" s="78" t="s">
        <v>626</v>
      </c>
      <c r="I2049" s="78" t="s">
        <v>4728</v>
      </c>
    </row>
    <row r="2050" spans="1:9" ht="12.75" hidden="1" x14ac:dyDescent="0.2">
      <c r="A2050" s="78" t="s">
        <v>175</v>
      </c>
      <c r="B2050" s="80">
        <v>10</v>
      </c>
      <c r="C2050" s="83">
        <v>503002.11</v>
      </c>
      <c r="D2050" s="83">
        <v>0</v>
      </c>
      <c r="E2050" s="83">
        <v>503002.11</v>
      </c>
      <c r="F2050" s="78" t="s">
        <v>4729</v>
      </c>
      <c r="G2050" s="78" t="s">
        <v>341</v>
      </c>
      <c r="H2050" s="78" t="s">
        <v>629</v>
      </c>
      <c r="I2050" s="78" t="s">
        <v>4730</v>
      </c>
    </row>
    <row r="2051" spans="1:9" ht="12.75" hidden="1" x14ac:dyDescent="0.2">
      <c r="A2051" s="78" t="s">
        <v>175</v>
      </c>
      <c r="B2051" s="80">
        <v>11</v>
      </c>
      <c r="C2051" s="83">
        <v>503002.12</v>
      </c>
      <c r="D2051" s="83">
        <v>0</v>
      </c>
      <c r="E2051" s="83">
        <v>503002.12</v>
      </c>
      <c r="F2051" s="78" t="s">
        <v>4731</v>
      </c>
      <c r="G2051" s="78" t="s">
        <v>341</v>
      </c>
      <c r="H2051" s="78" t="s">
        <v>632</v>
      </c>
      <c r="I2051" s="78" t="s">
        <v>4732</v>
      </c>
    </row>
    <row r="2052" spans="1:9" ht="12.75" hidden="1" x14ac:dyDescent="0.2">
      <c r="A2052" s="78" t="s">
        <v>175</v>
      </c>
      <c r="B2052" s="80">
        <v>12</v>
      </c>
      <c r="C2052" s="83">
        <v>502992.06</v>
      </c>
      <c r="D2052" s="83">
        <v>0</v>
      </c>
      <c r="E2052" s="83">
        <v>502992.06</v>
      </c>
      <c r="F2052" s="78" t="s">
        <v>4733</v>
      </c>
      <c r="G2052" s="78" t="s">
        <v>341</v>
      </c>
      <c r="H2052" s="78" t="s">
        <v>635</v>
      </c>
      <c r="I2052" s="78" t="s">
        <v>4734</v>
      </c>
    </row>
    <row r="2053" spans="1:9" ht="12.75" hidden="1" x14ac:dyDescent="0.2">
      <c r="A2053" s="78" t="s">
        <v>176</v>
      </c>
      <c r="B2053" s="80">
        <v>1</v>
      </c>
      <c r="C2053" s="83">
        <v>427162.05</v>
      </c>
      <c r="D2053" s="83">
        <v>0</v>
      </c>
      <c r="E2053" s="83">
        <v>427162.05</v>
      </c>
      <c r="F2053" s="78" t="s">
        <v>4735</v>
      </c>
      <c r="G2053" s="78" t="s">
        <v>342</v>
      </c>
      <c r="H2053" s="78" t="s">
        <v>602</v>
      </c>
      <c r="I2053" s="78" t="s">
        <v>4736</v>
      </c>
    </row>
    <row r="2054" spans="1:9" ht="12.75" hidden="1" x14ac:dyDescent="0.2">
      <c r="A2054" s="78" t="s">
        <v>176</v>
      </c>
      <c r="B2054" s="80">
        <v>2</v>
      </c>
      <c r="C2054" s="83">
        <v>427162.05</v>
      </c>
      <c r="D2054" s="83">
        <v>0</v>
      </c>
      <c r="E2054" s="83">
        <v>427162.05</v>
      </c>
      <c r="F2054" s="78" t="s">
        <v>4737</v>
      </c>
      <c r="G2054" s="78" t="s">
        <v>342</v>
      </c>
      <c r="H2054" s="78" t="s">
        <v>605</v>
      </c>
      <c r="I2054" s="78" t="s">
        <v>4738</v>
      </c>
    </row>
    <row r="2055" spans="1:9" ht="12.75" hidden="1" x14ac:dyDescent="0.2">
      <c r="A2055" s="78" t="s">
        <v>176</v>
      </c>
      <c r="B2055" s="80">
        <v>3</v>
      </c>
      <c r="C2055" s="83">
        <v>427162.05</v>
      </c>
      <c r="D2055" s="83">
        <v>0</v>
      </c>
      <c r="E2055" s="83">
        <v>427162.05</v>
      </c>
      <c r="F2055" s="78" t="s">
        <v>4739</v>
      </c>
      <c r="G2055" s="78" t="s">
        <v>342</v>
      </c>
      <c r="H2055" s="78" t="s">
        <v>608</v>
      </c>
      <c r="I2055" s="78" t="s">
        <v>4740</v>
      </c>
    </row>
    <row r="2056" spans="1:9" ht="12.75" hidden="1" x14ac:dyDescent="0.2">
      <c r="A2056" s="78" t="s">
        <v>176</v>
      </c>
      <c r="B2056" s="80">
        <v>4</v>
      </c>
      <c r="C2056" s="83">
        <v>427162.05</v>
      </c>
      <c r="D2056" s="83">
        <v>0</v>
      </c>
      <c r="E2056" s="83">
        <v>427162.05</v>
      </c>
      <c r="F2056" s="78" t="s">
        <v>4741</v>
      </c>
      <c r="G2056" s="78" t="s">
        <v>342</v>
      </c>
      <c r="H2056" s="78" t="s">
        <v>611</v>
      </c>
      <c r="I2056" s="78" t="s">
        <v>4742</v>
      </c>
    </row>
    <row r="2057" spans="1:9" ht="12.75" hidden="1" x14ac:dyDescent="0.2">
      <c r="A2057" s="78" t="s">
        <v>176</v>
      </c>
      <c r="B2057" s="80">
        <v>5</v>
      </c>
      <c r="C2057" s="83">
        <v>427162.05</v>
      </c>
      <c r="D2057" s="83">
        <v>0</v>
      </c>
      <c r="E2057" s="83">
        <v>427162.05</v>
      </c>
      <c r="F2057" s="78" t="s">
        <v>4743</v>
      </c>
      <c r="G2057" s="78" t="s">
        <v>342</v>
      </c>
      <c r="H2057" s="78" t="s">
        <v>614</v>
      </c>
      <c r="I2057" s="78" t="s">
        <v>4744</v>
      </c>
    </row>
    <row r="2058" spans="1:9" ht="12.75" hidden="1" x14ac:dyDescent="0.2">
      <c r="A2058" s="78" t="s">
        <v>176</v>
      </c>
      <c r="B2058" s="80">
        <v>6</v>
      </c>
      <c r="C2058" s="83">
        <v>407014.86</v>
      </c>
      <c r="D2058" s="83">
        <v>0</v>
      </c>
      <c r="E2058" s="83">
        <v>407014.86</v>
      </c>
      <c r="F2058" s="78" t="s">
        <v>4745</v>
      </c>
      <c r="G2058" s="78" t="s">
        <v>342</v>
      </c>
      <c r="H2058" s="78" t="s">
        <v>617</v>
      </c>
      <c r="I2058" s="78" t="s">
        <v>4746</v>
      </c>
    </row>
    <row r="2059" spans="1:9" ht="12.75" hidden="1" x14ac:dyDescent="0.2">
      <c r="A2059" s="78" t="s">
        <v>176</v>
      </c>
      <c r="B2059" s="80">
        <v>7</v>
      </c>
      <c r="C2059" s="83">
        <v>412800.7</v>
      </c>
      <c r="D2059" s="83">
        <v>0</v>
      </c>
      <c r="E2059" s="83">
        <v>412800.7</v>
      </c>
      <c r="F2059" s="78" t="s">
        <v>4747</v>
      </c>
      <c r="G2059" s="78" t="s">
        <v>342</v>
      </c>
      <c r="H2059" s="78" t="s">
        <v>620</v>
      </c>
      <c r="I2059" s="78" t="s">
        <v>4748</v>
      </c>
    </row>
    <row r="2060" spans="1:9" ht="12.75" hidden="1" x14ac:dyDescent="0.2">
      <c r="A2060" s="78" t="s">
        <v>176</v>
      </c>
      <c r="B2060" s="80">
        <v>8</v>
      </c>
      <c r="C2060" s="83">
        <v>412803.26</v>
      </c>
      <c r="D2060" s="83">
        <v>0</v>
      </c>
      <c r="E2060" s="83">
        <v>412803.26</v>
      </c>
      <c r="F2060" s="78" t="s">
        <v>4749</v>
      </c>
      <c r="G2060" s="78" t="s">
        <v>342</v>
      </c>
      <c r="H2060" s="78" t="s">
        <v>623</v>
      </c>
      <c r="I2060" s="78" t="s">
        <v>4750</v>
      </c>
    </row>
    <row r="2061" spans="1:9" ht="12.75" hidden="1" x14ac:dyDescent="0.2">
      <c r="A2061" s="78" t="s">
        <v>176</v>
      </c>
      <c r="B2061" s="80">
        <v>9</v>
      </c>
      <c r="C2061" s="83">
        <v>427820.02</v>
      </c>
      <c r="D2061" s="83">
        <v>0</v>
      </c>
      <c r="E2061" s="83">
        <v>427820.02</v>
      </c>
      <c r="F2061" s="78" t="s">
        <v>4751</v>
      </c>
      <c r="G2061" s="78" t="s">
        <v>342</v>
      </c>
      <c r="H2061" s="78" t="s">
        <v>626</v>
      </c>
      <c r="I2061" s="78" t="s">
        <v>4752</v>
      </c>
    </row>
    <row r="2062" spans="1:9" ht="12.75" hidden="1" x14ac:dyDescent="0.2">
      <c r="A2062" s="78" t="s">
        <v>176</v>
      </c>
      <c r="B2062" s="80">
        <v>10</v>
      </c>
      <c r="C2062" s="83">
        <v>427820.02</v>
      </c>
      <c r="D2062" s="83">
        <v>0</v>
      </c>
      <c r="E2062" s="83">
        <v>427820.02</v>
      </c>
      <c r="F2062" s="78" t="s">
        <v>4753</v>
      </c>
      <c r="G2062" s="78" t="s">
        <v>342</v>
      </c>
      <c r="H2062" s="78" t="s">
        <v>629</v>
      </c>
      <c r="I2062" s="78" t="s">
        <v>4754</v>
      </c>
    </row>
    <row r="2063" spans="1:9" ht="12.75" hidden="1" x14ac:dyDescent="0.2">
      <c r="A2063" s="78" t="s">
        <v>176</v>
      </c>
      <c r="B2063" s="80">
        <v>11</v>
      </c>
      <c r="C2063" s="83">
        <v>427820.02</v>
      </c>
      <c r="D2063" s="83">
        <v>0</v>
      </c>
      <c r="E2063" s="83">
        <v>427820.02</v>
      </c>
      <c r="F2063" s="78" t="s">
        <v>4755</v>
      </c>
      <c r="G2063" s="78" t="s">
        <v>342</v>
      </c>
      <c r="H2063" s="78" t="s">
        <v>632</v>
      </c>
      <c r="I2063" s="78" t="s">
        <v>4756</v>
      </c>
    </row>
    <row r="2064" spans="1:9" ht="12.75" hidden="1" x14ac:dyDescent="0.2">
      <c r="A2064" s="78" t="s">
        <v>176</v>
      </c>
      <c r="B2064" s="80">
        <v>12</v>
      </c>
      <c r="C2064" s="83">
        <v>427811.86</v>
      </c>
      <c r="D2064" s="83">
        <v>0</v>
      </c>
      <c r="E2064" s="83">
        <v>427811.86</v>
      </c>
      <c r="F2064" s="78" t="s">
        <v>4757</v>
      </c>
      <c r="G2064" s="78" t="s">
        <v>342</v>
      </c>
      <c r="H2064" s="78" t="s">
        <v>635</v>
      </c>
      <c r="I2064" s="78" t="s">
        <v>4758</v>
      </c>
    </row>
    <row r="2065" spans="1:9" ht="12.75" x14ac:dyDescent="0.2">
      <c r="A2065" s="78" t="s">
        <v>177</v>
      </c>
      <c r="B2065" s="80">
        <v>1</v>
      </c>
      <c r="C2065" s="83">
        <v>202390.46</v>
      </c>
      <c r="D2065" s="83">
        <v>0</v>
      </c>
      <c r="E2065" s="83">
        <v>202390.46</v>
      </c>
      <c r="F2065" s="78" t="s">
        <v>4759</v>
      </c>
      <c r="G2065" s="78" t="s">
        <v>422</v>
      </c>
      <c r="H2065" s="78" t="s">
        <v>602</v>
      </c>
      <c r="I2065" s="78" t="s">
        <v>4760</v>
      </c>
    </row>
    <row r="2066" spans="1:9" ht="12.75" x14ac:dyDescent="0.2">
      <c r="A2066" s="78" t="s">
        <v>177</v>
      </c>
      <c r="B2066" s="80">
        <v>2</v>
      </c>
      <c r="C2066" s="83">
        <v>202390.46</v>
      </c>
      <c r="D2066" s="83">
        <v>0</v>
      </c>
      <c r="E2066" s="83">
        <v>202390.46</v>
      </c>
      <c r="F2066" s="78" t="s">
        <v>4761</v>
      </c>
      <c r="G2066" s="78" t="s">
        <v>422</v>
      </c>
      <c r="H2066" s="78" t="s">
        <v>605</v>
      </c>
      <c r="I2066" s="78" t="s">
        <v>4762</v>
      </c>
    </row>
    <row r="2067" spans="1:9" ht="12.75" x14ac:dyDescent="0.2">
      <c r="A2067" s="78" t="s">
        <v>177</v>
      </c>
      <c r="B2067" s="80">
        <v>3</v>
      </c>
      <c r="C2067" s="83">
        <v>202390.46</v>
      </c>
      <c r="D2067" s="83">
        <v>0</v>
      </c>
      <c r="E2067" s="83">
        <v>202390.46</v>
      </c>
      <c r="F2067" s="78" t="s">
        <v>4763</v>
      </c>
      <c r="G2067" s="78" t="s">
        <v>422</v>
      </c>
      <c r="H2067" s="78" t="s">
        <v>608</v>
      </c>
      <c r="I2067" s="78" t="s">
        <v>4764</v>
      </c>
    </row>
    <row r="2068" spans="1:9" ht="12.75" x14ac:dyDescent="0.2">
      <c r="A2068" s="78" t="s">
        <v>177</v>
      </c>
      <c r="B2068" s="80">
        <v>4</v>
      </c>
      <c r="C2068" s="83">
        <v>202390.46</v>
      </c>
      <c r="D2068" s="83">
        <v>0</v>
      </c>
      <c r="E2068" s="83">
        <v>202390.46</v>
      </c>
      <c r="F2068" s="78" t="s">
        <v>4765</v>
      </c>
      <c r="G2068" s="78" t="s">
        <v>422</v>
      </c>
      <c r="H2068" s="78" t="s">
        <v>611</v>
      </c>
      <c r="I2068" s="78" t="s">
        <v>4766</v>
      </c>
    </row>
    <row r="2069" spans="1:9" ht="12.75" x14ac:dyDescent="0.2">
      <c r="A2069" s="78" t="s">
        <v>177</v>
      </c>
      <c r="B2069" s="80">
        <v>5</v>
      </c>
      <c r="C2069" s="83">
        <v>202390.46</v>
      </c>
      <c r="D2069" s="83">
        <v>0</v>
      </c>
      <c r="E2069" s="83">
        <v>202390.46</v>
      </c>
      <c r="F2069" s="78" t="s">
        <v>4767</v>
      </c>
      <c r="G2069" s="78" t="s">
        <v>422</v>
      </c>
      <c r="H2069" s="78" t="s">
        <v>614</v>
      </c>
      <c r="I2069" s="78" t="s">
        <v>4768</v>
      </c>
    </row>
    <row r="2070" spans="1:9" ht="12.75" x14ac:dyDescent="0.2">
      <c r="A2070" s="78" t="s">
        <v>177</v>
      </c>
      <c r="B2070" s="80">
        <v>6</v>
      </c>
      <c r="C2070" s="83">
        <v>195888.99</v>
      </c>
      <c r="D2070" s="83">
        <v>0</v>
      </c>
      <c r="E2070" s="83">
        <v>195888.99</v>
      </c>
      <c r="F2070" s="78" t="s">
        <v>4769</v>
      </c>
      <c r="G2070" s="78" t="s">
        <v>422</v>
      </c>
      <c r="H2070" s="78" t="s">
        <v>617</v>
      </c>
      <c r="I2070" s="78" t="s">
        <v>4770</v>
      </c>
    </row>
    <row r="2071" spans="1:9" ht="12.75" x14ac:dyDescent="0.2">
      <c r="A2071" s="78" t="s">
        <v>177</v>
      </c>
      <c r="B2071" s="80">
        <v>7</v>
      </c>
      <c r="C2071" s="83">
        <v>195626.56</v>
      </c>
      <c r="D2071" s="83">
        <v>0</v>
      </c>
      <c r="E2071" s="83">
        <v>195626.56</v>
      </c>
      <c r="F2071" s="78" t="s">
        <v>4771</v>
      </c>
      <c r="G2071" s="78" t="s">
        <v>422</v>
      </c>
      <c r="H2071" s="78" t="s">
        <v>620</v>
      </c>
      <c r="I2071" s="78" t="s">
        <v>4772</v>
      </c>
    </row>
    <row r="2072" spans="1:9" ht="12.75" x14ac:dyDescent="0.2">
      <c r="A2072" s="78" t="s">
        <v>177</v>
      </c>
      <c r="B2072" s="80">
        <v>8</v>
      </c>
      <c r="C2072" s="83">
        <v>195627.6</v>
      </c>
      <c r="D2072" s="83">
        <v>0</v>
      </c>
      <c r="E2072" s="83">
        <v>195627.6</v>
      </c>
      <c r="F2072" s="78" t="s">
        <v>4773</v>
      </c>
      <c r="G2072" s="78" t="s">
        <v>422</v>
      </c>
      <c r="H2072" s="78" t="s">
        <v>623</v>
      </c>
      <c r="I2072" s="78" t="s">
        <v>4774</v>
      </c>
    </row>
    <row r="2073" spans="1:9" ht="12.75" x14ac:dyDescent="0.2">
      <c r="A2073" s="78" t="s">
        <v>177</v>
      </c>
      <c r="B2073" s="80">
        <v>9</v>
      </c>
      <c r="C2073" s="83">
        <v>201731.09</v>
      </c>
      <c r="D2073" s="83">
        <v>0</v>
      </c>
      <c r="E2073" s="83">
        <v>201731.09</v>
      </c>
      <c r="F2073" s="78" t="s">
        <v>4775</v>
      </c>
      <c r="G2073" s="78" t="s">
        <v>422</v>
      </c>
      <c r="H2073" s="78" t="s">
        <v>626</v>
      </c>
      <c r="I2073" s="78" t="s">
        <v>4776</v>
      </c>
    </row>
    <row r="2074" spans="1:9" ht="12.75" x14ac:dyDescent="0.2">
      <c r="A2074" s="78" t="s">
        <v>177</v>
      </c>
      <c r="B2074" s="80">
        <v>10</v>
      </c>
      <c r="C2074" s="83">
        <v>201731.09</v>
      </c>
      <c r="D2074" s="83">
        <v>0</v>
      </c>
      <c r="E2074" s="83">
        <v>201731.09</v>
      </c>
      <c r="F2074" s="78" t="s">
        <v>4777</v>
      </c>
      <c r="G2074" s="78" t="s">
        <v>422</v>
      </c>
      <c r="H2074" s="78" t="s">
        <v>629</v>
      </c>
      <c r="I2074" s="78" t="s">
        <v>4778</v>
      </c>
    </row>
    <row r="2075" spans="1:9" ht="12.75" x14ac:dyDescent="0.2">
      <c r="A2075" s="78" t="s">
        <v>177</v>
      </c>
      <c r="B2075" s="80">
        <v>11</v>
      </c>
      <c r="C2075" s="83">
        <v>201731.08</v>
      </c>
      <c r="D2075" s="83">
        <v>0</v>
      </c>
      <c r="E2075" s="83">
        <v>201731.08</v>
      </c>
      <c r="F2075" s="78" t="s">
        <v>4779</v>
      </c>
      <c r="G2075" s="78" t="s">
        <v>422</v>
      </c>
      <c r="H2075" s="78" t="s">
        <v>632</v>
      </c>
      <c r="I2075" s="78" t="s">
        <v>4780</v>
      </c>
    </row>
    <row r="2076" spans="1:9" ht="12.75" x14ac:dyDescent="0.2">
      <c r="A2076" s="78" t="s">
        <v>177</v>
      </c>
      <c r="B2076" s="80">
        <v>12</v>
      </c>
      <c r="C2076" s="83">
        <v>201727.77</v>
      </c>
      <c r="D2076" s="83">
        <v>0</v>
      </c>
      <c r="E2076" s="83">
        <v>201727.77</v>
      </c>
      <c r="F2076" s="78" t="s">
        <v>4781</v>
      </c>
      <c r="G2076" s="78" t="s">
        <v>422</v>
      </c>
      <c r="H2076" s="78" t="s">
        <v>635</v>
      </c>
      <c r="I2076" s="78" t="s">
        <v>4782</v>
      </c>
    </row>
    <row r="2077" spans="1:9" ht="12.75" hidden="1" x14ac:dyDescent="0.2">
      <c r="A2077" s="78" t="s">
        <v>178</v>
      </c>
      <c r="B2077" s="80">
        <v>1</v>
      </c>
      <c r="C2077" s="83">
        <v>63037.01</v>
      </c>
      <c r="D2077" s="83">
        <v>0</v>
      </c>
      <c r="E2077" s="83">
        <v>63037.01</v>
      </c>
      <c r="F2077" s="78" t="s">
        <v>4783</v>
      </c>
      <c r="G2077" s="78" t="s">
        <v>340</v>
      </c>
      <c r="H2077" s="78" t="s">
        <v>602</v>
      </c>
      <c r="I2077" s="78" t="s">
        <v>4784</v>
      </c>
    </row>
    <row r="2078" spans="1:9" ht="12.75" hidden="1" x14ac:dyDescent="0.2">
      <c r="A2078" s="78" t="s">
        <v>178</v>
      </c>
      <c r="B2078" s="80">
        <v>2</v>
      </c>
      <c r="C2078" s="83">
        <v>63037.01</v>
      </c>
      <c r="D2078" s="83">
        <v>0</v>
      </c>
      <c r="E2078" s="83">
        <v>63037.01</v>
      </c>
      <c r="F2078" s="78" t="s">
        <v>4785</v>
      </c>
      <c r="G2078" s="78" t="s">
        <v>340</v>
      </c>
      <c r="H2078" s="78" t="s">
        <v>605</v>
      </c>
      <c r="I2078" s="78" t="s">
        <v>4786</v>
      </c>
    </row>
    <row r="2079" spans="1:9" ht="12.75" hidden="1" x14ac:dyDescent="0.2">
      <c r="A2079" s="78" t="s">
        <v>178</v>
      </c>
      <c r="B2079" s="80">
        <v>3</v>
      </c>
      <c r="C2079" s="83">
        <v>63037.01</v>
      </c>
      <c r="D2079" s="83">
        <v>0</v>
      </c>
      <c r="E2079" s="83">
        <v>63037.01</v>
      </c>
      <c r="F2079" s="78" t="s">
        <v>4787</v>
      </c>
      <c r="G2079" s="78" t="s">
        <v>340</v>
      </c>
      <c r="H2079" s="78" t="s">
        <v>608</v>
      </c>
      <c r="I2079" s="78" t="s">
        <v>4788</v>
      </c>
    </row>
    <row r="2080" spans="1:9" ht="12.75" hidden="1" x14ac:dyDescent="0.2">
      <c r="A2080" s="78" t="s">
        <v>178</v>
      </c>
      <c r="B2080" s="80">
        <v>4</v>
      </c>
      <c r="C2080" s="83">
        <v>63037.01</v>
      </c>
      <c r="D2080" s="83">
        <v>0</v>
      </c>
      <c r="E2080" s="83">
        <v>63037.01</v>
      </c>
      <c r="F2080" s="78" t="s">
        <v>4789</v>
      </c>
      <c r="G2080" s="78" t="s">
        <v>340</v>
      </c>
      <c r="H2080" s="78" t="s">
        <v>611</v>
      </c>
      <c r="I2080" s="78" t="s">
        <v>4790</v>
      </c>
    </row>
    <row r="2081" spans="1:9" ht="12.75" hidden="1" x14ac:dyDescent="0.2">
      <c r="A2081" s="78" t="s">
        <v>178</v>
      </c>
      <c r="B2081" s="80">
        <v>5</v>
      </c>
      <c r="C2081" s="83">
        <v>63037.01</v>
      </c>
      <c r="D2081" s="83">
        <v>0</v>
      </c>
      <c r="E2081" s="83">
        <v>63037.01</v>
      </c>
      <c r="F2081" s="78" t="s">
        <v>4791</v>
      </c>
      <c r="G2081" s="78" t="s">
        <v>340</v>
      </c>
      <c r="H2081" s="78" t="s">
        <v>614</v>
      </c>
      <c r="I2081" s="78" t="s">
        <v>4792</v>
      </c>
    </row>
    <row r="2082" spans="1:9" ht="12.75" hidden="1" x14ac:dyDescent="0.2">
      <c r="A2082" s="78" t="s">
        <v>178</v>
      </c>
      <c r="B2082" s="80">
        <v>6</v>
      </c>
      <c r="C2082" s="83">
        <v>54843.7</v>
      </c>
      <c r="D2082" s="83">
        <v>0</v>
      </c>
      <c r="E2082" s="83">
        <v>54843.7</v>
      </c>
      <c r="F2082" s="78" t="s">
        <v>4793</v>
      </c>
      <c r="G2082" s="78" t="s">
        <v>340</v>
      </c>
      <c r="H2082" s="78" t="s">
        <v>617</v>
      </c>
      <c r="I2082" s="78" t="s">
        <v>4794</v>
      </c>
    </row>
    <row r="2083" spans="1:9" ht="12.75" hidden="1" x14ac:dyDescent="0.2">
      <c r="A2083" s="78" t="s">
        <v>178</v>
      </c>
      <c r="B2083" s="80">
        <v>7</v>
      </c>
      <c r="C2083" s="83">
        <v>54828.67</v>
      </c>
      <c r="D2083" s="83">
        <v>0</v>
      </c>
      <c r="E2083" s="83">
        <v>54828.67</v>
      </c>
      <c r="F2083" s="78" t="s">
        <v>4795</v>
      </c>
      <c r="G2083" s="78" t="s">
        <v>340</v>
      </c>
      <c r="H2083" s="78" t="s">
        <v>620</v>
      </c>
      <c r="I2083" s="78" t="s">
        <v>4796</v>
      </c>
    </row>
    <row r="2084" spans="1:9" ht="12.75" hidden="1" x14ac:dyDescent="0.2">
      <c r="A2084" s="78" t="s">
        <v>178</v>
      </c>
      <c r="B2084" s="80">
        <v>8</v>
      </c>
      <c r="C2084" s="83">
        <v>54829.08</v>
      </c>
      <c r="D2084" s="83">
        <v>0</v>
      </c>
      <c r="E2084" s="83">
        <v>54829.08</v>
      </c>
      <c r="F2084" s="78" t="s">
        <v>4797</v>
      </c>
      <c r="G2084" s="78" t="s">
        <v>340</v>
      </c>
      <c r="H2084" s="78" t="s">
        <v>623</v>
      </c>
      <c r="I2084" s="78" t="s">
        <v>4798</v>
      </c>
    </row>
    <row r="2085" spans="1:9" ht="12.75" hidden="1" x14ac:dyDescent="0.2">
      <c r="A2085" s="78" t="s">
        <v>178</v>
      </c>
      <c r="B2085" s="80">
        <v>9</v>
      </c>
      <c r="C2085" s="83">
        <v>57229.93</v>
      </c>
      <c r="D2085" s="83">
        <v>0</v>
      </c>
      <c r="E2085" s="83">
        <v>57229.93</v>
      </c>
      <c r="F2085" s="78" t="s">
        <v>4799</v>
      </c>
      <c r="G2085" s="78" t="s">
        <v>340</v>
      </c>
      <c r="H2085" s="78" t="s">
        <v>626</v>
      </c>
      <c r="I2085" s="78" t="s">
        <v>4800</v>
      </c>
    </row>
    <row r="2086" spans="1:9" ht="12.75" hidden="1" x14ac:dyDescent="0.2">
      <c r="A2086" s="78" t="s">
        <v>178</v>
      </c>
      <c r="B2086" s="80">
        <v>10</v>
      </c>
      <c r="C2086" s="83">
        <v>57229.94</v>
      </c>
      <c r="D2086" s="83">
        <v>0</v>
      </c>
      <c r="E2086" s="83">
        <v>57229.94</v>
      </c>
      <c r="F2086" s="78" t="s">
        <v>4801</v>
      </c>
      <c r="G2086" s="78" t="s">
        <v>340</v>
      </c>
      <c r="H2086" s="78" t="s">
        <v>629</v>
      </c>
      <c r="I2086" s="78" t="s">
        <v>4802</v>
      </c>
    </row>
    <row r="2087" spans="1:9" ht="12.75" hidden="1" x14ac:dyDescent="0.2">
      <c r="A2087" s="78" t="s">
        <v>178</v>
      </c>
      <c r="B2087" s="80">
        <v>11</v>
      </c>
      <c r="C2087" s="83">
        <v>57229.93</v>
      </c>
      <c r="D2087" s="83">
        <v>0</v>
      </c>
      <c r="E2087" s="83">
        <v>57229.93</v>
      </c>
      <c r="F2087" s="78" t="s">
        <v>4803</v>
      </c>
      <c r="G2087" s="78" t="s">
        <v>340</v>
      </c>
      <c r="H2087" s="78" t="s">
        <v>632</v>
      </c>
      <c r="I2087" s="78" t="s">
        <v>4804</v>
      </c>
    </row>
    <row r="2088" spans="1:9" ht="12.75" hidden="1" x14ac:dyDescent="0.2">
      <c r="A2088" s="78" t="s">
        <v>178</v>
      </c>
      <c r="B2088" s="80">
        <v>12</v>
      </c>
      <c r="C2088" s="83">
        <v>57228.63</v>
      </c>
      <c r="D2088" s="83">
        <v>0</v>
      </c>
      <c r="E2088" s="83">
        <v>57228.63</v>
      </c>
      <c r="F2088" s="78" t="s">
        <v>4805</v>
      </c>
      <c r="G2088" s="78" t="s">
        <v>340</v>
      </c>
      <c r="H2088" s="78" t="s">
        <v>635</v>
      </c>
      <c r="I2088" s="78" t="s">
        <v>4806</v>
      </c>
    </row>
    <row r="2089" spans="1:9" ht="12.75" x14ac:dyDescent="0.2">
      <c r="A2089" s="78"/>
      <c r="B2089" s="79"/>
    </row>
    <row r="2090" spans="1:9" ht="12.75" x14ac:dyDescent="0.2">
      <c r="A2090" s="78"/>
    </row>
    <row r="2091" spans="1:9" ht="12.75" x14ac:dyDescent="0.2">
      <c r="A2091" s="78"/>
    </row>
    <row r="2092" spans="1:9" ht="12.75" x14ac:dyDescent="0.2">
      <c r="A2092" s="78"/>
    </row>
    <row r="2093" spans="1:9" ht="12.75" x14ac:dyDescent="0.2">
      <c r="A2093" s="78"/>
    </row>
    <row r="2094" spans="1:9" ht="12.75" x14ac:dyDescent="0.2">
      <c r="A2094" s="78"/>
    </row>
    <row r="2095" spans="1:9" ht="12.75" x14ac:dyDescent="0.2">
      <c r="A2095" s="78"/>
    </row>
    <row r="2096" spans="1:9" ht="12.75" x14ac:dyDescent="0.2">
      <c r="A2096" s="78"/>
    </row>
    <row r="2097" spans="1:1" ht="12.75" x14ac:dyDescent="0.2">
      <c r="A2097" s="78"/>
    </row>
    <row r="2098" spans="1:1" ht="12.75" x14ac:dyDescent="0.2">
      <c r="A2098" s="78"/>
    </row>
    <row r="2099" spans="1:1" ht="12.75" x14ac:dyDescent="0.2">
      <c r="A2099" s="78"/>
    </row>
    <row r="2100" spans="1:1" ht="12.75" x14ac:dyDescent="0.2">
      <c r="A2100" s="78"/>
    </row>
    <row r="2101" spans="1:1" ht="12.75" x14ac:dyDescent="0.2">
      <c r="A2101" s="78"/>
    </row>
    <row r="2102" spans="1:1" ht="12.75" x14ac:dyDescent="0.2">
      <c r="A2102" s="78"/>
    </row>
    <row r="2103" spans="1:1" ht="12.75" x14ac:dyDescent="0.2">
      <c r="A2103" s="78"/>
    </row>
    <row r="2104" spans="1:1" ht="12.75" x14ac:dyDescent="0.2">
      <c r="A2104" s="78"/>
    </row>
    <row r="2105" spans="1:1" ht="12.75" x14ac:dyDescent="0.2">
      <c r="A2105" s="78"/>
    </row>
    <row r="2106" spans="1:1" ht="12.75" x14ac:dyDescent="0.2">
      <c r="A2106" s="78"/>
    </row>
    <row r="2107" spans="1:1" ht="12.75" x14ac:dyDescent="0.2">
      <c r="A2107" s="78"/>
    </row>
    <row r="2108" spans="1:1" ht="12.75" x14ac:dyDescent="0.2">
      <c r="A2108" s="78"/>
    </row>
    <row r="2109" spans="1:1" ht="12.75" x14ac:dyDescent="0.2">
      <c r="A2109" s="78"/>
    </row>
    <row r="2110" spans="1:1" ht="12.75" x14ac:dyDescent="0.2">
      <c r="A2110" s="78"/>
    </row>
    <row r="2111" spans="1:1" ht="12.75" x14ac:dyDescent="0.2">
      <c r="A2111" s="78"/>
    </row>
    <row r="2112" spans="1:1" ht="12.75" x14ac:dyDescent="0.2">
      <c r="A2112" s="78"/>
    </row>
    <row r="2113" spans="1:1" ht="12.75" x14ac:dyDescent="0.2">
      <c r="A2113" s="78"/>
    </row>
    <row r="2114" spans="1:1" ht="12.75" x14ac:dyDescent="0.2">
      <c r="A2114" s="78"/>
    </row>
    <row r="2115" spans="1:1" ht="12.75" x14ac:dyDescent="0.2">
      <c r="A2115" s="78"/>
    </row>
    <row r="2116" spans="1:1" ht="12.75" x14ac:dyDescent="0.2">
      <c r="A2116" s="78"/>
    </row>
    <row r="2117" spans="1:1" ht="12.75" x14ac:dyDescent="0.2">
      <c r="A2117" s="78"/>
    </row>
    <row r="2118" spans="1:1" ht="12.75" x14ac:dyDescent="0.2">
      <c r="A2118" s="78"/>
    </row>
    <row r="2119" spans="1:1" ht="12.75" x14ac:dyDescent="0.2">
      <c r="A2119" s="78"/>
    </row>
    <row r="2120" spans="1:1" ht="12.75" x14ac:dyDescent="0.2">
      <c r="A2120" s="79"/>
    </row>
  </sheetData>
  <autoFilter ref="A1:I2088" xr:uid="{00000000-0009-0000-0000-000003000000}">
    <filterColumn colId="0">
      <filters>
        <filter val="3220"/>
      </filters>
    </filterColumn>
  </autoFilter>
  <sortState xmlns:xlrd2="http://schemas.microsoft.com/office/spreadsheetml/2017/richdata2" ref="A2:I2080">
    <sortCondition ref="A2:A2080"/>
    <sortCondition ref="B2:B2080"/>
  </sortState>
  <pageMargins left="0.78431372549019618" right="0.78431372549019618" top="0.98039215686274517" bottom="0.98039215686274517" header="0.50980392156862753" footer="0.50980392156862753"/>
  <pageSetup paperSize="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Reconcilation</vt:lpstr>
      <vt:lpstr>Report</vt:lpstr>
      <vt:lpstr>ReconciliationData</vt:lpstr>
      <vt:lpstr>Monthly Adjustments</vt:lpstr>
      <vt:lpstr>Accounting Record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Kahle</dc:creator>
  <cp:lastModifiedBy>Kahle, Tim</cp:lastModifiedBy>
  <cp:lastPrinted>2018-09-06T20:11:31Z</cp:lastPrinted>
  <dcterms:created xsi:type="dcterms:W3CDTF">2018-06-12T14:01:05Z</dcterms:created>
  <dcterms:modified xsi:type="dcterms:W3CDTF">2022-06-25T00:50:04Z</dcterms:modified>
</cp:coreProperties>
</file>