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<sst xmlns="http://schemas.openxmlformats.org/spreadsheetml/2006/main" count="1671" uniqueCount="116">
  <si>
    <t>Projected Funded Pupil Count</t>
  </si>
  <si>
    <t>District PPR for Full Day K Factor</t>
  </si>
  <si>
    <t>Projected Per Pupil Revenue</t>
  </si>
  <si>
    <t>TOTAL FUNDING FROM PUBLIC SCHOOL FINANCE ACT</t>
  </si>
  <si>
    <t>Monthly Entitlement</t>
  </si>
  <si>
    <t>Withholding for CDE Administrative Overhead @ 1%</t>
  </si>
  <si>
    <t>Withholding for Institute Administrative Overhead @ 3%</t>
  </si>
  <si>
    <t>Amount to be Distributed to Institute Charter Schools</t>
  </si>
  <si>
    <t>Adams 12 Five Star</t>
  </si>
  <si>
    <t>Pinnacle Charter School</t>
  </si>
  <si>
    <t>Commerce City</t>
  </si>
  <si>
    <t>Community Leadership Academy</t>
  </si>
  <si>
    <t>Brighton</t>
  </si>
  <si>
    <t xml:space="preserve">Academy at High Point </t>
  </si>
  <si>
    <t>Westminster</t>
  </si>
  <si>
    <t>Early College of Arvada</t>
  </si>
  <si>
    <t>Ricardo Flores Magnon Academy</t>
  </si>
  <si>
    <t>Eagle</t>
  </si>
  <si>
    <t xml:space="preserve">Stone Creek Elementary </t>
  </si>
  <si>
    <t>Calhan</t>
  </si>
  <si>
    <t>Frontier Academy</t>
  </si>
  <si>
    <t>Colo Springs</t>
  </si>
  <si>
    <t>Pikes Peak Prep (21st Century)</t>
  </si>
  <si>
    <t>Maclaren Charter School</t>
  </si>
  <si>
    <t>Colorado Springs Charter Academy</t>
  </si>
  <si>
    <t>Colorado Springs Early Colleges</t>
  </si>
  <si>
    <t>Roaring Fork</t>
  </si>
  <si>
    <t xml:space="preserve">Ross Montessori </t>
  </si>
  <si>
    <t>Durango</t>
  </si>
  <si>
    <t>Animas Charter School</t>
  </si>
  <si>
    <t>Mountain Middle School</t>
  </si>
  <si>
    <t>Poudre</t>
  </si>
  <si>
    <t xml:space="preserve">T.R. Paul Academy of Arts &amp; Knowledge </t>
  </si>
  <si>
    <t>Mesa 51</t>
  </si>
  <si>
    <t>Caprock Academy</t>
  </si>
  <si>
    <t>Pueblo 60</t>
  </si>
  <si>
    <t>Youth &amp; Family Academy</t>
  </si>
  <si>
    <t>Early Colleges Ft. Collins</t>
  </si>
  <si>
    <t>Treasurer's Intercept Program</t>
  </si>
  <si>
    <t>Aurora</t>
  </si>
  <si>
    <t>Montessori del Mundo</t>
  </si>
  <si>
    <t>GVA - Colorado Springs</t>
  </si>
  <si>
    <t>Mountain Song Community School</t>
  </si>
  <si>
    <t>James Irwin - Colorado Springs</t>
  </si>
  <si>
    <t>GVA - Poudre</t>
  </si>
  <si>
    <t>The Academy of Charter Schools</t>
  </si>
  <si>
    <t>New America School</t>
  </si>
  <si>
    <t xml:space="preserve">Douglas </t>
  </si>
  <si>
    <t>Colorado Early Colleges Douglas</t>
  </si>
  <si>
    <t>Two Rivers Charter School</t>
  </si>
  <si>
    <t>School Code</t>
  </si>
  <si>
    <t>School Name</t>
  </si>
  <si>
    <t>FY 2015-16 Charter School Institute Funding by School</t>
  </si>
  <si>
    <t>JULY 2015 PAYMENT</t>
  </si>
  <si>
    <t>Salida</t>
  </si>
  <si>
    <t>Salida Montessori</t>
  </si>
  <si>
    <t>New Legacy High School</t>
  </si>
  <si>
    <t>4699</t>
  </si>
  <si>
    <t>0654;6913;6914</t>
  </si>
  <si>
    <t>0015</t>
  </si>
  <si>
    <t>1882;9037;9040</t>
  </si>
  <si>
    <t>0655</t>
  </si>
  <si>
    <t>2837</t>
  </si>
  <si>
    <t>7278</t>
  </si>
  <si>
    <t>5957</t>
  </si>
  <si>
    <t>6219</t>
  </si>
  <si>
    <t>2196</t>
  </si>
  <si>
    <t>0653</t>
  </si>
  <si>
    <t>0035</t>
  </si>
  <si>
    <t>8929</t>
  </si>
  <si>
    <t>8825</t>
  </si>
  <si>
    <t>1791</t>
  </si>
  <si>
    <t>1795</t>
  </si>
  <si>
    <t>3326</t>
  </si>
  <si>
    <t>5851</t>
  </si>
  <si>
    <t>4403</t>
  </si>
  <si>
    <t>7512</t>
  </si>
  <si>
    <t>8821</t>
  </si>
  <si>
    <t>0075</t>
  </si>
  <si>
    <t>5453</t>
  </si>
  <si>
    <t>0657</t>
  </si>
  <si>
    <t>3399</t>
  </si>
  <si>
    <t>2067</t>
  </si>
  <si>
    <t>1279</t>
  </si>
  <si>
    <t>9785</t>
  </si>
  <si>
    <t>Crown Pointe</t>
  </si>
  <si>
    <t>2035</t>
  </si>
  <si>
    <t>1234</t>
  </si>
  <si>
    <t>2345</t>
  </si>
  <si>
    <t xml:space="preserve">JULY 2015 PAYMENT - REVISED CALC </t>
  </si>
  <si>
    <t>Increase or (Decrease) to be Applied to August Payment</t>
  </si>
  <si>
    <t>8061</t>
  </si>
  <si>
    <t>6266</t>
  </si>
  <si>
    <t>AUGUST PAYMENT</t>
  </si>
  <si>
    <t>SEPTEMBER PAYMENT</t>
  </si>
  <si>
    <t>OCTOBER PAYMENT</t>
  </si>
  <si>
    <t>NOVEMBER PAYMENT</t>
  </si>
  <si>
    <t>DECEMBER PAYMENT - ACTUAL</t>
  </si>
  <si>
    <t>JANUARY PAYMENT</t>
  </si>
  <si>
    <t>FEBRUARY PAYMENT</t>
  </si>
  <si>
    <t>PPR for ASCENT</t>
  </si>
  <si>
    <t>MARCH PAYMENT ADJUSTED FOR AT-RISK</t>
  </si>
  <si>
    <t>MARCH PAYMENT CALC</t>
  </si>
  <si>
    <t xml:space="preserve">Year to date Sum through February </t>
  </si>
  <si>
    <t>Adjustment for At-Risk Calculation</t>
  </si>
  <si>
    <t>Calc Column</t>
  </si>
  <si>
    <t>Total Adjustments for At-Risk</t>
  </si>
  <si>
    <t>Rescission</t>
  </si>
  <si>
    <t>APRIL PAYMENT</t>
  </si>
  <si>
    <t>MAY PAYMENT</t>
  </si>
  <si>
    <t>June Calculation</t>
  </si>
  <si>
    <t>YTD</t>
  </si>
  <si>
    <t>Total At-Risk Adjustment</t>
  </si>
  <si>
    <t>JUNE PAYMENT</t>
  </si>
  <si>
    <t>YTD Monthly Admin</t>
  </si>
  <si>
    <t>Rescission Refund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</si>
</sst>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[Red]\(#,##0.0\)"/>
    <numFmt numFmtId="166" formatCode="#,##0.0_);\(#,##0.0\)"/>
    <numFmt numFmtId="167" formatCode="#,##0.0000_);\(#,##0.0000\)"/>
    <numFmt numFmtId="168" formatCode="#,##0.000_);\(#,##0.000\)"/>
    <numFmt numFmtId="169" formatCode="0.0000_)"/>
    <numFmt numFmtId="170" formatCode="#,##0.000000_);[Red]\(#,##0.000000\)"/>
    <numFmt numFmtId="171" formatCode="0.000_);[Red]\-0.000_)"/>
    <numFmt numFmtId="172" formatCode="#,##0.0000000_);[Red]\(#,##0.0000000\)"/>
    <numFmt numFmtId="173" formatCode="0.00_)"/>
    <numFmt numFmtId="174" formatCode="#,##0.00000_);[Red]\(#,##0.00000\)"/>
    <numFmt numFmtId="175" formatCode="0.000000_)"/>
    <numFmt numFmtId="176" formatCode="0_)"/>
    <numFmt numFmtId="177" formatCode="#,##0.0000_);[Red]\(#,##0.0000\)"/>
    <numFmt numFmtId="178" formatCode="0.000_)"/>
    <numFmt numFmtId="179" formatCode="0.000"/>
    <numFmt numFmtId="180" formatCode="#,##0.000_);[Red]\(#,##0.000\)"/>
    <numFmt numFmtId="181" formatCode="#,##0.00000000_);[Red]\(#,##0.00000000\)"/>
    <numFmt numFmtId="182" formatCode="#,##0.000000_);\(#,##0.000000\)"/>
    <numFmt numFmtId="183" formatCode="#,##0.00000_);\(#,##0.00000\)"/>
    <numFmt numFmtId="184" formatCode="_(* #,##0_);_(* \(#,##0\);_(* &quot;-&quot;??_);_(@_)"/>
    <numFmt numFmtId="185" formatCode="0.00_);[Red]\-0.00_)"/>
    <numFmt numFmtId="186" formatCode="_(* #,##0.0_);_(* \(#,##0.0\);_(* &quot;-&quot;??_);_(@_)"/>
    <numFmt numFmtId="187" formatCode="#,##0.0000"/>
    <numFmt numFmtId="188" formatCode="#,##0.0000000000_);[Red]\(#,##0.0000000000\)"/>
    <numFmt numFmtId="189" formatCode="0.00000E+00"/>
    <numFmt numFmtId="190" formatCode="0.000000E+00"/>
    <numFmt numFmtId="191" formatCode="0.0000000E+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40" fontId="2" fillId="0" borderId="0">
      <alignment/>
      <protection/>
    </xf>
    <xf numFmtId="4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40" fontId="3" fillId="0" borderId="0" xfId="58" applyFont="1">
      <alignment/>
      <protection/>
    </xf>
    <xf numFmtId="164" fontId="3" fillId="0" borderId="0" xfId="58" applyNumberFormat="1" applyFont="1" applyBorder="1" applyAlignment="1">
      <alignment horizontal="right" wrapText="1"/>
      <protection/>
    </xf>
    <xf numFmtId="4" fontId="3" fillId="0" borderId="0" xfId="58" applyNumberFormat="1" applyFont="1" applyProtection="1">
      <alignment/>
      <protection/>
    </xf>
    <xf numFmtId="40" fontId="3" fillId="0" borderId="0" xfId="58" applyNumberFormat="1" applyFont="1" applyBorder="1" applyAlignment="1">
      <alignment wrapText="1"/>
      <protection/>
    </xf>
    <xf numFmtId="40" fontId="3" fillId="0" borderId="0" xfId="58" applyFont="1" applyBorder="1" applyAlignment="1">
      <alignment wrapText="1"/>
      <protection/>
    </xf>
    <xf numFmtId="164" fontId="3" fillId="0" borderId="0" xfId="58" applyNumberFormat="1" applyFont="1" applyBorder="1" applyAlignment="1">
      <alignment horizontal="right"/>
      <protection/>
    </xf>
    <xf numFmtId="4" fontId="3" fillId="0" borderId="0" xfId="58" applyNumberFormat="1" applyFont="1" applyBorder="1">
      <alignment/>
      <protection/>
    </xf>
    <xf numFmtId="164" fontId="3" fillId="0" borderId="0" xfId="58" applyNumberFormat="1" applyFont="1" applyAlignment="1">
      <alignment horizontal="right"/>
      <protection/>
    </xf>
    <xf numFmtId="4" fontId="3" fillId="0" borderId="0" xfId="58" applyNumberFormat="1" applyFont="1">
      <alignment/>
      <protection/>
    </xf>
    <xf numFmtId="0" fontId="3" fillId="0" borderId="0" xfId="58" applyNumberFormat="1" applyFont="1">
      <alignment/>
      <protection/>
    </xf>
    <xf numFmtId="164" fontId="3" fillId="0" borderId="0" xfId="58" applyNumberFormat="1" applyFont="1" applyAlignment="1">
      <alignment horizontal="right" wrapText="1"/>
      <protection/>
    </xf>
    <xf numFmtId="4" fontId="3" fillId="0" borderId="0" xfId="58" applyNumberFormat="1" applyFont="1" applyAlignment="1">
      <alignment horizontal="right"/>
      <protection/>
    </xf>
    <xf numFmtId="164" fontId="3" fillId="0" borderId="0" xfId="58" applyNumberFormat="1" applyFont="1" applyFill="1">
      <alignment/>
      <protection/>
    </xf>
    <xf numFmtId="40" fontId="3" fillId="0" borderId="0" xfId="58" applyFont="1" applyFill="1">
      <alignment/>
      <protection/>
    </xf>
    <xf numFmtId="40" fontId="39" fillId="0" borderId="0" xfId="0" applyNumberFormat="1" applyFont="1" applyFill="1" applyBorder="1" applyAlignment="1">
      <alignment/>
    </xf>
    <xf numFmtId="40" fontId="39" fillId="0" borderId="0" xfId="58" applyFont="1">
      <alignment/>
      <protection/>
    </xf>
    <xf numFmtId="40" fontId="39" fillId="0" borderId="0" xfId="0" applyNumberFormat="1" applyFont="1" applyFill="1" applyBorder="1" applyAlignment="1">
      <alignment wrapText="1"/>
    </xf>
    <xf numFmtId="40" fontId="39" fillId="0" borderId="0" xfId="0" applyNumberFormat="1" applyFont="1" applyFill="1" applyBorder="1" applyAlignment="1">
      <alignment horizontal="center" wrapText="1"/>
    </xf>
    <xf numFmtId="164" fontId="39" fillId="0" borderId="0" xfId="0" applyNumberFormat="1" applyFont="1" applyFill="1" applyBorder="1" applyAlignment="1">
      <alignment/>
    </xf>
    <xf numFmtId="40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3" fillId="0" borderId="0" xfId="58" applyNumberFormat="1" applyFont="1" applyFill="1" applyBorder="1" applyAlignment="1">
      <alignment horizontal="right"/>
      <protection/>
    </xf>
    <xf numFmtId="4" fontId="3" fillId="0" borderId="0" xfId="58" applyNumberFormat="1" applyFont="1" applyFill="1" applyBorder="1" applyAlignment="1">
      <alignment horizontal="right"/>
      <protection/>
    </xf>
    <xf numFmtId="4" fontId="3" fillId="0" borderId="0" xfId="58" applyNumberFormat="1" applyFont="1" applyFill="1" applyBorder="1">
      <alignment/>
      <protection/>
    </xf>
    <xf numFmtId="40" fontId="3" fillId="0" borderId="0" xfId="58" applyFont="1" applyFill="1" applyBorder="1" applyAlignment="1">
      <alignment wrapText="1"/>
      <protection/>
    </xf>
    <xf numFmtId="40" fontId="4" fillId="33" borderId="0" xfId="0" applyNumberFormat="1" applyFont="1" applyFill="1" applyBorder="1" applyAlignment="1">
      <alignment wrapText="1"/>
    </xf>
    <xf numFmtId="40" fontId="39" fillId="33" borderId="0" xfId="0" applyNumberFormat="1" applyFont="1" applyFill="1" applyBorder="1" applyAlignment="1">
      <alignment/>
    </xf>
    <xf numFmtId="40" fontId="3" fillId="33" borderId="0" xfId="58" applyFont="1" applyFill="1" applyBorder="1" applyAlignment="1">
      <alignment horizontal="center" wrapText="1"/>
      <protection/>
    </xf>
    <xf numFmtId="0" fontId="39" fillId="0" borderId="0" xfId="0" applyFont="1" applyAlignment="1">
      <alignment/>
    </xf>
    <xf numFmtId="40" fontId="3" fillId="0" borderId="0" xfId="58" applyFont="1" applyFill="1" applyBorder="1" applyAlignment="1">
      <alignment horizontal="center" wrapText="1"/>
      <protection/>
    </xf>
    <xf numFmtId="0" fontId="39" fillId="0" borderId="0" xfId="0" applyFont="1" applyFill="1" applyAlignment="1">
      <alignment/>
    </xf>
    <xf numFmtId="4" fontId="39" fillId="0" borderId="0" xfId="0" applyNumberFormat="1" applyFont="1" applyAlignment="1">
      <alignment/>
    </xf>
    <xf numFmtId="165" fontId="3" fillId="0" borderId="0" xfId="58" applyNumberFormat="1" applyFont="1" applyFill="1" applyBorder="1" applyAlignment="1">
      <alignment horizontal="right" wrapText="1"/>
      <protection/>
    </xf>
    <xf numFmtId="40" fontId="40" fillId="33" borderId="0" xfId="0" applyNumberFormat="1" applyFont="1" applyFill="1" applyBorder="1" applyAlignment="1">
      <alignment/>
    </xf>
    <xf numFmtId="4" fontId="3" fillId="0" borderId="0" xfId="64" applyNumberFormat="1" applyFont="1" applyProtection="1">
      <alignment/>
      <protection/>
    </xf>
    <xf numFmtId="0" fontId="39" fillId="0" borderId="0" xfId="0" applyFont="1" applyAlignment="1" quotePrefix="1">
      <alignment/>
    </xf>
    <xf numFmtId="0" fontId="39" fillId="0" borderId="0" xfId="0" applyFont="1" applyFill="1" applyAlignment="1" quotePrefix="1">
      <alignment/>
    </xf>
    <xf numFmtId="165" fontId="39" fillId="0" borderId="0" xfId="0" applyNumberFormat="1" applyFont="1" applyAlignment="1">
      <alignment/>
    </xf>
    <xf numFmtId="0" fontId="39" fillId="0" borderId="0" xfId="0" applyFont="1" applyAlignment="1">
      <alignment wrapText="1"/>
    </xf>
    <xf numFmtId="40" fontId="39" fillId="34" borderId="0" xfId="0" applyNumberFormat="1" applyFont="1" applyFill="1" applyAlignment="1">
      <alignment wrapText="1"/>
    </xf>
    <xf numFmtId="40" fontId="0" fillId="34" borderId="0" xfId="0" applyNumberFormat="1" applyFill="1" applyAlignment="1">
      <alignment wrapText="1"/>
    </xf>
    <xf numFmtId="40" fontId="39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164" fontId="39" fillId="35" borderId="0" xfId="0" applyNumberFormat="1" applyFont="1" applyFill="1" applyAlignment="1">
      <alignment/>
    </xf>
    <xf numFmtId="4" fontId="39" fillId="35" borderId="0" xfId="0" applyNumberFormat="1" applyFont="1" applyFill="1" applyAlignment="1">
      <alignment/>
    </xf>
    <xf numFmtId="7" fontId="0" fillId="0" borderId="0" xfId="0" applyNumberFormat="1" applyAlignment="1">
      <alignment/>
    </xf>
    <xf numFmtId="7" fontId="39" fillId="0" borderId="0" xfId="0" applyNumberFormat="1" applyFont="1" applyAlignment="1">
      <alignment/>
    </xf>
    <xf numFmtId="40" fontId="3" fillId="0" borderId="0" xfId="58" applyFont="1" applyAlignment="1">
      <alignment horizontal="left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3 3" xfId="62"/>
    <cellStyle name="Normal 4" xfId="63"/>
    <cellStyle name="Normal 5" xfId="64"/>
    <cellStyle name="Normal 5 2" xfId="65"/>
    <cellStyle name="Normal 5 3" xfId="66"/>
    <cellStyle name="Normal 6" xfId="67"/>
    <cellStyle name="Note" xfId="68"/>
    <cellStyle name="Output" xfId="69"/>
    <cellStyle name="Percent" xfId="70"/>
    <cellStyle name="Percent 2" xfId="71"/>
    <cellStyle name="Percent 2 2" xfId="72"/>
    <cellStyle name="Percent 2 3" xfId="73"/>
    <cellStyle name="Percent 3" xfId="74"/>
    <cellStyle name="Percent 3 2" xfId="75"/>
    <cellStyle name="Percent 3 3" xfId="76"/>
    <cellStyle name="Percent 4" xfId="77"/>
    <cellStyle name="Percent 5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LC\PSFA16\Monthly%20Payments%20FY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July15"/>
      <sheetName val="July15 (2)"/>
      <sheetName val="August15"/>
      <sheetName val="Sept2015"/>
      <sheetName val="Oct2015"/>
      <sheetName val="Nov2015"/>
      <sheetName val="Dec2015"/>
      <sheetName val="Jan2016"/>
      <sheetName val="Feb2016"/>
      <sheetName val="March2016"/>
      <sheetName val="April2016"/>
      <sheetName val="May2016"/>
      <sheetName val="June2016"/>
      <sheetName val="Rescissions"/>
      <sheetName val="May Payment"/>
      <sheetName val="July Payment BOE"/>
      <sheetName val="MnthlyPmt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0"/>
  <sheetViews>
    <sheetView tabSelected="1" zoomScalePageLayoutView="0" workbookViewId="0" topLeftCell="B562">
      <selection activeCell="E600" sqref="E600"/>
    </sheetView>
  </sheetViews>
  <sheetFormatPr defaultColWidth="9.140625" defaultRowHeight="15"/>
  <cols>
    <col min="1" max="1" width="21.421875" style="29" customWidth="1"/>
    <col min="2" max="2" width="9.8515625" style="0" customWidth="1"/>
    <col min="3" max="3" width="33.28125" style="29" customWidth="1"/>
    <col min="4" max="4" width="5.57421875" style="29" customWidth="1"/>
    <col min="5" max="5" width="11.28125" style="29" customWidth="1"/>
    <col min="6" max="6" width="11.8515625" style="29" customWidth="1"/>
    <col min="7" max="7" width="14.28125" style="29" customWidth="1"/>
    <col min="8" max="8" width="17.8515625" style="29" customWidth="1"/>
    <col min="9" max="9" width="15.28125" style="29" bestFit="1" customWidth="1"/>
    <col min="10" max="10" width="16.8515625" style="29" customWidth="1"/>
    <col min="11" max="13" width="18.28125" style="29" customWidth="1"/>
    <col min="14" max="14" width="15.421875" style="29" bestFit="1" customWidth="1"/>
    <col min="15" max="15" width="15.7109375" style="29" customWidth="1"/>
    <col min="16" max="16" width="16.57421875" style="29" customWidth="1"/>
    <col min="17" max="17" width="12.57421875" style="29" customWidth="1"/>
    <col min="18" max="16384" width="9.140625" style="29" customWidth="1"/>
  </cols>
  <sheetData>
    <row r="1" spans="1:3" ht="12.75">
      <c r="A1" s="34" t="s">
        <v>52</v>
      </c>
      <c r="B1" s="26"/>
      <c r="C1" s="34"/>
    </row>
    <row r="2" spans="1:14" ht="60" customHeight="1">
      <c r="A2" s="26" t="s">
        <v>53</v>
      </c>
      <c r="B2" s="26" t="s">
        <v>50</v>
      </c>
      <c r="C2" s="34" t="s">
        <v>51</v>
      </c>
      <c r="D2" s="27"/>
      <c r="E2" s="28" t="s">
        <v>0</v>
      </c>
      <c r="F2" s="28" t="s">
        <v>1</v>
      </c>
      <c r="G2" s="28" t="s">
        <v>2</v>
      </c>
      <c r="H2" s="28" t="s">
        <v>3</v>
      </c>
      <c r="I2" s="28" t="s">
        <v>4</v>
      </c>
      <c r="J2" s="28" t="s">
        <v>5</v>
      </c>
      <c r="K2" s="28" t="s">
        <v>6</v>
      </c>
      <c r="L2" s="28" t="s">
        <v>38</v>
      </c>
      <c r="M2" s="28"/>
      <c r="N2" s="28" t="s">
        <v>7</v>
      </c>
    </row>
    <row r="3" spans="1:14" ht="15">
      <c r="A3" s="15"/>
      <c r="C3" s="15"/>
      <c r="D3" s="15"/>
      <c r="E3" s="30"/>
      <c r="F3" s="30"/>
      <c r="G3" s="25"/>
      <c r="H3" s="25"/>
      <c r="I3" s="25"/>
      <c r="J3" s="25"/>
      <c r="K3" s="25"/>
      <c r="L3" s="25"/>
      <c r="M3" s="25"/>
      <c r="N3" s="14"/>
    </row>
    <row r="4" spans="1:14" ht="12.75">
      <c r="A4" s="1" t="s">
        <v>8</v>
      </c>
      <c r="B4" s="36" t="s">
        <v>57</v>
      </c>
      <c r="C4" s="15" t="s">
        <v>46</v>
      </c>
      <c r="D4" s="15"/>
      <c r="E4" s="33">
        <v>405</v>
      </c>
      <c r="F4" s="30"/>
      <c r="G4" s="25">
        <v>7084.39</v>
      </c>
      <c r="H4" s="25">
        <f aca="true" t="shared" si="0" ref="H4:H34">ROUND(E4*G4,2)</f>
        <v>2869177.95</v>
      </c>
      <c r="I4" s="4">
        <f>ROUND(H4/12,2)</f>
        <v>239098.16</v>
      </c>
      <c r="J4" s="5">
        <f>ROUND(H4*-0.01/12,2)</f>
        <v>-2390.98</v>
      </c>
      <c r="K4" s="5">
        <f>ROUND(H4*-0.03/12,2)</f>
        <v>-7172.94</v>
      </c>
      <c r="L4" s="25"/>
      <c r="M4" s="25"/>
      <c r="N4" s="14">
        <f>I4+J4+K4+L4</f>
        <v>229534.24</v>
      </c>
    </row>
    <row r="5" spans="1:14" ht="12.75">
      <c r="A5" s="1" t="s">
        <v>8</v>
      </c>
      <c r="B5" s="36" t="s">
        <v>58</v>
      </c>
      <c r="C5" s="1" t="s">
        <v>9</v>
      </c>
      <c r="D5" s="15"/>
      <c r="E5" s="2">
        <v>2090</v>
      </c>
      <c r="F5" s="2"/>
      <c r="G5" s="25">
        <v>7084.39</v>
      </c>
      <c r="H5" s="25">
        <f t="shared" si="0"/>
        <v>14806375.1</v>
      </c>
      <c r="I5" s="4">
        <f aca="true" t="shared" si="1" ref="I5:I33">ROUND(H5/12,2)</f>
        <v>1233864.59</v>
      </c>
      <c r="J5" s="5">
        <f aca="true" t="shared" si="2" ref="J5:J34">ROUND(H5*-0.01/12,2)</f>
        <v>-12338.65</v>
      </c>
      <c r="K5" s="5">
        <f aca="true" t="shared" si="3" ref="K5:K34">ROUND(H5*-0.03/12,2)</f>
        <v>-37015.94</v>
      </c>
      <c r="L5" s="5">
        <v>-176160.2</v>
      </c>
      <c r="M5" s="5"/>
      <c r="N5" s="14">
        <f aca="true" t="shared" si="4" ref="N5:N34">I5+J5+K5+L5</f>
        <v>1008349.8000000003</v>
      </c>
    </row>
    <row r="6" spans="1:14" ht="12.75">
      <c r="A6" s="1" t="s">
        <v>8</v>
      </c>
      <c r="B6" s="37" t="s">
        <v>59</v>
      </c>
      <c r="C6" s="1" t="s">
        <v>45</v>
      </c>
      <c r="D6" s="15"/>
      <c r="E6" s="2">
        <v>1783.1</v>
      </c>
      <c r="F6" s="2"/>
      <c r="G6" s="25">
        <v>7084.39</v>
      </c>
      <c r="H6" s="25">
        <f t="shared" si="0"/>
        <v>12632175.81</v>
      </c>
      <c r="I6" s="4">
        <f t="shared" si="1"/>
        <v>1052681.32</v>
      </c>
      <c r="J6" s="5">
        <f t="shared" si="2"/>
        <v>-10526.81</v>
      </c>
      <c r="K6" s="5">
        <f t="shared" si="3"/>
        <v>-31580.44</v>
      </c>
      <c r="L6" s="5">
        <v>-215636.35</v>
      </c>
      <c r="M6" s="5"/>
      <c r="N6" s="14">
        <f t="shared" si="4"/>
        <v>794937.7200000001</v>
      </c>
    </row>
    <row r="7" spans="1:14" ht="12.75">
      <c r="A7" s="16" t="s">
        <v>10</v>
      </c>
      <c r="B7" s="37" t="s">
        <v>60</v>
      </c>
      <c r="C7" s="16" t="s">
        <v>11</v>
      </c>
      <c r="D7" s="15"/>
      <c r="E7" s="2">
        <v>1029.2</v>
      </c>
      <c r="F7" s="2"/>
      <c r="G7" s="3">
        <v>7447.85</v>
      </c>
      <c r="H7" s="25">
        <f t="shared" si="0"/>
        <v>7665327.22</v>
      </c>
      <c r="I7" s="4">
        <f t="shared" si="1"/>
        <v>638777.27</v>
      </c>
      <c r="J7" s="5">
        <f t="shared" si="2"/>
        <v>-6387.77</v>
      </c>
      <c r="K7" s="5">
        <f t="shared" si="3"/>
        <v>-19163.32</v>
      </c>
      <c r="L7" s="5">
        <v>-127124.38</v>
      </c>
      <c r="M7" s="5"/>
      <c r="N7" s="14">
        <f t="shared" si="4"/>
        <v>486101.80000000005</v>
      </c>
    </row>
    <row r="8" spans="1:14" ht="12.75">
      <c r="A8" s="1" t="s">
        <v>12</v>
      </c>
      <c r="B8" s="37" t="s">
        <v>61</v>
      </c>
      <c r="C8" s="1" t="s">
        <v>13</v>
      </c>
      <c r="D8" s="15"/>
      <c r="E8" s="6">
        <v>747</v>
      </c>
      <c r="F8" s="6"/>
      <c r="G8" s="7">
        <v>6993.14</v>
      </c>
      <c r="H8" s="25">
        <f t="shared" si="0"/>
        <v>5223875.58</v>
      </c>
      <c r="I8" s="4">
        <f t="shared" si="1"/>
        <v>435322.97</v>
      </c>
      <c r="J8" s="5">
        <f t="shared" si="2"/>
        <v>-4353.23</v>
      </c>
      <c r="K8" s="5">
        <f t="shared" si="3"/>
        <v>-13059.69</v>
      </c>
      <c r="L8" s="5">
        <v>-68796.04</v>
      </c>
      <c r="M8" s="5"/>
      <c r="N8" s="14">
        <f t="shared" si="4"/>
        <v>349114.01</v>
      </c>
    </row>
    <row r="9" spans="1:14" s="31" customFormat="1" ht="12.75">
      <c r="A9" s="14" t="s">
        <v>14</v>
      </c>
      <c r="B9" s="37" t="s">
        <v>62</v>
      </c>
      <c r="C9" s="14" t="s">
        <v>15</v>
      </c>
      <c r="D9" s="17"/>
      <c r="E9" s="22">
        <v>320</v>
      </c>
      <c r="F9" s="23"/>
      <c r="G9" s="24">
        <v>7504.79</v>
      </c>
      <c r="H9" s="25">
        <f t="shared" si="0"/>
        <v>2401532.8</v>
      </c>
      <c r="I9" s="4">
        <f t="shared" si="1"/>
        <v>200127.73</v>
      </c>
      <c r="J9" s="5">
        <f t="shared" si="2"/>
        <v>-2001.28</v>
      </c>
      <c r="K9" s="5">
        <f t="shared" si="3"/>
        <v>-6003.83</v>
      </c>
      <c r="L9" s="25"/>
      <c r="M9" s="25"/>
      <c r="N9" s="14">
        <f t="shared" si="4"/>
        <v>192122.62000000002</v>
      </c>
    </row>
    <row r="10" spans="1:14" s="31" customFormat="1" ht="12.75">
      <c r="A10" s="14" t="s">
        <v>14</v>
      </c>
      <c r="B10" s="37" t="s">
        <v>63</v>
      </c>
      <c r="C10" s="14" t="s">
        <v>16</v>
      </c>
      <c r="D10" s="18"/>
      <c r="E10" s="22">
        <v>344.6</v>
      </c>
      <c r="F10" s="22"/>
      <c r="G10" s="24">
        <v>7504.79</v>
      </c>
      <c r="H10" s="25">
        <f t="shared" si="0"/>
        <v>2586150.63</v>
      </c>
      <c r="I10" s="4">
        <f t="shared" si="1"/>
        <v>215512.55</v>
      </c>
      <c r="J10" s="5">
        <f t="shared" si="2"/>
        <v>-2155.13</v>
      </c>
      <c r="K10" s="5">
        <f t="shared" si="3"/>
        <v>-6465.38</v>
      </c>
      <c r="L10" s="25"/>
      <c r="M10" s="25"/>
      <c r="N10" s="14">
        <f t="shared" si="4"/>
        <v>206892.03999999998</v>
      </c>
    </row>
    <row r="11" spans="1:14" s="31" customFormat="1" ht="12.75">
      <c r="A11" s="14" t="s">
        <v>14</v>
      </c>
      <c r="B11" s="37" t="s">
        <v>86</v>
      </c>
      <c r="C11" s="14" t="s">
        <v>85</v>
      </c>
      <c r="D11" s="18"/>
      <c r="E11" s="22">
        <v>446.2</v>
      </c>
      <c r="F11" s="22"/>
      <c r="G11" s="24">
        <v>7504.79</v>
      </c>
      <c r="H11" s="25">
        <f t="shared" si="0"/>
        <v>3348637.3</v>
      </c>
      <c r="I11" s="4">
        <f t="shared" si="1"/>
        <v>279053.11</v>
      </c>
      <c r="J11" s="5">
        <f>ROUND(H11*-0.01/12,2)</f>
        <v>-2790.53</v>
      </c>
      <c r="K11" s="5">
        <f>ROUND(H11*-0.03/12,2)</f>
        <v>-8371.59</v>
      </c>
      <c r="L11" s="25">
        <v>-42337.09</v>
      </c>
      <c r="M11" s="25"/>
      <c r="N11" s="14">
        <f t="shared" si="4"/>
        <v>225553.89999999994</v>
      </c>
    </row>
    <row r="12" spans="1:14" s="31" customFormat="1" ht="12.75">
      <c r="A12" s="14" t="s">
        <v>39</v>
      </c>
      <c r="B12" s="37" t="s">
        <v>64</v>
      </c>
      <c r="C12" s="14" t="s">
        <v>40</v>
      </c>
      <c r="D12" s="18"/>
      <c r="E12" s="22">
        <v>230.8</v>
      </c>
      <c r="F12" s="22"/>
      <c r="G12" s="24">
        <v>7592.37</v>
      </c>
      <c r="H12" s="25">
        <f t="shared" si="0"/>
        <v>1752319</v>
      </c>
      <c r="I12" s="4">
        <f t="shared" si="1"/>
        <v>146026.58</v>
      </c>
      <c r="J12" s="5">
        <f t="shared" si="2"/>
        <v>-1460.27</v>
      </c>
      <c r="K12" s="5">
        <f t="shared" si="3"/>
        <v>-4380.8</v>
      </c>
      <c r="L12" s="25"/>
      <c r="M12" s="25"/>
      <c r="N12" s="14">
        <f t="shared" si="4"/>
        <v>140185.51</v>
      </c>
    </row>
    <row r="13" spans="1:14" s="31" customFormat="1" ht="12.75">
      <c r="A13" s="14" t="s">
        <v>39</v>
      </c>
      <c r="B13" s="37" t="s">
        <v>65</v>
      </c>
      <c r="C13" s="14" t="s">
        <v>46</v>
      </c>
      <c r="D13" s="18"/>
      <c r="E13" s="22">
        <v>450</v>
      </c>
      <c r="F13" s="22"/>
      <c r="G13" s="24">
        <v>7592.37</v>
      </c>
      <c r="H13" s="25">
        <f t="shared" si="0"/>
        <v>3416566.5</v>
      </c>
      <c r="I13" s="4">
        <f t="shared" si="1"/>
        <v>284713.88</v>
      </c>
      <c r="J13" s="5">
        <f t="shared" si="2"/>
        <v>-2847.14</v>
      </c>
      <c r="K13" s="5">
        <f t="shared" si="3"/>
        <v>-8541.42</v>
      </c>
      <c r="L13" s="25"/>
      <c r="M13" s="25"/>
      <c r="N13" s="14">
        <f t="shared" si="4"/>
        <v>273325.32</v>
      </c>
    </row>
    <row r="14" spans="1:14" s="31" customFormat="1" ht="12.75">
      <c r="A14" s="14" t="s">
        <v>39</v>
      </c>
      <c r="B14" s="37" t="s">
        <v>87</v>
      </c>
      <c r="C14" s="14" t="s">
        <v>56</v>
      </c>
      <c r="D14" s="18"/>
      <c r="E14" s="22">
        <v>103.5</v>
      </c>
      <c r="F14" s="22"/>
      <c r="G14" s="24">
        <v>7592.37</v>
      </c>
      <c r="H14" s="25">
        <f t="shared" si="0"/>
        <v>785810.3</v>
      </c>
      <c r="I14" s="4">
        <f t="shared" si="1"/>
        <v>65484.19</v>
      </c>
      <c r="J14" s="5">
        <f t="shared" si="2"/>
        <v>-654.84</v>
      </c>
      <c r="K14" s="5">
        <f t="shared" si="3"/>
        <v>-1964.53</v>
      </c>
      <c r="L14" s="25"/>
      <c r="M14" s="25"/>
      <c r="N14" s="14">
        <f t="shared" si="4"/>
        <v>62864.82000000001</v>
      </c>
    </row>
    <row r="15" spans="1:14" s="31" customFormat="1" ht="12.75">
      <c r="A15" s="14" t="s">
        <v>54</v>
      </c>
      <c r="B15" s="36" t="s">
        <v>88</v>
      </c>
      <c r="C15" s="14" t="s">
        <v>55</v>
      </c>
      <c r="D15" s="18"/>
      <c r="E15" s="22">
        <v>69.8</v>
      </c>
      <c r="F15" s="22"/>
      <c r="G15" s="24">
        <v>7145.27</v>
      </c>
      <c r="H15" s="25">
        <f t="shared" si="0"/>
        <v>498739.85</v>
      </c>
      <c r="I15" s="4">
        <f t="shared" si="1"/>
        <v>41561.65</v>
      </c>
      <c r="J15" s="5">
        <f t="shared" si="2"/>
        <v>-415.62</v>
      </c>
      <c r="K15" s="5">
        <f t="shared" si="3"/>
        <v>-1246.85</v>
      </c>
      <c r="L15" s="25"/>
      <c r="M15" s="25"/>
      <c r="N15" s="14">
        <f t="shared" si="4"/>
        <v>39899.18</v>
      </c>
    </row>
    <row r="16" spans="1:14" s="31" customFormat="1" ht="12.75">
      <c r="A16" s="14" t="s">
        <v>47</v>
      </c>
      <c r="B16" s="36" t="s">
        <v>66</v>
      </c>
      <c r="C16" s="14" t="s">
        <v>48</v>
      </c>
      <c r="D16" s="18"/>
      <c r="E16" s="22">
        <v>425</v>
      </c>
      <c r="F16" s="22"/>
      <c r="G16" s="24">
        <v>7001.67</v>
      </c>
      <c r="H16" s="25">
        <f t="shared" si="0"/>
        <v>2975709.75</v>
      </c>
      <c r="I16" s="4">
        <f t="shared" si="1"/>
        <v>247975.81</v>
      </c>
      <c r="J16" s="5">
        <f t="shared" si="2"/>
        <v>-2479.76</v>
      </c>
      <c r="K16" s="5">
        <f t="shared" si="3"/>
        <v>-7439.27</v>
      </c>
      <c r="L16" s="25"/>
      <c r="M16" s="25"/>
      <c r="N16" s="14">
        <f t="shared" si="4"/>
        <v>238056.78</v>
      </c>
    </row>
    <row r="17" spans="1:14" ht="12.75">
      <c r="A17" s="1" t="s">
        <v>17</v>
      </c>
      <c r="B17" s="37" t="s">
        <v>67</v>
      </c>
      <c r="C17" s="1" t="s">
        <v>18</v>
      </c>
      <c r="D17" s="17"/>
      <c r="E17" s="6">
        <v>323.9</v>
      </c>
      <c r="F17" s="6"/>
      <c r="G17" s="7">
        <v>7542.24</v>
      </c>
      <c r="H17" s="25">
        <f t="shared" si="0"/>
        <v>2442931.54</v>
      </c>
      <c r="I17" s="4">
        <f t="shared" si="1"/>
        <v>203577.63</v>
      </c>
      <c r="J17" s="5">
        <f t="shared" si="2"/>
        <v>-2035.78</v>
      </c>
      <c r="K17" s="5">
        <f t="shared" si="3"/>
        <v>-6107.33</v>
      </c>
      <c r="L17" s="5"/>
      <c r="M17" s="5"/>
      <c r="N17" s="14">
        <f t="shared" si="4"/>
        <v>195434.52000000002</v>
      </c>
    </row>
    <row r="18" spans="1:14" ht="12.75">
      <c r="A18" s="16" t="s">
        <v>19</v>
      </c>
      <c r="B18" s="36" t="s">
        <v>68</v>
      </c>
      <c r="C18" s="16" t="s">
        <v>20</v>
      </c>
      <c r="D18" s="17"/>
      <c r="E18" s="6">
        <v>61</v>
      </c>
      <c r="F18" s="6"/>
      <c r="G18" s="7">
        <v>8207.21</v>
      </c>
      <c r="H18" s="25">
        <f t="shared" si="0"/>
        <v>500639.81</v>
      </c>
      <c r="I18" s="4">
        <f t="shared" si="1"/>
        <v>41719.98</v>
      </c>
      <c r="J18" s="5">
        <f t="shared" si="2"/>
        <v>-417.2</v>
      </c>
      <c r="K18" s="5">
        <f t="shared" si="3"/>
        <v>-1251.6</v>
      </c>
      <c r="L18" s="5"/>
      <c r="M18" s="5"/>
      <c r="N18" s="14">
        <f t="shared" si="4"/>
        <v>40051.18000000001</v>
      </c>
    </row>
    <row r="19" spans="1:14" ht="12.75">
      <c r="A19" s="1" t="s">
        <v>21</v>
      </c>
      <c r="B19" s="36" t="s">
        <v>69</v>
      </c>
      <c r="C19" s="48" t="s">
        <v>22</v>
      </c>
      <c r="D19" s="48"/>
      <c r="E19" s="8">
        <v>315.2</v>
      </c>
      <c r="F19" s="8"/>
      <c r="G19" s="35">
        <v>7160.51</v>
      </c>
      <c r="H19" s="25">
        <f t="shared" si="0"/>
        <v>2256992.75</v>
      </c>
      <c r="I19" s="4">
        <f t="shared" si="1"/>
        <v>188082.73</v>
      </c>
      <c r="J19" s="5">
        <f t="shared" si="2"/>
        <v>-1880.83</v>
      </c>
      <c r="K19" s="5">
        <f t="shared" si="3"/>
        <v>-5642.48</v>
      </c>
      <c r="L19" s="5">
        <v>-27583.33</v>
      </c>
      <c r="M19" s="5"/>
      <c r="N19" s="14">
        <f t="shared" si="4"/>
        <v>152976.09000000003</v>
      </c>
    </row>
    <row r="20" spans="1:14" ht="12.75">
      <c r="A20" s="1" t="s">
        <v>21</v>
      </c>
      <c r="B20" s="36" t="s">
        <v>70</v>
      </c>
      <c r="C20" s="10" t="s">
        <v>23</v>
      </c>
      <c r="D20" s="15"/>
      <c r="E20" s="11">
        <v>400</v>
      </c>
      <c r="F20" s="11"/>
      <c r="G20" s="35">
        <v>7160.51</v>
      </c>
      <c r="H20" s="25">
        <f t="shared" si="0"/>
        <v>2864204</v>
      </c>
      <c r="I20" s="4">
        <f t="shared" si="1"/>
        <v>238683.67</v>
      </c>
      <c r="J20" s="5">
        <f t="shared" si="2"/>
        <v>-2386.84</v>
      </c>
      <c r="K20" s="5">
        <f t="shared" si="3"/>
        <v>-7160.51</v>
      </c>
      <c r="L20" s="5"/>
      <c r="M20" s="5"/>
      <c r="N20" s="14">
        <f t="shared" si="4"/>
        <v>229136.32</v>
      </c>
    </row>
    <row r="21" spans="1:14" ht="12.75">
      <c r="A21" s="1" t="s">
        <v>21</v>
      </c>
      <c r="B21" s="36" t="s">
        <v>71</v>
      </c>
      <c r="C21" s="1" t="s">
        <v>24</v>
      </c>
      <c r="D21" s="15"/>
      <c r="E21" s="8">
        <v>510.1</v>
      </c>
      <c r="F21" s="8"/>
      <c r="G21" s="35">
        <v>7160.51</v>
      </c>
      <c r="H21" s="25">
        <f t="shared" si="0"/>
        <v>3652576.15</v>
      </c>
      <c r="I21" s="4">
        <f t="shared" si="1"/>
        <v>304381.35</v>
      </c>
      <c r="J21" s="5">
        <f t="shared" si="2"/>
        <v>-3043.81</v>
      </c>
      <c r="K21" s="5">
        <f t="shared" si="3"/>
        <v>-9131.44</v>
      </c>
      <c r="L21" s="5">
        <v>-42760.41</v>
      </c>
      <c r="M21" s="5"/>
      <c r="N21" s="14">
        <f t="shared" si="4"/>
        <v>249445.68999999997</v>
      </c>
    </row>
    <row r="22" spans="1:14" ht="12.75">
      <c r="A22" s="1" t="s">
        <v>21</v>
      </c>
      <c r="B22" s="36" t="s">
        <v>72</v>
      </c>
      <c r="C22" s="1" t="s">
        <v>25</v>
      </c>
      <c r="D22" s="15"/>
      <c r="E22" s="8">
        <v>632</v>
      </c>
      <c r="F22" s="8"/>
      <c r="G22" s="35">
        <v>7160.51</v>
      </c>
      <c r="H22" s="25">
        <f t="shared" si="0"/>
        <v>4525442.32</v>
      </c>
      <c r="I22" s="4">
        <f t="shared" si="1"/>
        <v>377120.19</v>
      </c>
      <c r="J22" s="5">
        <f t="shared" si="2"/>
        <v>-3771.2</v>
      </c>
      <c r="K22" s="5">
        <f t="shared" si="3"/>
        <v>-11313.61</v>
      </c>
      <c r="L22" s="5"/>
      <c r="M22" s="5"/>
      <c r="N22" s="14">
        <f t="shared" si="4"/>
        <v>362035.38</v>
      </c>
    </row>
    <row r="23" spans="1:14" ht="12.75">
      <c r="A23" s="1" t="s">
        <v>21</v>
      </c>
      <c r="B23" s="36" t="s">
        <v>73</v>
      </c>
      <c r="C23" s="1" t="s">
        <v>41</v>
      </c>
      <c r="D23" s="15"/>
      <c r="E23" s="8">
        <v>384.9</v>
      </c>
      <c r="F23" s="8"/>
      <c r="G23" s="35">
        <v>7160.51</v>
      </c>
      <c r="H23" s="25">
        <f t="shared" si="0"/>
        <v>2756080.3</v>
      </c>
      <c r="I23" s="4">
        <f t="shared" si="1"/>
        <v>229673.36</v>
      </c>
      <c r="J23" s="5">
        <f t="shared" si="2"/>
        <v>-2296.73</v>
      </c>
      <c r="K23" s="5">
        <f t="shared" si="3"/>
        <v>-6890.2</v>
      </c>
      <c r="L23" s="5"/>
      <c r="M23" s="5"/>
      <c r="N23" s="14">
        <f t="shared" si="4"/>
        <v>220486.42999999996</v>
      </c>
    </row>
    <row r="24" spans="1:14" ht="12.75">
      <c r="A24" s="1" t="s">
        <v>21</v>
      </c>
      <c r="B24" s="36" t="s">
        <v>74</v>
      </c>
      <c r="C24" s="1" t="s">
        <v>42</v>
      </c>
      <c r="D24" s="15"/>
      <c r="E24" s="8">
        <v>272.8</v>
      </c>
      <c r="F24" s="8"/>
      <c r="G24" s="35">
        <v>7160.51</v>
      </c>
      <c r="H24" s="25">
        <f t="shared" si="0"/>
        <v>1953387.13</v>
      </c>
      <c r="I24" s="4">
        <f t="shared" si="1"/>
        <v>162782.26</v>
      </c>
      <c r="J24" s="5">
        <f t="shared" si="2"/>
        <v>-1627.82</v>
      </c>
      <c r="K24" s="5">
        <f t="shared" si="3"/>
        <v>-4883.47</v>
      </c>
      <c r="L24" s="5"/>
      <c r="M24" s="5"/>
      <c r="N24" s="14">
        <f t="shared" si="4"/>
        <v>156270.97</v>
      </c>
    </row>
    <row r="25" spans="1:14" ht="12.75">
      <c r="A25" s="1" t="s">
        <v>21</v>
      </c>
      <c r="B25" s="36" t="s">
        <v>75</v>
      </c>
      <c r="C25" s="1" t="s">
        <v>43</v>
      </c>
      <c r="D25" s="15"/>
      <c r="E25" s="8">
        <v>309</v>
      </c>
      <c r="F25" s="8"/>
      <c r="G25" s="35">
        <v>7160.51</v>
      </c>
      <c r="H25" s="25">
        <f t="shared" si="0"/>
        <v>2212597.59</v>
      </c>
      <c r="I25" s="4">
        <f t="shared" si="1"/>
        <v>184383.13</v>
      </c>
      <c r="J25" s="5">
        <f t="shared" si="2"/>
        <v>-1843.83</v>
      </c>
      <c r="K25" s="5">
        <f t="shared" si="3"/>
        <v>-5531.49</v>
      </c>
      <c r="L25" s="5"/>
      <c r="M25" s="5"/>
      <c r="N25" s="14">
        <f t="shared" si="4"/>
        <v>177007.81000000003</v>
      </c>
    </row>
    <row r="26" spans="1:14" ht="12.75">
      <c r="A26" s="1" t="s">
        <v>26</v>
      </c>
      <c r="B26" s="36" t="s">
        <v>76</v>
      </c>
      <c r="C26" s="1" t="s">
        <v>27</v>
      </c>
      <c r="D26" s="15"/>
      <c r="E26" s="8">
        <v>243</v>
      </c>
      <c r="F26" s="8"/>
      <c r="G26" s="9">
        <v>7491.74</v>
      </c>
      <c r="H26" s="25">
        <f t="shared" si="0"/>
        <v>1820492.82</v>
      </c>
      <c r="I26" s="4">
        <f t="shared" si="1"/>
        <v>151707.74</v>
      </c>
      <c r="J26" s="5">
        <f t="shared" si="2"/>
        <v>-1517.08</v>
      </c>
      <c r="K26" s="5">
        <f t="shared" si="3"/>
        <v>-4551.23</v>
      </c>
      <c r="L26" s="5"/>
      <c r="M26" s="5"/>
      <c r="N26" s="14">
        <f t="shared" si="4"/>
        <v>145639.43</v>
      </c>
    </row>
    <row r="27" spans="1:14" ht="12.75">
      <c r="A27" s="1" t="s">
        <v>26</v>
      </c>
      <c r="B27" s="36" t="s">
        <v>77</v>
      </c>
      <c r="C27" s="1" t="s">
        <v>49</v>
      </c>
      <c r="D27" s="15"/>
      <c r="E27" s="8">
        <v>194.6</v>
      </c>
      <c r="F27" s="8"/>
      <c r="G27" s="9">
        <v>7491.74</v>
      </c>
      <c r="H27" s="25">
        <f t="shared" si="0"/>
        <v>1457892.6</v>
      </c>
      <c r="I27" s="4">
        <f t="shared" si="1"/>
        <v>121491.05</v>
      </c>
      <c r="J27" s="5">
        <f t="shared" si="2"/>
        <v>-1214.91</v>
      </c>
      <c r="K27" s="5">
        <f t="shared" si="3"/>
        <v>-3644.73</v>
      </c>
      <c r="L27" s="5"/>
      <c r="M27" s="5"/>
      <c r="N27" s="14">
        <f t="shared" si="4"/>
        <v>116631.41</v>
      </c>
    </row>
    <row r="28" spans="1:14" ht="12.75">
      <c r="A28" s="1" t="s">
        <v>28</v>
      </c>
      <c r="B28" s="36" t="s">
        <v>78</v>
      </c>
      <c r="C28" s="1" t="s">
        <v>29</v>
      </c>
      <c r="D28" s="15"/>
      <c r="E28" s="8">
        <v>310</v>
      </c>
      <c r="F28" s="8"/>
      <c r="G28" s="9">
        <v>7111.66</v>
      </c>
      <c r="H28" s="25">
        <f t="shared" si="0"/>
        <v>2204614.6</v>
      </c>
      <c r="I28" s="4">
        <f t="shared" si="1"/>
        <v>183717.88</v>
      </c>
      <c r="J28" s="5">
        <f t="shared" si="2"/>
        <v>-1837.18</v>
      </c>
      <c r="K28" s="5">
        <f t="shared" si="3"/>
        <v>-5511.54</v>
      </c>
      <c r="L28" s="5"/>
      <c r="M28" s="5"/>
      <c r="N28" s="14">
        <f t="shared" si="4"/>
        <v>176369.16</v>
      </c>
    </row>
    <row r="29" spans="1:14" ht="12.75">
      <c r="A29" s="16" t="s">
        <v>28</v>
      </c>
      <c r="B29" s="36" t="s">
        <v>79</v>
      </c>
      <c r="C29" s="16" t="s">
        <v>30</v>
      </c>
      <c r="D29" s="15"/>
      <c r="E29" s="8">
        <v>178</v>
      </c>
      <c r="F29" s="8"/>
      <c r="G29" s="9">
        <v>7111.66</v>
      </c>
      <c r="H29" s="25">
        <f t="shared" si="0"/>
        <v>1265875.48</v>
      </c>
      <c r="I29" s="4">
        <f t="shared" si="1"/>
        <v>105489.62</v>
      </c>
      <c r="J29" s="5">
        <f t="shared" si="2"/>
        <v>-1054.9</v>
      </c>
      <c r="K29" s="5">
        <f t="shared" si="3"/>
        <v>-3164.69</v>
      </c>
      <c r="L29" s="5"/>
      <c r="M29" s="5"/>
      <c r="N29" s="14">
        <f t="shared" si="4"/>
        <v>101270.03</v>
      </c>
    </row>
    <row r="30" spans="1:14" ht="12.75">
      <c r="A30" s="1" t="s">
        <v>31</v>
      </c>
      <c r="B30" s="36" t="s">
        <v>80</v>
      </c>
      <c r="C30" s="1" t="s">
        <v>32</v>
      </c>
      <c r="D30" s="15"/>
      <c r="E30" s="8">
        <v>261.4</v>
      </c>
      <c r="F30" s="8"/>
      <c r="G30" s="12">
        <v>6883.7</v>
      </c>
      <c r="H30" s="25">
        <f t="shared" si="0"/>
        <v>1799399.18</v>
      </c>
      <c r="I30" s="4">
        <f t="shared" si="1"/>
        <v>149949.93</v>
      </c>
      <c r="J30" s="5">
        <f t="shared" si="2"/>
        <v>-1499.5</v>
      </c>
      <c r="K30" s="5">
        <f t="shared" si="3"/>
        <v>-4498.5</v>
      </c>
      <c r="L30" s="5">
        <v>-41100</v>
      </c>
      <c r="M30" s="5"/>
      <c r="N30" s="14">
        <f t="shared" si="4"/>
        <v>102851.93</v>
      </c>
    </row>
    <row r="31" spans="1:14" ht="12.75">
      <c r="A31" s="1" t="s">
        <v>31</v>
      </c>
      <c r="B31" s="36" t="s">
        <v>81</v>
      </c>
      <c r="C31" s="1" t="s">
        <v>44</v>
      </c>
      <c r="D31" s="15"/>
      <c r="E31" s="8">
        <v>380</v>
      </c>
      <c r="F31" s="8"/>
      <c r="G31" s="12">
        <v>6883.7</v>
      </c>
      <c r="H31" s="25">
        <f t="shared" si="0"/>
        <v>2615806</v>
      </c>
      <c r="I31" s="4">
        <f t="shared" si="1"/>
        <v>217983.83</v>
      </c>
      <c r="J31" s="5">
        <f t="shared" si="2"/>
        <v>-2179.84</v>
      </c>
      <c r="K31" s="5">
        <f t="shared" si="3"/>
        <v>-6539.52</v>
      </c>
      <c r="L31" s="5"/>
      <c r="M31" s="5"/>
      <c r="N31" s="14">
        <f t="shared" si="4"/>
        <v>209264.47</v>
      </c>
    </row>
    <row r="32" spans="1:14" ht="12.75">
      <c r="A32" s="1" t="s">
        <v>31</v>
      </c>
      <c r="B32" s="36" t="s">
        <v>82</v>
      </c>
      <c r="C32" s="1" t="s">
        <v>37</v>
      </c>
      <c r="D32" s="15"/>
      <c r="E32" s="8">
        <v>780</v>
      </c>
      <c r="F32" s="8"/>
      <c r="G32" s="12">
        <v>6883.7</v>
      </c>
      <c r="H32" s="25">
        <f t="shared" si="0"/>
        <v>5369286</v>
      </c>
      <c r="I32" s="4">
        <f t="shared" si="1"/>
        <v>447440.5</v>
      </c>
      <c r="J32" s="5">
        <f t="shared" si="2"/>
        <v>-4474.41</v>
      </c>
      <c r="K32" s="5">
        <f t="shared" si="3"/>
        <v>-13423.22</v>
      </c>
      <c r="L32" s="5"/>
      <c r="M32" s="5"/>
      <c r="N32" s="14">
        <f t="shared" si="4"/>
        <v>429542.87000000005</v>
      </c>
    </row>
    <row r="33" spans="1:14" ht="12.75">
      <c r="A33" s="1" t="s">
        <v>33</v>
      </c>
      <c r="B33" s="36" t="s">
        <v>83</v>
      </c>
      <c r="C33" s="1" t="s">
        <v>34</v>
      </c>
      <c r="D33" s="15"/>
      <c r="E33" s="13">
        <v>696.7</v>
      </c>
      <c r="F33" s="14"/>
      <c r="G33" s="12">
        <v>6883.7</v>
      </c>
      <c r="H33" s="25">
        <f t="shared" si="0"/>
        <v>4795873.79</v>
      </c>
      <c r="I33" s="4">
        <f t="shared" si="1"/>
        <v>399656.15</v>
      </c>
      <c r="J33" s="5">
        <f t="shared" si="2"/>
        <v>-3996.56</v>
      </c>
      <c r="K33" s="5">
        <f t="shared" si="3"/>
        <v>-11989.68</v>
      </c>
      <c r="L33" s="5">
        <v>-69826.04</v>
      </c>
      <c r="M33" s="5"/>
      <c r="N33" s="14">
        <f t="shared" si="4"/>
        <v>313843.87000000005</v>
      </c>
    </row>
    <row r="34" spans="1:14" ht="12.75">
      <c r="A34" s="16" t="s">
        <v>35</v>
      </c>
      <c r="B34" s="36" t="s">
        <v>84</v>
      </c>
      <c r="C34" s="16" t="s">
        <v>36</v>
      </c>
      <c r="D34" s="15"/>
      <c r="E34" s="13">
        <v>159</v>
      </c>
      <c r="F34" s="14"/>
      <c r="G34" s="12">
        <v>7244.91</v>
      </c>
      <c r="H34" s="25">
        <f t="shared" si="0"/>
        <v>1151940.69</v>
      </c>
      <c r="I34" s="4">
        <f>ROUND(H34/12,2)</f>
        <v>95995.06</v>
      </c>
      <c r="J34" s="5">
        <f t="shared" si="2"/>
        <v>-959.95</v>
      </c>
      <c r="K34" s="5">
        <f t="shared" si="3"/>
        <v>-2879.85</v>
      </c>
      <c r="L34" s="5"/>
      <c r="M34" s="5"/>
      <c r="N34" s="14">
        <f t="shared" si="4"/>
        <v>92155.26</v>
      </c>
    </row>
    <row r="35" spans="1:14" ht="15">
      <c r="A35" s="15"/>
      <c r="C35" s="15"/>
      <c r="D35" s="15"/>
      <c r="E35" s="19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5">
      <c r="A36" s="20"/>
      <c r="C36" s="20"/>
      <c r="D36" s="20"/>
      <c r="E36" s="21">
        <f>SUM(E4:E35)</f>
        <v>14855.800000000001</v>
      </c>
      <c r="F36" s="20"/>
      <c r="G36" s="20"/>
      <c r="H36" s="32">
        <f aca="true" t="shared" si="5" ref="H36:N36">SUM(H4:H35)</f>
        <v>106608430.53999998</v>
      </c>
      <c r="I36" s="32">
        <f t="shared" si="5"/>
        <v>8884035.870000001</v>
      </c>
      <c r="J36" s="20">
        <f t="shared" si="5"/>
        <v>-88840.37999999998</v>
      </c>
      <c r="K36" s="20">
        <f t="shared" si="5"/>
        <v>-266521.09</v>
      </c>
      <c r="L36" s="20">
        <f t="shared" si="5"/>
        <v>-811323.8400000001</v>
      </c>
      <c r="M36" s="20"/>
      <c r="N36" s="32">
        <f t="shared" si="5"/>
        <v>7717350.559999999</v>
      </c>
    </row>
    <row r="37" ht="15">
      <c r="E37" s="21"/>
    </row>
    <row r="38" spans="8:11" ht="15">
      <c r="H38" s="32"/>
      <c r="K38" s="20"/>
    </row>
    <row r="39" spans="1:15" ht="51">
      <c r="A39" s="26" t="s">
        <v>89</v>
      </c>
      <c r="B39" s="26" t="s">
        <v>50</v>
      </c>
      <c r="C39" s="34" t="s">
        <v>51</v>
      </c>
      <c r="D39" s="27"/>
      <c r="E39" s="28" t="s">
        <v>0</v>
      </c>
      <c r="F39" s="28" t="s">
        <v>1</v>
      </c>
      <c r="G39" s="28" t="s">
        <v>2</v>
      </c>
      <c r="H39" s="28" t="s">
        <v>3</v>
      </c>
      <c r="I39" s="28" t="s">
        <v>4</v>
      </c>
      <c r="J39" s="28" t="s">
        <v>5</v>
      </c>
      <c r="K39" s="28" t="s">
        <v>6</v>
      </c>
      <c r="L39" s="28" t="s">
        <v>38</v>
      </c>
      <c r="M39" s="28"/>
      <c r="N39" s="28" t="s">
        <v>7</v>
      </c>
      <c r="O39" s="28" t="s">
        <v>90</v>
      </c>
    </row>
    <row r="40" spans="1:15" s="31" customFormat="1" ht="15">
      <c r="A40" s="15"/>
      <c r="B40"/>
      <c r="C40" s="15"/>
      <c r="D40" s="15"/>
      <c r="E40" s="30"/>
      <c r="F40" s="30"/>
      <c r="G40" s="25"/>
      <c r="H40" s="25"/>
      <c r="I40" s="25"/>
      <c r="J40" s="25"/>
      <c r="K40" s="25"/>
      <c r="L40" s="25"/>
      <c r="M40" s="25"/>
      <c r="N40" s="14"/>
      <c r="O40" s="30"/>
    </row>
    <row r="41" spans="1:16" ht="12.75">
      <c r="A41" s="1" t="s">
        <v>8</v>
      </c>
      <c r="B41" s="36" t="s">
        <v>57</v>
      </c>
      <c r="C41" s="15" t="s">
        <v>46</v>
      </c>
      <c r="D41" s="15"/>
      <c r="E41" s="33">
        <v>405</v>
      </c>
      <c r="F41" s="30"/>
      <c r="G41" s="25">
        <v>7117.93</v>
      </c>
      <c r="H41" s="25">
        <f aca="true" t="shared" si="6" ref="H41:H71">ROUND(E41*G41,2)</f>
        <v>2882761.65</v>
      </c>
      <c r="I41" s="4">
        <f>ROUND(H41/12,2)</f>
        <v>240230.14</v>
      </c>
      <c r="J41" s="5"/>
      <c r="K41" s="5"/>
      <c r="L41" s="25"/>
      <c r="M41" s="25"/>
      <c r="N41" s="14">
        <f>I41+J41+K41+L41</f>
        <v>240230.14</v>
      </c>
      <c r="O41" s="14">
        <v>1131.9800000000105</v>
      </c>
      <c r="P41" s="20"/>
    </row>
    <row r="42" spans="1:16" ht="12.75">
      <c r="A42" s="1" t="s">
        <v>8</v>
      </c>
      <c r="B42" s="36" t="s">
        <v>58</v>
      </c>
      <c r="C42" s="1" t="s">
        <v>9</v>
      </c>
      <c r="D42" s="15"/>
      <c r="E42" s="2">
        <v>2078</v>
      </c>
      <c r="F42" s="2"/>
      <c r="G42" s="25">
        <v>7117.93</v>
      </c>
      <c r="H42" s="25">
        <f t="shared" si="6"/>
        <v>14791058.54</v>
      </c>
      <c r="I42" s="4">
        <f aca="true" t="shared" si="7" ref="I42:I70">ROUND(H42/12,2)</f>
        <v>1232588.21</v>
      </c>
      <c r="J42" s="5"/>
      <c r="K42" s="5"/>
      <c r="L42" s="5">
        <v>-176160.2</v>
      </c>
      <c r="M42" s="5"/>
      <c r="N42" s="14">
        <f aca="true" t="shared" si="8" ref="N42:N71">I42+J42+K42+L42</f>
        <v>1056428.01</v>
      </c>
      <c r="O42" s="14">
        <v>-1276.380000000121</v>
      </c>
      <c r="P42" s="20"/>
    </row>
    <row r="43" spans="1:16" ht="12.75">
      <c r="A43" s="1" t="s">
        <v>8</v>
      </c>
      <c r="B43" s="37" t="s">
        <v>59</v>
      </c>
      <c r="C43" s="1" t="s">
        <v>45</v>
      </c>
      <c r="D43" s="15"/>
      <c r="E43" s="2">
        <v>1773.1</v>
      </c>
      <c r="F43" s="2"/>
      <c r="G43" s="25">
        <v>7117.93</v>
      </c>
      <c r="H43" s="25">
        <f t="shared" si="6"/>
        <v>12620801.68</v>
      </c>
      <c r="I43" s="4">
        <f t="shared" si="7"/>
        <v>1051733.47</v>
      </c>
      <c r="J43" s="5"/>
      <c r="K43" s="5"/>
      <c r="L43" s="5">
        <v>-215636.35</v>
      </c>
      <c r="M43" s="5"/>
      <c r="N43" s="14">
        <f t="shared" si="8"/>
        <v>836097.12</v>
      </c>
      <c r="O43" s="14">
        <v>-947.8500000000931</v>
      </c>
      <c r="P43" s="20"/>
    </row>
    <row r="44" spans="1:16" ht="12.75">
      <c r="A44" s="16" t="s">
        <v>10</v>
      </c>
      <c r="B44" s="37" t="s">
        <v>60</v>
      </c>
      <c r="C44" s="16" t="s">
        <v>11</v>
      </c>
      <c r="D44" s="15"/>
      <c r="E44" s="2">
        <v>1022.7</v>
      </c>
      <c r="F44" s="2"/>
      <c r="G44" s="3">
        <v>7493.29</v>
      </c>
      <c r="H44" s="25">
        <f t="shared" si="6"/>
        <v>7663387.68</v>
      </c>
      <c r="I44" s="4">
        <f t="shared" si="7"/>
        <v>638615.64</v>
      </c>
      <c r="J44" s="5"/>
      <c r="K44" s="5"/>
      <c r="L44" s="5">
        <v>-127124.38</v>
      </c>
      <c r="M44" s="5"/>
      <c r="N44" s="14">
        <f t="shared" si="8"/>
        <v>511491.26</v>
      </c>
      <c r="O44" s="14">
        <v>-161.63000000000466</v>
      </c>
      <c r="P44" s="20"/>
    </row>
    <row r="45" spans="1:16" ht="12.75">
      <c r="A45" s="1" t="s">
        <v>12</v>
      </c>
      <c r="B45" s="37" t="s">
        <v>61</v>
      </c>
      <c r="C45" s="1" t="s">
        <v>13</v>
      </c>
      <c r="D45" s="15"/>
      <c r="E45" s="6">
        <v>743.5</v>
      </c>
      <c r="F45" s="6"/>
      <c r="G45" s="7">
        <v>7027.45</v>
      </c>
      <c r="H45" s="25">
        <f t="shared" si="6"/>
        <v>5224909.08</v>
      </c>
      <c r="I45" s="4">
        <f t="shared" si="7"/>
        <v>435409.09</v>
      </c>
      <c r="J45" s="5"/>
      <c r="K45" s="5"/>
      <c r="L45" s="5">
        <v>-68796.04</v>
      </c>
      <c r="M45" s="5"/>
      <c r="N45" s="14">
        <f t="shared" si="8"/>
        <v>366613.05000000005</v>
      </c>
      <c r="O45" s="14">
        <v>86.12000000005355</v>
      </c>
      <c r="P45" s="20"/>
    </row>
    <row r="46" spans="1:16" ht="12.75">
      <c r="A46" s="14" t="s">
        <v>14</v>
      </c>
      <c r="B46" s="37" t="s">
        <v>62</v>
      </c>
      <c r="C46" s="14" t="s">
        <v>15</v>
      </c>
      <c r="D46" s="17"/>
      <c r="E46" s="22">
        <v>320</v>
      </c>
      <c r="F46" s="23"/>
      <c r="G46" s="24">
        <v>7543.2</v>
      </c>
      <c r="H46" s="25">
        <f t="shared" si="6"/>
        <v>2413824</v>
      </c>
      <c r="I46" s="4">
        <f t="shared" si="7"/>
        <v>201152</v>
      </c>
      <c r="J46" s="5"/>
      <c r="K46" s="5"/>
      <c r="L46" s="25"/>
      <c r="M46" s="25"/>
      <c r="N46" s="14">
        <f t="shared" si="8"/>
        <v>201152</v>
      </c>
      <c r="O46" s="14">
        <v>1024.2699999999895</v>
      </c>
      <c r="P46" s="20"/>
    </row>
    <row r="47" spans="1:16" ht="12.75">
      <c r="A47" s="14" t="s">
        <v>14</v>
      </c>
      <c r="B47" s="37" t="s">
        <v>63</v>
      </c>
      <c r="C47" s="14" t="s">
        <v>16</v>
      </c>
      <c r="D47" s="18"/>
      <c r="E47" s="22">
        <v>341.9</v>
      </c>
      <c r="F47" s="22"/>
      <c r="G47" s="24">
        <v>7543.2</v>
      </c>
      <c r="H47" s="25">
        <f t="shared" si="6"/>
        <v>2579020.08</v>
      </c>
      <c r="I47" s="4">
        <f t="shared" si="7"/>
        <v>214918.34</v>
      </c>
      <c r="J47" s="5"/>
      <c r="K47" s="5"/>
      <c r="L47" s="25"/>
      <c r="M47" s="25"/>
      <c r="N47" s="14">
        <f t="shared" si="8"/>
        <v>214918.34</v>
      </c>
      <c r="O47" s="14">
        <v>-594.2099999999919</v>
      </c>
      <c r="P47" s="20"/>
    </row>
    <row r="48" spans="1:16" ht="12.75">
      <c r="A48" s="14" t="s">
        <v>14</v>
      </c>
      <c r="B48" s="37" t="s">
        <v>86</v>
      </c>
      <c r="C48" s="14" t="s">
        <v>85</v>
      </c>
      <c r="D48" s="18"/>
      <c r="E48" s="22">
        <v>446.2</v>
      </c>
      <c r="F48" s="22"/>
      <c r="G48" s="24">
        <v>7543.2</v>
      </c>
      <c r="H48" s="25">
        <f t="shared" si="6"/>
        <v>3365775.84</v>
      </c>
      <c r="I48" s="4">
        <f t="shared" si="7"/>
        <v>280481.32</v>
      </c>
      <c r="J48" s="5"/>
      <c r="K48" s="5"/>
      <c r="L48" s="25">
        <v>-42337.09</v>
      </c>
      <c r="M48" s="25"/>
      <c r="N48" s="14">
        <f t="shared" si="8"/>
        <v>238144.23</v>
      </c>
      <c r="O48" s="14">
        <v>1428.210000000021</v>
      </c>
      <c r="P48" s="20"/>
    </row>
    <row r="49" spans="1:16" ht="12.75">
      <c r="A49" s="14" t="s">
        <v>39</v>
      </c>
      <c r="B49" s="37" t="s">
        <v>64</v>
      </c>
      <c r="C49" s="14" t="s">
        <v>40</v>
      </c>
      <c r="D49" s="18"/>
      <c r="E49" s="22">
        <v>232.8</v>
      </c>
      <c r="F49" s="22"/>
      <c r="G49" s="24">
        <v>7630.13</v>
      </c>
      <c r="H49" s="25">
        <f t="shared" si="6"/>
        <v>1776294.26</v>
      </c>
      <c r="I49" s="4">
        <f t="shared" si="7"/>
        <v>148024.52</v>
      </c>
      <c r="J49" s="5"/>
      <c r="K49" s="5"/>
      <c r="L49" s="25"/>
      <c r="M49" s="25"/>
      <c r="N49" s="14">
        <f t="shared" si="8"/>
        <v>148024.52</v>
      </c>
      <c r="O49" s="14">
        <v>1997.9400000000023</v>
      </c>
      <c r="P49" s="20"/>
    </row>
    <row r="50" spans="1:16" ht="12.75">
      <c r="A50" s="14" t="s">
        <v>39</v>
      </c>
      <c r="B50" s="37" t="s">
        <v>65</v>
      </c>
      <c r="C50" s="14" t="s">
        <v>46</v>
      </c>
      <c r="D50" s="18"/>
      <c r="E50" s="22">
        <v>450</v>
      </c>
      <c r="F50" s="22"/>
      <c r="G50" s="24">
        <v>7630.13</v>
      </c>
      <c r="H50" s="25">
        <f t="shared" si="6"/>
        <v>3433558.5</v>
      </c>
      <c r="I50" s="4">
        <f t="shared" si="7"/>
        <v>286129.88</v>
      </c>
      <c r="J50" s="5"/>
      <c r="K50" s="5"/>
      <c r="L50" s="25"/>
      <c r="M50" s="25"/>
      <c r="N50" s="14">
        <f t="shared" si="8"/>
        <v>286129.88</v>
      </c>
      <c r="O50" s="14">
        <v>1416</v>
      </c>
      <c r="P50" s="20"/>
    </row>
    <row r="51" spans="1:16" ht="12.75">
      <c r="A51" s="14" t="s">
        <v>39</v>
      </c>
      <c r="B51" s="37" t="s">
        <v>92</v>
      </c>
      <c r="C51" s="14" t="s">
        <v>56</v>
      </c>
      <c r="D51" s="18"/>
      <c r="E51" s="22">
        <v>103.5</v>
      </c>
      <c r="F51" s="22"/>
      <c r="G51" s="24">
        <v>7630.13</v>
      </c>
      <c r="H51" s="25">
        <f t="shared" si="6"/>
        <v>789718.46</v>
      </c>
      <c r="I51" s="4">
        <f t="shared" si="7"/>
        <v>65809.87</v>
      </c>
      <c r="J51" s="5"/>
      <c r="K51" s="5"/>
      <c r="L51" s="25"/>
      <c r="M51" s="25"/>
      <c r="N51" s="14">
        <f t="shared" si="8"/>
        <v>65809.87</v>
      </c>
      <c r="O51" s="14">
        <v>325.679999999993</v>
      </c>
      <c r="P51" s="20"/>
    </row>
    <row r="52" spans="1:16" ht="12.75">
      <c r="A52" s="14" t="s">
        <v>54</v>
      </c>
      <c r="B52" s="36" t="s">
        <v>91</v>
      </c>
      <c r="C52" s="14" t="s">
        <v>55</v>
      </c>
      <c r="D52" s="18"/>
      <c r="E52" s="22">
        <v>68.8</v>
      </c>
      <c r="F52" s="22"/>
      <c r="G52" s="24">
        <v>7207.91</v>
      </c>
      <c r="H52" s="25">
        <f t="shared" si="6"/>
        <v>495904.21</v>
      </c>
      <c r="I52" s="4">
        <f t="shared" si="7"/>
        <v>41325.35</v>
      </c>
      <c r="J52" s="5"/>
      <c r="K52" s="5"/>
      <c r="L52" s="25"/>
      <c r="M52" s="25"/>
      <c r="N52" s="14">
        <f t="shared" si="8"/>
        <v>41325.35</v>
      </c>
      <c r="O52" s="14">
        <v>-236.3000000000029</v>
      </c>
      <c r="P52" s="20"/>
    </row>
    <row r="53" spans="1:16" ht="12.75">
      <c r="A53" s="14" t="s">
        <v>47</v>
      </c>
      <c r="B53" s="36" t="s">
        <v>66</v>
      </c>
      <c r="C53" s="14" t="s">
        <v>48</v>
      </c>
      <c r="D53" s="18"/>
      <c r="E53" s="22">
        <v>425</v>
      </c>
      <c r="F53" s="22"/>
      <c r="G53" s="24">
        <v>7035.64</v>
      </c>
      <c r="H53" s="25">
        <f t="shared" si="6"/>
        <v>2990147</v>
      </c>
      <c r="I53" s="4">
        <f t="shared" si="7"/>
        <v>249178.92</v>
      </c>
      <c r="J53" s="5"/>
      <c r="K53" s="5"/>
      <c r="L53" s="25"/>
      <c r="M53" s="25"/>
      <c r="N53" s="14">
        <f t="shared" si="8"/>
        <v>249178.92</v>
      </c>
      <c r="O53" s="14">
        <v>1203.1100000000151</v>
      </c>
      <c r="P53" s="20"/>
    </row>
    <row r="54" spans="1:16" ht="12.75">
      <c r="A54" s="1" t="s">
        <v>17</v>
      </c>
      <c r="B54" s="37" t="s">
        <v>67</v>
      </c>
      <c r="C54" s="1" t="s">
        <v>18</v>
      </c>
      <c r="D54" s="17"/>
      <c r="E54" s="6">
        <v>320.9</v>
      </c>
      <c r="F54" s="6"/>
      <c r="G54" s="7">
        <v>7578.46</v>
      </c>
      <c r="H54" s="25">
        <f t="shared" si="6"/>
        <v>2431927.81</v>
      </c>
      <c r="I54" s="4">
        <f t="shared" si="7"/>
        <v>202660.65</v>
      </c>
      <c r="J54" s="5"/>
      <c r="K54" s="5"/>
      <c r="L54" s="5"/>
      <c r="M54" s="5"/>
      <c r="N54" s="14">
        <f t="shared" si="8"/>
        <v>202660.65</v>
      </c>
      <c r="O54" s="14">
        <v>-916.9800000000105</v>
      </c>
      <c r="P54" s="20"/>
    </row>
    <row r="55" spans="1:16" ht="12.75">
      <c r="A55" s="16" t="s">
        <v>19</v>
      </c>
      <c r="B55" s="36" t="s">
        <v>68</v>
      </c>
      <c r="C55" s="16" t="s">
        <v>20</v>
      </c>
      <c r="D55" s="17"/>
      <c r="E55" s="6">
        <v>61</v>
      </c>
      <c r="F55" s="6"/>
      <c r="G55" s="7">
        <v>8260.8</v>
      </c>
      <c r="H55" s="25">
        <f t="shared" si="6"/>
        <v>503908.8</v>
      </c>
      <c r="I55" s="4">
        <f t="shared" si="7"/>
        <v>41992.4</v>
      </c>
      <c r="J55" s="5"/>
      <c r="K55" s="5"/>
      <c r="L55" s="5"/>
      <c r="M55" s="5"/>
      <c r="N55" s="14">
        <f t="shared" si="8"/>
        <v>41992.4</v>
      </c>
      <c r="O55" s="14">
        <v>272.41999999999825</v>
      </c>
      <c r="P55" s="20"/>
    </row>
    <row r="56" spans="1:16" ht="12.75">
      <c r="A56" s="1" t="s">
        <v>21</v>
      </c>
      <c r="B56" s="36" t="s">
        <v>69</v>
      </c>
      <c r="C56" s="48" t="s">
        <v>22</v>
      </c>
      <c r="D56" s="48"/>
      <c r="E56" s="8">
        <v>312.3</v>
      </c>
      <c r="F56" s="8"/>
      <c r="G56" s="35">
        <v>7196.96</v>
      </c>
      <c r="H56" s="25">
        <f t="shared" si="6"/>
        <v>2247610.61</v>
      </c>
      <c r="I56" s="4">
        <f t="shared" si="7"/>
        <v>187300.88</v>
      </c>
      <c r="J56" s="5"/>
      <c r="K56" s="5"/>
      <c r="L56" s="5">
        <v>-27583.33</v>
      </c>
      <c r="M56" s="5"/>
      <c r="N56" s="14">
        <f t="shared" si="8"/>
        <v>159717.55</v>
      </c>
      <c r="O56" s="14">
        <v>-781.8500000000058</v>
      </c>
      <c r="P56" s="20"/>
    </row>
    <row r="57" spans="1:16" ht="12.75">
      <c r="A57" s="1" t="s">
        <v>21</v>
      </c>
      <c r="B57" s="36" t="s">
        <v>70</v>
      </c>
      <c r="C57" s="10" t="s">
        <v>23</v>
      </c>
      <c r="D57" s="15"/>
      <c r="E57" s="11">
        <v>400</v>
      </c>
      <c r="F57" s="11"/>
      <c r="G57" s="35">
        <v>7196.96</v>
      </c>
      <c r="H57" s="25">
        <f t="shared" si="6"/>
        <v>2878784</v>
      </c>
      <c r="I57" s="4">
        <f t="shared" si="7"/>
        <v>239898.67</v>
      </c>
      <c r="J57" s="5"/>
      <c r="K57" s="5"/>
      <c r="L57" s="5"/>
      <c r="M57" s="5"/>
      <c r="N57" s="14">
        <f t="shared" si="8"/>
        <v>239898.67</v>
      </c>
      <c r="O57" s="14">
        <v>1215</v>
      </c>
      <c r="P57" s="20"/>
    </row>
    <row r="58" spans="1:16" ht="12.75">
      <c r="A58" s="1" t="s">
        <v>21</v>
      </c>
      <c r="B58" s="36" t="s">
        <v>71</v>
      </c>
      <c r="C58" s="1" t="s">
        <v>24</v>
      </c>
      <c r="D58" s="15"/>
      <c r="E58" s="8">
        <v>505.6</v>
      </c>
      <c r="F58" s="8"/>
      <c r="G58" s="35">
        <v>7196.96</v>
      </c>
      <c r="H58" s="25">
        <f t="shared" si="6"/>
        <v>3638782.98</v>
      </c>
      <c r="I58" s="4">
        <f t="shared" si="7"/>
        <v>303231.92</v>
      </c>
      <c r="J58" s="5"/>
      <c r="K58" s="5"/>
      <c r="L58" s="5">
        <v>-42760.41</v>
      </c>
      <c r="M58" s="5"/>
      <c r="N58" s="14">
        <f t="shared" si="8"/>
        <v>260471.50999999998</v>
      </c>
      <c r="O58" s="14">
        <v>-1149.429999999993</v>
      </c>
      <c r="P58" s="20"/>
    </row>
    <row r="59" spans="1:16" ht="12.75">
      <c r="A59" s="1" t="s">
        <v>21</v>
      </c>
      <c r="B59" s="36" t="s">
        <v>72</v>
      </c>
      <c r="C59" s="1" t="s">
        <v>25</v>
      </c>
      <c r="D59" s="15"/>
      <c r="E59" s="8">
        <v>632</v>
      </c>
      <c r="F59" s="8"/>
      <c r="G59" s="35">
        <v>7196.96</v>
      </c>
      <c r="H59" s="25">
        <f t="shared" si="6"/>
        <v>4548478.72</v>
      </c>
      <c r="I59" s="4">
        <f t="shared" si="7"/>
        <v>379039.89</v>
      </c>
      <c r="J59" s="5"/>
      <c r="K59" s="5"/>
      <c r="L59" s="5"/>
      <c r="M59" s="5"/>
      <c r="N59" s="14">
        <f t="shared" si="8"/>
        <v>379039.89</v>
      </c>
      <c r="O59" s="14">
        <v>1919.7000000000116</v>
      </c>
      <c r="P59" s="20"/>
    </row>
    <row r="60" spans="1:16" ht="12.75">
      <c r="A60" s="1" t="s">
        <v>21</v>
      </c>
      <c r="B60" s="36" t="s">
        <v>73</v>
      </c>
      <c r="C60" s="1" t="s">
        <v>41</v>
      </c>
      <c r="D60" s="15"/>
      <c r="E60" s="8">
        <v>384.8</v>
      </c>
      <c r="F60" s="8"/>
      <c r="G60" s="35">
        <v>7196.96</v>
      </c>
      <c r="H60" s="25">
        <f t="shared" si="6"/>
        <v>2769390.21</v>
      </c>
      <c r="I60" s="4">
        <f t="shared" si="7"/>
        <v>230782.52</v>
      </c>
      <c r="J60" s="5"/>
      <c r="K60" s="5"/>
      <c r="L60" s="5"/>
      <c r="M60" s="5"/>
      <c r="N60" s="14">
        <f t="shared" si="8"/>
        <v>230782.52</v>
      </c>
      <c r="O60" s="14">
        <v>1109.1600000000035</v>
      </c>
      <c r="P60" s="20"/>
    </row>
    <row r="61" spans="1:16" ht="12.75">
      <c r="A61" s="1" t="s">
        <v>21</v>
      </c>
      <c r="B61" s="36" t="s">
        <v>74</v>
      </c>
      <c r="C61" s="1" t="s">
        <v>42</v>
      </c>
      <c r="D61" s="15"/>
      <c r="E61" s="8">
        <v>269.3</v>
      </c>
      <c r="F61" s="8"/>
      <c r="G61" s="35">
        <v>7196.96</v>
      </c>
      <c r="H61" s="25">
        <f t="shared" si="6"/>
        <v>1938141.33</v>
      </c>
      <c r="I61" s="4">
        <f t="shared" si="7"/>
        <v>161511.78</v>
      </c>
      <c r="J61" s="5"/>
      <c r="K61" s="5"/>
      <c r="L61" s="5"/>
      <c r="M61" s="5"/>
      <c r="N61" s="14">
        <f t="shared" si="8"/>
        <v>161511.78</v>
      </c>
      <c r="O61" s="14">
        <v>-1270.4800000000105</v>
      </c>
      <c r="P61" s="20"/>
    </row>
    <row r="62" spans="1:16" ht="12.75">
      <c r="A62" s="1" t="s">
        <v>21</v>
      </c>
      <c r="B62" s="36" t="s">
        <v>75</v>
      </c>
      <c r="C62" s="1" t="s">
        <v>43</v>
      </c>
      <c r="D62" s="15"/>
      <c r="E62" s="8">
        <v>305</v>
      </c>
      <c r="F62" s="8"/>
      <c r="G62" s="35">
        <v>7196.96</v>
      </c>
      <c r="H62" s="25">
        <f t="shared" si="6"/>
        <v>2195072.8</v>
      </c>
      <c r="I62" s="4">
        <f t="shared" si="7"/>
        <v>182922.73</v>
      </c>
      <c r="J62" s="5"/>
      <c r="K62" s="5"/>
      <c r="L62" s="5"/>
      <c r="M62" s="5"/>
      <c r="N62" s="14">
        <f t="shared" si="8"/>
        <v>182922.73</v>
      </c>
      <c r="O62" s="14">
        <v>-1460.3999999999942</v>
      </c>
      <c r="P62" s="20"/>
    </row>
    <row r="63" spans="1:16" ht="12.75">
      <c r="A63" s="1" t="s">
        <v>26</v>
      </c>
      <c r="B63" s="36" t="s">
        <v>76</v>
      </c>
      <c r="C63" s="1" t="s">
        <v>27</v>
      </c>
      <c r="D63" s="15"/>
      <c r="E63" s="8">
        <v>239</v>
      </c>
      <c r="F63" s="8"/>
      <c r="G63" s="9">
        <v>7529.58</v>
      </c>
      <c r="H63" s="25">
        <f t="shared" si="6"/>
        <v>1799569.62</v>
      </c>
      <c r="I63" s="4">
        <f t="shared" si="7"/>
        <v>149964.14</v>
      </c>
      <c r="J63" s="5"/>
      <c r="K63" s="5"/>
      <c r="L63" s="5"/>
      <c r="M63" s="5"/>
      <c r="N63" s="14">
        <f t="shared" si="8"/>
        <v>149964.14</v>
      </c>
      <c r="O63" s="14">
        <v>-1743.5999999999767</v>
      </c>
      <c r="P63" s="20"/>
    </row>
    <row r="64" spans="1:16" ht="12.75">
      <c r="A64" s="1" t="s">
        <v>26</v>
      </c>
      <c r="B64" s="36" t="s">
        <v>77</v>
      </c>
      <c r="C64" s="1" t="s">
        <v>49</v>
      </c>
      <c r="D64" s="15"/>
      <c r="E64" s="8">
        <v>192.6</v>
      </c>
      <c r="F64" s="8"/>
      <c r="G64" s="9">
        <v>7529.58</v>
      </c>
      <c r="H64" s="25">
        <f t="shared" si="6"/>
        <v>1450197.11</v>
      </c>
      <c r="I64" s="4">
        <f t="shared" si="7"/>
        <v>120849.76</v>
      </c>
      <c r="J64" s="5"/>
      <c r="K64" s="5"/>
      <c r="L64" s="5"/>
      <c r="M64" s="5"/>
      <c r="N64" s="14">
        <f t="shared" si="8"/>
        <v>120849.76</v>
      </c>
      <c r="O64" s="14">
        <v>-641.2900000000081</v>
      </c>
      <c r="P64" s="20"/>
    </row>
    <row r="65" spans="1:16" ht="12.75">
      <c r="A65" s="1" t="s">
        <v>28</v>
      </c>
      <c r="B65" s="36" t="s">
        <v>78</v>
      </c>
      <c r="C65" s="1" t="s">
        <v>29</v>
      </c>
      <c r="D65" s="15"/>
      <c r="E65" s="8">
        <v>310</v>
      </c>
      <c r="F65" s="8"/>
      <c r="G65" s="9">
        <v>7145.44</v>
      </c>
      <c r="H65" s="25">
        <f t="shared" si="6"/>
        <v>2215086.4</v>
      </c>
      <c r="I65" s="4">
        <f t="shared" si="7"/>
        <v>184590.53</v>
      </c>
      <c r="J65" s="5"/>
      <c r="K65" s="5"/>
      <c r="L65" s="5"/>
      <c r="M65" s="5"/>
      <c r="N65" s="14">
        <f t="shared" si="8"/>
        <v>184590.53</v>
      </c>
      <c r="O65" s="14">
        <v>872.6499999999942</v>
      </c>
      <c r="P65" s="20"/>
    </row>
    <row r="66" spans="1:16" ht="12.75">
      <c r="A66" s="16" t="s">
        <v>28</v>
      </c>
      <c r="B66" s="36" t="s">
        <v>79</v>
      </c>
      <c r="C66" s="16" t="s">
        <v>30</v>
      </c>
      <c r="D66" s="15"/>
      <c r="E66" s="8">
        <v>178</v>
      </c>
      <c r="F66" s="8"/>
      <c r="G66" s="9">
        <v>7145.44</v>
      </c>
      <c r="H66" s="25">
        <f t="shared" si="6"/>
        <v>1271888.32</v>
      </c>
      <c r="I66" s="4">
        <f t="shared" si="7"/>
        <v>105990.69</v>
      </c>
      <c r="J66" s="5"/>
      <c r="K66" s="5"/>
      <c r="L66" s="5"/>
      <c r="M66" s="5"/>
      <c r="N66" s="14">
        <f t="shared" si="8"/>
        <v>105990.69</v>
      </c>
      <c r="O66" s="14">
        <v>501.070000000007</v>
      </c>
      <c r="P66" s="20"/>
    </row>
    <row r="67" spans="1:16" ht="12.75">
      <c r="A67" s="1" t="s">
        <v>31</v>
      </c>
      <c r="B67" s="36" t="s">
        <v>80</v>
      </c>
      <c r="C67" s="1" t="s">
        <v>32</v>
      </c>
      <c r="D67" s="15"/>
      <c r="E67" s="8">
        <v>255.9</v>
      </c>
      <c r="F67" s="8"/>
      <c r="G67" s="12">
        <v>6919.92</v>
      </c>
      <c r="H67" s="25">
        <f t="shared" si="6"/>
        <v>1770807.53</v>
      </c>
      <c r="I67" s="4">
        <f t="shared" si="7"/>
        <v>147567.29</v>
      </c>
      <c r="J67" s="5"/>
      <c r="K67" s="5"/>
      <c r="L67" s="5">
        <v>-41100</v>
      </c>
      <c r="M67" s="5"/>
      <c r="N67" s="14">
        <f t="shared" si="8"/>
        <v>106467.29000000001</v>
      </c>
      <c r="O67" s="14">
        <v>-2382.639999999985</v>
      </c>
      <c r="P67" s="20"/>
    </row>
    <row r="68" spans="1:16" ht="12.75">
      <c r="A68" s="1" t="s">
        <v>31</v>
      </c>
      <c r="B68" s="36" t="s">
        <v>81</v>
      </c>
      <c r="C68" s="1" t="s">
        <v>44</v>
      </c>
      <c r="D68" s="15"/>
      <c r="E68" s="8">
        <v>368</v>
      </c>
      <c r="F68" s="8"/>
      <c r="G68" s="12">
        <v>6919.92</v>
      </c>
      <c r="H68" s="25">
        <f t="shared" si="6"/>
        <v>2546530.56</v>
      </c>
      <c r="I68" s="4">
        <f t="shared" si="7"/>
        <v>212210.88</v>
      </c>
      <c r="J68" s="5"/>
      <c r="K68" s="5"/>
      <c r="L68" s="5"/>
      <c r="M68" s="5"/>
      <c r="N68" s="14">
        <f t="shared" si="8"/>
        <v>212210.88</v>
      </c>
      <c r="O68" s="14">
        <v>-5772.9499999999825</v>
      </c>
      <c r="P68" s="20"/>
    </row>
    <row r="69" spans="1:16" ht="12.75">
      <c r="A69" s="1" t="s">
        <v>31</v>
      </c>
      <c r="B69" s="36" t="s">
        <v>82</v>
      </c>
      <c r="C69" s="1" t="s">
        <v>37</v>
      </c>
      <c r="D69" s="15"/>
      <c r="E69" s="8">
        <v>780</v>
      </c>
      <c r="F69" s="8"/>
      <c r="G69" s="12">
        <v>6919.92</v>
      </c>
      <c r="H69" s="25">
        <f t="shared" si="6"/>
        <v>5397537.6</v>
      </c>
      <c r="I69" s="4">
        <f t="shared" si="7"/>
        <v>449794.8</v>
      </c>
      <c r="J69" s="5"/>
      <c r="K69" s="5"/>
      <c r="L69" s="5"/>
      <c r="M69" s="5"/>
      <c r="N69" s="14">
        <f t="shared" si="8"/>
        <v>449794.8</v>
      </c>
      <c r="O69" s="14">
        <v>2354.2999999999884</v>
      </c>
      <c r="P69" s="20"/>
    </row>
    <row r="70" spans="1:16" ht="12.75">
      <c r="A70" s="1" t="s">
        <v>33</v>
      </c>
      <c r="B70" s="36" t="s">
        <v>83</v>
      </c>
      <c r="C70" s="1" t="s">
        <v>34</v>
      </c>
      <c r="D70" s="15"/>
      <c r="E70" s="13">
        <v>689.7</v>
      </c>
      <c r="F70" s="14"/>
      <c r="G70" s="12">
        <v>6919.92</v>
      </c>
      <c r="H70" s="25">
        <f t="shared" si="6"/>
        <v>4772668.82</v>
      </c>
      <c r="I70" s="4">
        <f t="shared" si="7"/>
        <v>397722.4</v>
      </c>
      <c r="J70" s="5"/>
      <c r="K70" s="5"/>
      <c r="L70" s="5">
        <v>-69826.04</v>
      </c>
      <c r="M70" s="5"/>
      <c r="N70" s="14">
        <f t="shared" si="8"/>
        <v>327896.36000000004</v>
      </c>
      <c r="O70" s="14">
        <v>-1933.75</v>
      </c>
      <c r="P70" s="20"/>
    </row>
    <row r="71" spans="1:16" ht="12.75">
      <c r="A71" s="16" t="s">
        <v>35</v>
      </c>
      <c r="B71" s="36" t="s">
        <v>84</v>
      </c>
      <c r="C71" s="16" t="s">
        <v>36</v>
      </c>
      <c r="D71" s="15"/>
      <c r="E71" s="13">
        <v>159</v>
      </c>
      <c r="F71" s="14"/>
      <c r="G71" s="12">
        <v>7279.94</v>
      </c>
      <c r="H71" s="25">
        <f t="shared" si="6"/>
        <v>1157510.46</v>
      </c>
      <c r="I71" s="4">
        <f>ROUND(H71/12,2)</f>
        <v>96459.21</v>
      </c>
      <c r="J71" s="5"/>
      <c r="K71" s="5"/>
      <c r="L71" s="5"/>
      <c r="M71" s="5"/>
      <c r="N71" s="14">
        <f t="shared" si="8"/>
        <v>96459.21</v>
      </c>
      <c r="O71" s="14">
        <v>464.15000000000873</v>
      </c>
      <c r="P71" s="20"/>
    </row>
    <row r="72" spans="1:15" ht="15">
      <c r="A72" s="15"/>
      <c r="C72" s="15"/>
      <c r="D72" s="15"/>
      <c r="E72" s="19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6" ht="15">
      <c r="A73" s="20"/>
      <c r="C73" s="20"/>
      <c r="D73" s="20"/>
      <c r="E73" s="21">
        <f>SUM(E41:E72)</f>
        <v>14773.599999999999</v>
      </c>
      <c r="F73" s="20"/>
      <c r="G73" s="20"/>
      <c r="H73" s="32">
        <f aca="true" t="shared" si="9" ref="H73:O73">SUM(H41:H72)</f>
        <v>106561054.65999998</v>
      </c>
      <c r="I73" s="32">
        <f t="shared" si="9"/>
        <v>8880087.89</v>
      </c>
      <c r="J73" s="20"/>
      <c r="K73" s="20"/>
      <c r="L73" s="20">
        <f t="shared" si="9"/>
        <v>-811323.8400000001</v>
      </c>
      <c r="M73" s="20"/>
      <c r="N73" s="32">
        <f t="shared" si="9"/>
        <v>8068764.05</v>
      </c>
      <c r="O73" s="32">
        <f t="shared" si="9"/>
        <v>-3947.9800000000832</v>
      </c>
      <c r="P73" s="32"/>
    </row>
    <row r="76" spans="1:15" ht="51">
      <c r="A76" s="26" t="s">
        <v>93</v>
      </c>
      <c r="B76" s="26" t="s">
        <v>50</v>
      </c>
      <c r="C76" s="34" t="s">
        <v>51</v>
      </c>
      <c r="D76" s="27"/>
      <c r="E76" s="28" t="s">
        <v>0</v>
      </c>
      <c r="F76" s="28" t="s">
        <v>1</v>
      </c>
      <c r="G76" s="28" t="s">
        <v>2</v>
      </c>
      <c r="H76" s="28" t="s">
        <v>3</v>
      </c>
      <c r="I76" s="28" t="s">
        <v>4</v>
      </c>
      <c r="J76" s="28" t="s">
        <v>5</v>
      </c>
      <c r="K76" s="28" t="s">
        <v>6</v>
      </c>
      <c r="L76" s="28" t="s">
        <v>38</v>
      </c>
      <c r="M76" s="28"/>
      <c r="N76" s="28"/>
      <c r="O76" s="28" t="s">
        <v>7</v>
      </c>
    </row>
    <row r="77" spans="1:15" ht="15">
      <c r="A77" s="15"/>
      <c r="C77" s="15"/>
      <c r="D77" s="15"/>
      <c r="E77" s="30"/>
      <c r="F77" s="30"/>
      <c r="G77" s="25"/>
      <c r="H77" s="25"/>
      <c r="I77" s="25"/>
      <c r="J77" s="25"/>
      <c r="K77" s="25"/>
      <c r="L77" s="25"/>
      <c r="M77" s="25"/>
      <c r="N77" s="25"/>
      <c r="O77" s="14"/>
    </row>
    <row r="78" spans="1:15" ht="12.75">
      <c r="A78" s="1" t="s">
        <v>8</v>
      </c>
      <c r="B78" s="36" t="s">
        <v>57</v>
      </c>
      <c r="C78" s="15" t="s">
        <v>46</v>
      </c>
      <c r="D78" s="15"/>
      <c r="E78" s="33">
        <v>405</v>
      </c>
      <c r="F78" s="30"/>
      <c r="G78" s="25">
        <v>7117.93</v>
      </c>
      <c r="H78" s="25">
        <f aca="true" t="shared" si="10" ref="H78:H108">ROUND(E78*G78,2)</f>
        <v>2882761.65</v>
      </c>
      <c r="I78" s="4">
        <f>ROUND(H78/12,2)</f>
        <v>240230.14</v>
      </c>
      <c r="J78" s="5">
        <f aca="true" t="shared" si="11" ref="J78:J108">ROUND(H78*-0.01/12,2)</f>
        <v>-2402.3</v>
      </c>
      <c r="K78" s="5">
        <f aca="true" t="shared" si="12" ref="K78:K108">ROUND(H78*-0.03/12,2)</f>
        <v>-7206.9</v>
      </c>
      <c r="L78" s="25"/>
      <c r="M78" s="25"/>
      <c r="N78" s="25">
        <v>1131.9800000000105</v>
      </c>
      <c r="O78" s="14">
        <f>I78+J78+K78+L78+N78</f>
        <v>231752.92000000004</v>
      </c>
    </row>
    <row r="79" spans="1:15" ht="12.75">
      <c r="A79" s="1" t="s">
        <v>8</v>
      </c>
      <c r="B79" s="36" t="s">
        <v>58</v>
      </c>
      <c r="C79" s="1" t="s">
        <v>9</v>
      </c>
      <c r="D79" s="15"/>
      <c r="E79" s="2">
        <v>2078</v>
      </c>
      <c r="F79" s="2"/>
      <c r="G79" s="25">
        <v>7117.93</v>
      </c>
      <c r="H79" s="25">
        <f t="shared" si="10"/>
        <v>14791058.54</v>
      </c>
      <c r="I79" s="4">
        <f aca="true" t="shared" si="13" ref="I79:I107">ROUND(H79/12,2)</f>
        <v>1232588.21</v>
      </c>
      <c r="J79" s="5">
        <f t="shared" si="11"/>
        <v>-12325.88</v>
      </c>
      <c r="K79" s="5">
        <f t="shared" si="12"/>
        <v>-36977.65</v>
      </c>
      <c r="L79" s="5">
        <v>-175660.2</v>
      </c>
      <c r="M79" s="5"/>
      <c r="N79" s="5">
        <v>-1276.380000000121</v>
      </c>
      <c r="O79" s="14">
        <f aca="true" t="shared" si="14" ref="O79:O108">I79+J79+K79+L79+N79</f>
        <v>1006348.1000000001</v>
      </c>
    </row>
    <row r="80" spans="1:15" ht="12.75">
      <c r="A80" s="1" t="s">
        <v>8</v>
      </c>
      <c r="B80" s="37" t="s">
        <v>59</v>
      </c>
      <c r="C80" s="1" t="s">
        <v>45</v>
      </c>
      <c r="D80" s="15"/>
      <c r="E80" s="2">
        <v>1773.1</v>
      </c>
      <c r="F80" s="2"/>
      <c r="G80" s="25">
        <v>7117.93</v>
      </c>
      <c r="H80" s="25">
        <f t="shared" si="10"/>
        <v>12620801.68</v>
      </c>
      <c r="I80" s="4">
        <f t="shared" si="13"/>
        <v>1051733.47</v>
      </c>
      <c r="J80" s="5">
        <f t="shared" si="11"/>
        <v>-10517.33</v>
      </c>
      <c r="K80" s="5">
        <f t="shared" si="12"/>
        <v>-31552</v>
      </c>
      <c r="L80" s="5">
        <v>-214886.35</v>
      </c>
      <c r="M80" s="5"/>
      <c r="N80" s="5">
        <v>-947.8500000000931</v>
      </c>
      <c r="O80" s="14">
        <f t="shared" si="14"/>
        <v>793829.94</v>
      </c>
    </row>
    <row r="81" spans="1:15" ht="12.75">
      <c r="A81" s="16" t="s">
        <v>10</v>
      </c>
      <c r="B81" s="37" t="s">
        <v>60</v>
      </c>
      <c r="C81" s="16" t="s">
        <v>11</v>
      </c>
      <c r="D81" s="15"/>
      <c r="E81" s="2">
        <v>1022.7</v>
      </c>
      <c r="F81" s="2"/>
      <c r="G81" s="3">
        <v>7493.29</v>
      </c>
      <c r="H81" s="25">
        <f t="shared" si="10"/>
        <v>7663387.68</v>
      </c>
      <c r="I81" s="4">
        <f t="shared" si="13"/>
        <v>638615.64</v>
      </c>
      <c r="J81" s="5">
        <f t="shared" si="11"/>
        <v>-6386.16</v>
      </c>
      <c r="K81" s="5">
        <f t="shared" si="12"/>
        <v>-19158.47</v>
      </c>
      <c r="L81" s="5">
        <v>-126624.38</v>
      </c>
      <c r="M81" s="5"/>
      <c r="N81" s="5">
        <v>-161.63000000000466</v>
      </c>
      <c r="O81" s="14">
        <f t="shared" si="14"/>
        <v>486285</v>
      </c>
    </row>
    <row r="82" spans="1:15" ht="12.75">
      <c r="A82" s="1" t="s">
        <v>12</v>
      </c>
      <c r="B82" s="37" t="s">
        <v>61</v>
      </c>
      <c r="C82" s="1" t="s">
        <v>13</v>
      </c>
      <c r="D82" s="15"/>
      <c r="E82" s="6">
        <v>743.5</v>
      </c>
      <c r="F82" s="6"/>
      <c r="G82" s="7">
        <v>7027.45</v>
      </c>
      <c r="H82" s="25">
        <f t="shared" si="10"/>
        <v>5224909.08</v>
      </c>
      <c r="I82" s="4">
        <f t="shared" si="13"/>
        <v>435409.09</v>
      </c>
      <c r="J82" s="5">
        <f t="shared" si="11"/>
        <v>-4354.09</v>
      </c>
      <c r="K82" s="5">
        <f t="shared" si="12"/>
        <v>-13062.27</v>
      </c>
      <c r="L82" s="5">
        <v>-68546.04000000001</v>
      </c>
      <c r="M82" s="5"/>
      <c r="N82" s="5">
        <v>86.12000000005355</v>
      </c>
      <c r="O82" s="14">
        <f t="shared" si="14"/>
        <v>349532.81</v>
      </c>
    </row>
    <row r="83" spans="1:15" ht="12.75">
      <c r="A83" s="14" t="s">
        <v>14</v>
      </c>
      <c r="B83" s="37" t="s">
        <v>62</v>
      </c>
      <c r="C83" s="14" t="s">
        <v>15</v>
      </c>
      <c r="D83" s="17"/>
      <c r="E83" s="22">
        <v>320</v>
      </c>
      <c r="F83" s="23"/>
      <c r="G83" s="24">
        <v>7543.2</v>
      </c>
      <c r="H83" s="25">
        <f t="shared" si="10"/>
        <v>2413824</v>
      </c>
      <c r="I83" s="4">
        <f t="shared" si="13"/>
        <v>201152</v>
      </c>
      <c r="J83" s="5">
        <f t="shared" si="11"/>
        <v>-2011.52</v>
      </c>
      <c r="K83" s="5">
        <f t="shared" si="12"/>
        <v>-6034.56</v>
      </c>
      <c r="L83" s="25"/>
      <c r="M83" s="25"/>
      <c r="N83" s="25">
        <v>1024.2699999999895</v>
      </c>
      <c r="O83" s="14">
        <f t="shared" si="14"/>
        <v>194130.19</v>
      </c>
    </row>
    <row r="84" spans="1:15" ht="12.75">
      <c r="A84" s="14" t="s">
        <v>14</v>
      </c>
      <c r="B84" s="37" t="s">
        <v>63</v>
      </c>
      <c r="C84" s="14" t="s">
        <v>16</v>
      </c>
      <c r="D84" s="18"/>
      <c r="E84" s="22">
        <v>341.9</v>
      </c>
      <c r="F84" s="22"/>
      <c r="G84" s="24">
        <v>7543.2</v>
      </c>
      <c r="H84" s="25">
        <f t="shared" si="10"/>
        <v>2579020.08</v>
      </c>
      <c r="I84" s="4">
        <f t="shared" si="13"/>
        <v>214918.34</v>
      </c>
      <c r="J84" s="5">
        <f t="shared" si="11"/>
        <v>-2149.18</v>
      </c>
      <c r="K84" s="5">
        <f t="shared" si="12"/>
        <v>-6447.55</v>
      </c>
      <c r="L84" s="25"/>
      <c r="M84" s="25"/>
      <c r="N84" s="25">
        <v>-594.2099999999919</v>
      </c>
      <c r="O84" s="14">
        <f t="shared" si="14"/>
        <v>205727.40000000002</v>
      </c>
    </row>
    <row r="85" spans="1:15" ht="12.75">
      <c r="A85" s="14" t="s">
        <v>14</v>
      </c>
      <c r="B85" s="37" t="s">
        <v>86</v>
      </c>
      <c r="C85" s="14" t="s">
        <v>85</v>
      </c>
      <c r="D85" s="18"/>
      <c r="E85" s="22">
        <v>446.2</v>
      </c>
      <c r="F85" s="22"/>
      <c r="G85" s="24">
        <v>7543.2</v>
      </c>
      <c r="H85" s="25">
        <f t="shared" si="10"/>
        <v>3365775.84</v>
      </c>
      <c r="I85" s="4">
        <f t="shared" si="13"/>
        <v>280481.32</v>
      </c>
      <c r="J85" s="5">
        <f t="shared" si="11"/>
        <v>-2804.81</v>
      </c>
      <c r="K85" s="5">
        <f t="shared" si="12"/>
        <v>-8414.44</v>
      </c>
      <c r="L85" s="25">
        <v>-42087.09</v>
      </c>
      <c r="M85" s="25"/>
      <c r="N85" s="25">
        <v>1428.210000000021</v>
      </c>
      <c r="O85" s="14">
        <f t="shared" si="14"/>
        <v>228603.19000000003</v>
      </c>
    </row>
    <row r="86" spans="1:15" ht="12.75">
      <c r="A86" s="14" t="s">
        <v>39</v>
      </c>
      <c r="B86" s="37" t="s">
        <v>64</v>
      </c>
      <c r="C86" s="14" t="s">
        <v>40</v>
      </c>
      <c r="D86" s="18"/>
      <c r="E86" s="22">
        <v>232.8</v>
      </c>
      <c r="F86" s="22"/>
      <c r="G86" s="24">
        <v>7630.13</v>
      </c>
      <c r="H86" s="25">
        <f t="shared" si="10"/>
        <v>1776294.26</v>
      </c>
      <c r="I86" s="4">
        <f t="shared" si="13"/>
        <v>148024.52</v>
      </c>
      <c r="J86" s="5">
        <f t="shared" si="11"/>
        <v>-1480.25</v>
      </c>
      <c r="K86" s="5">
        <f t="shared" si="12"/>
        <v>-4440.74</v>
      </c>
      <c r="L86" s="25"/>
      <c r="M86" s="25"/>
      <c r="N86" s="25">
        <v>1997.9400000000023</v>
      </c>
      <c r="O86" s="14">
        <f t="shared" si="14"/>
        <v>144101.47</v>
      </c>
    </row>
    <row r="87" spans="1:15" ht="12.75">
      <c r="A87" s="14" t="s">
        <v>39</v>
      </c>
      <c r="B87" s="37" t="s">
        <v>65</v>
      </c>
      <c r="C87" s="14" t="s">
        <v>46</v>
      </c>
      <c r="D87" s="18"/>
      <c r="E87" s="22">
        <v>450</v>
      </c>
      <c r="F87" s="22"/>
      <c r="G87" s="24">
        <v>7630.13</v>
      </c>
      <c r="H87" s="25">
        <f t="shared" si="10"/>
        <v>3433558.5</v>
      </c>
      <c r="I87" s="4">
        <f t="shared" si="13"/>
        <v>286129.88</v>
      </c>
      <c r="J87" s="5">
        <f t="shared" si="11"/>
        <v>-2861.3</v>
      </c>
      <c r="K87" s="5">
        <f t="shared" si="12"/>
        <v>-8583.9</v>
      </c>
      <c r="L87" s="25"/>
      <c r="M87" s="25"/>
      <c r="N87" s="25">
        <v>1416</v>
      </c>
      <c r="O87" s="14">
        <f t="shared" si="14"/>
        <v>276100.68</v>
      </c>
    </row>
    <row r="88" spans="1:15" ht="12.75">
      <c r="A88" s="14" t="s">
        <v>39</v>
      </c>
      <c r="B88" s="37" t="s">
        <v>92</v>
      </c>
      <c r="C88" s="14" t="s">
        <v>56</v>
      </c>
      <c r="D88" s="18"/>
      <c r="E88" s="22">
        <v>103.5</v>
      </c>
      <c r="F88" s="22"/>
      <c r="G88" s="24">
        <v>7630.13</v>
      </c>
      <c r="H88" s="25">
        <f t="shared" si="10"/>
        <v>789718.46</v>
      </c>
      <c r="I88" s="4">
        <f t="shared" si="13"/>
        <v>65809.87</v>
      </c>
      <c r="J88" s="5">
        <f t="shared" si="11"/>
        <v>-658.1</v>
      </c>
      <c r="K88" s="5">
        <f t="shared" si="12"/>
        <v>-1974.3</v>
      </c>
      <c r="L88" s="25"/>
      <c r="M88" s="25"/>
      <c r="N88" s="25">
        <v>325.679999999993</v>
      </c>
      <c r="O88" s="14">
        <f t="shared" si="14"/>
        <v>63503.14999999999</v>
      </c>
    </row>
    <row r="89" spans="1:15" ht="12.75">
      <c r="A89" s="14" t="s">
        <v>54</v>
      </c>
      <c r="B89" s="36" t="s">
        <v>91</v>
      </c>
      <c r="C89" s="14" t="s">
        <v>55</v>
      </c>
      <c r="D89" s="18"/>
      <c r="E89" s="22">
        <v>68.8</v>
      </c>
      <c r="F89" s="22"/>
      <c r="G89" s="24">
        <v>7207.91</v>
      </c>
      <c r="H89" s="25">
        <f t="shared" si="10"/>
        <v>495904.21</v>
      </c>
      <c r="I89" s="4">
        <f t="shared" si="13"/>
        <v>41325.35</v>
      </c>
      <c r="J89" s="5">
        <f t="shared" si="11"/>
        <v>-413.25</v>
      </c>
      <c r="K89" s="5">
        <f t="shared" si="12"/>
        <v>-1239.76</v>
      </c>
      <c r="L89" s="25"/>
      <c r="M89" s="25"/>
      <c r="N89" s="25">
        <v>-236.3000000000029</v>
      </c>
      <c r="O89" s="14">
        <f t="shared" si="14"/>
        <v>39436.03999999999</v>
      </c>
    </row>
    <row r="90" spans="1:15" ht="12.75">
      <c r="A90" s="14" t="s">
        <v>47</v>
      </c>
      <c r="B90" s="36" t="s">
        <v>66</v>
      </c>
      <c r="C90" s="14" t="s">
        <v>48</v>
      </c>
      <c r="D90" s="18"/>
      <c r="E90" s="22">
        <v>425</v>
      </c>
      <c r="F90" s="22"/>
      <c r="G90" s="24">
        <v>7035.64</v>
      </c>
      <c r="H90" s="25">
        <f t="shared" si="10"/>
        <v>2990147</v>
      </c>
      <c r="I90" s="4">
        <f t="shared" si="13"/>
        <v>249178.92</v>
      </c>
      <c r="J90" s="5">
        <f t="shared" si="11"/>
        <v>-2491.79</v>
      </c>
      <c r="K90" s="5">
        <f t="shared" si="12"/>
        <v>-7475.37</v>
      </c>
      <c r="L90" s="25"/>
      <c r="M90" s="25"/>
      <c r="N90" s="25">
        <v>1203.1100000000151</v>
      </c>
      <c r="O90" s="14">
        <f t="shared" si="14"/>
        <v>240414.87000000002</v>
      </c>
    </row>
    <row r="91" spans="1:15" ht="12.75">
      <c r="A91" s="1" t="s">
        <v>17</v>
      </c>
      <c r="B91" s="37" t="s">
        <v>67</v>
      </c>
      <c r="C91" s="1" t="s">
        <v>18</v>
      </c>
      <c r="D91" s="17"/>
      <c r="E91" s="6">
        <v>320.9</v>
      </c>
      <c r="F91" s="6"/>
      <c r="G91" s="7">
        <v>7578.46</v>
      </c>
      <c r="H91" s="25">
        <f t="shared" si="10"/>
        <v>2431927.81</v>
      </c>
      <c r="I91" s="4">
        <f t="shared" si="13"/>
        <v>202660.65</v>
      </c>
      <c r="J91" s="5">
        <f t="shared" si="11"/>
        <v>-2026.61</v>
      </c>
      <c r="K91" s="5">
        <f t="shared" si="12"/>
        <v>-6079.82</v>
      </c>
      <c r="L91" s="5"/>
      <c r="M91" s="5"/>
      <c r="N91" s="5">
        <v>-916.9800000000105</v>
      </c>
      <c r="O91" s="14">
        <f t="shared" si="14"/>
        <v>193637.24</v>
      </c>
    </row>
    <row r="92" spans="1:15" ht="12.75">
      <c r="A92" s="16" t="s">
        <v>19</v>
      </c>
      <c r="B92" s="36" t="s">
        <v>68</v>
      </c>
      <c r="C92" s="16" t="s">
        <v>20</v>
      </c>
      <c r="D92" s="17"/>
      <c r="E92" s="6">
        <v>61</v>
      </c>
      <c r="F92" s="6"/>
      <c r="G92" s="7">
        <v>8260.8</v>
      </c>
      <c r="H92" s="25">
        <f t="shared" si="10"/>
        <v>503908.8</v>
      </c>
      <c r="I92" s="4">
        <f t="shared" si="13"/>
        <v>41992.4</v>
      </c>
      <c r="J92" s="5">
        <f t="shared" si="11"/>
        <v>-419.92</v>
      </c>
      <c r="K92" s="5">
        <f t="shared" si="12"/>
        <v>-1259.77</v>
      </c>
      <c r="L92" s="5"/>
      <c r="M92" s="5"/>
      <c r="N92" s="5">
        <v>272.41999999999825</v>
      </c>
      <c r="O92" s="14">
        <f t="shared" si="14"/>
        <v>40585.130000000005</v>
      </c>
    </row>
    <row r="93" spans="1:15" ht="12.75">
      <c r="A93" s="1" t="s">
        <v>21</v>
      </c>
      <c r="B93" s="36" t="s">
        <v>69</v>
      </c>
      <c r="C93" s="48" t="s">
        <v>22</v>
      </c>
      <c r="D93" s="48"/>
      <c r="E93" s="8">
        <v>312.3</v>
      </c>
      <c r="F93" s="8"/>
      <c r="G93" s="35">
        <v>7196.96</v>
      </c>
      <c r="H93" s="25">
        <f t="shared" si="10"/>
        <v>2247610.61</v>
      </c>
      <c r="I93" s="4">
        <f t="shared" si="13"/>
        <v>187300.88</v>
      </c>
      <c r="J93" s="5">
        <f t="shared" si="11"/>
        <v>-1873.01</v>
      </c>
      <c r="K93" s="5">
        <f t="shared" si="12"/>
        <v>-5619.03</v>
      </c>
      <c r="L93" s="5">
        <v>-27333.33</v>
      </c>
      <c r="M93" s="5"/>
      <c r="N93" s="5">
        <v>-781.8500000000058</v>
      </c>
      <c r="O93" s="14">
        <f t="shared" si="14"/>
        <v>151693.66</v>
      </c>
    </row>
    <row r="94" spans="1:15" ht="12.75">
      <c r="A94" s="1" t="s">
        <v>21</v>
      </c>
      <c r="B94" s="36" t="s">
        <v>70</v>
      </c>
      <c r="C94" s="10" t="s">
        <v>23</v>
      </c>
      <c r="D94" s="15"/>
      <c r="E94" s="11">
        <v>400</v>
      </c>
      <c r="F94" s="11"/>
      <c r="G94" s="35">
        <v>7196.96</v>
      </c>
      <c r="H94" s="25">
        <f t="shared" si="10"/>
        <v>2878784</v>
      </c>
      <c r="I94" s="4">
        <f t="shared" si="13"/>
        <v>239898.67</v>
      </c>
      <c r="J94" s="5">
        <f t="shared" si="11"/>
        <v>-2398.99</v>
      </c>
      <c r="K94" s="5">
        <f t="shared" si="12"/>
        <v>-7196.96</v>
      </c>
      <c r="L94" s="5"/>
      <c r="M94" s="5"/>
      <c r="N94" s="5">
        <v>1215</v>
      </c>
      <c r="O94" s="14">
        <f t="shared" si="14"/>
        <v>231517.72000000003</v>
      </c>
    </row>
    <row r="95" spans="1:15" ht="12.75">
      <c r="A95" s="1" t="s">
        <v>21</v>
      </c>
      <c r="B95" s="36" t="s">
        <v>71</v>
      </c>
      <c r="C95" s="1" t="s">
        <v>24</v>
      </c>
      <c r="D95" s="15"/>
      <c r="E95" s="8">
        <v>505.6</v>
      </c>
      <c r="F95" s="8"/>
      <c r="G95" s="35">
        <v>7196.96</v>
      </c>
      <c r="H95" s="25">
        <f t="shared" si="10"/>
        <v>3638782.98</v>
      </c>
      <c r="I95" s="4">
        <f t="shared" si="13"/>
        <v>303231.92</v>
      </c>
      <c r="J95" s="5">
        <f t="shared" si="11"/>
        <v>-3032.32</v>
      </c>
      <c r="K95" s="5">
        <f t="shared" si="12"/>
        <v>-9096.96</v>
      </c>
      <c r="L95" s="5">
        <v>-42510.41</v>
      </c>
      <c r="M95" s="5"/>
      <c r="N95" s="5">
        <v>-1149.429999999993</v>
      </c>
      <c r="O95" s="14">
        <f t="shared" si="14"/>
        <v>247442.79999999996</v>
      </c>
    </row>
    <row r="96" spans="1:15" ht="12.75">
      <c r="A96" s="1" t="s">
        <v>21</v>
      </c>
      <c r="B96" s="36" t="s">
        <v>72</v>
      </c>
      <c r="C96" s="1" t="s">
        <v>25</v>
      </c>
      <c r="D96" s="15"/>
      <c r="E96" s="8">
        <v>632</v>
      </c>
      <c r="F96" s="8"/>
      <c r="G96" s="35">
        <v>7196.96</v>
      </c>
      <c r="H96" s="25">
        <f t="shared" si="10"/>
        <v>4548478.72</v>
      </c>
      <c r="I96" s="4">
        <f t="shared" si="13"/>
        <v>379039.89</v>
      </c>
      <c r="J96" s="5">
        <f t="shared" si="11"/>
        <v>-3790.4</v>
      </c>
      <c r="K96" s="5">
        <f t="shared" si="12"/>
        <v>-11371.2</v>
      </c>
      <c r="L96" s="5"/>
      <c r="M96" s="5"/>
      <c r="N96" s="5">
        <v>1919.7000000000116</v>
      </c>
      <c r="O96" s="14">
        <f t="shared" si="14"/>
        <v>365797.99</v>
      </c>
    </row>
    <row r="97" spans="1:15" ht="12.75">
      <c r="A97" s="1" t="s">
        <v>21</v>
      </c>
      <c r="B97" s="36" t="s">
        <v>73</v>
      </c>
      <c r="C97" s="1" t="s">
        <v>41</v>
      </c>
      <c r="D97" s="15"/>
      <c r="E97" s="8">
        <v>384.8</v>
      </c>
      <c r="F97" s="8"/>
      <c r="G97" s="35">
        <v>7196.96</v>
      </c>
      <c r="H97" s="25">
        <f t="shared" si="10"/>
        <v>2769390.21</v>
      </c>
      <c r="I97" s="4">
        <f t="shared" si="13"/>
        <v>230782.52</v>
      </c>
      <c r="J97" s="5">
        <f t="shared" si="11"/>
        <v>-2307.83</v>
      </c>
      <c r="K97" s="5">
        <f t="shared" si="12"/>
        <v>-6923.48</v>
      </c>
      <c r="L97" s="5"/>
      <c r="M97" s="5"/>
      <c r="N97" s="5">
        <v>1109.1600000000035</v>
      </c>
      <c r="O97" s="14">
        <f t="shared" si="14"/>
        <v>222660.37</v>
      </c>
    </row>
    <row r="98" spans="1:15" ht="12.75">
      <c r="A98" s="1" t="s">
        <v>21</v>
      </c>
      <c r="B98" s="36" t="s">
        <v>74</v>
      </c>
      <c r="C98" s="1" t="s">
        <v>42</v>
      </c>
      <c r="D98" s="15"/>
      <c r="E98" s="8">
        <v>269.3</v>
      </c>
      <c r="F98" s="8"/>
      <c r="G98" s="35">
        <v>7196.96</v>
      </c>
      <c r="H98" s="25">
        <f t="shared" si="10"/>
        <v>1938141.33</v>
      </c>
      <c r="I98" s="4">
        <f t="shared" si="13"/>
        <v>161511.78</v>
      </c>
      <c r="J98" s="5">
        <f t="shared" si="11"/>
        <v>-1615.12</v>
      </c>
      <c r="K98" s="5">
        <f t="shared" si="12"/>
        <v>-4845.35</v>
      </c>
      <c r="L98" s="5"/>
      <c r="M98" s="5"/>
      <c r="N98" s="5">
        <v>-1270.4800000000105</v>
      </c>
      <c r="O98" s="14">
        <f t="shared" si="14"/>
        <v>153780.83</v>
      </c>
    </row>
    <row r="99" spans="1:15" ht="12.75">
      <c r="A99" s="1" t="s">
        <v>21</v>
      </c>
      <c r="B99" s="36" t="s">
        <v>75</v>
      </c>
      <c r="C99" s="1" t="s">
        <v>43</v>
      </c>
      <c r="D99" s="15"/>
      <c r="E99" s="8">
        <v>305</v>
      </c>
      <c r="F99" s="8"/>
      <c r="G99" s="35">
        <v>7196.96</v>
      </c>
      <c r="H99" s="25">
        <f t="shared" si="10"/>
        <v>2195072.8</v>
      </c>
      <c r="I99" s="4">
        <f t="shared" si="13"/>
        <v>182922.73</v>
      </c>
      <c r="J99" s="5">
        <f t="shared" si="11"/>
        <v>-1829.23</v>
      </c>
      <c r="K99" s="5">
        <f t="shared" si="12"/>
        <v>-5487.68</v>
      </c>
      <c r="L99" s="5"/>
      <c r="M99" s="5"/>
      <c r="N99" s="5">
        <v>-1460.3999999999942</v>
      </c>
      <c r="O99" s="14">
        <f t="shared" si="14"/>
        <v>174145.42</v>
      </c>
    </row>
    <row r="100" spans="1:15" ht="12.75">
      <c r="A100" s="1" t="s">
        <v>26</v>
      </c>
      <c r="B100" s="36" t="s">
        <v>76</v>
      </c>
      <c r="C100" s="1" t="s">
        <v>27</v>
      </c>
      <c r="D100" s="15"/>
      <c r="E100" s="8">
        <v>239</v>
      </c>
      <c r="F100" s="8"/>
      <c r="G100" s="9">
        <v>7529.58</v>
      </c>
      <c r="H100" s="25">
        <f t="shared" si="10"/>
        <v>1799569.62</v>
      </c>
      <c r="I100" s="4">
        <f t="shared" si="13"/>
        <v>149964.14</v>
      </c>
      <c r="J100" s="5">
        <f t="shared" si="11"/>
        <v>-1499.64</v>
      </c>
      <c r="K100" s="5">
        <f t="shared" si="12"/>
        <v>-4498.92</v>
      </c>
      <c r="L100" s="5"/>
      <c r="M100" s="5"/>
      <c r="N100" s="5">
        <v>-1743.5999999999767</v>
      </c>
      <c r="O100" s="14">
        <f t="shared" si="14"/>
        <v>142221.98</v>
      </c>
    </row>
    <row r="101" spans="1:15" ht="12.75">
      <c r="A101" s="1" t="s">
        <v>26</v>
      </c>
      <c r="B101" s="36" t="s">
        <v>77</v>
      </c>
      <c r="C101" s="1" t="s">
        <v>49</v>
      </c>
      <c r="D101" s="15"/>
      <c r="E101" s="8">
        <v>192.6</v>
      </c>
      <c r="F101" s="8"/>
      <c r="G101" s="9">
        <v>7529.58</v>
      </c>
      <c r="H101" s="25">
        <f t="shared" si="10"/>
        <v>1450197.11</v>
      </c>
      <c r="I101" s="4">
        <f t="shared" si="13"/>
        <v>120849.76</v>
      </c>
      <c r="J101" s="5">
        <f t="shared" si="11"/>
        <v>-1208.5</v>
      </c>
      <c r="K101" s="5">
        <f t="shared" si="12"/>
        <v>-3625.49</v>
      </c>
      <c r="L101" s="5"/>
      <c r="M101" s="5"/>
      <c r="N101" s="5">
        <v>-641.2900000000081</v>
      </c>
      <c r="O101" s="14">
        <f t="shared" si="14"/>
        <v>115374.47999999998</v>
      </c>
    </row>
    <row r="102" spans="1:15" ht="12.75">
      <c r="A102" s="1" t="s">
        <v>28</v>
      </c>
      <c r="B102" s="36" t="s">
        <v>78</v>
      </c>
      <c r="C102" s="1" t="s">
        <v>29</v>
      </c>
      <c r="D102" s="15"/>
      <c r="E102" s="8">
        <v>310</v>
      </c>
      <c r="F102" s="8"/>
      <c r="G102" s="9">
        <v>7145.44</v>
      </c>
      <c r="H102" s="25">
        <f t="shared" si="10"/>
        <v>2215086.4</v>
      </c>
      <c r="I102" s="4">
        <f t="shared" si="13"/>
        <v>184590.53</v>
      </c>
      <c r="J102" s="5">
        <f t="shared" si="11"/>
        <v>-1845.91</v>
      </c>
      <c r="K102" s="5">
        <f t="shared" si="12"/>
        <v>-5537.72</v>
      </c>
      <c r="L102" s="5"/>
      <c r="M102" s="5"/>
      <c r="N102" s="5">
        <v>872.6499999999942</v>
      </c>
      <c r="O102" s="14">
        <f t="shared" si="14"/>
        <v>178079.55</v>
      </c>
    </row>
    <row r="103" spans="1:15" ht="12.75">
      <c r="A103" s="16" t="s">
        <v>28</v>
      </c>
      <c r="B103" s="36" t="s">
        <v>79</v>
      </c>
      <c r="C103" s="16" t="s">
        <v>30</v>
      </c>
      <c r="D103" s="15"/>
      <c r="E103" s="8">
        <v>178</v>
      </c>
      <c r="F103" s="8"/>
      <c r="G103" s="9">
        <v>7145.44</v>
      </c>
      <c r="H103" s="25">
        <f t="shared" si="10"/>
        <v>1271888.32</v>
      </c>
      <c r="I103" s="4">
        <f t="shared" si="13"/>
        <v>105990.69</v>
      </c>
      <c r="J103" s="5">
        <f t="shared" si="11"/>
        <v>-1059.91</v>
      </c>
      <c r="K103" s="5">
        <f t="shared" si="12"/>
        <v>-3179.72</v>
      </c>
      <c r="L103" s="5"/>
      <c r="M103" s="5"/>
      <c r="N103" s="5">
        <v>501.070000000007</v>
      </c>
      <c r="O103" s="14">
        <f t="shared" si="14"/>
        <v>102252.13</v>
      </c>
    </row>
    <row r="104" spans="1:15" ht="12.75">
      <c r="A104" s="1" t="s">
        <v>31</v>
      </c>
      <c r="B104" s="36" t="s">
        <v>80</v>
      </c>
      <c r="C104" s="1" t="s">
        <v>32</v>
      </c>
      <c r="D104" s="15"/>
      <c r="E104" s="8">
        <v>255.9</v>
      </c>
      <c r="F104" s="8"/>
      <c r="G104" s="12">
        <v>6919.92</v>
      </c>
      <c r="H104" s="25">
        <f t="shared" si="10"/>
        <v>1770807.53</v>
      </c>
      <c r="I104" s="4">
        <f t="shared" si="13"/>
        <v>147567.29</v>
      </c>
      <c r="J104" s="5">
        <f t="shared" si="11"/>
        <v>-1475.67</v>
      </c>
      <c r="K104" s="5">
        <f t="shared" si="12"/>
        <v>-4427.02</v>
      </c>
      <c r="L104" s="5">
        <v>-40850</v>
      </c>
      <c r="M104" s="5"/>
      <c r="N104" s="5">
        <v>-2382.639999999985</v>
      </c>
      <c r="O104" s="14">
        <f t="shared" si="14"/>
        <v>98431.96000000002</v>
      </c>
    </row>
    <row r="105" spans="1:15" ht="12.75">
      <c r="A105" s="1" t="s">
        <v>31</v>
      </c>
      <c r="B105" s="36" t="s">
        <v>81</v>
      </c>
      <c r="C105" s="1" t="s">
        <v>44</v>
      </c>
      <c r="D105" s="15"/>
      <c r="E105" s="8">
        <v>368</v>
      </c>
      <c r="F105" s="8"/>
      <c r="G105" s="12">
        <v>6919.92</v>
      </c>
      <c r="H105" s="25">
        <f t="shared" si="10"/>
        <v>2546530.56</v>
      </c>
      <c r="I105" s="4">
        <f t="shared" si="13"/>
        <v>212210.88</v>
      </c>
      <c r="J105" s="5">
        <f t="shared" si="11"/>
        <v>-2122.11</v>
      </c>
      <c r="K105" s="5">
        <f t="shared" si="12"/>
        <v>-6366.33</v>
      </c>
      <c r="L105" s="5"/>
      <c r="M105" s="5"/>
      <c r="N105" s="5">
        <v>-5772.9499999999825</v>
      </c>
      <c r="O105" s="14">
        <f t="shared" si="14"/>
        <v>197949.49000000005</v>
      </c>
    </row>
    <row r="106" spans="1:15" ht="12.75">
      <c r="A106" s="1" t="s">
        <v>31</v>
      </c>
      <c r="B106" s="36" t="s">
        <v>82</v>
      </c>
      <c r="C106" s="1" t="s">
        <v>37</v>
      </c>
      <c r="D106" s="15"/>
      <c r="E106" s="8">
        <v>780</v>
      </c>
      <c r="F106" s="8"/>
      <c r="G106" s="12">
        <v>6919.92</v>
      </c>
      <c r="H106" s="25">
        <f t="shared" si="10"/>
        <v>5397537.6</v>
      </c>
      <c r="I106" s="4">
        <f t="shared" si="13"/>
        <v>449794.8</v>
      </c>
      <c r="J106" s="5">
        <f t="shared" si="11"/>
        <v>-4497.95</v>
      </c>
      <c r="K106" s="5">
        <f t="shared" si="12"/>
        <v>-13493.84</v>
      </c>
      <c r="L106" s="5"/>
      <c r="M106" s="5"/>
      <c r="N106" s="5">
        <v>2354.2999999999884</v>
      </c>
      <c r="O106" s="14">
        <f t="shared" si="14"/>
        <v>434157.30999999994</v>
      </c>
    </row>
    <row r="107" spans="1:15" ht="12.75">
      <c r="A107" s="1" t="s">
        <v>33</v>
      </c>
      <c r="B107" s="36" t="s">
        <v>83</v>
      </c>
      <c r="C107" s="1" t="s">
        <v>34</v>
      </c>
      <c r="D107" s="15"/>
      <c r="E107" s="13">
        <v>689.7</v>
      </c>
      <c r="F107" s="14"/>
      <c r="G107" s="12">
        <v>6919.92</v>
      </c>
      <c r="H107" s="25">
        <f t="shared" si="10"/>
        <v>4772668.82</v>
      </c>
      <c r="I107" s="4">
        <f t="shared" si="13"/>
        <v>397722.4</v>
      </c>
      <c r="J107" s="5">
        <f t="shared" si="11"/>
        <v>-3977.22</v>
      </c>
      <c r="K107" s="5">
        <f t="shared" si="12"/>
        <v>-11931.67</v>
      </c>
      <c r="L107" s="5">
        <v>-69576.04000000001</v>
      </c>
      <c r="M107" s="5"/>
      <c r="N107" s="5">
        <v>-1933.75</v>
      </c>
      <c r="O107" s="14">
        <f t="shared" si="14"/>
        <v>310303.7200000001</v>
      </c>
    </row>
    <row r="108" spans="1:15" ht="12.75">
      <c r="A108" s="16" t="s">
        <v>35</v>
      </c>
      <c r="B108" s="36" t="s">
        <v>84</v>
      </c>
      <c r="C108" s="16" t="s">
        <v>36</v>
      </c>
      <c r="D108" s="15"/>
      <c r="E108" s="13">
        <v>159</v>
      </c>
      <c r="F108" s="14"/>
      <c r="G108" s="12">
        <v>7279.94</v>
      </c>
      <c r="H108" s="25">
        <f t="shared" si="10"/>
        <v>1157510.46</v>
      </c>
      <c r="I108" s="4">
        <f>ROUND(H108/12,2)</f>
        <v>96459.21</v>
      </c>
      <c r="J108" s="5">
        <f t="shared" si="11"/>
        <v>-964.59</v>
      </c>
      <c r="K108" s="5">
        <f t="shared" si="12"/>
        <v>-2893.78</v>
      </c>
      <c r="L108" s="5"/>
      <c r="M108" s="5"/>
      <c r="N108" s="5">
        <v>464.15000000000873</v>
      </c>
      <c r="O108" s="14">
        <f t="shared" si="14"/>
        <v>93064.99000000002</v>
      </c>
    </row>
    <row r="109" spans="1:15" ht="15">
      <c r="A109" s="15"/>
      <c r="C109" s="15"/>
      <c r="D109" s="15"/>
      <c r="E109" s="19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ht="15">
      <c r="A110" s="20"/>
      <c r="C110" s="20"/>
      <c r="D110" s="20"/>
      <c r="E110" s="21">
        <f>SUM(E78:E109)</f>
        <v>14773.599999999999</v>
      </c>
      <c r="F110" s="20"/>
      <c r="G110" s="20"/>
      <c r="H110" s="32">
        <f aca="true" t="shared" si="15" ref="H110:O110">SUM(H78:H109)</f>
        <v>106561054.65999998</v>
      </c>
      <c r="I110" s="32">
        <f t="shared" si="15"/>
        <v>8880087.89</v>
      </c>
      <c r="J110" s="20">
        <f t="shared" si="15"/>
        <v>-88800.88999999998</v>
      </c>
      <c r="K110" s="20">
        <f t="shared" si="15"/>
        <v>-266402.65</v>
      </c>
      <c r="L110" s="20">
        <f t="shared" si="15"/>
        <v>-808073.8400000001</v>
      </c>
      <c r="M110" s="20"/>
      <c r="N110" s="20">
        <f t="shared" si="15"/>
        <v>-3947.9800000000832</v>
      </c>
      <c r="O110" s="32">
        <f t="shared" si="15"/>
        <v>7712862.53</v>
      </c>
    </row>
    <row r="113" spans="1:14" ht="51">
      <c r="A113" s="26" t="s">
        <v>94</v>
      </c>
      <c r="B113" s="26" t="s">
        <v>50</v>
      </c>
      <c r="C113" s="34" t="s">
        <v>51</v>
      </c>
      <c r="D113" s="27"/>
      <c r="E113" s="28" t="s">
        <v>0</v>
      </c>
      <c r="F113" s="28" t="s">
        <v>1</v>
      </c>
      <c r="G113" s="28" t="s">
        <v>2</v>
      </c>
      <c r="H113" s="28" t="s">
        <v>3</v>
      </c>
      <c r="I113" s="28" t="s">
        <v>4</v>
      </c>
      <c r="J113" s="28" t="s">
        <v>5</v>
      </c>
      <c r="K113" s="28" t="s">
        <v>6</v>
      </c>
      <c r="L113" s="28" t="s">
        <v>38</v>
      </c>
      <c r="M113" s="28"/>
      <c r="N113" s="28" t="s">
        <v>7</v>
      </c>
    </row>
    <row r="114" spans="1:14" ht="15">
      <c r="A114" s="15"/>
      <c r="C114" s="15"/>
      <c r="D114" s="15"/>
      <c r="E114" s="30"/>
      <c r="F114" s="30"/>
      <c r="G114" s="25"/>
      <c r="H114" s="25"/>
      <c r="I114" s="25"/>
      <c r="J114" s="25"/>
      <c r="K114" s="25"/>
      <c r="L114" s="25"/>
      <c r="M114" s="25"/>
      <c r="N114" s="14"/>
    </row>
    <row r="115" spans="1:14" ht="12.75">
      <c r="A115" s="1" t="s">
        <v>8</v>
      </c>
      <c r="B115" s="36" t="s">
        <v>57</v>
      </c>
      <c r="C115" s="15" t="s">
        <v>46</v>
      </c>
      <c r="D115" s="15"/>
      <c r="E115" s="33">
        <v>405</v>
      </c>
      <c r="F115" s="30"/>
      <c r="G115" s="25">
        <v>7117.93</v>
      </c>
      <c r="H115" s="25">
        <f aca="true" t="shared" si="16" ref="H115:H145">ROUND(E115*G115,2)</f>
        <v>2882761.65</v>
      </c>
      <c r="I115" s="4">
        <f>ROUND(H115/12,2)</f>
        <v>240230.14</v>
      </c>
      <c r="J115" s="5">
        <f aca="true" t="shared" si="17" ref="J115:J145">ROUND(H115*-0.01/12,2)</f>
        <v>-2402.3</v>
      </c>
      <c r="K115" s="5">
        <f aca="true" t="shared" si="18" ref="K115:K145">ROUND(H115*-0.03/12,2)</f>
        <v>-7206.9</v>
      </c>
      <c r="L115" s="25"/>
      <c r="M115" s="25"/>
      <c r="N115" s="14">
        <f>I115+J115+K115+L115</f>
        <v>230620.94000000003</v>
      </c>
    </row>
    <row r="116" spans="1:14" ht="12.75">
      <c r="A116" s="1" t="s">
        <v>8</v>
      </c>
      <c r="B116" s="36" t="s">
        <v>58</v>
      </c>
      <c r="C116" s="1" t="s">
        <v>9</v>
      </c>
      <c r="D116" s="15"/>
      <c r="E116" s="2">
        <v>2078</v>
      </c>
      <c r="F116" s="2"/>
      <c r="G116" s="25">
        <v>7117.93</v>
      </c>
      <c r="H116" s="25">
        <f t="shared" si="16"/>
        <v>14791058.54</v>
      </c>
      <c r="I116" s="4">
        <f aca="true" t="shared" si="19" ref="I116:I144">ROUND(H116/12,2)</f>
        <v>1232588.21</v>
      </c>
      <c r="J116" s="5">
        <f t="shared" si="17"/>
        <v>-12325.88</v>
      </c>
      <c r="K116" s="5">
        <f t="shared" si="18"/>
        <v>-36977.65</v>
      </c>
      <c r="L116" s="5">
        <v>-175660.2</v>
      </c>
      <c r="M116" s="5"/>
      <c r="N116" s="14">
        <f aca="true" t="shared" si="20" ref="N116:N145">I116+J116+K116+L116</f>
        <v>1007624.4800000002</v>
      </c>
    </row>
    <row r="117" spans="1:14" ht="12.75">
      <c r="A117" s="1" t="s">
        <v>8</v>
      </c>
      <c r="B117" s="37" t="s">
        <v>59</v>
      </c>
      <c r="C117" s="1" t="s">
        <v>45</v>
      </c>
      <c r="D117" s="15"/>
      <c r="E117" s="2">
        <v>1773.1</v>
      </c>
      <c r="F117" s="2"/>
      <c r="G117" s="25">
        <v>7117.93</v>
      </c>
      <c r="H117" s="25">
        <f t="shared" si="16"/>
        <v>12620801.68</v>
      </c>
      <c r="I117" s="4">
        <f t="shared" si="19"/>
        <v>1051733.47</v>
      </c>
      <c r="J117" s="5">
        <f t="shared" si="17"/>
        <v>-10517.33</v>
      </c>
      <c r="K117" s="5">
        <f t="shared" si="18"/>
        <v>-31552</v>
      </c>
      <c r="L117" s="5">
        <v>-214886.35</v>
      </c>
      <c r="M117" s="5"/>
      <c r="N117" s="14">
        <f t="shared" si="20"/>
        <v>794777.79</v>
      </c>
    </row>
    <row r="118" spans="1:14" ht="12.75">
      <c r="A118" s="16" t="s">
        <v>10</v>
      </c>
      <c r="B118" s="37" t="s">
        <v>60</v>
      </c>
      <c r="C118" s="16" t="s">
        <v>11</v>
      </c>
      <c r="D118" s="15"/>
      <c r="E118" s="2">
        <v>1022.7</v>
      </c>
      <c r="F118" s="2"/>
      <c r="G118" s="3">
        <v>7493.29</v>
      </c>
      <c r="H118" s="25">
        <f t="shared" si="16"/>
        <v>7663387.68</v>
      </c>
      <c r="I118" s="4">
        <f t="shared" si="19"/>
        <v>638615.64</v>
      </c>
      <c r="J118" s="5">
        <f t="shared" si="17"/>
        <v>-6386.16</v>
      </c>
      <c r="K118" s="5">
        <f t="shared" si="18"/>
        <v>-19158.47</v>
      </c>
      <c r="L118" s="5">
        <v>-126624.38</v>
      </c>
      <c r="M118" s="5"/>
      <c r="N118" s="14">
        <f t="shared" si="20"/>
        <v>486446.63</v>
      </c>
    </row>
    <row r="119" spans="1:14" ht="12.75">
      <c r="A119" s="1" t="s">
        <v>12</v>
      </c>
      <c r="B119" s="37" t="s">
        <v>61</v>
      </c>
      <c r="C119" s="1" t="s">
        <v>13</v>
      </c>
      <c r="D119" s="15"/>
      <c r="E119" s="6">
        <v>743.5</v>
      </c>
      <c r="F119" s="6"/>
      <c r="G119" s="7">
        <v>7027.45</v>
      </c>
      <c r="H119" s="25">
        <f t="shared" si="16"/>
        <v>5224909.08</v>
      </c>
      <c r="I119" s="4">
        <f t="shared" si="19"/>
        <v>435409.09</v>
      </c>
      <c r="J119" s="5">
        <f t="shared" si="17"/>
        <v>-4354.09</v>
      </c>
      <c r="K119" s="5">
        <f t="shared" si="18"/>
        <v>-13062.27</v>
      </c>
      <c r="L119" s="5">
        <v>-68546.04000000001</v>
      </c>
      <c r="M119" s="5"/>
      <c r="N119" s="14">
        <f t="shared" si="20"/>
        <v>349446.68999999994</v>
      </c>
    </row>
    <row r="120" spans="1:14" ht="12.75">
      <c r="A120" s="14" t="s">
        <v>14</v>
      </c>
      <c r="B120" s="37" t="s">
        <v>62</v>
      </c>
      <c r="C120" s="14" t="s">
        <v>15</v>
      </c>
      <c r="D120" s="17"/>
      <c r="E120" s="22">
        <v>320</v>
      </c>
      <c r="F120" s="23"/>
      <c r="G120" s="24">
        <v>7543.2</v>
      </c>
      <c r="H120" s="25">
        <f t="shared" si="16"/>
        <v>2413824</v>
      </c>
      <c r="I120" s="4">
        <f t="shared" si="19"/>
        <v>201152</v>
      </c>
      <c r="J120" s="5">
        <f t="shared" si="17"/>
        <v>-2011.52</v>
      </c>
      <c r="K120" s="5">
        <f t="shared" si="18"/>
        <v>-6034.56</v>
      </c>
      <c r="L120" s="25"/>
      <c r="M120" s="25"/>
      <c r="N120" s="14">
        <f t="shared" si="20"/>
        <v>193105.92</v>
      </c>
    </row>
    <row r="121" spans="1:14" ht="12.75">
      <c r="A121" s="14" t="s">
        <v>14</v>
      </c>
      <c r="B121" s="37" t="s">
        <v>63</v>
      </c>
      <c r="C121" s="14" t="s">
        <v>16</v>
      </c>
      <c r="D121" s="18"/>
      <c r="E121" s="22">
        <v>341.9</v>
      </c>
      <c r="F121" s="22"/>
      <c r="G121" s="24">
        <v>7543.2</v>
      </c>
      <c r="H121" s="25">
        <f t="shared" si="16"/>
        <v>2579020.08</v>
      </c>
      <c r="I121" s="4">
        <f t="shared" si="19"/>
        <v>214918.34</v>
      </c>
      <c r="J121" s="5">
        <f t="shared" si="17"/>
        <v>-2149.18</v>
      </c>
      <c r="K121" s="5">
        <f t="shared" si="18"/>
        <v>-6447.55</v>
      </c>
      <c r="L121" s="25"/>
      <c r="M121" s="25"/>
      <c r="N121" s="14">
        <f t="shared" si="20"/>
        <v>206321.61000000002</v>
      </c>
    </row>
    <row r="122" spans="1:14" ht="12.75">
      <c r="A122" s="14" t="s">
        <v>14</v>
      </c>
      <c r="B122" s="37" t="s">
        <v>86</v>
      </c>
      <c r="C122" s="14" t="s">
        <v>85</v>
      </c>
      <c r="D122" s="18"/>
      <c r="E122" s="22">
        <v>446.2</v>
      </c>
      <c r="F122" s="22"/>
      <c r="G122" s="24">
        <v>7543.2</v>
      </c>
      <c r="H122" s="25">
        <f t="shared" si="16"/>
        <v>3365775.84</v>
      </c>
      <c r="I122" s="4">
        <f t="shared" si="19"/>
        <v>280481.32</v>
      </c>
      <c r="J122" s="5">
        <f t="shared" si="17"/>
        <v>-2804.81</v>
      </c>
      <c r="K122" s="5">
        <f t="shared" si="18"/>
        <v>-8414.44</v>
      </c>
      <c r="L122" s="25">
        <v>-42087.09</v>
      </c>
      <c r="M122" s="25"/>
      <c r="N122" s="14">
        <f t="shared" si="20"/>
        <v>227174.98</v>
      </c>
    </row>
    <row r="123" spans="1:14" ht="12.75">
      <c r="A123" s="14" t="s">
        <v>39</v>
      </c>
      <c r="B123" s="37" t="s">
        <v>64</v>
      </c>
      <c r="C123" s="14" t="s">
        <v>40</v>
      </c>
      <c r="D123" s="18"/>
      <c r="E123" s="22">
        <v>232.8</v>
      </c>
      <c r="F123" s="22"/>
      <c r="G123" s="24">
        <v>7630.13</v>
      </c>
      <c r="H123" s="25">
        <f t="shared" si="16"/>
        <v>1776294.26</v>
      </c>
      <c r="I123" s="4">
        <f t="shared" si="19"/>
        <v>148024.52</v>
      </c>
      <c r="J123" s="5">
        <f t="shared" si="17"/>
        <v>-1480.25</v>
      </c>
      <c r="K123" s="5">
        <f t="shared" si="18"/>
        <v>-4440.74</v>
      </c>
      <c r="L123" s="25"/>
      <c r="M123" s="25"/>
      <c r="N123" s="14">
        <f t="shared" si="20"/>
        <v>142103.53</v>
      </c>
    </row>
    <row r="124" spans="1:14" ht="12.75">
      <c r="A124" s="14" t="s">
        <v>39</v>
      </c>
      <c r="B124" s="37" t="s">
        <v>65</v>
      </c>
      <c r="C124" s="14" t="s">
        <v>46</v>
      </c>
      <c r="D124" s="18"/>
      <c r="E124" s="22">
        <v>450</v>
      </c>
      <c r="F124" s="22"/>
      <c r="G124" s="24">
        <v>7630.13</v>
      </c>
      <c r="H124" s="25">
        <f t="shared" si="16"/>
        <v>3433558.5</v>
      </c>
      <c r="I124" s="4">
        <f t="shared" si="19"/>
        <v>286129.88</v>
      </c>
      <c r="J124" s="5">
        <f t="shared" si="17"/>
        <v>-2861.3</v>
      </c>
      <c r="K124" s="5">
        <f t="shared" si="18"/>
        <v>-8583.9</v>
      </c>
      <c r="L124" s="25"/>
      <c r="M124" s="25"/>
      <c r="N124" s="14">
        <f t="shared" si="20"/>
        <v>274684.68</v>
      </c>
    </row>
    <row r="125" spans="1:14" ht="12.75">
      <c r="A125" s="14" t="s">
        <v>39</v>
      </c>
      <c r="B125" s="37" t="s">
        <v>92</v>
      </c>
      <c r="C125" s="14" t="s">
        <v>56</v>
      </c>
      <c r="D125" s="18"/>
      <c r="E125" s="22">
        <v>103.5</v>
      </c>
      <c r="F125" s="22"/>
      <c r="G125" s="24">
        <v>7630.13</v>
      </c>
      <c r="H125" s="25">
        <f t="shared" si="16"/>
        <v>789718.46</v>
      </c>
      <c r="I125" s="4">
        <f t="shared" si="19"/>
        <v>65809.87</v>
      </c>
      <c r="J125" s="5">
        <f t="shared" si="17"/>
        <v>-658.1</v>
      </c>
      <c r="K125" s="5">
        <f t="shared" si="18"/>
        <v>-1974.3</v>
      </c>
      <c r="L125" s="25"/>
      <c r="M125" s="25"/>
      <c r="N125" s="14">
        <f t="shared" si="20"/>
        <v>63177.469999999994</v>
      </c>
    </row>
    <row r="126" spans="1:14" ht="12.75">
      <c r="A126" s="14" t="s">
        <v>54</v>
      </c>
      <c r="B126" s="36" t="s">
        <v>91</v>
      </c>
      <c r="C126" s="14" t="s">
        <v>55</v>
      </c>
      <c r="D126" s="18"/>
      <c r="E126" s="22">
        <v>68.8</v>
      </c>
      <c r="F126" s="22"/>
      <c r="G126" s="24">
        <v>7207.91</v>
      </c>
      <c r="H126" s="25">
        <f t="shared" si="16"/>
        <v>495904.21</v>
      </c>
      <c r="I126" s="4">
        <f t="shared" si="19"/>
        <v>41325.35</v>
      </c>
      <c r="J126" s="5">
        <f t="shared" si="17"/>
        <v>-413.25</v>
      </c>
      <c r="K126" s="5">
        <f t="shared" si="18"/>
        <v>-1239.76</v>
      </c>
      <c r="L126" s="25"/>
      <c r="M126" s="25"/>
      <c r="N126" s="14">
        <f t="shared" si="20"/>
        <v>39672.34</v>
      </c>
    </row>
    <row r="127" spans="1:14" ht="12.75">
      <c r="A127" s="14" t="s">
        <v>47</v>
      </c>
      <c r="B127" s="36" t="s">
        <v>66</v>
      </c>
      <c r="C127" s="14" t="s">
        <v>48</v>
      </c>
      <c r="D127" s="18"/>
      <c r="E127" s="22">
        <v>425</v>
      </c>
      <c r="F127" s="22"/>
      <c r="G127" s="24">
        <v>7035.64</v>
      </c>
      <c r="H127" s="25">
        <f t="shared" si="16"/>
        <v>2990147</v>
      </c>
      <c r="I127" s="4">
        <f t="shared" si="19"/>
        <v>249178.92</v>
      </c>
      <c r="J127" s="5">
        <f t="shared" si="17"/>
        <v>-2491.79</v>
      </c>
      <c r="K127" s="5">
        <f t="shared" si="18"/>
        <v>-7475.37</v>
      </c>
      <c r="L127" s="25"/>
      <c r="M127" s="25"/>
      <c r="N127" s="14">
        <f t="shared" si="20"/>
        <v>239211.76</v>
      </c>
    </row>
    <row r="128" spans="1:14" ht="12.75">
      <c r="A128" s="1" t="s">
        <v>17</v>
      </c>
      <c r="B128" s="37" t="s">
        <v>67</v>
      </c>
      <c r="C128" s="1" t="s">
        <v>18</v>
      </c>
      <c r="D128" s="17"/>
      <c r="E128" s="6">
        <v>320.9</v>
      </c>
      <c r="F128" s="6"/>
      <c r="G128" s="7">
        <v>7578.46</v>
      </c>
      <c r="H128" s="25">
        <f t="shared" si="16"/>
        <v>2431927.81</v>
      </c>
      <c r="I128" s="4">
        <f t="shared" si="19"/>
        <v>202660.65</v>
      </c>
      <c r="J128" s="5">
        <f t="shared" si="17"/>
        <v>-2026.61</v>
      </c>
      <c r="K128" s="5">
        <f t="shared" si="18"/>
        <v>-6079.82</v>
      </c>
      <c r="L128" s="5"/>
      <c r="M128" s="5"/>
      <c r="N128" s="14">
        <f t="shared" si="20"/>
        <v>194554.22</v>
      </c>
    </row>
    <row r="129" spans="1:14" ht="12.75">
      <c r="A129" s="16" t="s">
        <v>19</v>
      </c>
      <c r="B129" s="36" t="s">
        <v>68</v>
      </c>
      <c r="C129" s="16" t="s">
        <v>20</v>
      </c>
      <c r="D129" s="17"/>
      <c r="E129" s="6">
        <v>61</v>
      </c>
      <c r="F129" s="6"/>
      <c r="G129" s="7">
        <v>8260.8</v>
      </c>
      <c r="H129" s="25">
        <f t="shared" si="16"/>
        <v>503908.8</v>
      </c>
      <c r="I129" s="4">
        <f t="shared" si="19"/>
        <v>41992.4</v>
      </c>
      <c r="J129" s="5">
        <f t="shared" si="17"/>
        <v>-419.92</v>
      </c>
      <c r="K129" s="5">
        <f t="shared" si="18"/>
        <v>-1259.77</v>
      </c>
      <c r="L129" s="5"/>
      <c r="M129" s="5"/>
      <c r="N129" s="14">
        <f t="shared" si="20"/>
        <v>40312.71000000001</v>
      </c>
    </row>
    <row r="130" spans="1:14" ht="12.75">
      <c r="A130" s="1" t="s">
        <v>21</v>
      </c>
      <c r="B130" s="36" t="s">
        <v>69</v>
      </c>
      <c r="C130" s="48" t="s">
        <v>22</v>
      </c>
      <c r="D130" s="48"/>
      <c r="E130" s="8">
        <v>312.3</v>
      </c>
      <c r="F130" s="8"/>
      <c r="G130" s="35">
        <v>7196.96</v>
      </c>
      <c r="H130" s="25">
        <f t="shared" si="16"/>
        <v>2247610.61</v>
      </c>
      <c r="I130" s="4">
        <f t="shared" si="19"/>
        <v>187300.88</v>
      </c>
      <c r="J130" s="5">
        <f t="shared" si="17"/>
        <v>-1873.01</v>
      </c>
      <c r="K130" s="5">
        <f t="shared" si="18"/>
        <v>-5619.03</v>
      </c>
      <c r="L130" s="5">
        <v>-27333.33</v>
      </c>
      <c r="M130" s="5"/>
      <c r="N130" s="14">
        <f t="shared" si="20"/>
        <v>152475.51</v>
      </c>
    </row>
    <row r="131" spans="1:14" ht="12.75">
      <c r="A131" s="1" t="s">
        <v>21</v>
      </c>
      <c r="B131" s="36" t="s">
        <v>70</v>
      </c>
      <c r="C131" s="10" t="s">
        <v>23</v>
      </c>
      <c r="D131" s="15"/>
      <c r="E131" s="11">
        <v>400</v>
      </c>
      <c r="F131" s="11"/>
      <c r="G131" s="35">
        <v>7196.96</v>
      </c>
      <c r="H131" s="25">
        <f t="shared" si="16"/>
        <v>2878784</v>
      </c>
      <c r="I131" s="4">
        <f t="shared" si="19"/>
        <v>239898.67</v>
      </c>
      <c r="J131" s="5">
        <f t="shared" si="17"/>
        <v>-2398.99</v>
      </c>
      <c r="K131" s="5">
        <f t="shared" si="18"/>
        <v>-7196.96</v>
      </c>
      <c r="L131" s="5"/>
      <c r="M131" s="5"/>
      <c r="N131" s="14">
        <f t="shared" si="20"/>
        <v>230302.72000000003</v>
      </c>
    </row>
    <row r="132" spans="1:14" ht="12.75">
      <c r="A132" s="1" t="s">
        <v>21</v>
      </c>
      <c r="B132" s="36" t="s">
        <v>71</v>
      </c>
      <c r="C132" s="1" t="s">
        <v>24</v>
      </c>
      <c r="D132" s="15"/>
      <c r="E132" s="8">
        <v>505.6</v>
      </c>
      <c r="F132" s="8"/>
      <c r="G132" s="35">
        <v>7196.96</v>
      </c>
      <c r="H132" s="25">
        <f t="shared" si="16"/>
        <v>3638782.98</v>
      </c>
      <c r="I132" s="4">
        <f t="shared" si="19"/>
        <v>303231.92</v>
      </c>
      <c r="J132" s="5">
        <f t="shared" si="17"/>
        <v>-3032.32</v>
      </c>
      <c r="K132" s="5">
        <f t="shared" si="18"/>
        <v>-9096.96</v>
      </c>
      <c r="L132" s="5">
        <v>-42510.41</v>
      </c>
      <c r="M132" s="5"/>
      <c r="N132" s="14">
        <f t="shared" si="20"/>
        <v>248592.22999999995</v>
      </c>
    </row>
    <row r="133" spans="1:14" ht="12.75">
      <c r="A133" s="1" t="s">
        <v>21</v>
      </c>
      <c r="B133" s="36" t="s">
        <v>72</v>
      </c>
      <c r="C133" s="1" t="s">
        <v>25</v>
      </c>
      <c r="D133" s="15"/>
      <c r="E133" s="8">
        <v>632</v>
      </c>
      <c r="F133" s="8"/>
      <c r="G133" s="35">
        <v>7196.96</v>
      </c>
      <c r="H133" s="25">
        <f t="shared" si="16"/>
        <v>4548478.72</v>
      </c>
      <c r="I133" s="4">
        <f t="shared" si="19"/>
        <v>379039.89</v>
      </c>
      <c r="J133" s="5">
        <f t="shared" si="17"/>
        <v>-3790.4</v>
      </c>
      <c r="K133" s="5">
        <f t="shared" si="18"/>
        <v>-11371.2</v>
      </c>
      <c r="L133" s="5"/>
      <c r="M133" s="5"/>
      <c r="N133" s="14">
        <f t="shared" si="20"/>
        <v>363878.29</v>
      </c>
    </row>
    <row r="134" spans="1:14" ht="12.75">
      <c r="A134" s="1" t="s">
        <v>21</v>
      </c>
      <c r="B134" s="36" t="s">
        <v>73</v>
      </c>
      <c r="C134" s="1" t="s">
        <v>41</v>
      </c>
      <c r="D134" s="15"/>
      <c r="E134" s="8">
        <v>384.8</v>
      </c>
      <c r="F134" s="8"/>
      <c r="G134" s="35">
        <v>7196.96</v>
      </c>
      <c r="H134" s="25">
        <f t="shared" si="16"/>
        <v>2769390.21</v>
      </c>
      <c r="I134" s="4">
        <f t="shared" si="19"/>
        <v>230782.52</v>
      </c>
      <c r="J134" s="5">
        <f t="shared" si="17"/>
        <v>-2307.83</v>
      </c>
      <c r="K134" s="5">
        <f t="shared" si="18"/>
        <v>-6923.48</v>
      </c>
      <c r="L134" s="5"/>
      <c r="M134" s="5"/>
      <c r="N134" s="14">
        <f t="shared" si="20"/>
        <v>221551.21</v>
      </c>
    </row>
    <row r="135" spans="1:14" ht="12.75">
      <c r="A135" s="1" t="s">
        <v>21</v>
      </c>
      <c r="B135" s="36" t="s">
        <v>74</v>
      </c>
      <c r="C135" s="1" t="s">
        <v>42</v>
      </c>
      <c r="D135" s="15"/>
      <c r="E135" s="8">
        <v>269.3</v>
      </c>
      <c r="F135" s="8"/>
      <c r="G135" s="35">
        <v>7196.96</v>
      </c>
      <c r="H135" s="25">
        <f t="shared" si="16"/>
        <v>1938141.33</v>
      </c>
      <c r="I135" s="4">
        <f t="shared" si="19"/>
        <v>161511.78</v>
      </c>
      <c r="J135" s="5">
        <f t="shared" si="17"/>
        <v>-1615.12</v>
      </c>
      <c r="K135" s="5">
        <f t="shared" si="18"/>
        <v>-4845.35</v>
      </c>
      <c r="L135" s="5"/>
      <c r="M135" s="5"/>
      <c r="N135" s="14">
        <f t="shared" si="20"/>
        <v>155051.31</v>
      </c>
    </row>
    <row r="136" spans="1:14" ht="12.75">
      <c r="A136" s="1" t="s">
        <v>21</v>
      </c>
      <c r="B136" s="36" t="s">
        <v>75</v>
      </c>
      <c r="C136" s="1" t="s">
        <v>43</v>
      </c>
      <c r="D136" s="15"/>
      <c r="E136" s="8">
        <v>305</v>
      </c>
      <c r="F136" s="8"/>
      <c r="G136" s="35">
        <v>7196.96</v>
      </c>
      <c r="H136" s="25">
        <f t="shared" si="16"/>
        <v>2195072.8</v>
      </c>
      <c r="I136" s="4">
        <f t="shared" si="19"/>
        <v>182922.73</v>
      </c>
      <c r="J136" s="5">
        <f t="shared" si="17"/>
        <v>-1829.23</v>
      </c>
      <c r="K136" s="5">
        <f t="shared" si="18"/>
        <v>-5487.68</v>
      </c>
      <c r="L136" s="5"/>
      <c r="M136" s="5"/>
      <c r="N136" s="14">
        <f t="shared" si="20"/>
        <v>175605.82</v>
      </c>
    </row>
    <row r="137" spans="1:14" ht="12.75">
      <c r="A137" s="1" t="s">
        <v>26</v>
      </c>
      <c r="B137" s="36" t="s">
        <v>76</v>
      </c>
      <c r="C137" s="1" t="s">
        <v>27</v>
      </c>
      <c r="D137" s="15"/>
      <c r="E137" s="8">
        <v>239</v>
      </c>
      <c r="F137" s="8"/>
      <c r="G137" s="9">
        <v>7529.58</v>
      </c>
      <c r="H137" s="25">
        <f t="shared" si="16"/>
        <v>1799569.62</v>
      </c>
      <c r="I137" s="4">
        <f t="shared" si="19"/>
        <v>149964.14</v>
      </c>
      <c r="J137" s="5">
        <f t="shared" si="17"/>
        <v>-1499.64</v>
      </c>
      <c r="K137" s="5">
        <f t="shared" si="18"/>
        <v>-4498.92</v>
      </c>
      <c r="L137" s="5"/>
      <c r="M137" s="5"/>
      <c r="N137" s="14">
        <f t="shared" si="20"/>
        <v>143965.58</v>
      </c>
    </row>
    <row r="138" spans="1:14" ht="12.75">
      <c r="A138" s="1" t="s">
        <v>26</v>
      </c>
      <c r="B138" s="36" t="s">
        <v>77</v>
      </c>
      <c r="C138" s="1" t="s">
        <v>49</v>
      </c>
      <c r="D138" s="15"/>
      <c r="E138" s="8">
        <v>192.6</v>
      </c>
      <c r="F138" s="8"/>
      <c r="G138" s="9">
        <v>7529.58</v>
      </c>
      <c r="H138" s="25">
        <f t="shared" si="16"/>
        <v>1450197.11</v>
      </c>
      <c r="I138" s="4">
        <f t="shared" si="19"/>
        <v>120849.76</v>
      </c>
      <c r="J138" s="5">
        <f t="shared" si="17"/>
        <v>-1208.5</v>
      </c>
      <c r="K138" s="5">
        <f t="shared" si="18"/>
        <v>-3625.49</v>
      </c>
      <c r="L138" s="5"/>
      <c r="M138" s="5"/>
      <c r="N138" s="14">
        <f t="shared" si="20"/>
        <v>116015.76999999999</v>
      </c>
    </row>
    <row r="139" spans="1:14" ht="12.75">
      <c r="A139" s="1" t="s">
        <v>28</v>
      </c>
      <c r="B139" s="36" t="s">
        <v>78</v>
      </c>
      <c r="C139" s="1" t="s">
        <v>29</v>
      </c>
      <c r="D139" s="15"/>
      <c r="E139" s="8">
        <v>310</v>
      </c>
      <c r="F139" s="8"/>
      <c r="G139" s="9">
        <v>7145.44</v>
      </c>
      <c r="H139" s="25">
        <f t="shared" si="16"/>
        <v>2215086.4</v>
      </c>
      <c r="I139" s="4">
        <f t="shared" si="19"/>
        <v>184590.53</v>
      </c>
      <c r="J139" s="5">
        <f t="shared" si="17"/>
        <v>-1845.91</v>
      </c>
      <c r="K139" s="5">
        <f t="shared" si="18"/>
        <v>-5537.72</v>
      </c>
      <c r="L139" s="5"/>
      <c r="M139" s="5"/>
      <c r="N139" s="14">
        <f t="shared" si="20"/>
        <v>177206.9</v>
      </c>
    </row>
    <row r="140" spans="1:14" ht="12.75">
      <c r="A140" s="16" t="s">
        <v>28</v>
      </c>
      <c r="B140" s="36" t="s">
        <v>79</v>
      </c>
      <c r="C140" s="16" t="s">
        <v>30</v>
      </c>
      <c r="D140" s="15"/>
      <c r="E140" s="8">
        <v>178</v>
      </c>
      <c r="F140" s="8"/>
      <c r="G140" s="9">
        <v>7145.44</v>
      </c>
      <c r="H140" s="25">
        <f t="shared" si="16"/>
        <v>1271888.32</v>
      </c>
      <c r="I140" s="4">
        <f t="shared" si="19"/>
        <v>105990.69</v>
      </c>
      <c r="J140" s="5">
        <f t="shared" si="17"/>
        <v>-1059.91</v>
      </c>
      <c r="K140" s="5">
        <f t="shared" si="18"/>
        <v>-3179.72</v>
      </c>
      <c r="L140" s="5"/>
      <c r="M140" s="5"/>
      <c r="N140" s="14">
        <f t="shared" si="20"/>
        <v>101751.06</v>
      </c>
    </row>
    <row r="141" spans="1:14" ht="12.75">
      <c r="A141" s="1" t="s">
        <v>31</v>
      </c>
      <c r="B141" s="36" t="s">
        <v>80</v>
      </c>
      <c r="C141" s="1" t="s">
        <v>32</v>
      </c>
      <c r="D141" s="15"/>
      <c r="E141" s="8">
        <v>255.9</v>
      </c>
      <c r="F141" s="8"/>
      <c r="G141" s="12">
        <v>6919.92</v>
      </c>
      <c r="H141" s="25">
        <f t="shared" si="16"/>
        <v>1770807.53</v>
      </c>
      <c r="I141" s="4">
        <f t="shared" si="19"/>
        <v>147567.29</v>
      </c>
      <c r="J141" s="5">
        <f t="shared" si="17"/>
        <v>-1475.67</v>
      </c>
      <c r="K141" s="5">
        <f t="shared" si="18"/>
        <v>-4427.02</v>
      </c>
      <c r="L141" s="5">
        <v>-40850</v>
      </c>
      <c r="M141" s="5"/>
      <c r="N141" s="14">
        <f t="shared" si="20"/>
        <v>100814.6</v>
      </c>
    </row>
    <row r="142" spans="1:14" ht="12.75">
      <c r="A142" s="1" t="s">
        <v>31</v>
      </c>
      <c r="B142" s="36" t="s">
        <v>81</v>
      </c>
      <c r="C142" s="1" t="s">
        <v>44</v>
      </c>
      <c r="D142" s="15"/>
      <c r="E142" s="8">
        <v>368</v>
      </c>
      <c r="F142" s="8"/>
      <c r="G142" s="12">
        <v>6919.92</v>
      </c>
      <c r="H142" s="25">
        <f t="shared" si="16"/>
        <v>2546530.56</v>
      </c>
      <c r="I142" s="4">
        <f t="shared" si="19"/>
        <v>212210.88</v>
      </c>
      <c r="J142" s="5">
        <f t="shared" si="17"/>
        <v>-2122.11</v>
      </c>
      <c r="K142" s="5">
        <f t="shared" si="18"/>
        <v>-6366.33</v>
      </c>
      <c r="L142" s="5"/>
      <c r="M142" s="5"/>
      <c r="N142" s="14">
        <f t="shared" si="20"/>
        <v>203722.44000000003</v>
      </c>
    </row>
    <row r="143" spans="1:14" ht="12.75">
      <c r="A143" s="1" t="s">
        <v>31</v>
      </c>
      <c r="B143" s="36" t="s">
        <v>82</v>
      </c>
      <c r="C143" s="1" t="s">
        <v>37</v>
      </c>
      <c r="D143" s="15"/>
      <c r="E143" s="8">
        <v>780</v>
      </c>
      <c r="F143" s="8"/>
      <c r="G143" s="12">
        <v>6919.92</v>
      </c>
      <c r="H143" s="25">
        <f t="shared" si="16"/>
        <v>5397537.6</v>
      </c>
      <c r="I143" s="4">
        <f t="shared" si="19"/>
        <v>449794.8</v>
      </c>
      <c r="J143" s="5">
        <f t="shared" si="17"/>
        <v>-4497.95</v>
      </c>
      <c r="K143" s="5">
        <f t="shared" si="18"/>
        <v>-13493.84</v>
      </c>
      <c r="L143" s="5"/>
      <c r="M143" s="5"/>
      <c r="N143" s="14">
        <f t="shared" si="20"/>
        <v>431803.00999999995</v>
      </c>
    </row>
    <row r="144" spans="1:14" ht="12.75">
      <c r="A144" s="1" t="s">
        <v>33</v>
      </c>
      <c r="B144" s="36" t="s">
        <v>83</v>
      </c>
      <c r="C144" s="1" t="s">
        <v>34</v>
      </c>
      <c r="D144" s="15"/>
      <c r="E144" s="13">
        <v>689.7</v>
      </c>
      <c r="F144" s="14"/>
      <c r="G144" s="12">
        <v>6919.92</v>
      </c>
      <c r="H144" s="25">
        <f t="shared" si="16"/>
        <v>4772668.82</v>
      </c>
      <c r="I144" s="4">
        <f t="shared" si="19"/>
        <v>397722.4</v>
      </c>
      <c r="J144" s="5">
        <f t="shared" si="17"/>
        <v>-3977.22</v>
      </c>
      <c r="K144" s="5">
        <f t="shared" si="18"/>
        <v>-11931.67</v>
      </c>
      <c r="L144" s="5">
        <v>-69576.04000000001</v>
      </c>
      <c r="M144" s="5"/>
      <c r="N144" s="14">
        <f t="shared" si="20"/>
        <v>312237.4700000001</v>
      </c>
    </row>
    <row r="145" spans="1:14" ht="12.75">
      <c r="A145" s="16" t="s">
        <v>35</v>
      </c>
      <c r="B145" s="36" t="s">
        <v>84</v>
      </c>
      <c r="C145" s="16" t="s">
        <v>36</v>
      </c>
      <c r="D145" s="15"/>
      <c r="E145" s="13">
        <v>159</v>
      </c>
      <c r="F145" s="14"/>
      <c r="G145" s="12">
        <v>7279.94</v>
      </c>
      <c r="H145" s="25">
        <f t="shared" si="16"/>
        <v>1157510.46</v>
      </c>
      <c r="I145" s="4">
        <f>ROUND(H145/12,2)</f>
        <v>96459.21</v>
      </c>
      <c r="J145" s="5">
        <f t="shared" si="17"/>
        <v>-964.59</v>
      </c>
      <c r="K145" s="5">
        <f t="shared" si="18"/>
        <v>-2893.78</v>
      </c>
      <c r="L145" s="5"/>
      <c r="M145" s="5"/>
      <c r="N145" s="14">
        <f t="shared" si="20"/>
        <v>92600.84000000001</v>
      </c>
    </row>
    <row r="146" spans="1:14" ht="15">
      <c r="A146" s="15"/>
      <c r="C146" s="15"/>
      <c r="D146" s="15"/>
      <c r="E146" s="19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ht="15">
      <c r="A147" s="20"/>
      <c r="C147" s="20"/>
      <c r="D147" s="20"/>
      <c r="E147" s="21">
        <f>SUM(E115:E146)</f>
        <v>14773.599999999999</v>
      </c>
      <c r="F147" s="20"/>
      <c r="G147" s="20"/>
      <c r="H147" s="32">
        <f aca="true" t="shared" si="21" ref="H147:N147">SUM(H115:H146)</f>
        <v>106561054.65999998</v>
      </c>
      <c r="I147" s="32">
        <f t="shared" si="21"/>
        <v>8880087.89</v>
      </c>
      <c r="J147" s="20">
        <f t="shared" si="21"/>
        <v>-88800.88999999998</v>
      </c>
      <c r="K147" s="20">
        <f t="shared" si="21"/>
        <v>-266402.65</v>
      </c>
      <c r="L147" s="20">
        <f t="shared" si="21"/>
        <v>-808073.8400000001</v>
      </c>
      <c r="M147" s="20"/>
      <c r="N147" s="32">
        <f t="shared" si="21"/>
        <v>7716810.509999998</v>
      </c>
    </row>
    <row r="151" spans="1:14" ht="51">
      <c r="A151" s="26" t="s">
        <v>95</v>
      </c>
      <c r="B151" s="26" t="s">
        <v>50</v>
      </c>
      <c r="C151" s="34" t="s">
        <v>51</v>
      </c>
      <c r="D151" s="27"/>
      <c r="E151" s="28" t="s">
        <v>0</v>
      </c>
      <c r="F151" s="28" t="s">
        <v>1</v>
      </c>
      <c r="G151" s="28" t="s">
        <v>2</v>
      </c>
      <c r="H151" s="28" t="s">
        <v>3</v>
      </c>
      <c r="I151" s="28" t="s">
        <v>4</v>
      </c>
      <c r="J151" s="28" t="s">
        <v>5</v>
      </c>
      <c r="K151" s="28" t="s">
        <v>6</v>
      </c>
      <c r="L151" s="28" t="s">
        <v>38</v>
      </c>
      <c r="M151" s="28"/>
      <c r="N151" s="28" t="s">
        <v>7</v>
      </c>
    </row>
    <row r="152" spans="1:14" ht="15">
      <c r="A152" s="15"/>
      <c r="C152" s="15"/>
      <c r="D152" s="15"/>
      <c r="E152" s="30"/>
      <c r="F152" s="30"/>
      <c r="G152" s="25"/>
      <c r="H152" s="25"/>
      <c r="I152" s="25"/>
      <c r="J152" s="25"/>
      <c r="K152" s="25"/>
      <c r="L152" s="25"/>
      <c r="M152" s="25"/>
      <c r="N152" s="14"/>
    </row>
    <row r="153" spans="1:14" ht="12.75">
      <c r="A153" s="1" t="s">
        <v>8</v>
      </c>
      <c r="B153" s="36" t="s">
        <v>57</v>
      </c>
      <c r="C153" s="15" t="s">
        <v>46</v>
      </c>
      <c r="D153" s="15"/>
      <c r="E153" s="33">
        <v>405</v>
      </c>
      <c r="F153" s="30"/>
      <c r="G153" s="25">
        <v>7117.93</v>
      </c>
      <c r="H153" s="25">
        <f aca="true" t="shared" si="22" ref="H153:H183">ROUND(E153*G153,2)</f>
        <v>2882761.65</v>
      </c>
      <c r="I153" s="4">
        <f>ROUND(H153/12,2)</f>
        <v>240230.14</v>
      </c>
      <c r="J153" s="5">
        <f aca="true" t="shared" si="23" ref="J153:J183">ROUND(H153*-0.01/12,2)</f>
        <v>-2402.3</v>
      </c>
      <c r="K153" s="5">
        <f aca="true" t="shared" si="24" ref="K153:K183">ROUND(H153*-0.03/12,2)</f>
        <v>-7206.9</v>
      </c>
      <c r="L153" s="25"/>
      <c r="M153" s="25"/>
      <c r="N153" s="14">
        <f>I153+J153+K153+L153</f>
        <v>230620.94000000003</v>
      </c>
    </row>
    <row r="154" spans="1:14" ht="12.75">
      <c r="A154" s="1" t="s">
        <v>8</v>
      </c>
      <c r="B154" s="36" t="s">
        <v>58</v>
      </c>
      <c r="C154" s="1" t="s">
        <v>9</v>
      </c>
      <c r="D154" s="15"/>
      <c r="E154" s="2">
        <v>2078</v>
      </c>
      <c r="F154" s="2"/>
      <c r="G154" s="25">
        <v>7117.93</v>
      </c>
      <c r="H154" s="25">
        <f t="shared" si="22"/>
        <v>14791058.54</v>
      </c>
      <c r="I154" s="4">
        <f aca="true" t="shared" si="25" ref="I154:I182">ROUND(H154/12,2)</f>
        <v>1232588.21</v>
      </c>
      <c r="J154" s="5">
        <f t="shared" si="23"/>
        <v>-12325.88</v>
      </c>
      <c r="K154" s="5">
        <f t="shared" si="24"/>
        <v>-36977.65</v>
      </c>
      <c r="L154" s="5">
        <v>-175660.2</v>
      </c>
      <c r="M154" s="5"/>
      <c r="N154" s="14">
        <f aca="true" t="shared" si="26" ref="N154:N183">I154+J154+K154+L154</f>
        <v>1007624.4800000002</v>
      </c>
    </row>
    <row r="155" spans="1:14" ht="12.75">
      <c r="A155" s="1" t="s">
        <v>8</v>
      </c>
      <c r="B155" s="37" t="s">
        <v>59</v>
      </c>
      <c r="C155" s="1" t="s">
        <v>45</v>
      </c>
      <c r="D155" s="15"/>
      <c r="E155" s="2">
        <v>1773.1</v>
      </c>
      <c r="F155" s="2"/>
      <c r="G155" s="25">
        <v>7117.93</v>
      </c>
      <c r="H155" s="25">
        <f t="shared" si="22"/>
        <v>12620801.68</v>
      </c>
      <c r="I155" s="4">
        <f t="shared" si="25"/>
        <v>1051733.47</v>
      </c>
      <c r="J155" s="5">
        <f t="shared" si="23"/>
        <v>-10517.33</v>
      </c>
      <c r="K155" s="5">
        <f t="shared" si="24"/>
        <v>-31552</v>
      </c>
      <c r="L155" s="5">
        <v>-215081.66</v>
      </c>
      <c r="M155" s="5"/>
      <c r="N155" s="14">
        <f t="shared" si="26"/>
        <v>794582.48</v>
      </c>
    </row>
    <row r="156" spans="1:14" ht="12.75">
      <c r="A156" s="16" t="s">
        <v>10</v>
      </c>
      <c r="B156" s="37" t="s">
        <v>60</v>
      </c>
      <c r="C156" s="16" t="s">
        <v>11</v>
      </c>
      <c r="D156" s="15"/>
      <c r="E156" s="2">
        <v>1022.7</v>
      </c>
      <c r="F156" s="2"/>
      <c r="G156" s="3">
        <v>7493.29</v>
      </c>
      <c r="H156" s="25">
        <f t="shared" si="22"/>
        <v>7663387.68</v>
      </c>
      <c r="I156" s="4">
        <f t="shared" si="25"/>
        <v>638615.64</v>
      </c>
      <c r="J156" s="5">
        <f t="shared" si="23"/>
        <v>-6386.16</v>
      </c>
      <c r="K156" s="5">
        <f t="shared" si="24"/>
        <v>-19158.47</v>
      </c>
      <c r="L156" s="5">
        <v>-126624.38</v>
      </c>
      <c r="M156" s="5"/>
      <c r="N156" s="14">
        <f t="shared" si="26"/>
        <v>486446.63</v>
      </c>
    </row>
    <row r="157" spans="1:14" ht="12.75">
      <c r="A157" s="1" t="s">
        <v>12</v>
      </c>
      <c r="B157" s="37" t="s">
        <v>61</v>
      </c>
      <c r="C157" s="1" t="s">
        <v>13</v>
      </c>
      <c r="D157" s="15"/>
      <c r="E157" s="6">
        <v>743.5</v>
      </c>
      <c r="F157" s="6"/>
      <c r="G157" s="7">
        <v>7027.45</v>
      </c>
      <c r="H157" s="25">
        <f t="shared" si="22"/>
        <v>5224909.08</v>
      </c>
      <c r="I157" s="4">
        <f t="shared" si="25"/>
        <v>435409.09</v>
      </c>
      <c r="J157" s="5">
        <f t="shared" si="23"/>
        <v>-4354.09</v>
      </c>
      <c r="K157" s="5">
        <f t="shared" si="24"/>
        <v>-13062.27</v>
      </c>
      <c r="L157" s="5">
        <v>-68546.04000000001</v>
      </c>
      <c r="M157" s="5"/>
      <c r="N157" s="14">
        <f t="shared" si="26"/>
        <v>349446.68999999994</v>
      </c>
    </row>
    <row r="158" spans="1:14" ht="12.75">
      <c r="A158" s="14" t="s">
        <v>14</v>
      </c>
      <c r="B158" s="37" t="s">
        <v>62</v>
      </c>
      <c r="C158" s="14" t="s">
        <v>15</v>
      </c>
      <c r="D158" s="17"/>
      <c r="E158" s="22">
        <v>320</v>
      </c>
      <c r="F158" s="23"/>
      <c r="G158" s="24">
        <v>7543.2</v>
      </c>
      <c r="H158" s="25">
        <f t="shared" si="22"/>
        <v>2413824</v>
      </c>
      <c r="I158" s="4">
        <f t="shared" si="25"/>
        <v>201152</v>
      </c>
      <c r="J158" s="5">
        <f t="shared" si="23"/>
        <v>-2011.52</v>
      </c>
      <c r="K158" s="5">
        <f t="shared" si="24"/>
        <v>-6034.56</v>
      </c>
      <c r="L158" s="25"/>
      <c r="M158" s="25"/>
      <c r="N158" s="14">
        <f t="shared" si="26"/>
        <v>193105.92</v>
      </c>
    </row>
    <row r="159" spans="1:14" ht="12.75">
      <c r="A159" s="14" t="s">
        <v>14</v>
      </c>
      <c r="B159" s="37" t="s">
        <v>63</v>
      </c>
      <c r="C159" s="14" t="s">
        <v>16</v>
      </c>
      <c r="D159" s="18"/>
      <c r="E159" s="22">
        <v>341.9</v>
      </c>
      <c r="F159" s="22"/>
      <c r="G159" s="24">
        <v>7543.2</v>
      </c>
      <c r="H159" s="25">
        <f t="shared" si="22"/>
        <v>2579020.08</v>
      </c>
      <c r="I159" s="4">
        <f t="shared" si="25"/>
        <v>214918.34</v>
      </c>
      <c r="J159" s="5">
        <f t="shared" si="23"/>
        <v>-2149.18</v>
      </c>
      <c r="K159" s="5">
        <f t="shared" si="24"/>
        <v>-6447.55</v>
      </c>
      <c r="L159" s="25"/>
      <c r="M159" s="25"/>
      <c r="N159" s="14">
        <f t="shared" si="26"/>
        <v>206321.61000000002</v>
      </c>
    </row>
    <row r="160" spans="1:14" ht="12.75">
      <c r="A160" s="14" t="s">
        <v>14</v>
      </c>
      <c r="B160" s="37" t="s">
        <v>86</v>
      </c>
      <c r="C160" s="14" t="s">
        <v>85</v>
      </c>
      <c r="D160" s="18"/>
      <c r="E160" s="22">
        <v>446.2</v>
      </c>
      <c r="F160" s="22"/>
      <c r="G160" s="24">
        <v>7543.2</v>
      </c>
      <c r="H160" s="25">
        <f t="shared" si="22"/>
        <v>3365775.84</v>
      </c>
      <c r="I160" s="4">
        <f t="shared" si="25"/>
        <v>280481.32</v>
      </c>
      <c r="J160" s="5">
        <f t="shared" si="23"/>
        <v>-2804.81</v>
      </c>
      <c r="K160" s="5">
        <f t="shared" si="24"/>
        <v>-8414.44</v>
      </c>
      <c r="L160" s="25">
        <v>-42075.01</v>
      </c>
      <c r="M160" s="25"/>
      <c r="N160" s="14">
        <f t="shared" si="26"/>
        <v>227187.06</v>
      </c>
    </row>
    <row r="161" spans="1:14" ht="12.75">
      <c r="A161" s="14" t="s">
        <v>39</v>
      </c>
      <c r="B161" s="37" t="s">
        <v>64</v>
      </c>
      <c r="C161" s="14" t="s">
        <v>40</v>
      </c>
      <c r="D161" s="18"/>
      <c r="E161" s="22">
        <v>232.8</v>
      </c>
      <c r="F161" s="22"/>
      <c r="G161" s="24">
        <v>7630.13</v>
      </c>
      <c r="H161" s="25">
        <f t="shared" si="22"/>
        <v>1776294.26</v>
      </c>
      <c r="I161" s="4">
        <f t="shared" si="25"/>
        <v>148024.52</v>
      </c>
      <c r="J161" s="5">
        <f t="shared" si="23"/>
        <v>-1480.25</v>
      </c>
      <c r="K161" s="5">
        <f t="shared" si="24"/>
        <v>-4440.74</v>
      </c>
      <c r="L161" s="25"/>
      <c r="M161" s="25"/>
      <c r="N161" s="14">
        <f t="shared" si="26"/>
        <v>142103.53</v>
      </c>
    </row>
    <row r="162" spans="1:14" ht="12.75">
      <c r="A162" s="14" t="s">
        <v>39</v>
      </c>
      <c r="B162" s="37" t="s">
        <v>65</v>
      </c>
      <c r="C162" s="14" t="s">
        <v>46</v>
      </c>
      <c r="D162" s="18"/>
      <c r="E162" s="22">
        <v>450</v>
      </c>
      <c r="F162" s="22"/>
      <c r="G162" s="24">
        <v>7630.13</v>
      </c>
      <c r="H162" s="25">
        <f t="shared" si="22"/>
        <v>3433558.5</v>
      </c>
      <c r="I162" s="4">
        <f t="shared" si="25"/>
        <v>286129.88</v>
      </c>
      <c r="J162" s="5">
        <f t="shared" si="23"/>
        <v>-2861.3</v>
      </c>
      <c r="K162" s="5">
        <f t="shared" si="24"/>
        <v>-8583.9</v>
      </c>
      <c r="L162" s="25"/>
      <c r="M162" s="25"/>
      <c r="N162" s="14">
        <f t="shared" si="26"/>
        <v>274684.68</v>
      </c>
    </row>
    <row r="163" spans="1:14" ht="12.75">
      <c r="A163" s="14" t="s">
        <v>39</v>
      </c>
      <c r="B163" s="37" t="s">
        <v>92</v>
      </c>
      <c r="C163" s="14" t="s">
        <v>56</v>
      </c>
      <c r="D163" s="18"/>
      <c r="E163" s="22">
        <v>103.5</v>
      </c>
      <c r="F163" s="22"/>
      <c r="G163" s="24">
        <v>7630.13</v>
      </c>
      <c r="H163" s="25">
        <f t="shared" si="22"/>
        <v>789718.46</v>
      </c>
      <c r="I163" s="4">
        <f t="shared" si="25"/>
        <v>65809.87</v>
      </c>
      <c r="J163" s="5">
        <f t="shared" si="23"/>
        <v>-658.1</v>
      </c>
      <c r="K163" s="5">
        <f t="shared" si="24"/>
        <v>-1974.3</v>
      </c>
      <c r="L163" s="25"/>
      <c r="M163" s="25"/>
      <c r="N163" s="14">
        <f t="shared" si="26"/>
        <v>63177.469999999994</v>
      </c>
    </row>
    <row r="164" spans="1:14" ht="12.75">
      <c r="A164" s="14" t="s">
        <v>54</v>
      </c>
      <c r="B164" s="36" t="s">
        <v>91</v>
      </c>
      <c r="C164" s="14" t="s">
        <v>55</v>
      </c>
      <c r="D164" s="18"/>
      <c r="E164" s="22">
        <v>68.8</v>
      </c>
      <c r="F164" s="22"/>
      <c r="G164" s="24">
        <v>7207.91</v>
      </c>
      <c r="H164" s="25">
        <f t="shared" si="22"/>
        <v>495904.21</v>
      </c>
      <c r="I164" s="4">
        <f t="shared" si="25"/>
        <v>41325.35</v>
      </c>
      <c r="J164" s="5">
        <f t="shared" si="23"/>
        <v>-413.25</v>
      </c>
      <c r="K164" s="5">
        <f t="shared" si="24"/>
        <v>-1239.76</v>
      </c>
      <c r="L164" s="25"/>
      <c r="M164" s="25"/>
      <c r="N164" s="14">
        <f t="shared" si="26"/>
        <v>39672.34</v>
      </c>
    </row>
    <row r="165" spans="1:14" ht="12.75">
      <c r="A165" s="14" t="s">
        <v>47</v>
      </c>
      <c r="B165" s="36" t="s">
        <v>66</v>
      </c>
      <c r="C165" s="14" t="s">
        <v>48</v>
      </c>
      <c r="D165" s="18"/>
      <c r="E165" s="22">
        <v>425</v>
      </c>
      <c r="F165" s="22"/>
      <c r="G165" s="24">
        <v>7035.64</v>
      </c>
      <c r="H165" s="25">
        <f t="shared" si="22"/>
        <v>2990147</v>
      </c>
      <c r="I165" s="4">
        <f t="shared" si="25"/>
        <v>249178.92</v>
      </c>
      <c r="J165" s="5">
        <f t="shared" si="23"/>
        <v>-2491.79</v>
      </c>
      <c r="K165" s="5">
        <f t="shared" si="24"/>
        <v>-7475.37</v>
      </c>
      <c r="L165" s="25"/>
      <c r="M165" s="25"/>
      <c r="N165" s="14">
        <f t="shared" si="26"/>
        <v>239211.76</v>
      </c>
    </row>
    <row r="166" spans="1:14" ht="12.75">
      <c r="A166" s="1" t="s">
        <v>17</v>
      </c>
      <c r="B166" s="37" t="s">
        <v>67</v>
      </c>
      <c r="C166" s="1" t="s">
        <v>18</v>
      </c>
      <c r="D166" s="17"/>
      <c r="E166" s="6">
        <v>320.9</v>
      </c>
      <c r="F166" s="6"/>
      <c r="G166" s="7">
        <v>7578.46</v>
      </c>
      <c r="H166" s="25">
        <f t="shared" si="22"/>
        <v>2431927.81</v>
      </c>
      <c r="I166" s="4">
        <f t="shared" si="25"/>
        <v>202660.65</v>
      </c>
      <c r="J166" s="5">
        <f t="shared" si="23"/>
        <v>-2026.61</v>
      </c>
      <c r="K166" s="5">
        <f t="shared" si="24"/>
        <v>-6079.82</v>
      </c>
      <c r="L166" s="5"/>
      <c r="M166" s="5"/>
      <c r="N166" s="14">
        <f t="shared" si="26"/>
        <v>194554.22</v>
      </c>
    </row>
    <row r="167" spans="1:14" ht="12.75">
      <c r="A167" s="16" t="s">
        <v>19</v>
      </c>
      <c r="B167" s="36" t="s">
        <v>68</v>
      </c>
      <c r="C167" s="16" t="s">
        <v>20</v>
      </c>
      <c r="D167" s="17"/>
      <c r="E167" s="6">
        <v>61</v>
      </c>
      <c r="F167" s="6"/>
      <c r="G167" s="7">
        <v>8260.8</v>
      </c>
      <c r="H167" s="25">
        <f t="shared" si="22"/>
        <v>503908.8</v>
      </c>
      <c r="I167" s="4">
        <f t="shared" si="25"/>
        <v>41992.4</v>
      </c>
      <c r="J167" s="5">
        <f t="shared" si="23"/>
        <v>-419.92</v>
      </c>
      <c r="K167" s="5">
        <f t="shared" si="24"/>
        <v>-1259.77</v>
      </c>
      <c r="L167" s="5"/>
      <c r="M167" s="5"/>
      <c r="N167" s="14">
        <f t="shared" si="26"/>
        <v>40312.71000000001</v>
      </c>
    </row>
    <row r="168" spans="1:14" ht="12.75">
      <c r="A168" s="1" t="s">
        <v>21</v>
      </c>
      <c r="B168" s="36" t="s">
        <v>69</v>
      </c>
      <c r="C168" s="48" t="s">
        <v>22</v>
      </c>
      <c r="D168" s="48"/>
      <c r="E168" s="8">
        <v>312.3</v>
      </c>
      <c r="F168" s="8"/>
      <c r="G168" s="35">
        <v>7196.96</v>
      </c>
      <c r="H168" s="25">
        <f t="shared" si="22"/>
        <v>2247610.61</v>
      </c>
      <c r="I168" s="4">
        <f t="shared" si="25"/>
        <v>187300.88</v>
      </c>
      <c r="J168" s="5">
        <f t="shared" si="23"/>
        <v>-1873.01</v>
      </c>
      <c r="K168" s="5">
        <f t="shared" si="24"/>
        <v>-5619.03</v>
      </c>
      <c r="L168" s="5">
        <v>-27175</v>
      </c>
      <c r="M168" s="5"/>
      <c r="N168" s="14">
        <f t="shared" si="26"/>
        <v>152633.84</v>
      </c>
    </row>
    <row r="169" spans="1:14" ht="12.75">
      <c r="A169" s="1" t="s">
        <v>21</v>
      </c>
      <c r="B169" s="36" t="s">
        <v>70</v>
      </c>
      <c r="C169" s="10" t="s">
        <v>23</v>
      </c>
      <c r="D169" s="15"/>
      <c r="E169" s="11">
        <v>400</v>
      </c>
      <c r="F169" s="11"/>
      <c r="G169" s="35">
        <v>7196.96</v>
      </c>
      <c r="H169" s="25">
        <f t="shared" si="22"/>
        <v>2878784</v>
      </c>
      <c r="I169" s="4">
        <f t="shared" si="25"/>
        <v>239898.67</v>
      </c>
      <c r="J169" s="5">
        <f t="shared" si="23"/>
        <v>-2398.99</v>
      </c>
      <c r="K169" s="5">
        <f t="shared" si="24"/>
        <v>-7196.96</v>
      </c>
      <c r="L169" s="5"/>
      <c r="M169" s="5"/>
      <c r="N169" s="14">
        <f t="shared" si="26"/>
        <v>230302.72000000003</v>
      </c>
    </row>
    <row r="170" spans="1:14" ht="12.75">
      <c r="A170" s="1" t="s">
        <v>21</v>
      </c>
      <c r="B170" s="36" t="s">
        <v>71</v>
      </c>
      <c r="C170" s="1" t="s">
        <v>24</v>
      </c>
      <c r="D170" s="15"/>
      <c r="E170" s="8">
        <v>505.6</v>
      </c>
      <c r="F170" s="8"/>
      <c r="G170" s="35">
        <v>7196.96</v>
      </c>
      <c r="H170" s="25">
        <f t="shared" si="22"/>
        <v>3638782.98</v>
      </c>
      <c r="I170" s="4">
        <f t="shared" si="25"/>
        <v>303231.92</v>
      </c>
      <c r="J170" s="5">
        <f t="shared" si="23"/>
        <v>-3032.32</v>
      </c>
      <c r="K170" s="5">
        <f t="shared" si="24"/>
        <v>-9096.96</v>
      </c>
      <c r="L170" s="5">
        <v>-42510.41</v>
      </c>
      <c r="M170" s="5"/>
      <c r="N170" s="14">
        <f t="shared" si="26"/>
        <v>248592.22999999995</v>
      </c>
    </row>
    <row r="171" spans="1:14" ht="12.75">
      <c r="A171" s="1" t="s">
        <v>21</v>
      </c>
      <c r="B171" s="36" t="s">
        <v>72</v>
      </c>
      <c r="C171" s="1" t="s">
        <v>25</v>
      </c>
      <c r="D171" s="15"/>
      <c r="E171" s="8">
        <v>632</v>
      </c>
      <c r="F171" s="8"/>
      <c r="G171" s="35">
        <v>7196.96</v>
      </c>
      <c r="H171" s="25">
        <f t="shared" si="22"/>
        <v>4548478.72</v>
      </c>
      <c r="I171" s="4">
        <f t="shared" si="25"/>
        <v>379039.89</v>
      </c>
      <c r="J171" s="5">
        <f t="shared" si="23"/>
        <v>-3790.4</v>
      </c>
      <c r="K171" s="5">
        <f t="shared" si="24"/>
        <v>-11371.2</v>
      </c>
      <c r="L171" s="5"/>
      <c r="M171" s="5"/>
      <c r="N171" s="14">
        <f t="shared" si="26"/>
        <v>363878.29</v>
      </c>
    </row>
    <row r="172" spans="1:14" ht="12.75">
      <c r="A172" s="1" t="s">
        <v>21</v>
      </c>
      <c r="B172" s="36" t="s">
        <v>73</v>
      </c>
      <c r="C172" s="1" t="s">
        <v>41</v>
      </c>
      <c r="D172" s="15"/>
      <c r="E172" s="8">
        <v>384.8</v>
      </c>
      <c r="F172" s="8"/>
      <c r="G172" s="35">
        <v>7196.96</v>
      </c>
      <c r="H172" s="25">
        <f t="shared" si="22"/>
        <v>2769390.21</v>
      </c>
      <c r="I172" s="4">
        <f t="shared" si="25"/>
        <v>230782.52</v>
      </c>
      <c r="J172" s="5">
        <f t="shared" si="23"/>
        <v>-2307.83</v>
      </c>
      <c r="K172" s="5">
        <f t="shared" si="24"/>
        <v>-6923.48</v>
      </c>
      <c r="L172" s="5"/>
      <c r="M172" s="5"/>
      <c r="N172" s="14">
        <f t="shared" si="26"/>
        <v>221551.21</v>
      </c>
    </row>
    <row r="173" spans="1:14" ht="12.75">
      <c r="A173" s="1" t="s">
        <v>21</v>
      </c>
      <c r="B173" s="36" t="s">
        <v>74</v>
      </c>
      <c r="C173" s="1" t="s">
        <v>42</v>
      </c>
      <c r="D173" s="15"/>
      <c r="E173" s="8">
        <v>269.3</v>
      </c>
      <c r="F173" s="8"/>
      <c r="G173" s="35">
        <v>7196.96</v>
      </c>
      <c r="H173" s="25">
        <f t="shared" si="22"/>
        <v>1938141.33</v>
      </c>
      <c r="I173" s="4">
        <f t="shared" si="25"/>
        <v>161511.78</v>
      </c>
      <c r="J173" s="5">
        <f t="shared" si="23"/>
        <v>-1615.12</v>
      </c>
      <c r="K173" s="5">
        <f t="shared" si="24"/>
        <v>-4845.35</v>
      </c>
      <c r="L173" s="5"/>
      <c r="M173" s="5"/>
      <c r="N173" s="14">
        <f t="shared" si="26"/>
        <v>155051.31</v>
      </c>
    </row>
    <row r="174" spans="1:14" ht="12.75">
      <c r="A174" s="1" t="s">
        <v>21</v>
      </c>
      <c r="B174" s="36" t="s">
        <v>75</v>
      </c>
      <c r="C174" s="1" t="s">
        <v>43</v>
      </c>
      <c r="D174" s="15"/>
      <c r="E174" s="8">
        <v>305</v>
      </c>
      <c r="F174" s="8"/>
      <c r="G174" s="35">
        <v>7196.96</v>
      </c>
      <c r="H174" s="25">
        <f t="shared" si="22"/>
        <v>2195072.8</v>
      </c>
      <c r="I174" s="4">
        <f t="shared" si="25"/>
        <v>182922.73</v>
      </c>
      <c r="J174" s="5">
        <f t="shared" si="23"/>
        <v>-1829.23</v>
      </c>
      <c r="K174" s="5">
        <f t="shared" si="24"/>
        <v>-5487.68</v>
      </c>
      <c r="L174" s="5">
        <v>-14295.98</v>
      </c>
      <c r="M174" s="5"/>
      <c r="N174" s="14">
        <f t="shared" si="26"/>
        <v>161309.84</v>
      </c>
    </row>
    <row r="175" spans="1:14" ht="12.75">
      <c r="A175" s="1" t="s">
        <v>26</v>
      </c>
      <c r="B175" s="36" t="s">
        <v>76</v>
      </c>
      <c r="C175" s="1" t="s">
        <v>27</v>
      </c>
      <c r="D175" s="15"/>
      <c r="E175" s="8">
        <v>239</v>
      </c>
      <c r="F175" s="8"/>
      <c r="G175" s="9">
        <v>7529.58</v>
      </c>
      <c r="H175" s="25">
        <f t="shared" si="22"/>
        <v>1799569.62</v>
      </c>
      <c r="I175" s="4">
        <f t="shared" si="25"/>
        <v>149964.14</v>
      </c>
      <c r="J175" s="5">
        <f t="shared" si="23"/>
        <v>-1499.64</v>
      </c>
      <c r="K175" s="5">
        <f t="shared" si="24"/>
        <v>-4498.92</v>
      </c>
      <c r="L175" s="5"/>
      <c r="M175" s="5"/>
      <c r="N175" s="14">
        <f t="shared" si="26"/>
        <v>143965.58</v>
      </c>
    </row>
    <row r="176" spans="1:14" ht="12.75">
      <c r="A176" s="1" t="s">
        <v>26</v>
      </c>
      <c r="B176" s="36" t="s">
        <v>77</v>
      </c>
      <c r="C176" s="1" t="s">
        <v>49</v>
      </c>
      <c r="D176" s="15"/>
      <c r="E176" s="8">
        <v>192.6</v>
      </c>
      <c r="F176" s="8"/>
      <c r="G176" s="9">
        <v>7529.58</v>
      </c>
      <c r="H176" s="25">
        <f t="shared" si="22"/>
        <v>1450197.11</v>
      </c>
      <c r="I176" s="4">
        <f t="shared" si="25"/>
        <v>120849.76</v>
      </c>
      <c r="J176" s="5">
        <f t="shared" si="23"/>
        <v>-1208.5</v>
      </c>
      <c r="K176" s="5">
        <f t="shared" si="24"/>
        <v>-3625.49</v>
      </c>
      <c r="L176" s="5"/>
      <c r="M176" s="5"/>
      <c r="N176" s="14">
        <f t="shared" si="26"/>
        <v>116015.76999999999</v>
      </c>
    </row>
    <row r="177" spans="1:14" ht="12.75">
      <c r="A177" s="1" t="s">
        <v>28</v>
      </c>
      <c r="B177" s="36" t="s">
        <v>78</v>
      </c>
      <c r="C177" s="1" t="s">
        <v>29</v>
      </c>
      <c r="D177" s="15"/>
      <c r="E177" s="8">
        <v>310</v>
      </c>
      <c r="F177" s="8"/>
      <c r="G177" s="9">
        <v>7145.44</v>
      </c>
      <c r="H177" s="25">
        <f t="shared" si="22"/>
        <v>2215086.4</v>
      </c>
      <c r="I177" s="4">
        <f t="shared" si="25"/>
        <v>184590.53</v>
      </c>
      <c r="J177" s="5">
        <f t="shared" si="23"/>
        <v>-1845.91</v>
      </c>
      <c r="K177" s="5">
        <f t="shared" si="24"/>
        <v>-5537.72</v>
      </c>
      <c r="L177" s="5"/>
      <c r="M177" s="5"/>
      <c r="N177" s="14">
        <f t="shared" si="26"/>
        <v>177206.9</v>
      </c>
    </row>
    <row r="178" spans="1:14" ht="12.75">
      <c r="A178" s="16" t="s">
        <v>28</v>
      </c>
      <c r="B178" s="36" t="s">
        <v>79</v>
      </c>
      <c r="C178" s="16" t="s">
        <v>30</v>
      </c>
      <c r="D178" s="15"/>
      <c r="E178" s="8">
        <v>178</v>
      </c>
      <c r="F178" s="8"/>
      <c r="G178" s="9">
        <v>7145.44</v>
      </c>
      <c r="H178" s="25">
        <f t="shared" si="22"/>
        <v>1271888.32</v>
      </c>
      <c r="I178" s="4">
        <f t="shared" si="25"/>
        <v>105990.69</v>
      </c>
      <c r="J178" s="5">
        <f t="shared" si="23"/>
        <v>-1059.91</v>
      </c>
      <c r="K178" s="5">
        <f t="shared" si="24"/>
        <v>-3179.72</v>
      </c>
      <c r="L178" s="5"/>
      <c r="M178" s="5"/>
      <c r="N178" s="14">
        <f t="shared" si="26"/>
        <v>101751.06</v>
      </c>
    </row>
    <row r="179" spans="1:14" ht="12.75">
      <c r="A179" s="1" t="s">
        <v>31</v>
      </c>
      <c r="B179" s="36" t="s">
        <v>80</v>
      </c>
      <c r="C179" s="1" t="s">
        <v>32</v>
      </c>
      <c r="D179" s="15"/>
      <c r="E179" s="8">
        <v>255.9</v>
      </c>
      <c r="F179" s="8"/>
      <c r="G179" s="12">
        <v>6919.92</v>
      </c>
      <c r="H179" s="25">
        <f t="shared" si="22"/>
        <v>1770807.53</v>
      </c>
      <c r="I179" s="4">
        <f t="shared" si="25"/>
        <v>147567.29</v>
      </c>
      <c r="J179" s="5">
        <f t="shared" si="23"/>
        <v>-1475.67</v>
      </c>
      <c r="K179" s="5">
        <f t="shared" si="24"/>
        <v>-4427.02</v>
      </c>
      <c r="L179" s="5">
        <v>-40850</v>
      </c>
      <c r="M179" s="5"/>
      <c r="N179" s="14">
        <f t="shared" si="26"/>
        <v>100814.6</v>
      </c>
    </row>
    <row r="180" spans="1:14" ht="12.75">
      <c r="A180" s="1" t="s">
        <v>31</v>
      </c>
      <c r="B180" s="36" t="s">
        <v>81</v>
      </c>
      <c r="C180" s="1" t="s">
        <v>44</v>
      </c>
      <c r="D180" s="15"/>
      <c r="E180" s="8">
        <v>368</v>
      </c>
      <c r="F180" s="8"/>
      <c r="G180" s="12">
        <v>6919.92</v>
      </c>
      <c r="H180" s="25">
        <f t="shared" si="22"/>
        <v>2546530.56</v>
      </c>
      <c r="I180" s="4">
        <f t="shared" si="25"/>
        <v>212210.88</v>
      </c>
      <c r="J180" s="5">
        <f t="shared" si="23"/>
        <v>-2122.11</v>
      </c>
      <c r="K180" s="5">
        <f t="shared" si="24"/>
        <v>-6366.33</v>
      </c>
      <c r="L180" s="5"/>
      <c r="M180" s="5"/>
      <c r="N180" s="14">
        <f t="shared" si="26"/>
        <v>203722.44000000003</v>
      </c>
    </row>
    <row r="181" spans="1:14" ht="12.75">
      <c r="A181" s="1" t="s">
        <v>31</v>
      </c>
      <c r="B181" s="36" t="s">
        <v>82</v>
      </c>
      <c r="C181" s="1" t="s">
        <v>37</v>
      </c>
      <c r="D181" s="15"/>
      <c r="E181" s="8">
        <v>780</v>
      </c>
      <c r="F181" s="8"/>
      <c r="G181" s="12">
        <v>6919.92</v>
      </c>
      <c r="H181" s="25">
        <f t="shared" si="22"/>
        <v>5397537.6</v>
      </c>
      <c r="I181" s="4">
        <f t="shared" si="25"/>
        <v>449794.8</v>
      </c>
      <c r="J181" s="5">
        <f t="shared" si="23"/>
        <v>-4497.95</v>
      </c>
      <c r="K181" s="5">
        <f t="shared" si="24"/>
        <v>-13493.84</v>
      </c>
      <c r="L181" s="5"/>
      <c r="M181" s="5"/>
      <c r="N181" s="14">
        <f t="shared" si="26"/>
        <v>431803.00999999995</v>
      </c>
    </row>
    <row r="182" spans="1:14" ht="12.75">
      <c r="A182" s="1" t="s">
        <v>33</v>
      </c>
      <c r="B182" s="36" t="s">
        <v>83</v>
      </c>
      <c r="C182" s="1" t="s">
        <v>34</v>
      </c>
      <c r="D182" s="15"/>
      <c r="E182" s="13">
        <v>689.7</v>
      </c>
      <c r="F182" s="14"/>
      <c r="G182" s="12">
        <v>6919.92</v>
      </c>
      <c r="H182" s="25">
        <f t="shared" si="22"/>
        <v>4772668.82</v>
      </c>
      <c r="I182" s="4">
        <f t="shared" si="25"/>
        <v>397722.4</v>
      </c>
      <c r="J182" s="5">
        <f t="shared" si="23"/>
        <v>-3977.22</v>
      </c>
      <c r="K182" s="5">
        <f t="shared" si="24"/>
        <v>-11931.67</v>
      </c>
      <c r="L182" s="5">
        <v>-69576.04000000001</v>
      </c>
      <c r="M182" s="5"/>
      <c r="N182" s="14">
        <f t="shared" si="26"/>
        <v>312237.4700000001</v>
      </c>
    </row>
    <row r="183" spans="1:14" ht="12.75">
      <c r="A183" s="16" t="s">
        <v>35</v>
      </c>
      <c r="B183" s="36" t="s">
        <v>84</v>
      </c>
      <c r="C183" s="16" t="s">
        <v>36</v>
      </c>
      <c r="D183" s="15"/>
      <c r="E183" s="13">
        <v>159</v>
      </c>
      <c r="F183" s="14"/>
      <c r="G183" s="12">
        <v>7279.94</v>
      </c>
      <c r="H183" s="25">
        <f t="shared" si="22"/>
        <v>1157510.46</v>
      </c>
      <c r="I183" s="4">
        <f>ROUND(H183/12,2)</f>
        <v>96459.21</v>
      </c>
      <c r="J183" s="5">
        <f t="shared" si="23"/>
        <v>-964.59</v>
      </c>
      <c r="K183" s="5">
        <f t="shared" si="24"/>
        <v>-2893.78</v>
      </c>
      <c r="L183" s="5"/>
      <c r="M183" s="5"/>
      <c r="N183" s="14">
        <f t="shared" si="26"/>
        <v>92600.84000000001</v>
      </c>
    </row>
    <row r="184" spans="1:14" ht="15">
      <c r="A184" s="15"/>
      <c r="C184" s="15"/>
      <c r="D184" s="15"/>
      <c r="E184" s="19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ht="15">
      <c r="A185" s="20"/>
      <c r="C185" s="20"/>
      <c r="D185" s="20"/>
      <c r="E185" s="21">
        <f>SUM(E153:E184)</f>
        <v>14773.599999999999</v>
      </c>
      <c r="F185" s="20"/>
      <c r="G185" s="20"/>
      <c r="H185" s="32">
        <f aca="true" t="shared" si="27" ref="H185:N185">SUM(H153:H184)</f>
        <v>106561054.65999998</v>
      </c>
      <c r="I185" s="32">
        <f t="shared" si="27"/>
        <v>8880087.89</v>
      </c>
      <c r="J185" s="20">
        <f t="shared" si="27"/>
        <v>-88800.88999999998</v>
      </c>
      <c r="K185" s="20">
        <f t="shared" si="27"/>
        <v>-266402.65</v>
      </c>
      <c r="L185" s="20">
        <f t="shared" si="27"/>
        <v>-822394.7200000001</v>
      </c>
      <c r="M185" s="20"/>
      <c r="N185" s="32">
        <f t="shared" si="27"/>
        <v>7702489.629999997</v>
      </c>
    </row>
    <row r="189" spans="1:14" ht="51">
      <c r="A189" s="26" t="s">
        <v>96</v>
      </c>
      <c r="B189" s="26" t="s">
        <v>50</v>
      </c>
      <c r="C189" s="34" t="s">
        <v>51</v>
      </c>
      <c r="D189" s="27"/>
      <c r="E189" s="28" t="s">
        <v>0</v>
      </c>
      <c r="F189" s="28" t="s">
        <v>1</v>
      </c>
      <c r="G189" s="28" t="s">
        <v>2</v>
      </c>
      <c r="H189" s="28" t="s">
        <v>3</v>
      </c>
      <c r="I189" s="28" t="s">
        <v>4</v>
      </c>
      <c r="J189" s="28" t="s">
        <v>5</v>
      </c>
      <c r="K189" s="28" t="s">
        <v>6</v>
      </c>
      <c r="L189" s="28" t="s">
        <v>38</v>
      </c>
      <c r="M189" s="28"/>
      <c r="N189" s="28" t="s">
        <v>7</v>
      </c>
    </row>
    <row r="190" spans="1:14" ht="15">
      <c r="A190" s="15"/>
      <c r="C190" s="15"/>
      <c r="D190" s="15"/>
      <c r="E190" s="30"/>
      <c r="F190" s="30"/>
      <c r="G190" s="25"/>
      <c r="H190" s="25"/>
      <c r="I190" s="25"/>
      <c r="J190" s="25"/>
      <c r="K190" s="25"/>
      <c r="L190" s="25"/>
      <c r="M190" s="25"/>
      <c r="N190" s="14"/>
    </row>
    <row r="191" spans="1:14" ht="12.75">
      <c r="A191" s="1" t="s">
        <v>8</v>
      </c>
      <c r="B191" s="36" t="s">
        <v>57</v>
      </c>
      <c r="C191" s="15" t="s">
        <v>46</v>
      </c>
      <c r="D191" s="15"/>
      <c r="E191" s="33">
        <v>405</v>
      </c>
      <c r="F191" s="30"/>
      <c r="G191" s="25">
        <v>7117.93</v>
      </c>
      <c r="H191" s="25">
        <f aca="true" t="shared" si="28" ref="H191:H221">ROUND(E191*G191,2)</f>
        <v>2882761.65</v>
      </c>
      <c r="I191" s="4">
        <f>ROUND(H191/12,2)</f>
        <v>240230.14</v>
      </c>
      <c r="J191" s="5">
        <f aca="true" t="shared" si="29" ref="J191:J221">ROUND(H191*-0.01/12,2)</f>
        <v>-2402.3</v>
      </c>
      <c r="K191" s="5">
        <f aca="true" t="shared" si="30" ref="K191:K221">ROUND(H191*-0.03/12,2)</f>
        <v>-7206.9</v>
      </c>
      <c r="L191" s="25"/>
      <c r="M191" s="25"/>
      <c r="N191" s="14">
        <f>I191+J191+K191+L191</f>
        <v>230620.94000000003</v>
      </c>
    </row>
    <row r="192" spans="1:14" ht="12.75">
      <c r="A192" s="1" t="s">
        <v>8</v>
      </c>
      <c r="B192" s="36" t="s">
        <v>58</v>
      </c>
      <c r="C192" s="1" t="s">
        <v>9</v>
      </c>
      <c r="D192" s="15"/>
      <c r="E192" s="2">
        <v>2078</v>
      </c>
      <c r="F192" s="2"/>
      <c r="G192" s="25">
        <v>7117.93</v>
      </c>
      <c r="H192" s="25">
        <f t="shared" si="28"/>
        <v>14791058.54</v>
      </c>
      <c r="I192" s="4">
        <f aca="true" t="shared" si="31" ref="I192:I220">ROUND(H192/12,2)</f>
        <v>1232588.21</v>
      </c>
      <c r="J192" s="5">
        <f t="shared" si="29"/>
        <v>-12325.88</v>
      </c>
      <c r="K192" s="5">
        <f t="shared" si="30"/>
        <v>-36977.65</v>
      </c>
      <c r="L192" s="5">
        <v>-175660.2</v>
      </c>
      <c r="M192" s="5"/>
      <c r="N192" s="14">
        <f aca="true" t="shared" si="32" ref="N192:N221">I192+J192+K192+L192</f>
        <v>1007624.4800000002</v>
      </c>
    </row>
    <row r="193" spans="1:14" ht="12.75">
      <c r="A193" s="1" t="s">
        <v>8</v>
      </c>
      <c r="B193" s="37" t="s">
        <v>59</v>
      </c>
      <c r="C193" s="1" t="s">
        <v>45</v>
      </c>
      <c r="D193" s="15"/>
      <c r="E193" s="2">
        <v>1773.1</v>
      </c>
      <c r="F193" s="2"/>
      <c r="G193" s="25">
        <v>7117.93</v>
      </c>
      <c r="H193" s="25">
        <f t="shared" si="28"/>
        <v>12620801.68</v>
      </c>
      <c r="I193" s="4">
        <f t="shared" si="31"/>
        <v>1051733.47</v>
      </c>
      <c r="J193" s="5">
        <f t="shared" si="29"/>
        <v>-10517.33</v>
      </c>
      <c r="K193" s="5">
        <f t="shared" si="30"/>
        <v>-31552</v>
      </c>
      <c r="L193" s="5">
        <v>-215081.66</v>
      </c>
      <c r="M193" s="5"/>
      <c r="N193" s="14">
        <f t="shared" si="32"/>
        <v>794582.48</v>
      </c>
    </row>
    <row r="194" spans="1:14" ht="12.75">
      <c r="A194" s="16" t="s">
        <v>10</v>
      </c>
      <c r="B194" s="37" t="s">
        <v>60</v>
      </c>
      <c r="C194" s="16" t="s">
        <v>11</v>
      </c>
      <c r="D194" s="15"/>
      <c r="E194" s="2">
        <v>1022.7</v>
      </c>
      <c r="F194" s="2"/>
      <c r="G194" s="3">
        <v>7493.29</v>
      </c>
      <c r="H194" s="25">
        <f t="shared" si="28"/>
        <v>7663387.68</v>
      </c>
      <c r="I194" s="4">
        <f t="shared" si="31"/>
        <v>638615.64</v>
      </c>
      <c r="J194" s="5">
        <f t="shared" si="29"/>
        <v>-6386.16</v>
      </c>
      <c r="K194" s="5">
        <f t="shared" si="30"/>
        <v>-19158.47</v>
      </c>
      <c r="L194" s="5">
        <v>-126624.38</v>
      </c>
      <c r="M194" s="5"/>
      <c r="N194" s="14">
        <f t="shared" si="32"/>
        <v>486446.63</v>
      </c>
    </row>
    <row r="195" spans="1:14" ht="12.75">
      <c r="A195" s="1" t="s">
        <v>12</v>
      </c>
      <c r="B195" s="37" t="s">
        <v>61</v>
      </c>
      <c r="C195" s="1" t="s">
        <v>13</v>
      </c>
      <c r="D195" s="15"/>
      <c r="E195" s="6">
        <v>743.5</v>
      </c>
      <c r="F195" s="6"/>
      <c r="G195" s="7">
        <v>7027.45</v>
      </c>
      <c r="H195" s="25">
        <f t="shared" si="28"/>
        <v>5224909.08</v>
      </c>
      <c r="I195" s="4">
        <f t="shared" si="31"/>
        <v>435409.09</v>
      </c>
      <c r="J195" s="5">
        <f t="shared" si="29"/>
        <v>-4354.09</v>
      </c>
      <c r="K195" s="5">
        <f t="shared" si="30"/>
        <v>-13062.27</v>
      </c>
      <c r="L195" s="5">
        <v>-68546.04000000001</v>
      </c>
      <c r="M195" s="5"/>
      <c r="N195" s="14">
        <f t="shared" si="32"/>
        <v>349446.68999999994</v>
      </c>
    </row>
    <row r="196" spans="1:14" ht="12.75">
      <c r="A196" s="14" t="s">
        <v>14</v>
      </c>
      <c r="B196" s="37" t="s">
        <v>62</v>
      </c>
      <c r="C196" s="14" t="s">
        <v>15</v>
      </c>
      <c r="D196" s="17"/>
      <c r="E196" s="22">
        <v>320</v>
      </c>
      <c r="F196" s="23"/>
      <c r="G196" s="24">
        <v>7543.2</v>
      </c>
      <c r="H196" s="25">
        <f t="shared" si="28"/>
        <v>2413824</v>
      </c>
      <c r="I196" s="4">
        <f t="shared" si="31"/>
        <v>201152</v>
      </c>
      <c r="J196" s="5">
        <f t="shared" si="29"/>
        <v>-2011.52</v>
      </c>
      <c r="K196" s="5">
        <f t="shared" si="30"/>
        <v>-6034.56</v>
      </c>
      <c r="L196" s="25"/>
      <c r="M196" s="25"/>
      <c r="N196" s="14">
        <f t="shared" si="32"/>
        <v>193105.92</v>
      </c>
    </row>
    <row r="197" spans="1:14" ht="12.75">
      <c r="A197" s="14" t="s">
        <v>14</v>
      </c>
      <c r="B197" s="37" t="s">
        <v>63</v>
      </c>
      <c r="C197" s="14" t="s">
        <v>16</v>
      </c>
      <c r="D197" s="18"/>
      <c r="E197" s="22">
        <v>341.9</v>
      </c>
      <c r="F197" s="22"/>
      <c r="G197" s="24">
        <v>7543.2</v>
      </c>
      <c r="H197" s="25">
        <f t="shared" si="28"/>
        <v>2579020.08</v>
      </c>
      <c r="I197" s="4">
        <f t="shared" si="31"/>
        <v>214918.34</v>
      </c>
      <c r="J197" s="5">
        <f t="shared" si="29"/>
        <v>-2149.18</v>
      </c>
      <c r="K197" s="5">
        <f t="shared" si="30"/>
        <v>-6447.55</v>
      </c>
      <c r="L197" s="25"/>
      <c r="M197" s="25"/>
      <c r="N197" s="14">
        <f t="shared" si="32"/>
        <v>206321.61000000002</v>
      </c>
    </row>
    <row r="198" spans="1:14" ht="12.75">
      <c r="A198" s="14" t="s">
        <v>14</v>
      </c>
      <c r="B198" s="37" t="s">
        <v>86</v>
      </c>
      <c r="C198" s="14" t="s">
        <v>85</v>
      </c>
      <c r="D198" s="18"/>
      <c r="E198" s="22">
        <v>446.2</v>
      </c>
      <c r="F198" s="22"/>
      <c r="G198" s="24">
        <v>7543.2</v>
      </c>
      <c r="H198" s="25">
        <f t="shared" si="28"/>
        <v>3365775.84</v>
      </c>
      <c r="I198" s="4">
        <f t="shared" si="31"/>
        <v>280481.32</v>
      </c>
      <c r="J198" s="5">
        <f t="shared" si="29"/>
        <v>-2804.81</v>
      </c>
      <c r="K198" s="5">
        <f t="shared" si="30"/>
        <v>-8414.44</v>
      </c>
      <c r="L198" s="25">
        <v>-42075.01</v>
      </c>
      <c r="M198" s="25"/>
      <c r="N198" s="14">
        <f t="shared" si="32"/>
        <v>227187.06</v>
      </c>
    </row>
    <row r="199" spans="1:14" ht="12.75">
      <c r="A199" s="14" t="s">
        <v>39</v>
      </c>
      <c r="B199" s="37" t="s">
        <v>64</v>
      </c>
      <c r="C199" s="14" t="s">
        <v>40</v>
      </c>
      <c r="D199" s="18"/>
      <c r="E199" s="22">
        <v>232.8</v>
      </c>
      <c r="F199" s="22"/>
      <c r="G199" s="24">
        <v>7630.13</v>
      </c>
      <c r="H199" s="25">
        <f t="shared" si="28"/>
        <v>1776294.26</v>
      </c>
      <c r="I199" s="4">
        <f t="shared" si="31"/>
        <v>148024.52</v>
      </c>
      <c r="J199" s="5">
        <f t="shared" si="29"/>
        <v>-1480.25</v>
      </c>
      <c r="K199" s="5">
        <f t="shared" si="30"/>
        <v>-4440.74</v>
      </c>
      <c r="L199" s="25"/>
      <c r="M199" s="25"/>
      <c r="N199" s="14">
        <f t="shared" si="32"/>
        <v>142103.53</v>
      </c>
    </row>
    <row r="200" spans="1:14" ht="12.75">
      <c r="A200" s="14" t="s">
        <v>39</v>
      </c>
      <c r="B200" s="37" t="s">
        <v>65</v>
      </c>
      <c r="C200" s="14" t="s">
        <v>46</v>
      </c>
      <c r="D200" s="18"/>
      <c r="E200" s="22">
        <v>450</v>
      </c>
      <c r="F200" s="22"/>
      <c r="G200" s="24">
        <v>7630.13</v>
      </c>
      <c r="H200" s="25">
        <f t="shared" si="28"/>
        <v>3433558.5</v>
      </c>
      <c r="I200" s="4">
        <f t="shared" si="31"/>
        <v>286129.88</v>
      </c>
      <c r="J200" s="5">
        <f t="shared" si="29"/>
        <v>-2861.3</v>
      </c>
      <c r="K200" s="5">
        <f t="shared" si="30"/>
        <v>-8583.9</v>
      </c>
      <c r="L200" s="25"/>
      <c r="M200" s="25"/>
      <c r="N200" s="14">
        <f t="shared" si="32"/>
        <v>274684.68</v>
      </c>
    </row>
    <row r="201" spans="1:14" ht="12.75">
      <c r="A201" s="14" t="s">
        <v>39</v>
      </c>
      <c r="B201" s="37" t="s">
        <v>92</v>
      </c>
      <c r="C201" s="14" t="s">
        <v>56</v>
      </c>
      <c r="D201" s="18"/>
      <c r="E201" s="22">
        <v>103.5</v>
      </c>
      <c r="F201" s="22"/>
      <c r="G201" s="24">
        <v>7630.13</v>
      </c>
      <c r="H201" s="25">
        <f t="shared" si="28"/>
        <v>789718.46</v>
      </c>
      <c r="I201" s="4">
        <f t="shared" si="31"/>
        <v>65809.87</v>
      </c>
      <c r="J201" s="5">
        <f t="shared" si="29"/>
        <v>-658.1</v>
      </c>
      <c r="K201" s="5">
        <f t="shared" si="30"/>
        <v>-1974.3</v>
      </c>
      <c r="L201" s="25"/>
      <c r="M201" s="25"/>
      <c r="N201" s="14">
        <f t="shared" si="32"/>
        <v>63177.469999999994</v>
      </c>
    </row>
    <row r="202" spans="1:14" ht="12.75">
      <c r="A202" s="14" t="s">
        <v>54</v>
      </c>
      <c r="B202" s="36" t="s">
        <v>91</v>
      </c>
      <c r="C202" s="14" t="s">
        <v>55</v>
      </c>
      <c r="D202" s="18"/>
      <c r="E202" s="22">
        <v>68.8</v>
      </c>
      <c r="F202" s="22"/>
      <c r="G202" s="24">
        <v>7207.91</v>
      </c>
      <c r="H202" s="25">
        <f t="shared" si="28"/>
        <v>495904.21</v>
      </c>
      <c r="I202" s="4">
        <f t="shared" si="31"/>
        <v>41325.35</v>
      </c>
      <c r="J202" s="5">
        <f t="shared" si="29"/>
        <v>-413.25</v>
      </c>
      <c r="K202" s="5">
        <f t="shared" si="30"/>
        <v>-1239.76</v>
      </c>
      <c r="L202" s="25"/>
      <c r="M202" s="25"/>
      <c r="N202" s="14">
        <f t="shared" si="32"/>
        <v>39672.34</v>
      </c>
    </row>
    <row r="203" spans="1:14" ht="12.75">
      <c r="A203" s="14" t="s">
        <v>47</v>
      </c>
      <c r="B203" s="36" t="s">
        <v>66</v>
      </c>
      <c r="C203" s="14" t="s">
        <v>48</v>
      </c>
      <c r="D203" s="18"/>
      <c r="E203" s="22">
        <v>425</v>
      </c>
      <c r="F203" s="22"/>
      <c r="G203" s="24">
        <v>7035.64</v>
      </c>
      <c r="H203" s="25">
        <f t="shared" si="28"/>
        <v>2990147</v>
      </c>
      <c r="I203" s="4">
        <f t="shared" si="31"/>
        <v>249178.92</v>
      </c>
      <c r="J203" s="5">
        <f t="shared" si="29"/>
        <v>-2491.79</v>
      </c>
      <c r="K203" s="5">
        <f t="shared" si="30"/>
        <v>-7475.37</v>
      </c>
      <c r="L203" s="25"/>
      <c r="M203" s="25"/>
      <c r="N203" s="14">
        <f t="shared" si="32"/>
        <v>239211.76</v>
      </c>
    </row>
    <row r="204" spans="1:14" ht="12.75">
      <c r="A204" s="1" t="s">
        <v>17</v>
      </c>
      <c r="B204" s="37" t="s">
        <v>67</v>
      </c>
      <c r="C204" s="1" t="s">
        <v>18</v>
      </c>
      <c r="D204" s="17"/>
      <c r="E204" s="6">
        <v>320.9</v>
      </c>
      <c r="F204" s="6"/>
      <c r="G204" s="7">
        <v>7578.46</v>
      </c>
      <c r="H204" s="25">
        <f t="shared" si="28"/>
        <v>2431927.81</v>
      </c>
      <c r="I204" s="4">
        <f t="shared" si="31"/>
        <v>202660.65</v>
      </c>
      <c r="J204" s="5">
        <f t="shared" si="29"/>
        <v>-2026.61</v>
      </c>
      <c r="K204" s="5">
        <f t="shared" si="30"/>
        <v>-6079.82</v>
      </c>
      <c r="L204" s="5"/>
      <c r="M204" s="5"/>
      <c r="N204" s="14">
        <f t="shared" si="32"/>
        <v>194554.22</v>
      </c>
    </row>
    <row r="205" spans="1:14" ht="12.75">
      <c r="A205" s="16" t="s">
        <v>19</v>
      </c>
      <c r="B205" s="36" t="s">
        <v>68</v>
      </c>
      <c r="C205" s="16" t="s">
        <v>20</v>
      </c>
      <c r="D205" s="17"/>
      <c r="E205" s="6">
        <v>61</v>
      </c>
      <c r="F205" s="6"/>
      <c r="G205" s="7">
        <v>8260.8</v>
      </c>
      <c r="H205" s="25">
        <f t="shared" si="28"/>
        <v>503908.8</v>
      </c>
      <c r="I205" s="4">
        <f t="shared" si="31"/>
        <v>41992.4</v>
      </c>
      <c r="J205" s="5">
        <f t="shared" si="29"/>
        <v>-419.92</v>
      </c>
      <c r="K205" s="5">
        <f t="shared" si="30"/>
        <v>-1259.77</v>
      </c>
      <c r="L205" s="5"/>
      <c r="M205" s="5"/>
      <c r="N205" s="14">
        <f t="shared" si="32"/>
        <v>40312.71000000001</v>
      </c>
    </row>
    <row r="206" spans="1:14" ht="12.75">
      <c r="A206" s="1" t="s">
        <v>21</v>
      </c>
      <c r="B206" s="36" t="s">
        <v>69</v>
      </c>
      <c r="C206" s="48" t="s">
        <v>22</v>
      </c>
      <c r="D206" s="48"/>
      <c r="E206" s="8">
        <v>312.3</v>
      </c>
      <c r="F206" s="8"/>
      <c r="G206" s="35">
        <v>7196.96</v>
      </c>
      <c r="H206" s="25">
        <f t="shared" si="28"/>
        <v>2247610.61</v>
      </c>
      <c r="I206" s="4">
        <f t="shared" si="31"/>
        <v>187300.88</v>
      </c>
      <c r="J206" s="5">
        <f t="shared" si="29"/>
        <v>-1873.01</v>
      </c>
      <c r="K206" s="5">
        <f t="shared" si="30"/>
        <v>-5619.03</v>
      </c>
      <c r="L206" s="5">
        <v>-27175</v>
      </c>
      <c r="M206" s="5"/>
      <c r="N206" s="14">
        <f t="shared" si="32"/>
        <v>152633.84</v>
      </c>
    </row>
    <row r="207" spans="1:14" ht="12.75">
      <c r="A207" s="1" t="s">
        <v>21</v>
      </c>
      <c r="B207" s="36" t="s">
        <v>70</v>
      </c>
      <c r="C207" s="10" t="s">
        <v>23</v>
      </c>
      <c r="D207" s="15"/>
      <c r="E207" s="11">
        <v>400</v>
      </c>
      <c r="F207" s="11"/>
      <c r="G207" s="35">
        <v>7196.96</v>
      </c>
      <c r="H207" s="25">
        <f t="shared" si="28"/>
        <v>2878784</v>
      </c>
      <c r="I207" s="4">
        <f t="shared" si="31"/>
        <v>239898.67</v>
      </c>
      <c r="J207" s="5">
        <f t="shared" si="29"/>
        <v>-2398.99</v>
      </c>
      <c r="K207" s="5">
        <f t="shared" si="30"/>
        <v>-7196.96</v>
      </c>
      <c r="L207" s="5"/>
      <c r="M207" s="5"/>
      <c r="N207" s="14">
        <f t="shared" si="32"/>
        <v>230302.72000000003</v>
      </c>
    </row>
    <row r="208" spans="1:14" ht="12.75">
      <c r="A208" s="1" t="s">
        <v>21</v>
      </c>
      <c r="B208" s="36" t="s">
        <v>71</v>
      </c>
      <c r="C208" s="1" t="s">
        <v>24</v>
      </c>
      <c r="D208" s="15"/>
      <c r="E208" s="8">
        <v>505.6</v>
      </c>
      <c r="F208" s="8"/>
      <c r="G208" s="35">
        <v>7196.96</v>
      </c>
      <c r="H208" s="25">
        <f t="shared" si="28"/>
        <v>3638782.98</v>
      </c>
      <c r="I208" s="4">
        <f t="shared" si="31"/>
        <v>303231.92</v>
      </c>
      <c r="J208" s="5">
        <f t="shared" si="29"/>
        <v>-3032.32</v>
      </c>
      <c r="K208" s="5">
        <f t="shared" si="30"/>
        <v>-9096.96</v>
      </c>
      <c r="L208" s="5">
        <v>-42510.41</v>
      </c>
      <c r="M208" s="5"/>
      <c r="N208" s="14">
        <f t="shared" si="32"/>
        <v>248592.22999999995</v>
      </c>
    </row>
    <row r="209" spans="1:14" ht="12.75">
      <c r="A209" s="1" t="s">
        <v>21</v>
      </c>
      <c r="B209" s="36" t="s">
        <v>72</v>
      </c>
      <c r="C209" s="1" t="s">
        <v>25</v>
      </c>
      <c r="D209" s="15"/>
      <c r="E209" s="8">
        <v>632</v>
      </c>
      <c r="F209" s="8"/>
      <c r="G209" s="35">
        <v>7196.96</v>
      </c>
      <c r="H209" s="25">
        <f t="shared" si="28"/>
        <v>4548478.72</v>
      </c>
      <c r="I209" s="4">
        <f t="shared" si="31"/>
        <v>379039.89</v>
      </c>
      <c r="J209" s="5">
        <f t="shared" si="29"/>
        <v>-3790.4</v>
      </c>
      <c r="K209" s="5">
        <f t="shared" si="30"/>
        <v>-11371.2</v>
      </c>
      <c r="L209" s="5"/>
      <c r="M209" s="5"/>
      <c r="N209" s="14">
        <f t="shared" si="32"/>
        <v>363878.29</v>
      </c>
    </row>
    <row r="210" spans="1:14" ht="12.75">
      <c r="A210" s="1" t="s">
        <v>21</v>
      </c>
      <c r="B210" s="36" t="s">
        <v>73</v>
      </c>
      <c r="C210" s="1" t="s">
        <v>41</v>
      </c>
      <c r="D210" s="15"/>
      <c r="E210" s="8">
        <v>384.8</v>
      </c>
      <c r="F210" s="8"/>
      <c r="G210" s="35">
        <v>7196.96</v>
      </c>
      <c r="H210" s="25">
        <f t="shared" si="28"/>
        <v>2769390.21</v>
      </c>
      <c r="I210" s="4">
        <f t="shared" si="31"/>
        <v>230782.52</v>
      </c>
      <c r="J210" s="5">
        <f t="shared" si="29"/>
        <v>-2307.83</v>
      </c>
      <c r="K210" s="5">
        <f t="shared" si="30"/>
        <v>-6923.48</v>
      </c>
      <c r="L210" s="5"/>
      <c r="M210" s="5"/>
      <c r="N210" s="14">
        <f t="shared" si="32"/>
        <v>221551.21</v>
      </c>
    </row>
    <row r="211" spans="1:14" ht="12.75">
      <c r="A211" s="1" t="s">
        <v>21</v>
      </c>
      <c r="B211" s="36" t="s">
        <v>74</v>
      </c>
      <c r="C211" s="1" t="s">
        <v>42</v>
      </c>
      <c r="D211" s="15"/>
      <c r="E211" s="8">
        <v>269.3</v>
      </c>
      <c r="F211" s="8"/>
      <c r="G211" s="35">
        <v>7196.96</v>
      </c>
      <c r="H211" s="25">
        <f t="shared" si="28"/>
        <v>1938141.33</v>
      </c>
      <c r="I211" s="4">
        <f t="shared" si="31"/>
        <v>161511.78</v>
      </c>
      <c r="J211" s="5">
        <f t="shared" si="29"/>
        <v>-1615.12</v>
      </c>
      <c r="K211" s="5">
        <f t="shared" si="30"/>
        <v>-4845.35</v>
      </c>
      <c r="L211" s="5"/>
      <c r="M211" s="5"/>
      <c r="N211" s="14">
        <f t="shared" si="32"/>
        <v>155051.31</v>
      </c>
    </row>
    <row r="212" spans="1:14" ht="12.75">
      <c r="A212" s="1" t="s">
        <v>21</v>
      </c>
      <c r="B212" s="36" t="s">
        <v>75</v>
      </c>
      <c r="C212" s="1" t="s">
        <v>43</v>
      </c>
      <c r="D212" s="15"/>
      <c r="E212" s="8">
        <v>305</v>
      </c>
      <c r="F212" s="8"/>
      <c r="G212" s="35">
        <v>7196.96</v>
      </c>
      <c r="H212" s="25">
        <f t="shared" si="28"/>
        <v>2195072.8</v>
      </c>
      <c r="I212" s="4">
        <f t="shared" si="31"/>
        <v>182922.73</v>
      </c>
      <c r="J212" s="5">
        <f t="shared" si="29"/>
        <v>-1829.23</v>
      </c>
      <c r="K212" s="5">
        <f t="shared" si="30"/>
        <v>-5487.68</v>
      </c>
      <c r="L212" s="5">
        <v>-14108.48</v>
      </c>
      <c r="M212" s="5"/>
      <c r="N212" s="14">
        <f t="shared" si="32"/>
        <v>161497.34</v>
      </c>
    </row>
    <row r="213" spans="1:14" ht="12.75">
      <c r="A213" s="1" t="s">
        <v>26</v>
      </c>
      <c r="B213" s="36" t="s">
        <v>76</v>
      </c>
      <c r="C213" s="1" t="s">
        <v>27</v>
      </c>
      <c r="D213" s="15"/>
      <c r="E213" s="8">
        <v>239</v>
      </c>
      <c r="F213" s="8"/>
      <c r="G213" s="9">
        <v>7529.58</v>
      </c>
      <c r="H213" s="25">
        <f t="shared" si="28"/>
        <v>1799569.62</v>
      </c>
      <c r="I213" s="4">
        <f t="shared" si="31"/>
        <v>149964.14</v>
      </c>
      <c r="J213" s="5">
        <f t="shared" si="29"/>
        <v>-1499.64</v>
      </c>
      <c r="K213" s="5">
        <f t="shared" si="30"/>
        <v>-4498.92</v>
      </c>
      <c r="L213" s="5"/>
      <c r="M213" s="5"/>
      <c r="N213" s="14">
        <f t="shared" si="32"/>
        <v>143965.58</v>
      </c>
    </row>
    <row r="214" spans="1:14" ht="12.75">
      <c r="A214" s="1" t="s">
        <v>26</v>
      </c>
      <c r="B214" s="36" t="s">
        <v>77</v>
      </c>
      <c r="C214" s="1" t="s">
        <v>49</v>
      </c>
      <c r="D214" s="15"/>
      <c r="E214" s="8">
        <v>192.6</v>
      </c>
      <c r="F214" s="8"/>
      <c r="G214" s="9">
        <v>7529.58</v>
      </c>
      <c r="H214" s="25">
        <f t="shared" si="28"/>
        <v>1450197.11</v>
      </c>
      <c r="I214" s="4">
        <f t="shared" si="31"/>
        <v>120849.76</v>
      </c>
      <c r="J214" s="5">
        <f t="shared" si="29"/>
        <v>-1208.5</v>
      </c>
      <c r="K214" s="5">
        <f t="shared" si="30"/>
        <v>-3625.49</v>
      </c>
      <c r="L214" s="5"/>
      <c r="M214" s="5"/>
      <c r="N214" s="14">
        <f t="shared" si="32"/>
        <v>116015.76999999999</v>
      </c>
    </row>
    <row r="215" spans="1:14" ht="12.75">
      <c r="A215" s="1" t="s">
        <v>28</v>
      </c>
      <c r="B215" s="36" t="s">
        <v>78</v>
      </c>
      <c r="C215" s="1" t="s">
        <v>29</v>
      </c>
      <c r="D215" s="15"/>
      <c r="E215" s="8">
        <v>310</v>
      </c>
      <c r="F215" s="8"/>
      <c r="G215" s="9">
        <v>7145.44</v>
      </c>
      <c r="H215" s="25">
        <f t="shared" si="28"/>
        <v>2215086.4</v>
      </c>
      <c r="I215" s="4">
        <f t="shared" si="31"/>
        <v>184590.53</v>
      </c>
      <c r="J215" s="5">
        <f t="shared" si="29"/>
        <v>-1845.91</v>
      </c>
      <c r="K215" s="5">
        <f t="shared" si="30"/>
        <v>-5537.72</v>
      </c>
      <c r="L215" s="5"/>
      <c r="M215" s="5"/>
      <c r="N215" s="14">
        <f t="shared" si="32"/>
        <v>177206.9</v>
      </c>
    </row>
    <row r="216" spans="1:14" ht="12.75">
      <c r="A216" s="16" t="s">
        <v>28</v>
      </c>
      <c r="B216" s="36" t="s">
        <v>79</v>
      </c>
      <c r="C216" s="16" t="s">
        <v>30</v>
      </c>
      <c r="D216" s="15"/>
      <c r="E216" s="8">
        <v>178</v>
      </c>
      <c r="F216" s="8"/>
      <c r="G216" s="9">
        <v>7145.44</v>
      </c>
      <c r="H216" s="25">
        <f t="shared" si="28"/>
        <v>1271888.32</v>
      </c>
      <c r="I216" s="4">
        <f t="shared" si="31"/>
        <v>105990.69</v>
      </c>
      <c r="J216" s="5">
        <f t="shared" si="29"/>
        <v>-1059.91</v>
      </c>
      <c r="K216" s="5">
        <f t="shared" si="30"/>
        <v>-3179.72</v>
      </c>
      <c r="L216" s="5"/>
      <c r="M216" s="5"/>
      <c r="N216" s="14">
        <f t="shared" si="32"/>
        <v>101751.06</v>
      </c>
    </row>
    <row r="217" spans="1:14" ht="12.75">
      <c r="A217" s="1" t="s">
        <v>31</v>
      </c>
      <c r="B217" s="36" t="s">
        <v>80</v>
      </c>
      <c r="C217" s="1" t="s">
        <v>32</v>
      </c>
      <c r="D217" s="15"/>
      <c r="E217" s="8">
        <v>255.9</v>
      </c>
      <c r="F217" s="8"/>
      <c r="G217" s="12">
        <v>6919.92</v>
      </c>
      <c r="H217" s="25">
        <f t="shared" si="28"/>
        <v>1770807.53</v>
      </c>
      <c r="I217" s="4">
        <f t="shared" si="31"/>
        <v>147567.29</v>
      </c>
      <c r="J217" s="5">
        <f t="shared" si="29"/>
        <v>-1475.67</v>
      </c>
      <c r="K217" s="5">
        <f t="shared" si="30"/>
        <v>-4427.02</v>
      </c>
      <c r="L217" s="5">
        <v>-40850</v>
      </c>
      <c r="M217" s="5"/>
      <c r="N217" s="14">
        <f t="shared" si="32"/>
        <v>100814.6</v>
      </c>
    </row>
    <row r="218" spans="1:14" ht="12.75">
      <c r="A218" s="1" t="s">
        <v>31</v>
      </c>
      <c r="B218" s="36" t="s">
        <v>81</v>
      </c>
      <c r="C218" s="1" t="s">
        <v>44</v>
      </c>
      <c r="D218" s="15"/>
      <c r="E218" s="8">
        <v>368</v>
      </c>
      <c r="F218" s="8"/>
      <c r="G218" s="12">
        <v>6919.92</v>
      </c>
      <c r="H218" s="25">
        <f t="shared" si="28"/>
        <v>2546530.56</v>
      </c>
      <c r="I218" s="4">
        <f t="shared" si="31"/>
        <v>212210.88</v>
      </c>
      <c r="J218" s="5">
        <f t="shared" si="29"/>
        <v>-2122.11</v>
      </c>
      <c r="K218" s="5">
        <f t="shared" si="30"/>
        <v>-6366.33</v>
      </c>
      <c r="L218" s="5"/>
      <c r="M218" s="5"/>
      <c r="N218" s="14">
        <f t="shared" si="32"/>
        <v>203722.44000000003</v>
      </c>
    </row>
    <row r="219" spans="1:14" ht="12.75">
      <c r="A219" s="1" t="s">
        <v>31</v>
      </c>
      <c r="B219" s="36" t="s">
        <v>82</v>
      </c>
      <c r="C219" s="1" t="s">
        <v>37</v>
      </c>
      <c r="D219" s="15"/>
      <c r="E219" s="8">
        <v>780</v>
      </c>
      <c r="F219" s="8"/>
      <c r="G219" s="12">
        <v>6919.92</v>
      </c>
      <c r="H219" s="25">
        <f t="shared" si="28"/>
        <v>5397537.6</v>
      </c>
      <c r="I219" s="4">
        <f t="shared" si="31"/>
        <v>449794.8</v>
      </c>
      <c r="J219" s="5">
        <f t="shared" si="29"/>
        <v>-4497.95</v>
      </c>
      <c r="K219" s="5">
        <f t="shared" si="30"/>
        <v>-13493.84</v>
      </c>
      <c r="L219" s="5"/>
      <c r="M219" s="5"/>
      <c r="N219" s="14">
        <f t="shared" si="32"/>
        <v>431803.00999999995</v>
      </c>
    </row>
    <row r="220" spans="1:14" ht="12.75">
      <c r="A220" s="1" t="s">
        <v>33</v>
      </c>
      <c r="B220" s="36" t="s">
        <v>83</v>
      </c>
      <c r="C220" s="1" t="s">
        <v>34</v>
      </c>
      <c r="D220" s="15"/>
      <c r="E220" s="13">
        <v>689.7</v>
      </c>
      <c r="F220" s="14"/>
      <c r="G220" s="12">
        <v>6919.92</v>
      </c>
      <c r="H220" s="25">
        <f t="shared" si="28"/>
        <v>4772668.82</v>
      </c>
      <c r="I220" s="4">
        <f t="shared" si="31"/>
        <v>397722.4</v>
      </c>
      <c r="J220" s="5">
        <f t="shared" si="29"/>
        <v>-3977.22</v>
      </c>
      <c r="K220" s="5">
        <f t="shared" si="30"/>
        <v>-11931.67</v>
      </c>
      <c r="L220" s="5">
        <v>-69576.04000000001</v>
      </c>
      <c r="M220" s="5"/>
      <c r="N220" s="14">
        <f t="shared" si="32"/>
        <v>312237.4700000001</v>
      </c>
    </row>
    <row r="221" spans="1:14" ht="12.75">
      <c r="A221" s="16" t="s">
        <v>35</v>
      </c>
      <c r="B221" s="36" t="s">
        <v>84</v>
      </c>
      <c r="C221" s="16" t="s">
        <v>36</v>
      </c>
      <c r="D221" s="15"/>
      <c r="E221" s="13">
        <v>159</v>
      </c>
      <c r="F221" s="14"/>
      <c r="G221" s="12">
        <v>7279.94</v>
      </c>
      <c r="H221" s="25">
        <f t="shared" si="28"/>
        <v>1157510.46</v>
      </c>
      <c r="I221" s="4">
        <f>ROUND(H221/12,2)</f>
        <v>96459.21</v>
      </c>
      <c r="J221" s="5">
        <f t="shared" si="29"/>
        <v>-964.59</v>
      </c>
      <c r="K221" s="5">
        <f t="shared" si="30"/>
        <v>-2893.78</v>
      </c>
      <c r="L221" s="5"/>
      <c r="M221" s="5"/>
      <c r="N221" s="14">
        <f t="shared" si="32"/>
        <v>92600.84000000001</v>
      </c>
    </row>
    <row r="222" spans="1:14" ht="15">
      <c r="A222" s="15"/>
      <c r="C222" s="15"/>
      <c r="D222" s="15"/>
      <c r="E222" s="19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ht="15">
      <c r="A223" s="20"/>
      <c r="C223" s="20"/>
      <c r="D223" s="20"/>
      <c r="E223" s="21">
        <f>SUM(E191:E222)</f>
        <v>14773.599999999999</v>
      </c>
      <c r="F223" s="20"/>
      <c r="G223" s="20"/>
      <c r="H223" s="32">
        <f aca="true" t="shared" si="33" ref="H223:N223">SUM(H191:H222)</f>
        <v>106561054.65999998</v>
      </c>
      <c r="I223" s="32">
        <f t="shared" si="33"/>
        <v>8880087.89</v>
      </c>
      <c r="J223" s="20">
        <f t="shared" si="33"/>
        <v>-88800.88999999998</v>
      </c>
      <c r="K223" s="20">
        <f t="shared" si="33"/>
        <v>-266402.65</v>
      </c>
      <c r="L223" s="20">
        <f t="shared" si="33"/>
        <v>-822207.2200000001</v>
      </c>
      <c r="M223" s="20"/>
      <c r="N223" s="32">
        <f t="shared" si="33"/>
        <v>7702677.129999997</v>
      </c>
    </row>
    <row r="229" spans="1:14" s="39" customFormat="1" ht="51.75">
      <c r="A229" s="40" t="s">
        <v>97</v>
      </c>
      <c r="B229" s="41" t="s">
        <v>50</v>
      </c>
      <c r="C229" s="40" t="s">
        <v>51</v>
      </c>
      <c r="D229" s="40"/>
      <c r="E229" s="40" t="s">
        <v>0</v>
      </c>
      <c r="F229" s="40" t="s">
        <v>1</v>
      </c>
      <c r="G229" s="40" t="s">
        <v>2</v>
      </c>
      <c r="H229" s="40" t="s">
        <v>3</v>
      </c>
      <c r="I229" s="40" t="s">
        <v>4</v>
      </c>
      <c r="J229" s="40" t="s">
        <v>5</v>
      </c>
      <c r="K229" s="40" t="s">
        <v>6</v>
      </c>
      <c r="L229" s="40" t="s">
        <v>38</v>
      </c>
      <c r="M229" s="40"/>
      <c r="N229" s="40" t="s">
        <v>7</v>
      </c>
    </row>
    <row r="230" spans="1:14" ht="15">
      <c r="A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</row>
    <row r="231" spans="1:14" ht="15">
      <c r="A231" s="20" t="s">
        <v>8</v>
      </c>
      <c r="B231" t="s">
        <v>57</v>
      </c>
      <c r="C231" s="20" t="s">
        <v>46</v>
      </c>
      <c r="D231" s="20"/>
      <c r="E231" s="38">
        <v>405</v>
      </c>
      <c r="F231" s="20"/>
      <c r="G231" s="20">
        <v>7117.93</v>
      </c>
      <c r="H231" s="20">
        <v>2882761.65</v>
      </c>
      <c r="I231" s="20">
        <v>240230.14</v>
      </c>
      <c r="J231" s="20"/>
      <c r="K231" s="20">
        <v>-7206.9</v>
      </c>
      <c r="L231" s="20"/>
      <c r="M231" s="20"/>
      <c r="N231" s="20">
        <f>I231+J231+K231+L231</f>
        <v>233023.24000000002</v>
      </c>
    </row>
    <row r="232" spans="1:14" ht="15">
      <c r="A232" s="20" t="s">
        <v>8</v>
      </c>
      <c r="B232" t="s">
        <v>58</v>
      </c>
      <c r="C232" s="20" t="s">
        <v>9</v>
      </c>
      <c r="D232" s="20"/>
      <c r="E232" s="21">
        <v>2078</v>
      </c>
      <c r="F232" s="21"/>
      <c r="G232" s="20">
        <v>7117.93</v>
      </c>
      <c r="H232" s="20">
        <v>14791058.54</v>
      </c>
      <c r="I232" s="20">
        <v>1232588.21</v>
      </c>
      <c r="J232" s="20"/>
      <c r="K232" s="20">
        <v>-36977.65</v>
      </c>
      <c r="L232" s="20">
        <v>-175636.77</v>
      </c>
      <c r="M232" s="20"/>
      <c r="N232" s="20">
        <f aca="true" t="shared" si="34" ref="N232:N261">I232+J232+K232+L232</f>
        <v>1019973.79</v>
      </c>
    </row>
    <row r="233" spans="1:14" ht="15">
      <c r="A233" s="20" t="s">
        <v>8</v>
      </c>
      <c r="B233" t="s">
        <v>59</v>
      </c>
      <c r="C233" s="20" t="s">
        <v>45</v>
      </c>
      <c r="D233" s="20"/>
      <c r="E233" s="21">
        <v>1773.1</v>
      </c>
      <c r="F233" s="21"/>
      <c r="G233" s="20">
        <v>7117.93</v>
      </c>
      <c r="H233" s="20">
        <v>12620801.68</v>
      </c>
      <c r="I233" s="20">
        <v>1051733.47</v>
      </c>
      <c r="J233" s="20"/>
      <c r="K233" s="20">
        <v>-31552</v>
      </c>
      <c r="L233" s="20">
        <v>-215081.66</v>
      </c>
      <c r="M233" s="20"/>
      <c r="N233" s="20">
        <f t="shared" si="34"/>
        <v>805099.8099999999</v>
      </c>
    </row>
    <row r="234" spans="1:14" ht="15">
      <c r="A234" s="20" t="s">
        <v>10</v>
      </c>
      <c r="B234" t="s">
        <v>60</v>
      </c>
      <c r="C234" s="20" t="s">
        <v>11</v>
      </c>
      <c r="D234" s="20"/>
      <c r="E234" s="21">
        <v>1022.7</v>
      </c>
      <c r="F234" s="21"/>
      <c r="G234" s="32">
        <v>7493.29</v>
      </c>
      <c r="H234" s="20">
        <v>7663387.68</v>
      </c>
      <c r="I234" s="20">
        <v>638615.64</v>
      </c>
      <c r="J234" s="20"/>
      <c r="K234" s="20">
        <v>-19158.47</v>
      </c>
      <c r="L234" s="20">
        <v>-126624.38</v>
      </c>
      <c r="M234" s="20"/>
      <c r="N234" s="20">
        <f t="shared" si="34"/>
        <v>492832.79000000004</v>
      </c>
    </row>
    <row r="235" spans="1:14" ht="15">
      <c r="A235" s="20" t="s">
        <v>12</v>
      </c>
      <c r="B235" t="s">
        <v>61</v>
      </c>
      <c r="C235" s="20" t="s">
        <v>13</v>
      </c>
      <c r="D235" s="20"/>
      <c r="E235" s="21">
        <v>743.5</v>
      </c>
      <c r="F235" s="21"/>
      <c r="G235" s="32">
        <v>7027.45</v>
      </c>
      <c r="H235" s="20">
        <v>5224909.08</v>
      </c>
      <c r="I235" s="20">
        <v>435409.09</v>
      </c>
      <c r="J235" s="20"/>
      <c r="K235" s="20">
        <v>-13062.27</v>
      </c>
      <c r="L235" s="20">
        <v>-68546.04000000001</v>
      </c>
      <c r="M235" s="20"/>
      <c r="N235" s="20">
        <f t="shared" si="34"/>
        <v>353800.78</v>
      </c>
    </row>
    <row r="236" spans="1:14" ht="15">
      <c r="A236" s="20" t="s">
        <v>14</v>
      </c>
      <c r="B236" t="s">
        <v>62</v>
      </c>
      <c r="C236" s="20" t="s">
        <v>15</v>
      </c>
      <c r="D236" s="20"/>
      <c r="E236" s="21">
        <v>320</v>
      </c>
      <c r="F236" s="32"/>
      <c r="G236" s="32">
        <v>7543.2</v>
      </c>
      <c r="H236" s="20">
        <v>2413824</v>
      </c>
      <c r="I236" s="20">
        <v>201152</v>
      </c>
      <c r="J236" s="20"/>
      <c r="K236" s="20">
        <v>-6034.56</v>
      </c>
      <c r="L236" s="20"/>
      <c r="M236" s="20"/>
      <c r="N236" s="20">
        <f t="shared" si="34"/>
        <v>195117.44</v>
      </c>
    </row>
    <row r="237" spans="1:14" ht="15">
      <c r="A237" s="20" t="s">
        <v>14</v>
      </c>
      <c r="B237" t="s">
        <v>63</v>
      </c>
      <c r="C237" s="20" t="s">
        <v>16</v>
      </c>
      <c r="D237" s="20"/>
      <c r="E237" s="21">
        <v>341.9</v>
      </c>
      <c r="F237" s="21"/>
      <c r="G237" s="32">
        <v>7543.2</v>
      </c>
      <c r="H237" s="20">
        <v>2579020.08</v>
      </c>
      <c r="I237" s="20">
        <v>214918.34</v>
      </c>
      <c r="J237" s="20"/>
      <c r="K237" s="20">
        <v>-6447.55</v>
      </c>
      <c r="L237" s="20"/>
      <c r="M237" s="20"/>
      <c r="N237" s="20">
        <f t="shared" si="34"/>
        <v>208470.79</v>
      </c>
    </row>
    <row r="238" spans="1:14" ht="15">
      <c r="A238" s="20" t="s">
        <v>14</v>
      </c>
      <c r="B238" t="s">
        <v>86</v>
      </c>
      <c r="C238" s="20" t="s">
        <v>85</v>
      </c>
      <c r="D238" s="20"/>
      <c r="E238" s="21">
        <v>446.2</v>
      </c>
      <c r="F238" s="21"/>
      <c r="G238" s="32">
        <v>7543.2</v>
      </c>
      <c r="H238" s="20">
        <v>3365775.84</v>
      </c>
      <c r="I238" s="20">
        <v>280481.32</v>
      </c>
      <c r="J238" s="20"/>
      <c r="K238" s="20">
        <v>-8414.44</v>
      </c>
      <c r="L238" s="20">
        <v>-42075.009999999995</v>
      </c>
      <c r="M238" s="20"/>
      <c r="N238" s="20">
        <f t="shared" si="34"/>
        <v>229991.87</v>
      </c>
    </row>
    <row r="239" spans="1:14" ht="15">
      <c r="A239" s="20" t="s">
        <v>39</v>
      </c>
      <c r="B239" t="s">
        <v>64</v>
      </c>
      <c r="C239" s="20" t="s">
        <v>40</v>
      </c>
      <c r="D239" s="20"/>
      <c r="E239" s="21">
        <v>232.8</v>
      </c>
      <c r="F239" s="21"/>
      <c r="G239" s="32">
        <v>7630.13</v>
      </c>
      <c r="H239" s="20">
        <v>1776294.26</v>
      </c>
      <c r="I239" s="20">
        <v>148024.52</v>
      </c>
      <c r="J239" s="20"/>
      <c r="K239" s="20">
        <v>-4440.74</v>
      </c>
      <c r="L239" s="20"/>
      <c r="M239" s="20"/>
      <c r="N239" s="20">
        <f t="shared" si="34"/>
        <v>143583.78</v>
      </c>
    </row>
    <row r="240" spans="1:14" ht="15">
      <c r="A240" s="20" t="s">
        <v>39</v>
      </c>
      <c r="B240" t="s">
        <v>65</v>
      </c>
      <c r="C240" s="20" t="s">
        <v>46</v>
      </c>
      <c r="D240" s="20"/>
      <c r="E240" s="21">
        <v>450</v>
      </c>
      <c r="F240" s="21"/>
      <c r="G240" s="32">
        <v>7630.13</v>
      </c>
      <c r="H240" s="20">
        <v>3433558.5</v>
      </c>
      <c r="I240" s="20">
        <v>286129.88</v>
      </c>
      <c r="J240" s="20"/>
      <c r="K240" s="20">
        <v>-8583.9</v>
      </c>
      <c r="L240" s="20"/>
      <c r="M240" s="20"/>
      <c r="N240" s="20">
        <f t="shared" si="34"/>
        <v>277545.98</v>
      </c>
    </row>
    <row r="241" spans="1:14" ht="15">
      <c r="A241" s="20" t="s">
        <v>39</v>
      </c>
      <c r="B241" t="s">
        <v>92</v>
      </c>
      <c r="C241" s="20" t="s">
        <v>56</v>
      </c>
      <c r="D241" s="20"/>
      <c r="E241" s="21">
        <v>103.5</v>
      </c>
      <c r="F241" s="21"/>
      <c r="G241" s="32">
        <v>7630.13</v>
      </c>
      <c r="H241" s="20">
        <v>789718.46</v>
      </c>
      <c r="I241" s="20">
        <v>65809.87</v>
      </c>
      <c r="J241" s="20"/>
      <c r="K241" s="20">
        <v>-1974.3</v>
      </c>
      <c r="L241" s="20"/>
      <c r="M241" s="20"/>
      <c r="N241" s="20">
        <f t="shared" si="34"/>
        <v>63835.56999999999</v>
      </c>
    </row>
    <row r="242" spans="1:14" ht="15">
      <c r="A242" s="20" t="s">
        <v>54</v>
      </c>
      <c r="B242" t="s">
        <v>91</v>
      </c>
      <c r="C242" s="20" t="s">
        <v>55</v>
      </c>
      <c r="D242" s="20"/>
      <c r="E242" s="21">
        <v>68.8</v>
      </c>
      <c r="F242" s="21"/>
      <c r="G242" s="32">
        <v>7207.91</v>
      </c>
      <c r="H242" s="20">
        <v>495904.21</v>
      </c>
      <c r="I242" s="20">
        <v>41325.35</v>
      </c>
      <c r="J242" s="20"/>
      <c r="K242" s="20">
        <v>-1239.76</v>
      </c>
      <c r="L242" s="20"/>
      <c r="M242" s="20"/>
      <c r="N242" s="20">
        <f t="shared" si="34"/>
        <v>40085.59</v>
      </c>
    </row>
    <row r="243" spans="1:14" ht="15">
      <c r="A243" s="20" t="s">
        <v>47</v>
      </c>
      <c r="B243" t="s">
        <v>66</v>
      </c>
      <c r="C243" s="20" t="s">
        <v>48</v>
      </c>
      <c r="D243" s="20"/>
      <c r="E243" s="21">
        <v>425</v>
      </c>
      <c r="F243" s="21"/>
      <c r="G243" s="32">
        <v>7035.64</v>
      </c>
      <c r="H243" s="20">
        <v>2990147</v>
      </c>
      <c r="I243" s="20">
        <v>249178.92</v>
      </c>
      <c r="J243" s="20"/>
      <c r="K243" s="20">
        <v>-7475.37</v>
      </c>
      <c r="L243" s="20"/>
      <c r="M243" s="20"/>
      <c r="N243" s="20">
        <f t="shared" si="34"/>
        <v>241703.55000000002</v>
      </c>
    </row>
    <row r="244" spans="1:14" ht="15">
      <c r="A244" s="20" t="s">
        <v>17</v>
      </c>
      <c r="B244" t="s">
        <v>67</v>
      </c>
      <c r="C244" s="20" t="s">
        <v>18</v>
      </c>
      <c r="D244" s="20"/>
      <c r="E244" s="21">
        <v>320.9</v>
      </c>
      <c r="F244" s="21"/>
      <c r="G244" s="32">
        <v>7578.46</v>
      </c>
      <c r="H244" s="20">
        <v>2431927.81</v>
      </c>
      <c r="I244" s="20">
        <v>202660.65</v>
      </c>
      <c r="J244" s="20"/>
      <c r="K244" s="20">
        <v>-6079.82</v>
      </c>
      <c r="L244" s="20"/>
      <c r="M244" s="20"/>
      <c r="N244" s="20">
        <f t="shared" si="34"/>
        <v>196580.83</v>
      </c>
    </row>
    <row r="245" spans="1:14" ht="15">
      <c r="A245" s="20" t="s">
        <v>19</v>
      </c>
      <c r="B245" t="s">
        <v>68</v>
      </c>
      <c r="C245" s="20" t="s">
        <v>20</v>
      </c>
      <c r="D245" s="20"/>
      <c r="E245" s="21">
        <v>61</v>
      </c>
      <c r="F245" s="21"/>
      <c r="G245" s="32">
        <v>8260.8</v>
      </c>
      <c r="H245" s="20">
        <v>503908.8</v>
      </c>
      <c r="I245" s="20">
        <v>41992.4</v>
      </c>
      <c r="J245" s="20"/>
      <c r="K245" s="20">
        <v>-1259.77</v>
      </c>
      <c r="L245" s="20"/>
      <c r="M245" s="20"/>
      <c r="N245" s="20">
        <f t="shared" si="34"/>
        <v>40732.630000000005</v>
      </c>
    </row>
    <row r="246" spans="1:14" ht="15">
      <c r="A246" s="20" t="s">
        <v>21</v>
      </c>
      <c r="B246" t="s">
        <v>69</v>
      </c>
      <c r="C246" s="20" t="s">
        <v>22</v>
      </c>
      <c r="D246" s="20"/>
      <c r="E246" s="21">
        <v>312.3</v>
      </c>
      <c r="F246" s="21"/>
      <c r="G246" s="32">
        <v>7196.96</v>
      </c>
      <c r="H246" s="20">
        <v>2247610.61</v>
      </c>
      <c r="I246" s="20">
        <v>187300.88</v>
      </c>
      <c r="J246" s="20"/>
      <c r="K246" s="20">
        <v>-5619.03</v>
      </c>
      <c r="L246" s="20">
        <v>-27175</v>
      </c>
      <c r="M246" s="20"/>
      <c r="N246" s="20">
        <f t="shared" si="34"/>
        <v>154506.85</v>
      </c>
    </row>
    <row r="247" spans="1:14" ht="15">
      <c r="A247" s="20" t="s">
        <v>21</v>
      </c>
      <c r="B247" t="s">
        <v>70</v>
      </c>
      <c r="C247" s="29" t="s">
        <v>23</v>
      </c>
      <c r="D247" s="20"/>
      <c r="E247" s="21">
        <v>400</v>
      </c>
      <c r="F247" s="21"/>
      <c r="G247" s="32">
        <v>7196.96</v>
      </c>
      <c r="H247" s="20">
        <v>2878784</v>
      </c>
      <c r="I247" s="20">
        <v>239898.67</v>
      </c>
      <c r="J247" s="20"/>
      <c r="K247" s="20">
        <v>-7196.96</v>
      </c>
      <c r="L247" s="20"/>
      <c r="M247" s="20"/>
      <c r="N247" s="20">
        <f t="shared" si="34"/>
        <v>232701.71000000002</v>
      </c>
    </row>
    <row r="248" spans="1:14" ht="15">
      <c r="A248" s="20" t="s">
        <v>21</v>
      </c>
      <c r="B248" t="s">
        <v>71</v>
      </c>
      <c r="C248" s="20" t="s">
        <v>24</v>
      </c>
      <c r="D248" s="20"/>
      <c r="E248" s="21">
        <v>505.6</v>
      </c>
      <c r="F248" s="21"/>
      <c r="G248" s="32">
        <v>7196.96</v>
      </c>
      <c r="H248" s="20">
        <v>3638782.98</v>
      </c>
      <c r="I248" s="20">
        <v>303231.92</v>
      </c>
      <c r="J248" s="20"/>
      <c r="K248" s="20">
        <v>-9096.96</v>
      </c>
      <c r="L248" s="20">
        <v>-42510.41</v>
      </c>
      <c r="M248" s="20"/>
      <c r="N248" s="20">
        <f t="shared" si="34"/>
        <v>251624.54999999996</v>
      </c>
    </row>
    <row r="249" spans="1:14" ht="15">
      <c r="A249" s="20" t="s">
        <v>21</v>
      </c>
      <c r="B249" t="s">
        <v>72</v>
      </c>
      <c r="C249" s="20" t="s">
        <v>25</v>
      </c>
      <c r="D249" s="20"/>
      <c r="E249" s="21">
        <v>632</v>
      </c>
      <c r="F249" s="21"/>
      <c r="G249" s="32">
        <v>7196.96</v>
      </c>
      <c r="H249" s="20">
        <v>4548478.72</v>
      </c>
      <c r="I249" s="20">
        <v>379039.89</v>
      </c>
      <c r="J249" s="20"/>
      <c r="K249" s="20">
        <v>-11371.2</v>
      </c>
      <c r="L249" s="20"/>
      <c r="M249" s="20"/>
      <c r="N249" s="20">
        <f t="shared" si="34"/>
        <v>367668.69</v>
      </c>
    </row>
    <row r="250" spans="1:14" ht="15">
      <c r="A250" s="20" t="s">
        <v>21</v>
      </c>
      <c r="B250" t="s">
        <v>73</v>
      </c>
      <c r="C250" s="20" t="s">
        <v>41</v>
      </c>
      <c r="D250" s="20"/>
      <c r="E250" s="21">
        <v>384.8</v>
      </c>
      <c r="F250" s="21"/>
      <c r="G250" s="32">
        <v>7196.96</v>
      </c>
      <c r="H250" s="20">
        <v>2769390.21</v>
      </c>
      <c r="I250" s="20">
        <v>230782.52</v>
      </c>
      <c r="J250" s="20"/>
      <c r="K250" s="20">
        <v>-6923.48</v>
      </c>
      <c r="L250" s="20"/>
      <c r="M250" s="20"/>
      <c r="N250" s="20">
        <f t="shared" si="34"/>
        <v>223859.03999999998</v>
      </c>
    </row>
    <row r="251" spans="1:14" ht="15">
      <c r="A251" s="20" t="s">
        <v>21</v>
      </c>
      <c r="B251" t="s">
        <v>74</v>
      </c>
      <c r="C251" s="20" t="s">
        <v>42</v>
      </c>
      <c r="D251" s="20"/>
      <c r="E251" s="21">
        <v>269.3</v>
      </c>
      <c r="F251" s="21"/>
      <c r="G251" s="32">
        <v>7196.96</v>
      </c>
      <c r="H251" s="20">
        <v>1938141.33</v>
      </c>
      <c r="I251" s="20">
        <v>161511.78</v>
      </c>
      <c r="J251" s="20"/>
      <c r="K251" s="20">
        <v>-4845.35</v>
      </c>
      <c r="L251" s="20"/>
      <c r="M251" s="20"/>
      <c r="N251" s="20">
        <f t="shared" si="34"/>
        <v>156666.43</v>
      </c>
    </row>
    <row r="252" spans="1:14" ht="15">
      <c r="A252" s="20" t="s">
        <v>21</v>
      </c>
      <c r="B252" t="s">
        <v>75</v>
      </c>
      <c r="C252" s="20" t="s">
        <v>43</v>
      </c>
      <c r="D252" s="20"/>
      <c r="E252" s="21">
        <v>305</v>
      </c>
      <c r="F252" s="21"/>
      <c r="G252" s="32">
        <v>7196.96</v>
      </c>
      <c r="H252" s="20">
        <v>2195072.8</v>
      </c>
      <c r="I252" s="20">
        <v>182922.73</v>
      </c>
      <c r="J252" s="20"/>
      <c r="K252" s="20">
        <v>-5487.68</v>
      </c>
      <c r="L252" s="20">
        <v>-14108.48</v>
      </c>
      <c r="M252" s="20"/>
      <c r="N252" s="20">
        <f t="shared" si="34"/>
        <v>163326.57</v>
      </c>
    </row>
    <row r="253" spans="1:14" ht="15">
      <c r="A253" s="20" t="s">
        <v>26</v>
      </c>
      <c r="B253" t="s">
        <v>76</v>
      </c>
      <c r="C253" s="20" t="s">
        <v>27</v>
      </c>
      <c r="D253" s="20"/>
      <c r="E253" s="21">
        <v>239</v>
      </c>
      <c r="F253" s="21"/>
      <c r="G253" s="32">
        <v>7529.58</v>
      </c>
      <c r="H253" s="20">
        <v>1799569.62</v>
      </c>
      <c r="I253" s="20">
        <v>149964.14</v>
      </c>
      <c r="J253" s="20"/>
      <c r="K253" s="20">
        <v>-4498.92</v>
      </c>
      <c r="L253" s="20"/>
      <c r="M253" s="20"/>
      <c r="N253" s="20">
        <f t="shared" si="34"/>
        <v>145465.22</v>
      </c>
    </row>
    <row r="254" spans="1:14" ht="15">
      <c r="A254" s="20" t="s">
        <v>26</v>
      </c>
      <c r="B254" t="s">
        <v>77</v>
      </c>
      <c r="C254" s="20" t="s">
        <v>49</v>
      </c>
      <c r="D254" s="20"/>
      <c r="E254" s="21">
        <v>192.6</v>
      </c>
      <c r="F254" s="21"/>
      <c r="G254" s="32">
        <v>7529.58</v>
      </c>
      <c r="H254" s="20">
        <v>1450197.11</v>
      </c>
      <c r="I254" s="20">
        <v>120849.76</v>
      </c>
      <c r="J254" s="20"/>
      <c r="K254" s="20">
        <v>-3625.49</v>
      </c>
      <c r="L254" s="20"/>
      <c r="M254" s="20"/>
      <c r="N254" s="20">
        <f t="shared" si="34"/>
        <v>117224.26999999999</v>
      </c>
    </row>
    <row r="255" spans="1:14" ht="15">
      <c r="A255" s="20" t="s">
        <v>28</v>
      </c>
      <c r="B255" t="s">
        <v>78</v>
      </c>
      <c r="C255" s="20" t="s">
        <v>29</v>
      </c>
      <c r="D255" s="20"/>
      <c r="E255" s="21">
        <v>310</v>
      </c>
      <c r="F255" s="21"/>
      <c r="G255" s="32">
        <v>7145.44</v>
      </c>
      <c r="H255" s="20">
        <v>2215086.4</v>
      </c>
      <c r="I255" s="20">
        <v>184590.53</v>
      </c>
      <c r="J255" s="20"/>
      <c r="K255" s="20">
        <v>-5537.72</v>
      </c>
      <c r="L255" s="20"/>
      <c r="M255" s="20"/>
      <c r="N255" s="20">
        <f t="shared" si="34"/>
        <v>179052.81</v>
      </c>
    </row>
    <row r="256" spans="1:14" ht="15">
      <c r="A256" s="20" t="s">
        <v>28</v>
      </c>
      <c r="B256" t="s">
        <v>79</v>
      </c>
      <c r="C256" s="20" t="s">
        <v>30</v>
      </c>
      <c r="D256" s="20"/>
      <c r="E256" s="21">
        <v>178</v>
      </c>
      <c r="F256" s="21"/>
      <c r="G256" s="32">
        <v>7145.44</v>
      </c>
      <c r="H256" s="20">
        <v>1271888.32</v>
      </c>
      <c r="I256" s="20">
        <v>105990.69</v>
      </c>
      <c r="J256" s="20"/>
      <c r="K256" s="20">
        <v>-3179.72</v>
      </c>
      <c r="L256" s="20"/>
      <c r="M256" s="20"/>
      <c r="N256" s="20">
        <f t="shared" si="34"/>
        <v>102810.97</v>
      </c>
    </row>
    <row r="257" spans="1:14" ht="15">
      <c r="A257" s="20" t="s">
        <v>31</v>
      </c>
      <c r="B257" t="s">
        <v>80</v>
      </c>
      <c r="C257" s="20" t="s">
        <v>32</v>
      </c>
      <c r="D257" s="20"/>
      <c r="E257" s="21">
        <v>255.9</v>
      </c>
      <c r="F257" s="21"/>
      <c r="G257" s="32">
        <v>6919.92</v>
      </c>
      <c r="H257" s="20">
        <v>1770807.53</v>
      </c>
      <c r="I257" s="20">
        <v>147567.29</v>
      </c>
      <c r="J257" s="20"/>
      <c r="K257" s="20">
        <v>-4427.02</v>
      </c>
      <c r="L257" s="20">
        <v>-40850</v>
      </c>
      <c r="M257" s="20"/>
      <c r="N257" s="20">
        <f t="shared" si="34"/>
        <v>102290.27000000002</v>
      </c>
    </row>
    <row r="258" spans="1:14" ht="15">
      <c r="A258" s="20" t="s">
        <v>31</v>
      </c>
      <c r="B258" t="s">
        <v>81</v>
      </c>
      <c r="C258" s="20" t="s">
        <v>44</v>
      </c>
      <c r="D258" s="20"/>
      <c r="E258" s="21">
        <v>368</v>
      </c>
      <c r="F258" s="21"/>
      <c r="G258" s="32">
        <v>6919.92</v>
      </c>
      <c r="H258" s="20">
        <v>2546530.56</v>
      </c>
      <c r="I258" s="20">
        <v>212210.88</v>
      </c>
      <c r="J258" s="20"/>
      <c r="K258" s="20">
        <v>-6366.33</v>
      </c>
      <c r="L258" s="20"/>
      <c r="M258" s="20"/>
      <c r="N258" s="20">
        <f t="shared" si="34"/>
        <v>205844.55000000002</v>
      </c>
    </row>
    <row r="259" spans="1:14" ht="15">
      <c r="A259" s="20" t="s">
        <v>31</v>
      </c>
      <c r="B259" t="s">
        <v>82</v>
      </c>
      <c r="C259" s="20" t="s">
        <v>37</v>
      </c>
      <c r="D259" s="20"/>
      <c r="E259" s="21">
        <v>780</v>
      </c>
      <c r="F259" s="21"/>
      <c r="G259" s="32">
        <v>6919.92</v>
      </c>
      <c r="H259" s="20">
        <v>5397537.6</v>
      </c>
      <c r="I259" s="20">
        <v>449794.8</v>
      </c>
      <c r="J259" s="20"/>
      <c r="K259" s="20">
        <v>-13493.84</v>
      </c>
      <c r="L259" s="20"/>
      <c r="M259" s="20"/>
      <c r="N259" s="20">
        <f t="shared" si="34"/>
        <v>436300.95999999996</v>
      </c>
    </row>
    <row r="260" spans="1:14" ht="15">
      <c r="A260" s="20" t="s">
        <v>33</v>
      </c>
      <c r="B260" t="s">
        <v>83</v>
      </c>
      <c r="C260" s="20" t="s">
        <v>34</v>
      </c>
      <c r="D260" s="20"/>
      <c r="E260" s="21">
        <v>689.7</v>
      </c>
      <c r="F260" s="20"/>
      <c r="G260" s="32">
        <v>6919.92</v>
      </c>
      <c r="H260" s="20">
        <v>4772668.82</v>
      </c>
      <c r="I260" s="20">
        <v>397722.4</v>
      </c>
      <c r="J260" s="20"/>
      <c r="K260" s="20">
        <v>-11931.67</v>
      </c>
      <c r="L260" s="20">
        <v>-65555.21</v>
      </c>
      <c r="M260" s="20"/>
      <c r="N260" s="20">
        <f t="shared" si="34"/>
        <v>320235.52</v>
      </c>
    </row>
    <row r="261" spans="1:14" ht="15">
      <c r="A261" s="20" t="s">
        <v>35</v>
      </c>
      <c r="B261" t="s">
        <v>84</v>
      </c>
      <c r="C261" s="20" t="s">
        <v>36</v>
      </c>
      <c r="D261" s="20"/>
      <c r="E261" s="21">
        <v>159</v>
      </c>
      <c r="F261" s="20"/>
      <c r="G261" s="32">
        <v>7279.94</v>
      </c>
      <c r="H261" s="20">
        <v>1157510.46</v>
      </c>
      <c r="I261" s="20">
        <v>96459.21</v>
      </c>
      <c r="J261" s="20"/>
      <c r="K261" s="20">
        <v>-2893.78</v>
      </c>
      <c r="L261" s="20"/>
      <c r="M261" s="20"/>
      <c r="N261" s="20">
        <f t="shared" si="34"/>
        <v>93565.43000000001</v>
      </c>
    </row>
    <row r="262" spans="1:14" ht="15">
      <c r="A262" s="20"/>
      <c r="C262" s="20"/>
      <c r="D262" s="20"/>
      <c r="E262" s="21"/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1:14" ht="15">
      <c r="A263" s="20"/>
      <c r="C263" s="20"/>
      <c r="D263" s="20"/>
      <c r="E263" s="21">
        <v>14773.599999999999</v>
      </c>
      <c r="F263" s="20"/>
      <c r="G263" s="20"/>
      <c r="H263" s="32">
        <v>106561054.65999998</v>
      </c>
      <c r="I263" s="32">
        <v>8880087.89</v>
      </c>
      <c r="J263" s="20"/>
      <c r="K263" s="20">
        <v>-266402.65</v>
      </c>
      <c r="L263" s="20">
        <f>SUM(L231:L261)</f>
        <v>-818162.96</v>
      </c>
      <c r="M263" s="20"/>
      <c r="N263" s="32">
        <f>SUM(N231:N262)</f>
        <v>7795522.2799999975</v>
      </c>
    </row>
    <row r="267" spans="1:14" ht="51.75">
      <c r="A267" s="40" t="s">
        <v>98</v>
      </c>
      <c r="B267" s="41" t="s">
        <v>50</v>
      </c>
      <c r="C267" s="40" t="s">
        <v>51</v>
      </c>
      <c r="D267" s="40"/>
      <c r="E267" s="40" t="s">
        <v>0</v>
      </c>
      <c r="F267" s="40" t="s">
        <v>1</v>
      </c>
      <c r="G267" s="40" t="s">
        <v>2</v>
      </c>
      <c r="H267" s="40" t="s">
        <v>3</v>
      </c>
      <c r="I267" s="40" t="s">
        <v>4</v>
      </c>
      <c r="J267" s="40" t="s">
        <v>5</v>
      </c>
      <c r="K267" s="40" t="s">
        <v>6</v>
      </c>
      <c r="L267" s="40" t="s">
        <v>38</v>
      </c>
      <c r="M267" s="40"/>
      <c r="N267" s="40" t="s">
        <v>7</v>
      </c>
    </row>
    <row r="268" spans="1:14" ht="15">
      <c r="A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</row>
    <row r="269" spans="1:14" ht="15">
      <c r="A269" s="20" t="s">
        <v>8</v>
      </c>
      <c r="B269" t="s">
        <v>57</v>
      </c>
      <c r="C269" s="20" t="s">
        <v>46</v>
      </c>
      <c r="D269" s="20"/>
      <c r="E269" s="38">
        <v>405</v>
      </c>
      <c r="F269" s="20"/>
      <c r="G269" s="20">
        <v>7117.93</v>
      </c>
      <c r="H269" s="20">
        <v>2882761.65</v>
      </c>
      <c r="I269" s="20">
        <v>240230.14</v>
      </c>
      <c r="J269" s="20"/>
      <c r="K269" s="20">
        <v>-7206.9</v>
      </c>
      <c r="L269" s="20"/>
      <c r="M269" s="20"/>
      <c r="N269" s="20">
        <f>I269+J269+K269+L269</f>
        <v>233023.24000000002</v>
      </c>
    </row>
    <row r="270" spans="1:14" ht="15">
      <c r="A270" s="20" t="s">
        <v>8</v>
      </c>
      <c r="B270" t="s">
        <v>58</v>
      </c>
      <c r="C270" s="20" t="s">
        <v>9</v>
      </c>
      <c r="D270" s="20"/>
      <c r="E270" s="21">
        <v>2078</v>
      </c>
      <c r="F270" s="21"/>
      <c r="G270" s="20">
        <v>7117.93</v>
      </c>
      <c r="H270" s="20">
        <v>14791058.54</v>
      </c>
      <c r="I270" s="20">
        <v>1232588.21</v>
      </c>
      <c r="J270" s="20"/>
      <c r="K270" s="20">
        <v>-36977.65</v>
      </c>
      <c r="L270" s="20">
        <v>-175617.19</v>
      </c>
      <c r="M270" s="20"/>
      <c r="N270" s="20">
        <f aca="true" t="shared" si="35" ref="N270:N299">I270+J270+K270+L270</f>
        <v>1019993.3700000001</v>
      </c>
    </row>
    <row r="271" spans="1:14" ht="15">
      <c r="A271" s="20" t="s">
        <v>8</v>
      </c>
      <c r="B271" t="s">
        <v>59</v>
      </c>
      <c r="C271" s="20" t="s">
        <v>45</v>
      </c>
      <c r="D271" s="20"/>
      <c r="E271" s="21">
        <v>1773.1</v>
      </c>
      <c r="F271" s="21"/>
      <c r="G271" s="20">
        <v>7117.93</v>
      </c>
      <c r="H271" s="20">
        <v>12620801.68</v>
      </c>
      <c r="I271" s="20">
        <v>1051733.47</v>
      </c>
      <c r="J271" s="20"/>
      <c r="K271" s="20">
        <v>-31552</v>
      </c>
      <c r="L271" s="20">
        <v>-215081.66</v>
      </c>
      <c r="M271" s="20"/>
      <c r="N271" s="20">
        <f t="shared" si="35"/>
        <v>805099.8099999999</v>
      </c>
    </row>
    <row r="272" spans="1:14" ht="15">
      <c r="A272" s="20" t="s">
        <v>10</v>
      </c>
      <c r="B272" t="s">
        <v>60</v>
      </c>
      <c r="C272" s="20" t="s">
        <v>11</v>
      </c>
      <c r="D272" s="20"/>
      <c r="E272" s="21">
        <v>1022.7</v>
      </c>
      <c r="F272" s="21"/>
      <c r="G272" s="32">
        <v>7493.29</v>
      </c>
      <c r="H272" s="20">
        <v>7663387.68</v>
      </c>
      <c r="I272" s="20">
        <v>638615.64</v>
      </c>
      <c r="J272" s="20"/>
      <c r="K272" s="20">
        <v>-19158.47</v>
      </c>
      <c r="L272" s="20">
        <v>-126624.38</v>
      </c>
      <c r="M272" s="20"/>
      <c r="N272" s="20">
        <f t="shared" si="35"/>
        <v>492832.79000000004</v>
      </c>
    </row>
    <row r="273" spans="1:14" ht="15">
      <c r="A273" s="20" t="s">
        <v>12</v>
      </c>
      <c r="B273" t="s">
        <v>61</v>
      </c>
      <c r="C273" s="20" t="s">
        <v>13</v>
      </c>
      <c r="D273" s="20"/>
      <c r="E273" s="21">
        <v>743.5</v>
      </c>
      <c r="F273" s="21"/>
      <c r="G273" s="32">
        <v>7027.45</v>
      </c>
      <c r="H273" s="20">
        <v>5224909.08</v>
      </c>
      <c r="I273" s="20">
        <v>435409.09</v>
      </c>
      <c r="J273" s="20"/>
      <c r="K273" s="20">
        <v>-13062.27</v>
      </c>
      <c r="L273" s="20">
        <v>-68546.04000000001</v>
      </c>
      <c r="M273" s="20"/>
      <c r="N273" s="20">
        <f t="shared" si="35"/>
        <v>353800.78</v>
      </c>
    </row>
    <row r="274" spans="1:14" ht="15">
      <c r="A274" s="20" t="s">
        <v>14</v>
      </c>
      <c r="B274" t="s">
        <v>62</v>
      </c>
      <c r="C274" s="20" t="s">
        <v>15</v>
      </c>
      <c r="D274" s="20"/>
      <c r="E274" s="21">
        <v>320</v>
      </c>
      <c r="F274" s="32"/>
      <c r="G274" s="32">
        <v>7543.2</v>
      </c>
      <c r="H274" s="20">
        <v>2413824</v>
      </c>
      <c r="I274" s="20">
        <v>201152</v>
      </c>
      <c r="J274" s="20"/>
      <c r="K274" s="20">
        <v>-6034.56</v>
      </c>
      <c r="L274" s="20"/>
      <c r="M274" s="20"/>
      <c r="N274" s="20">
        <f t="shared" si="35"/>
        <v>195117.44</v>
      </c>
    </row>
    <row r="275" spans="1:14" ht="15">
      <c r="A275" s="20" t="s">
        <v>14</v>
      </c>
      <c r="B275" t="s">
        <v>63</v>
      </c>
      <c r="C275" s="20" t="s">
        <v>16</v>
      </c>
      <c r="D275" s="20"/>
      <c r="E275" s="21">
        <v>341.9</v>
      </c>
      <c r="F275" s="21"/>
      <c r="G275" s="32">
        <v>7543.2</v>
      </c>
      <c r="H275" s="20">
        <v>2579020.08</v>
      </c>
      <c r="I275" s="20">
        <v>214918.34</v>
      </c>
      <c r="J275" s="20"/>
      <c r="K275" s="20">
        <v>-6447.55</v>
      </c>
      <c r="L275" s="20"/>
      <c r="M275" s="20"/>
      <c r="N275" s="20">
        <f t="shared" si="35"/>
        <v>208470.79</v>
      </c>
    </row>
    <row r="276" spans="1:14" ht="15">
      <c r="A276" s="20" t="s">
        <v>14</v>
      </c>
      <c r="B276" t="s">
        <v>86</v>
      </c>
      <c r="C276" s="20" t="s">
        <v>85</v>
      </c>
      <c r="D276" s="20"/>
      <c r="E276" s="21">
        <v>446.2</v>
      </c>
      <c r="F276" s="21"/>
      <c r="G276" s="32">
        <v>7543.2</v>
      </c>
      <c r="H276" s="20">
        <v>3365775.84</v>
      </c>
      <c r="I276" s="20">
        <v>280481.32</v>
      </c>
      <c r="J276" s="20"/>
      <c r="K276" s="20">
        <v>-8414.44</v>
      </c>
      <c r="L276" s="20">
        <v>-42075.009999999995</v>
      </c>
      <c r="M276" s="20"/>
      <c r="N276" s="20">
        <f t="shared" si="35"/>
        <v>229991.87</v>
      </c>
    </row>
    <row r="277" spans="1:14" ht="15">
      <c r="A277" s="20" t="s">
        <v>39</v>
      </c>
      <c r="B277" t="s">
        <v>64</v>
      </c>
      <c r="C277" s="20" t="s">
        <v>40</v>
      </c>
      <c r="D277" s="20"/>
      <c r="E277" s="21">
        <v>232.8</v>
      </c>
      <c r="F277" s="21"/>
      <c r="G277" s="32">
        <v>7630.13</v>
      </c>
      <c r="H277" s="20">
        <v>1776294.26</v>
      </c>
      <c r="I277" s="20">
        <v>148024.52</v>
      </c>
      <c r="J277" s="20"/>
      <c r="K277" s="20">
        <v>-4440.74</v>
      </c>
      <c r="L277" s="20"/>
      <c r="M277" s="20"/>
      <c r="N277" s="20">
        <f t="shared" si="35"/>
        <v>143583.78</v>
      </c>
    </row>
    <row r="278" spans="1:14" ht="15">
      <c r="A278" s="20" t="s">
        <v>39</v>
      </c>
      <c r="B278" t="s">
        <v>65</v>
      </c>
      <c r="C278" s="20" t="s">
        <v>46</v>
      </c>
      <c r="D278" s="20"/>
      <c r="E278" s="21">
        <v>450</v>
      </c>
      <c r="F278" s="21"/>
      <c r="G278" s="32">
        <v>7630.13</v>
      </c>
      <c r="H278" s="20">
        <v>3433558.5</v>
      </c>
      <c r="I278" s="20">
        <v>286129.88</v>
      </c>
      <c r="J278" s="20"/>
      <c r="K278" s="20">
        <v>-8583.9</v>
      </c>
      <c r="L278" s="20"/>
      <c r="M278" s="20"/>
      <c r="N278" s="20">
        <f t="shared" si="35"/>
        <v>277545.98</v>
      </c>
    </row>
    <row r="279" spans="1:14" ht="15">
      <c r="A279" s="20" t="s">
        <v>39</v>
      </c>
      <c r="B279" t="s">
        <v>92</v>
      </c>
      <c r="C279" s="20" t="s">
        <v>56</v>
      </c>
      <c r="D279" s="20"/>
      <c r="E279" s="21">
        <v>103.5</v>
      </c>
      <c r="F279" s="21"/>
      <c r="G279" s="32">
        <v>7630.13</v>
      </c>
      <c r="H279" s="20">
        <v>789718.46</v>
      </c>
      <c r="I279" s="20">
        <v>65809.87</v>
      </c>
      <c r="J279" s="20"/>
      <c r="K279" s="20">
        <v>-1974.3</v>
      </c>
      <c r="L279" s="20"/>
      <c r="M279" s="20"/>
      <c r="N279" s="20">
        <f t="shared" si="35"/>
        <v>63835.56999999999</v>
      </c>
    </row>
    <row r="280" spans="1:14" ht="15">
      <c r="A280" s="20" t="s">
        <v>54</v>
      </c>
      <c r="B280" t="s">
        <v>91</v>
      </c>
      <c r="C280" s="20" t="s">
        <v>55</v>
      </c>
      <c r="D280" s="20"/>
      <c r="E280" s="21">
        <v>68.8</v>
      </c>
      <c r="F280" s="21"/>
      <c r="G280" s="32">
        <v>7207.91</v>
      </c>
      <c r="H280" s="20">
        <v>495904.21</v>
      </c>
      <c r="I280" s="20">
        <v>41325.35</v>
      </c>
      <c r="J280" s="20"/>
      <c r="K280" s="20">
        <v>-1239.76</v>
      </c>
      <c r="L280" s="20"/>
      <c r="M280" s="20"/>
      <c r="N280" s="20">
        <f t="shared" si="35"/>
        <v>40085.59</v>
      </c>
    </row>
    <row r="281" spans="1:14" ht="15">
      <c r="A281" s="20" t="s">
        <v>47</v>
      </c>
      <c r="B281" t="s">
        <v>66</v>
      </c>
      <c r="C281" s="20" t="s">
        <v>48</v>
      </c>
      <c r="D281" s="20"/>
      <c r="E281" s="21">
        <v>425</v>
      </c>
      <c r="F281" s="21"/>
      <c r="G281" s="32">
        <v>7035.64</v>
      </c>
      <c r="H281" s="20">
        <v>2990147</v>
      </c>
      <c r="I281" s="20">
        <v>249178.92</v>
      </c>
      <c r="J281" s="20"/>
      <c r="K281" s="20">
        <v>-7475.37</v>
      </c>
      <c r="L281" s="20"/>
      <c r="M281" s="20"/>
      <c r="N281" s="20">
        <f t="shared" si="35"/>
        <v>241703.55000000002</v>
      </c>
    </row>
    <row r="282" spans="1:14" ht="15">
      <c r="A282" s="20" t="s">
        <v>17</v>
      </c>
      <c r="B282" t="s">
        <v>67</v>
      </c>
      <c r="C282" s="20" t="s">
        <v>18</v>
      </c>
      <c r="D282" s="20"/>
      <c r="E282" s="21">
        <v>320.9</v>
      </c>
      <c r="F282" s="21"/>
      <c r="G282" s="32">
        <v>7578.46</v>
      </c>
      <c r="H282" s="20">
        <v>2431927.81</v>
      </c>
      <c r="I282" s="20">
        <v>202660.65</v>
      </c>
      <c r="J282" s="20"/>
      <c r="K282" s="20">
        <v>-6079.82</v>
      </c>
      <c r="L282" s="20"/>
      <c r="M282" s="20"/>
      <c r="N282" s="20">
        <f t="shared" si="35"/>
        <v>196580.83</v>
      </c>
    </row>
    <row r="283" spans="1:14" ht="15">
      <c r="A283" s="20" t="s">
        <v>19</v>
      </c>
      <c r="B283" t="s">
        <v>68</v>
      </c>
      <c r="C283" s="20" t="s">
        <v>20</v>
      </c>
      <c r="D283" s="20"/>
      <c r="E283" s="21">
        <v>61</v>
      </c>
      <c r="F283" s="21"/>
      <c r="G283" s="32">
        <v>8260.8</v>
      </c>
      <c r="H283" s="20">
        <v>503908.8</v>
      </c>
      <c r="I283" s="20">
        <v>41992.4</v>
      </c>
      <c r="J283" s="20"/>
      <c r="K283" s="20">
        <v>-1259.77</v>
      </c>
      <c r="L283" s="20"/>
      <c r="M283" s="20"/>
      <c r="N283" s="20">
        <f t="shared" si="35"/>
        <v>40732.630000000005</v>
      </c>
    </row>
    <row r="284" spans="1:14" ht="15">
      <c r="A284" s="20" t="s">
        <v>21</v>
      </c>
      <c r="B284" t="s">
        <v>69</v>
      </c>
      <c r="C284" s="20" t="s">
        <v>22</v>
      </c>
      <c r="D284" s="20"/>
      <c r="E284" s="21">
        <v>312.3</v>
      </c>
      <c r="F284" s="21"/>
      <c r="G284" s="32">
        <v>7196.96</v>
      </c>
      <c r="H284" s="20">
        <v>2247610.61</v>
      </c>
      <c r="I284" s="20">
        <v>187300.88</v>
      </c>
      <c r="J284" s="20"/>
      <c r="K284" s="20">
        <v>-5619.03</v>
      </c>
      <c r="L284" s="20">
        <v>-27175</v>
      </c>
      <c r="M284" s="20"/>
      <c r="N284" s="20">
        <f t="shared" si="35"/>
        <v>154506.85</v>
      </c>
    </row>
    <row r="285" spans="1:14" ht="15">
      <c r="A285" s="20" t="s">
        <v>21</v>
      </c>
      <c r="B285" t="s">
        <v>70</v>
      </c>
      <c r="C285" s="29" t="s">
        <v>23</v>
      </c>
      <c r="D285" s="20"/>
      <c r="E285" s="21">
        <v>400</v>
      </c>
      <c r="F285" s="21"/>
      <c r="G285" s="32">
        <v>7196.96</v>
      </c>
      <c r="H285" s="20">
        <v>2878784</v>
      </c>
      <c r="I285" s="20">
        <v>239898.67</v>
      </c>
      <c r="J285" s="20"/>
      <c r="K285" s="20">
        <v>-7196.96</v>
      </c>
      <c r="L285" s="20"/>
      <c r="M285" s="20"/>
      <c r="N285" s="20">
        <f t="shared" si="35"/>
        <v>232701.71000000002</v>
      </c>
    </row>
    <row r="286" spans="1:14" ht="15">
      <c r="A286" s="20" t="s">
        <v>21</v>
      </c>
      <c r="B286" t="s">
        <v>71</v>
      </c>
      <c r="C286" s="20" t="s">
        <v>24</v>
      </c>
      <c r="D286" s="20"/>
      <c r="E286" s="21">
        <v>505.6</v>
      </c>
      <c r="F286" s="21"/>
      <c r="G286" s="32">
        <v>7196.96</v>
      </c>
      <c r="H286" s="20">
        <v>3638782.98</v>
      </c>
      <c r="I286" s="20">
        <v>303231.92</v>
      </c>
      <c r="J286" s="20"/>
      <c r="K286" s="20">
        <v>-9096.96</v>
      </c>
      <c r="L286" s="20">
        <v>-42510.41</v>
      </c>
      <c r="M286" s="20"/>
      <c r="N286" s="20">
        <f t="shared" si="35"/>
        <v>251624.54999999996</v>
      </c>
    </row>
    <row r="287" spans="1:14" ht="15">
      <c r="A287" s="20" t="s">
        <v>21</v>
      </c>
      <c r="B287" t="s">
        <v>72</v>
      </c>
      <c r="C287" s="20" t="s">
        <v>25</v>
      </c>
      <c r="D287" s="20"/>
      <c r="E287" s="21">
        <v>632</v>
      </c>
      <c r="F287" s="21"/>
      <c r="G287" s="32">
        <v>7196.96</v>
      </c>
      <c r="H287" s="20">
        <v>4548478.72</v>
      </c>
      <c r="I287" s="20">
        <v>379039.89</v>
      </c>
      <c r="J287" s="20"/>
      <c r="K287" s="20">
        <v>-11371.2</v>
      </c>
      <c r="L287" s="20"/>
      <c r="M287" s="20"/>
      <c r="N287" s="20">
        <f t="shared" si="35"/>
        <v>367668.69</v>
      </c>
    </row>
    <row r="288" spans="1:14" ht="15">
      <c r="A288" s="20" t="s">
        <v>21</v>
      </c>
      <c r="B288" t="s">
        <v>73</v>
      </c>
      <c r="C288" s="20" t="s">
        <v>41</v>
      </c>
      <c r="D288" s="20"/>
      <c r="E288" s="21">
        <v>384.8</v>
      </c>
      <c r="F288" s="21"/>
      <c r="G288" s="32">
        <v>7196.96</v>
      </c>
      <c r="H288" s="20">
        <v>2769390.21</v>
      </c>
      <c r="I288" s="20">
        <v>230782.52</v>
      </c>
      <c r="J288" s="20"/>
      <c r="K288" s="20">
        <v>-6923.48</v>
      </c>
      <c r="L288" s="20"/>
      <c r="M288" s="20"/>
      <c r="N288" s="20">
        <f t="shared" si="35"/>
        <v>223859.03999999998</v>
      </c>
    </row>
    <row r="289" spans="1:14" ht="15">
      <c r="A289" s="20" t="s">
        <v>21</v>
      </c>
      <c r="B289" t="s">
        <v>74</v>
      </c>
      <c r="C289" s="20" t="s">
        <v>42</v>
      </c>
      <c r="D289" s="20"/>
      <c r="E289" s="21">
        <v>269.3</v>
      </c>
      <c r="F289" s="21"/>
      <c r="G289" s="32">
        <v>7196.96</v>
      </c>
      <c r="H289" s="20">
        <v>1938141.33</v>
      </c>
      <c r="I289" s="20">
        <v>161511.78</v>
      </c>
      <c r="J289" s="20"/>
      <c r="K289" s="20">
        <v>-4845.35</v>
      </c>
      <c r="L289" s="20"/>
      <c r="M289" s="20"/>
      <c r="N289" s="20">
        <f t="shared" si="35"/>
        <v>156666.43</v>
      </c>
    </row>
    <row r="290" spans="1:14" ht="15">
      <c r="A290" s="20" t="s">
        <v>21</v>
      </c>
      <c r="B290" t="s">
        <v>75</v>
      </c>
      <c r="C290" s="20" t="s">
        <v>43</v>
      </c>
      <c r="D290" s="20"/>
      <c r="E290" s="21">
        <v>305</v>
      </c>
      <c r="F290" s="21"/>
      <c r="G290" s="32">
        <v>7196.96</v>
      </c>
      <c r="H290" s="20">
        <v>2195072.8</v>
      </c>
      <c r="I290" s="20">
        <v>182922.73</v>
      </c>
      <c r="J290" s="20"/>
      <c r="K290" s="20">
        <v>-5487.68</v>
      </c>
      <c r="L290" s="20">
        <v>-14108.48</v>
      </c>
      <c r="M290" s="20"/>
      <c r="N290" s="20">
        <f t="shared" si="35"/>
        <v>163326.57</v>
      </c>
    </row>
    <row r="291" spans="1:14" ht="15">
      <c r="A291" s="20" t="s">
        <v>26</v>
      </c>
      <c r="B291" t="s">
        <v>76</v>
      </c>
      <c r="C291" s="20" t="s">
        <v>27</v>
      </c>
      <c r="D291" s="20"/>
      <c r="E291" s="21">
        <v>239</v>
      </c>
      <c r="F291" s="21"/>
      <c r="G291" s="32">
        <v>7529.58</v>
      </c>
      <c r="H291" s="20">
        <v>1799569.62</v>
      </c>
      <c r="I291" s="20">
        <v>149964.14</v>
      </c>
      <c r="J291" s="20"/>
      <c r="K291" s="20">
        <v>-4498.92</v>
      </c>
      <c r="L291" s="20"/>
      <c r="M291" s="20"/>
      <c r="N291" s="20">
        <f t="shared" si="35"/>
        <v>145465.22</v>
      </c>
    </row>
    <row r="292" spans="1:14" ht="15">
      <c r="A292" s="20" t="s">
        <v>26</v>
      </c>
      <c r="B292" t="s">
        <v>77</v>
      </c>
      <c r="C292" s="20" t="s">
        <v>49</v>
      </c>
      <c r="D292" s="20"/>
      <c r="E292" s="21">
        <v>192.6</v>
      </c>
      <c r="F292" s="21"/>
      <c r="G292" s="32">
        <v>7529.58</v>
      </c>
      <c r="H292" s="20">
        <v>1450197.11</v>
      </c>
      <c r="I292" s="20">
        <v>120849.76</v>
      </c>
      <c r="J292" s="20"/>
      <c r="K292" s="20">
        <v>-3625.49</v>
      </c>
      <c r="L292" s="20"/>
      <c r="M292" s="20"/>
      <c r="N292" s="20">
        <f t="shared" si="35"/>
        <v>117224.26999999999</v>
      </c>
    </row>
    <row r="293" spans="1:14" ht="15">
      <c r="A293" s="20" t="s">
        <v>28</v>
      </c>
      <c r="B293" t="s">
        <v>78</v>
      </c>
      <c r="C293" s="20" t="s">
        <v>29</v>
      </c>
      <c r="D293" s="20"/>
      <c r="E293" s="21">
        <v>310</v>
      </c>
      <c r="F293" s="21"/>
      <c r="G293" s="32">
        <v>7145.44</v>
      </c>
      <c r="H293" s="20">
        <v>2215086.4</v>
      </c>
      <c r="I293" s="20">
        <v>184590.53</v>
      </c>
      <c r="J293" s="20"/>
      <c r="K293" s="20">
        <v>-5537.72</v>
      </c>
      <c r="L293" s="20"/>
      <c r="M293" s="20"/>
      <c r="N293" s="20">
        <f t="shared" si="35"/>
        <v>179052.81</v>
      </c>
    </row>
    <row r="294" spans="1:14" ht="15">
      <c r="A294" s="20" t="s">
        <v>28</v>
      </c>
      <c r="B294" t="s">
        <v>79</v>
      </c>
      <c r="C294" s="20" t="s">
        <v>30</v>
      </c>
      <c r="D294" s="20"/>
      <c r="E294" s="21">
        <v>178</v>
      </c>
      <c r="F294" s="21"/>
      <c r="G294" s="32">
        <v>7145.44</v>
      </c>
      <c r="H294" s="20">
        <v>1271888.32</v>
      </c>
      <c r="I294" s="20">
        <v>105990.69</v>
      </c>
      <c r="J294" s="20"/>
      <c r="K294" s="20">
        <v>-3179.72</v>
      </c>
      <c r="L294" s="20"/>
      <c r="M294" s="20"/>
      <c r="N294" s="20">
        <f t="shared" si="35"/>
        <v>102810.97</v>
      </c>
    </row>
    <row r="295" spans="1:14" ht="15">
      <c r="A295" s="20" t="s">
        <v>31</v>
      </c>
      <c r="B295" t="s">
        <v>80</v>
      </c>
      <c r="C295" s="20" t="s">
        <v>32</v>
      </c>
      <c r="D295" s="20"/>
      <c r="E295" s="21">
        <v>255.9</v>
      </c>
      <c r="F295" s="21"/>
      <c r="G295" s="32">
        <v>6919.92</v>
      </c>
      <c r="H295" s="20">
        <v>1770807.53</v>
      </c>
      <c r="I295" s="20">
        <v>147567.29</v>
      </c>
      <c r="J295" s="20"/>
      <c r="K295" s="20">
        <v>-4427.02</v>
      </c>
      <c r="L295" s="20">
        <v>-40850</v>
      </c>
      <c r="M295" s="20"/>
      <c r="N295" s="20">
        <f t="shared" si="35"/>
        <v>102290.27000000002</v>
      </c>
    </row>
    <row r="296" spans="1:14" ht="15">
      <c r="A296" s="20" t="s">
        <v>31</v>
      </c>
      <c r="B296" t="s">
        <v>81</v>
      </c>
      <c r="C296" s="20" t="s">
        <v>44</v>
      </c>
      <c r="D296" s="20"/>
      <c r="E296" s="21">
        <v>368</v>
      </c>
      <c r="F296" s="21"/>
      <c r="G296" s="32">
        <v>6919.92</v>
      </c>
      <c r="H296" s="20">
        <v>2546530.56</v>
      </c>
      <c r="I296" s="20">
        <v>212210.88</v>
      </c>
      <c r="J296" s="20"/>
      <c r="K296" s="20">
        <v>-6366.33</v>
      </c>
      <c r="L296" s="20"/>
      <c r="M296" s="20"/>
      <c r="N296" s="20">
        <f t="shared" si="35"/>
        <v>205844.55000000002</v>
      </c>
    </row>
    <row r="297" spans="1:14" ht="15">
      <c r="A297" s="20" t="s">
        <v>31</v>
      </c>
      <c r="B297" t="s">
        <v>82</v>
      </c>
      <c r="C297" s="20" t="s">
        <v>37</v>
      </c>
      <c r="D297" s="20"/>
      <c r="E297" s="21">
        <v>780</v>
      </c>
      <c r="F297" s="21"/>
      <c r="G297" s="32">
        <v>6919.92</v>
      </c>
      <c r="H297" s="20">
        <v>5397537.6</v>
      </c>
      <c r="I297" s="20">
        <v>449794.8</v>
      </c>
      <c r="J297" s="20"/>
      <c r="K297" s="20">
        <v>-13493.84</v>
      </c>
      <c r="L297" s="20">
        <v>-29309.98</v>
      </c>
      <c r="M297" s="20"/>
      <c r="N297" s="20">
        <f t="shared" si="35"/>
        <v>406990.98</v>
      </c>
    </row>
    <row r="298" spans="1:14" ht="15">
      <c r="A298" s="20" t="s">
        <v>33</v>
      </c>
      <c r="B298" t="s">
        <v>83</v>
      </c>
      <c r="C298" s="20" t="s">
        <v>34</v>
      </c>
      <c r="D298" s="20"/>
      <c r="E298" s="21">
        <v>689.7</v>
      </c>
      <c r="F298" s="20"/>
      <c r="G298" s="32">
        <v>6919.92</v>
      </c>
      <c r="H298" s="20">
        <v>4772668.82</v>
      </c>
      <c r="I298" s="20">
        <v>397722.4</v>
      </c>
      <c r="J298" s="20"/>
      <c r="K298" s="20">
        <v>-11931.67</v>
      </c>
      <c r="L298" s="20">
        <v>-65555.21</v>
      </c>
      <c r="M298" s="20"/>
      <c r="N298" s="20">
        <f t="shared" si="35"/>
        <v>320235.52</v>
      </c>
    </row>
    <row r="299" spans="1:14" ht="15">
      <c r="A299" s="20" t="s">
        <v>35</v>
      </c>
      <c r="B299" t="s">
        <v>84</v>
      </c>
      <c r="C299" s="20" t="s">
        <v>36</v>
      </c>
      <c r="D299" s="20"/>
      <c r="E299" s="21">
        <v>159</v>
      </c>
      <c r="F299" s="20"/>
      <c r="G299" s="32">
        <v>7279.94</v>
      </c>
      <c r="H299" s="20">
        <v>1157510.46</v>
      </c>
      <c r="I299" s="20">
        <v>96459.21</v>
      </c>
      <c r="J299" s="20"/>
      <c r="K299" s="20">
        <v>-2893.78</v>
      </c>
      <c r="L299" s="20"/>
      <c r="M299" s="20"/>
      <c r="N299" s="20">
        <f t="shared" si="35"/>
        <v>93565.43000000001</v>
      </c>
    </row>
    <row r="300" spans="1:14" ht="15">
      <c r="A300" s="20"/>
      <c r="C300" s="20"/>
      <c r="D300" s="20"/>
      <c r="E300" s="21"/>
      <c r="F300" s="20"/>
      <c r="G300" s="20"/>
      <c r="H300" s="20"/>
      <c r="I300" s="20"/>
      <c r="J300" s="20"/>
      <c r="K300" s="20"/>
      <c r="L300" s="20"/>
      <c r="M300" s="20"/>
      <c r="N300" s="20"/>
    </row>
    <row r="301" spans="1:14" ht="15">
      <c r="A301" s="20"/>
      <c r="C301" s="20"/>
      <c r="D301" s="20"/>
      <c r="E301" s="21">
        <v>14773.599999999999</v>
      </c>
      <c r="F301" s="20"/>
      <c r="G301" s="20"/>
      <c r="H301" s="32">
        <v>106561054.65999998</v>
      </c>
      <c r="I301" s="32">
        <v>8880087.89</v>
      </c>
      <c r="J301" s="20"/>
      <c r="K301" s="20">
        <v>-266402.65</v>
      </c>
      <c r="L301" s="20">
        <f>SUM(L269:L299)</f>
        <v>-847453.36</v>
      </c>
      <c r="M301" s="20"/>
      <c r="N301" s="32">
        <f>SUM(N269:N300)</f>
        <v>7766231.879999997</v>
      </c>
    </row>
    <row r="305" spans="1:14" ht="51.75">
      <c r="A305" s="40" t="s">
        <v>99</v>
      </c>
      <c r="B305" s="41" t="s">
        <v>50</v>
      </c>
      <c r="C305" s="40" t="s">
        <v>51</v>
      </c>
      <c r="D305" s="40"/>
      <c r="E305" s="40" t="s">
        <v>0</v>
      </c>
      <c r="F305" s="40" t="s">
        <v>1</v>
      </c>
      <c r="G305" s="40" t="s">
        <v>2</v>
      </c>
      <c r="H305" s="40" t="s">
        <v>3</v>
      </c>
      <c r="I305" s="40" t="s">
        <v>4</v>
      </c>
      <c r="J305" s="40" t="s">
        <v>5</v>
      </c>
      <c r="K305" s="40" t="s">
        <v>6</v>
      </c>
      <c r="L305" s="40" t="s">
        <v>38</v>
      </c>
      <c r="M305" s="40"/>
      <c r="N305" s="40" t="s">
        <v>7</v>
      </c>
    </row>
    <row r="306" spans="1:14" ht="15">
      <c r="A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</row>
    <row r="307" spans="1:14" ht="15">
      <c r="A307" s="20" t="s">
        <v>8</v>
      </c>
      <c r="B307" t="s">
        <v>57</v>
      </c>
      <c r="C307" s="20" t="s">
        <v>46</v>
      </c>
      <c r="D307" s="20"/>
      <c r="E307" s="38">
        <v>405</v>
      </c>
      <c r="F307" s="20"/>
      <c r="G307" s="20">
        <v>7117.93</v>
      </c>
      <c r="H307" s="20">
        <v>2882761.65</v>
      </c>
      <c r="I307" s="20">
        <v>240230.14</v>
      </c>
      <c r="J307" s="20"/>
      <c r="K307" s="20">
        <v>-7206.9</v>
      </c>
      <c r="L307" s="20"/>
      <c r="M307" s="20"/>
      <c r="N307" s="20">
        <f>I307+J307+K307+L307</f>
        <v>233023.24000000002</v>
      </c>
    </row>
    <row r="308" spans="1:14" ht="15">
      <c r="A308" s="20" t="s">
        <v>8</v>
      </c>
      <c r="B308" t="s">
        <v>58</v>
      </c>
      <c r="C308" s="20" t="s">
        <v>9</v>
      </c>
      <c r="D308" s="20"/>
      <c r="E308" s="21">
        <v>2078</v>
      </c>
      <c r="F308" s="21"/>
      <c r="G308" s="20">
        <v>7117.93</v>
      </c>
      <c r="H308" s="20">
        <v>14791058.54</v>
      </c>
      <c r="I308" s="20">
        <v>1232588.21</v>
      </c>
      <c r="J308" s="20"/>
      <c r="K308" s="20">
        <v>-36977.65</v>
      </c>
      <c r="L308" s="20">
        <v>-175617.19</v>
      </c>
      <c r="M308" s="20"/>
      <c r="N308" s="20">
        <f aca="true" t="shared" si="36" ref="N308:N337">I308+J308+K308+L308</f>
        <v>1019993.3700000001</v>
      </c>
    </row>
    <row r="309" spans="1:14" ht="15">
      <c r="A309" s="20" t="s">
        <v>8</v>
      </c>
      <c r="B309" t="s">
        <v>59</v>
      </c>
      <c r="C309" s="20" t="s">
        <v>45</v>
      </c>
      <c r="D309" s="20"/>
      <c r="E309" s="21">
        <v>1773.1</v>
      </c>
      <c r="F309" s="21"/>
      <c r="G309" s="20">
        <v>7117.93</v>
      </c>
      <c r="H309" s="20">
        <v>12620801.68</v>
      </c>
      <c r="I309" s="20">
        <v>1051733.47</v>
      </c>
      <c r="J309" s="20"/>
      <c r="K309" s="20">
        <v>-31552</v>
      </c>
      <c r="L309" s="20">
        <v>-215081.66</v>
      </c>
      <c r="M309" s="20"/>
      <c r="N309" s="20">
        <f t="shared" si="36"/>
        <v>805099.8099999999</v>
      </c>
    </row>
    <row r="310" spans="1:14" ht="15">
      <c r="A310" s="20" t="s">
        <v>10</v>
      </c>
      <c r="B310" t="s">
        <v>60</v>
      </c>
      <c r="C310" s="20" t="s">
        <v>11</v>
      </c>
      <c r="D310" s="20"/>
      <c r="E310" s="21">
        <v>1022.7</v>
      </c>
      <c r="F310" s="21"/>
      <c r="G310" s="32">
        <v>7493.29</v>
      </c>
      <c r="H310" s="20">
        <v>7663387.68</v>
      </c>
      <c r="I310" s="20">
        <v>638615.64</v>
      </c>
      <c r="J310" s="20"/>
      <c r="K310" s="20">
        <v>-19158.47</v>
      </c>
      <c r="L310" s="20">
        <v>-126624.38</v>
      </c>
      <c r="M310" s="20"/>
      <c r="N310" s="20">
        <f t="shared" si="36"/>
        <v>492832.79000000004</v>
      </c>
    </row>
    <row r="311" spans="1:14" ht="15">
      <c r="A311" s="20" t="s">
        <v>12</v>
      </c>
      <c r="B311" t="s">
        <v>61</v>
      </c>
      <c r="C311" s="20" t="s">
        <v>13</v>
      </c>
      <c r="D311" s="20"/>
      <c r="E311" s="21">
        <v>743.5</v>
      </c>
      <c r="F311" s="21"/>
      <c r="G311" s="32">
        <v>7027.45</v>
      </c>
      <c r="H311" s="20">
        <v>5224909.08</v>
      </c>
      <c r="I311" s="20">
        <v>435409.09</v>
      </c>
      <c r="J311" s="20"/>
      <c r="K311" s="20">
        <v>-13062.27</v>
      </c>
      <c r="L311" s="20">
        <v>-68546.04000000001</v>
      </c>
      <c r="M311" s="20"/>
      <c r="N311" s="20">
        <f t="shared" si="36"/>
        <v>353800.78</v>
      </c>
    </row>
    <row r="312" spans="1:14" ht="15">
      <c r="A312" s="20" t="s">
        <v>14</v>
      </c>
      <c r="B312" t="s">
        <v>62</v>
      </c>
      <c r="C312" s="20" t="s">
        <v>15</v>
      </c>
      <c r="D312" s="20"/>
      <c r="E312" s="21">
        <v>320</v>
      </c>
      <c r="F312" s="32"/>
      <c r="G312" s="32">
        <v>7543.2</v>
      </c>
      <c r="H312" s="20">
        <v>2413824</v>
      </c>
      <c r="I312" s="20">
        <v>201152</v>
      </c>
      <c r="J312" s="20"/>
      <c r="K312" s="20">
        <v>-6034.56</v>
      </c>
      <c r="L312" s="20"/>
      <c r="M312" s="20"/>
      <c r="N312" s="20">
        <f t="shared" si="36"/>
        <v>195117.44</v>
      </c>
    </row>
    <row r="313" spans="1:14" ht="15">
      <c r="A313" s="20" t="s">
        <v>14</v>
      </c>
      <c r="B313" t="s">
        <v>63</v>
      </c>
      <c r="C313" s="20" t="s">
        <v>16</v>
      </c>
      <c r="D313" s="20"/>
      <c r="E313" s="21">
        <v>341.9</v>
      </c>
      <c r="F313" s="21"/>
      <c r="G313" s="32">
        <v>7543.2</v>
      </c>
      <c r="H313" s="20">
        <v>2579020.08</v>
      </c>
      <c r="I313" s="20">
        <v>214918.34</v>
      </c>
      <c r="J313" s="20"/>
      <c r="K313" s="20">
        <v>-6447.55</v>
      </c>
      <c r="L313" s="20"/>
      <c r="M313" s="20"/>
      <c r="N313" s="20">
        <f t="shared" si="36"/>
        <v>208470.79</v>
      </c>
    </row>
    <row r="314" spans="1:14" ht="15">
      <c r="A314" s="20" t="s">
        <v>14</v>
      </c>
      <c r="B314" t="s">
        <v>86</v>
      </c>
      <c r="C314" s="20" t="s">
        <v>85</v>
      </c>
      <c r="D314" s="20"/>
      <c r="E314" s="21">
        <v>446.2</v>
      </c>
      <c r="F314" s="21"/>
      <c r="G314" s="32">
        <v>7543.2</v>
      </c>
      <c r="H314" s="20">
        <v>3365775.84</v>
      </c>
      <c r="I314" s="20">
        <v>280481.32</v>
      </c>
      <c r="J314" s="20"/>
      <c r="K314" s="20">
        <v>-8414.44</v>
      </c>
      <c r="L314" s="20">
        <v>-42075.009999999995</v>
      </c>
      <c r="M314" s="20"/>
      <c r="N314" s="20">
        <f t="shared" si="36"/>
        <v>229991.87</v>
      </c>
    </row>
    <row r="315" spans="1:14" ht="15">
      <c r="A315" s="20" t="s">
        <v>39</v>
      </c>
      <c r="B315" t="s">
        <v>64</v>
      </c>
      <c r="C315" s="20" t="s">
        <v>40</v>
      </c>
      <c r="D315" s="20"/>
      <c r="E315" s="21">
        <v>232.8</v>
      </c>
      <c r="F315" s="21"/>
      <c r="G315" s="32">
        <v>7630.13</v>
      </c>
      <c r="H315" s="20">
        <v>1776294.26</v>
      </c>
      <c r="I315" s="20">
        <v>148024.52</v>
      </c>
      <c r="J315" s="20"/>
      <c r="K315" s="20">
        <v>-4440.74</v>
      </c>
      <c r="L315" s="20"/>
      <c r="M315" s="20"/>
      <c r="N315" s="20">
        <f t="shared" si="36"/>
        <v>143583.78</v>
      </c>
    </row>
    <row r="316" spans="1:14" ht="15">
      <c r="A316" s="20" t="s">
        <v>39</v>
      </c>
      <c r="B316" t="s">
        <v>65</v>
      </c>
      <c r="C316" s="20" t="s">
        <v>46</v>
      </c>
      <c r="D316" s="20"/>
      <c r="E316" s="21">
        <v>450</v>
      </c>
      <c r="F316" s="21"/>
      <c r="G316" s="32">
        <v>7630.13</v>
      </c>
      <c r="H316" s="20">
        <v>3433558.5</v>
      </c>
      <c r="I316" s="20">
        <v>286129.88</v>
      </c>
      <c r="J316" s="20"/>
      <c r="K316" s="20">
        <v>-8583.9</v>
      </c>
      <c r="L316" s="20"/>
      <c r="M316" s="20"/>
      <c r="N316" s="20">
        <f t="shared" si="36"/>
        <v>277545.98</v>
      </c>
    </row>
    <row r="317" spans="1:14" ht="15">
      <c r="A317" s="20" t="s">
        <v>39</v>
      </c>
      <c r="B317" t="s">
        <v>92</v>
      </c>
      <c r="C317" s="20" t="s">
        <v>56</v>
      </c>
      <c r="D317" s="20"/>
      <c r="E317" s="21">
        <v>103.5</v>
      </c>
      <c r="F317" s="21"/>
      <c r="G317" s="32">
        <v>7630.13</v>
      </c>
      <c r="H317" s="20">
        <v>789718.46</v>
      </c>
      <c r="I317" s="20">
        <v>65809.87</v>
      </c>
      <c r="J317" s="20"/>
      <c r="K317" s="20">
        <v>-1974.3</v>
      </c>
      <c r="L317" s="20"/>
      <c r="M317" s="20"/>
      <c r="N317" s="20">
        <f t="shared" si="36"/>
        <v>63835.56999999999</v>
      </c>
    </row>
    <row r="318" spans="1:14" ht="15">
      <c r="A318" s="20" t="s">
        <v>54</v>
      </c>
      <c r="B318" t="s">
        <v>91</v>
      </c>
      <c r="C318" s="20" t="s">
        <v>55</v>
      </c>
      <c r="D318" s="20"/>
      <c r="E318" s="21">
        <v>68.8</v>
      </c>
      <c r="F318" s="21"/>
      <c r="G318" s="32">
        <v>7207.91</v>
      </c>
      <c r="H318" s="20">
        <v>495904.21</v>
      </c>
      <c r="I318" s="20">
        <v>41325.35</v>
      </c>
      <c r="J318" s="20"/>
      <c r="K318" s="20">
        <v>-1239.76</v>
      </c>
      <c r="L318" s="20"/>
      <c r="M318" s="20"/>
      <c r="N318" s="20">
        <f t="shared" si="36"/>
        <v>40085.59</v>
      </c>
    </row>
    <row r="319" spans="1:14" ht="15">
      <c r="A319" s="20" t="s">
        <v>47</v>
      </c>
      <c r="B319" t="s">
        <v>66</v>
      </c>
      <c r="C319" s="20" t="s">
        <v>48</v>
      </c>
      <c r="D319" s="20"/>
      <c r="E319" s="21">
        <v>425</v>
      </c>
      <c r="F319" s="21"/>
      <c r="G319" s="32">
        <v>7035.64</v>
      </c>
      <c r="H319" s="20">
        <v>2990147</v>
      </c>
      <c r="I319" s="20">
        <v>249178.92</v>
      </c>
      <c r="J319" s="20"/>
      <c r="K319" s="20">
        <v>-7475.37</v>
      </c>
      <c r="L319" s="20"/>
      <c r="M319" s="20"/>
      <c r="N319" s="20">
        <f t="shared" si="36"/>
        <v>241703.55000000002</v>
      </c>
    </row>
    <row r="320" spans="1:14" ht="15">
      <c r="A320" s="20" t="s">
        <v>17</v>
      </c>
      <c r="B320" t="s">
        <v>67</v>
      </c>
      <c r="C320" s="20" t="s">
        <v>18</v>
      </c>
      <c r="D320" s="20"/>
      <c r="E320" s="21">
        <v>320.9</v>
      </c>
      <c r="F320" s="21"/>
      <c r="G320" s="32">
        <v>7578.46</v>
      </c>
      <c r="H320" s="20">
        <v>2431927.81</v>
      </c>
      <c r="I320" s="20">
        <v>202660.65</v>
      </c>
      <c r="J320" s="20"/>
      <c r="K320" s="20">
        <v>-6079.82</v>
      </c>
      <c r="L320" s="20"/>
      <c r="M320" s="20"/>
      <c r="N320" s="20">
        <f t="shared" si="36"/>
        <v>196580.83</v>
      </c>
    </row>
    <row r="321" spans="1:14" ht="15">
      <c r="A321" s="20" t="s">
        <v>19</v>
      </c>
      <c r="B321" t="s">
        <v>68</v>
      </c>
      <c r="C321" s="20" t="s">
        <v>20</v>
      </c>
      <c r="D321" s="20"/>
      <c r="E321" s="21">
        <v>61</v>
      </c>
      <c r="F321" s="21"/>
      <c r="G321" s="32">
        <v>8260.8</v>
      </c>
      <c r="H321" s="20">
        <v>503908.8</v>
      </c>
      <c r="I321" s="20">
        <v>41992.4</v>
      </c>
      <c r="J321" s="20"/>
      <c r="K321" s="20">
        <v>-1259.77</v>
      </c>
      <c r="L321" s="20"/>
      <c r="M321" s="20"/>
      <c r="N321" s="20">
        <f t="shared" si="36"/>
        <v>40732.630000000005</v>
      </c>
    </row>
    <row r="322" spans="1:14" ht="15">
      <c r="A322" s="20" t="s">
        <v>21</v>
      </c>
      <c r="B322" t="s">
        <v>69</v>
      </c>
      <c r="C322" s="20" t="s">
        <v>22</v>
      </c>
      <c r="D322" s="20"/>
      <c r="E322" s="21">
        <v>312.3</v>
      </c>
      <c r="F322" s="21"/>
      <c r="G322" s="32">
        <v>7196.96</v>
      </c>
      <c r="H322" s="20">
        <v>2247610.61</v>
      </c>
      <c r="I322" s="20">
        <v>187300.88</v>
      </c>
      <c r="J322" s="20"/>
      <c r="K322" s="20">
        <v>-5619.03</v>
      </c>
      <c r="L322" s="20">
        <v>-27175</v>
      </c>
      <c r="M322" s="20"/>
      <c r="N322" s="20">
        <f t="shared" si="36"/>
        <v>154506.85</v>
      </c>
    </row>
    <row r="323" spans="1:14" ht="15">
      <c r="A323" s="20" t="s">
        <v>21</v>
      </c>
      <c r="B323" t="s">
        <v>70</v>
      </c>
      <c r="C323" s="29" t="s">
        <v>23</v>
      </c>
      <c r="D323" s="20"/>
      <c r="E323" s="21">
        <v>400</v>
      </c>
      <c r="F323" s="21"/>
      <c r="G323" s="32">
        <v>7196.96</v>
      </c>
      <c r="H323" s="20">
        <v>2878784</v>
      </c>
      <c r="I323" s="20">
        <v>239898.67</v>
      </c>
      <c r="J323" s="20"/>
      <c r="K323" s="20">
        <v>-7196.96</v>
      </c>
      <c r="L323" s="20"/>
      <c r="M323" s="20"/>
      <c r="N323" s="20">
        <f t="shared" si="36"/>
        <v>232701.71000000002</v>
      </c>
    </row>
    <row r="324" spans="1:14" ht="15">
      <c r="A324" s="20" t="s">
        <v>21</v>
      </c>
      <c r="B324" t="s">
        <v>71</v>
      </c>
      <c r="C324" s="20" t="s">
        <v>24</v>
      </c>
      <c r="D324" s="20"/>
      <c r="E324" s="21">
        <v>505.6</v>
      </c>
      <c r="F324" s="21"/>
      <c r="G324" s="32">
        <v>7196.96</v>
      </c>
      <c r="H324" s="20">
        <v>3638782.98</v>
      </c>
      <c r="I324" s="20">
        <v>303231.92</v>
      </c>
      <c r="J324" s="20"/>
      <c r="K324" s="20">
        <v>-9096.96</v>
      </c>
      <c r="L324" s="20">
        <v>-42510.41</v>
      </c>
      <c r="M324" s="20"/>
      <c r="N324" s="20">
        <f t="shared" si="36"/>
        <v>251624.54999999996</v>
      </c>
    </row>
    <row r="325" spans="1:14" ht="15">
      <c r="A325" s="20" t="s">
        <v>21</v>
      </c>
      <c r="B325" t="s">
        <v>72</v>
      </c>
      <c r="C325" s="20" t="s">
        <v>25</v>
      </c>
      <c r="D325" s="20"/>
      <c r="E325" s="21">
        <v>632</v>
      </c>
      <c r="F325" s="21"/>
      <c r="G325" s="32">
        <v>7196.96</v>
      </c>
      <c r="H325" s="20">
        <v>4548478.72</v>
      </c>
      <c r="I325" s="20">
        <v>379039.89</v>
      </c>
      <c r="J325" s="20"/>
      <c r="K325" s="20">
        <v>-11371.2</v>
      </c>
      <c r="L325" s="20"/>
      <c r="M325" s="20"/>
      <c r="N325" s="20">
        <f t="shared" si="36"/>
        <v>367668.69</v>
      </c>
    </row>
    <row r="326" spans="1:14" ht="15">
      <c r="A326" s="20" t="s">
        <v>21</v>
      </c>
      <c r="B326" t="s">
        <v>73</v>
      </c>
      <c r="C326" s="20" t="s">
        <v>41</v>
      </c>
      <c r="D326" s="20"/>
      <c r="E326" s="21">
        <v>384.8</v>
      </c>
      <c r="F326" s="21"/>
      <c r="G326" s="32">
        <v>7196.96</v>
      </c>
      <c r="H326" s="20">
        <v>2769390.21</v>
      </c>
      <c r="I326" s="20">
        <v>230782.52</v>
      </c>
      <c r="J326" s="20"/>
      <c r="K326" s="20">
        <v>-6923.48</v>
      </c>
      <c r="L326" s="20"/>
      <c r="M326" s="20"/>
      <c r="N326" s="20">
        <f t="shared" si="36"/>
        <v>223859.03999999998</v>
      </c>
    </row>
    <row r="327" spans="1:14" ht="15">
      <c r="A327" s="20" t="s">
        <v>21</v>
      </c>
      <c r="B327" t="s">
        <v>74</v>
      </c>
      <c r="C327" s="20" t="s">
        <v>42</v>
      </c>
      <c r="D327" s="20"/>
      <c r="E327" s="21">
        <v>269.3</v>
      </c>
      <c r="F327" s="21"/>
      <c r="G327" s="32">
        <v>7196.96</v>
      </c>
      <c r="H327" s="20">
        <v>1938141.33</v>
      </c>
      <c r="I327" s="20">
        <v>161511.78</v>
      </c>
      <c r="J327" s="20"/>
      <c r="K327" s="20">
        <v>-4845.35</v>
      </c>
      <c r="L327" s="20"/>
      <c r="M327" s="20"/>
      <c r="N327" s="20">
        <f t="shared" si="36"/>
        <v>156666.43</v>
      </c>
    </row>
    <row r="328" spans="1:14" ht="15">
      <c r="A328" s="20" t="s">
        <v>21</v>
      </c>
      <c r="B328" t="s">
        <v>75</v>
      </c>
      <c r="C328" s="20" t="s">
        <v>43</v>
      </c>
      <c r="D328" s="20"/>
      <c r="E328" s="21">
        <v>305</v>
      </c>
      <c r="F328" s="21"/>
      <c r="G328" s="32">
        <v>7196.96</v>
      </c>
      <c r="H328" s="20">
        <v>2195072.8</v>
      </c>
      <c r="I328" s="20">
        <v>182922.73</v>
      </c>
      <c r="J328" s="20"/>
      <c r="K328" s="20">
        <v>-5487.68</v>
      </c>
      <c r="L328" s="20">
        <v>-14108.48</v>
      </c>
      <c r="M328" s="20"/>
      <c r="N328" s="20">
        <f t="shared" si="36"/>
        <v>163326.57</v>
      </c>
    </row>
    <row r="329" spans="1:14" ht="15">
      <c r="A329" s="20" t="s">
        <v>26</v>
      </c>
      <c r="B329" t="s">
        <v>76</v>
      </c>
      <c r="C329" s="20" t="s">
        <v>27</v>
      </c>
      <c r="D329" s="20"/>
      <c r="E329" s="21">
        <v>239</v>
      </c>
      <c r="F329" s="21"/>
      <c r="G329" s="32">
        <v>7529.58</v>
      </c>
      <c r="H329" s="20">
        <v>1799569.62</v>
      </c>
      <c r="I329" s="20">
        <v>149964.14</v>
      </c>
      <c r="J329" s="20"/>
      <c r="K329" s="20">
        <v>-4498.92</v>
      </c>
      <c r="L329" s="20"/>
      <c r="M329" s="20"/>
      <c r="N329" s="20">
        <f t="shared" si="36"/>
        <v>145465.22</v>
      </c>
    </row>
    <row r="330" spans="1:14" ht="15">
      <c r="A330" s="20" t="s">
        <v>26</v>
      </c>
      <c r="B330" t="s">
        <v>77</v>
      </c>
      <c r="C330" s="20" t="s">
        <v>49</v>
      </c>
      <c r="D330" s="20"/>
      <c r="E330" s="21">
        <v>192.6</v>
      </c>
      <c r="F330" s="21"/>
      <c r="G330" s="32">
        <v>7529.58</v>
      </c>
      <c r="H330" s="20">
        <v>1450197.11</v>
      </c>
      <c r="I330" s="20">
        <v>120849.76</v>
      </c>
      <c r="J330" s="20"/>
      <c r="K330" s="20">
        <v>-3625.49</v>
      </c>
      <c r="L330" s="20"/>
      <c r="M330" s="20"/>
      <c r="N330" s="20">
        <f t="shared" si="36"/>
        <v>117224.26999999999</v>
      </c>
    </row>
    <row r="331" spans="1:14" ht="15">
      <c r="A331" s="20" t="s">
        <v>28</v>
      </c>
      <c r="B331" t="s">
        <v>78</v>
      </c>
      <c r="C331" s="20" t="s">
        <v>29</v>
      </c>
      <c r="D331" s="20"/>
      <c r="E331" s="21">
        <v>310</v>
      </c>
      <c r="F331" s="21"/>
      <c r="G331" s="32">
        <v>7145.44</v>
      </c>
      <c r="H331" s="20">
        <v>2215086.4</v>
      </c>
      <c r="I331" s="20">
        <v>184590.53</v>
      </c>
      <c r="J331" s="20"/>
      <c r="K331" s="20">
        <v>-5537.72</v>
      </c>
      <c r="L331" s="20"/>
      <c r="M331" s="20"/>
      <c r="N331" s="20">
        <f t="shared" si="36"/>
        <v>179052.81</v>
      </c>
    </row>
    <row r="332" spans="1:14" ht="15">
      <c r="A332" s="20" t="s">
        <v>28</v>
      </c>
      <c r="B332" t="s">
        <v>79</v>
      </c>
      <c r="C332" s="20" t="s">
        <v>30</v>
      </c>
      <c r="D332" s="20"/>
      <c r="E332" s="21">
        <v>178</v>
      </c>
      <c r="F332" s="21"/>
      <c r="G332" s="32">
        <v>7145.44</v>
      </c>
      <c r="H332" s="20">
        <v>1271888.32</v>
      </c>
      <c r="I332" s="20">
        <v>105990.69</v>
      </c>
      <c r="J332" s="20"/>
      <c r="K332" s="20">
        <v>-3179.72</v>
      </c>
      <c r="L332" s="20"/>
      <c r="M332" s="20"/>
      <c r="N332" s="20">
        <f t="shared" si="36"/>
        <v>102810.97</v>
      </c>
    </row>
    <row r="333" spans="1:14" ht="15">
      <c r="A333" s="20" t="s">
        <v>31</v>
      </c>
      <c r="B333" t="s">
        <v>80</v>
      </c>
      <c r="C333" s="20" t="s">
        <v>32</v>
      </c>
      <c r="D333" s="20"/>
      <c r="E333" s="21">
        <v>255.9</v>
      </c>
      <c r="F333" s="21"/>
      <c r="G333" s="32">
        <v>6919.92</v>
      </c>
      <c r="H333" s="20">
        <v>1770807.53</v>
      </c>
      <c r="I333" s="20">
        <v>147567.29</v>
      </c>
      <c r="J333" s="20"/>
      <c r="K333" s="20">
        <v>-4427.02</v>
      </c>
      <c r="L333" s="20">
        <v>0</v>
      </c>
      <c r="M333" s="20"/>
      <c r="N333" s="20">
        <f t="shared" si="36"/>
        <v>143140.27000000002</v>
      </c>
    </row>
    <row r="334" spans="1:14" ht="15">
      <c r="A334" s="20" t="s">
        <v>31</v>
      </c>
      <c r="B334" t="s">
        <v>81</v>
      </c>
      <c r="C334" s="20" t="s">
        <v>44</v>
      </c>
      <c r="D334" s="20"/>
      <c r="E334" s="21">
        <v>368</v>
      </c>
      <c r="F334" s="21"/>
      <c r="G334" s="32">
        <v>6919.92</v>
      </c>
      <c r="H334" s="20">
        <v>2546530.56</v>
      </c>
      <c r="I334" s="20">
        <v>212210.88</v>
      </c>
      <c r="J334" s="20"/>
      <c r="K334" s="20">
        <v>-6366.33</v>
      </c>
      <c r="L334" s="20"/>
      <c r="M334" s="20"/>
      <c r="N334" s="20">
        <f t="shared" si="36"/>
        <v>205844.55000000002</v>
      </c>
    </row>
    <row r="335" spans="1:14" ht="15">
      <c r="A335" s="20" t="s">
        <v>31</v>
      </c>
      <c r="B335" t="s">
        <v>82</v>
      </c>
      <c r="C335" s="20" t="s">
        <v>37</v>
      </c>
      <c r="D335" s="20"/>
      <c r="E335" s="21">
        <v>780</v>
      </c>
      <c r="F335" s="21"/>
      <c r="G335" s="32">
        <v>6919.92</v>
      </c>
      <c r="H335" s="20">
        <v>5397537.6</v>
      </c>
      <c r="I335" s="20">
        <v>449794.8</v>
      </c>
      <c r="J335" s="20"/>
      <c r="K335" s="20">
        <v>-13493.84</v>
      </c>
      <c r="L335" s="20">
        <v>-29184.98</v>
      </c>
      <c r="M335" s="20"/>
      <c r="N335" s="20">
        <f t="shared" si="36"/>
        <v>407115.98</v>
      </c>
    </row>
    <row r="336" spans="1:14" ht="15">
      <c r="A336" s="20" t="s">
        <v>33</v>
      </c>
      <c r="B336" t="s">
        <v>83</v>
      </c>
      <c r="C336" s="20" t="s">
        <v>34</v>
      </c>
      <c r="D336" s="20"/>
      <c r="E336" s="21">
        <v>689.7</v>
      </c>
      <c r="F336" s="20"/>
      <c r="G336" s="32">
        <v>6919.92</v>
      </c>
      <c r="H336" s="20">
        <v>4772668.82</v>
      </c>
      <c r="I336" s="20">
        <v>397722.4</v>
      </c>
      <c r="J336" s="20"/>
      <c r="K336" s="20">
        <v>-11931.67</v>
      </c>
      <c r="L336" s="20">
        <v>-65555.21</v>
      </c>
      <c r="M336" s="20"/>
      <c r="N336" s="20">
        <f t="shared" si="36"/>
        <v>320235.52</v>
      </c>
    </row>
    <row r="337" spans="1:14" ht="15">
      <c r="A337" s="20" t="s">
        <v>35</v>
      </c>
      <c r="B337" t="s">
        <v>84</v>
      </c>
      <c r="C337" s="20" t="s">
        <v>36</v>
      </c>
      <c r="D337" s="20"/>
      <c r="E337" s="21">
        <v>159</v>
      </c>
      <c r="F337" s="20"/>
      <c r="G337" s="32">
        <v>7279.94</v>
      </c>
      <c r="H337" s="20">
        <v>1157510.46</v>
      </c>
      <c r="I337" s="20">
        <v>96459.21</v>
      </c>
      <c r="J337" s="20"/>
      <c r="K337" s="20">
        <v>-2893.78</v>
      </c>
      <c r="L337" s="20"/>
      <c r="M337" s="20"/>
      <c r="N337" s="20">
        <f t="shared" si="36"/>
        <v>93565.43000000001</v>
      </c>
    </row>
    <row r="338" spans="1:14" ht="15">
      <c r="A338" s="20"/>
      <c r="C338" s="20"/>
      <c r="D338" s="20"/>
      <c r="E338" s="21"/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1:14" ht="15">
      <c r="A339" s="20"/>
      <c r="C339" s="20"/>
      <c r="D339" s="20"/>
      <c r="E339" s="21">
        <v>14773.599999999999</v>
      </c>
      <c r="F339" s="20"/>
      <c r="G339" s="20"/>
      <c r="H339" s="32">
        <v>106561054.65999998</v>
      </c>
      <c r="I339" s="32">
        <v>8880087.89</v>
      </c>
      <c r="J339" s="20"/>
      <c r="K339" s="20">
        <v>-266402.65</v>
      </c>
      <c r="L339" s="20">
        <f>SUM(L307:L337)</f>
        <v>-806478.36</v>
      </c>
      <c r="M339" s="20"/>
      <c r="N339" s="32">
        <f>SUM(N307:N338)</f>
        <v>7807206.879999997</v>
      </c>
    </row>
    <row r="340" spans="1:14" ht="15">
      <c r="A340" s="20"/>
      <c r="C340" s="20"/>
      <c r="D340" s="20"/>
      <c r="E340" s="21"/>
      <c r="F340" s="20"/>
      <c r="G340" s="20"/>
      <c r="H340" s="32"/>
      <c r="I340" s="32"/>
      <c r="J340" s="20"/>
      <c r="K340" s="20"/>
      <c r="L340" s="20"/>
      <c r="M340" s="20"/>
      <c r="N340" s="32"/>
    </row>
    <row r="341" spans="1:14" ht="15">
      <c r="A341" s="42" t="s">
        <v>103</v>
      </c>
      <c r="B341" s="43"/>
      <c r="C341" s="42"/>
      <c r="D341" s="42"/>
      <c r="E341" s="44"/>
      <c r="F341" s="42"/>
      <c r="G341" s="42"/>
      <c r="H341" s="45"/>
      <c r="I341" s="45"/>
      <c r="J341" s="20"/>
      <c r="K341" s="20"/>
      <c r="L341" s="20"/>
      <c r="M341" s="20"/>
      <c r="N341" s="32"/>
    </row>
    <row r="342" spans="1:14" ht="15">
      <c r="A342" s="20" t="s">
        <v>8</v>
      </c>
      <c r="B342" t="s">
        <v>57</v>
      </c>
      <c r="C342" s="20" t="s">
        <v>46</v>
      </c>
      <c r="D342" s="20"/>
      <c r="E342" s="21"/>
      <c r="F342" s="20"/>
      <c r="G342" s="20"/>
      <c r="H342" s="32"/>
      <c r="I342" s="32">
        <f>I41+I78+I115+I153+I191+I231+I269+I307</f>
        <v>1921841.1200000006</v>
      </c>
      <c r="J342" s="20"/>
      <c r="K342" s="32">
        <f>K4+K78+K115+K153+K191+K231+K269+K307</f>
        <v>-57621.240000000005</v>
      </c>
      <c r="L342" s="20"/>
      <c r="M342" s="20"/>
      <c r="N342" s="32"/>
    </row>
    <row r="343" spans="1:14" ht="15">
      <c r="A343" s="20" t="s">
        <v>8</v>
      </c>
      <c r="B343" t="s">
        <v>58</v>
      </c>
      <c r="C343" s="20" t="s">
        <v>9</v>
      </c>
      <c r="D343" s="20"/>
      <c r="E343" s="21"/>
      <c r="F343" s="20"/>
      <c r="G343" s="20"/>
      <c r="H343" s="32"/>
      <c r="I343" s="32">
        <f aca="true" t="shared" si="37" ref="I343:I372">I42+I79+I116+I154+I192+I232+I270+I308</f>
        <v>9860705.68</v>
      </c>
      <c r="J343" s="20"/>
      <c r="K343" s="32">
        <f aca="true" t="shared" si="38" ref="K343:K372">K5+K79+K116+K154+K192+K232+K270+K308</f>
        <v>-295859.49</v>
      </c>
      <c r="L343" s="20"/>
      <c r="M343" s="20"/>
      <c r="N343" s="32"/>
    </row>
    <row r="344" spans="1:14" ht="15">
      <c r="A344" s="20" t="s">
        <v>8</v>
      </c>
      <c r="B344" t="s">
        <v>59</v>
      </c>
      <c r="C344" s="20" t="s">
        <v>45</v>
      </c>
      <c r="D344" s="20"/>
      <c r="E344" s="21"/>
      <c r="F344" s="20"/>
      <c r="G344" s="20"/>
      <c r="H344" s="32"/>
      <c r="I344" s="32">
        <f t="shared" si="37"/>
        <v>8413867.76</v>
      </c>
      <c r="J344" s="20"/>
      <c r="K344" s="32">
        <f t="shared" si="38"/>
        <v>-252444.44</v>
      </c>
      <c r="L344" s="20"/>
      <c r="M344" s="20"/>
      <c r="N344" s="32"/>
    </row>
    <row r="345" spans="1:14" ht="15">
      <c r="A345" s="20" t="s">
        <v>10</v>
      </c>
      <c r="B345" t="s">
        <v>60</v>
      </c>
      <c r="C345" s="20" t="s">
        <v>11</v>
      </c>
      <c r="D345" s="20"/>
      <c r="E345" s="21"/>
      <c r="F345" s="20"/>
      <c r="G345" s="20"/>
      <c r="H345" s="32"/>
      <c r="I345" s="32">
        <f t="shared" si="37"/>
        <v>5108925.12</v>
      </c>
      <c r="J345" s="20"/>
      <c r="K345" s="32">
        <f t="shared" si="38"/>
        <v>-153272.61000000002</v>
      </c>
      <c r="L345" s="20"/>
      <c r="M345" s="20"/>
      <c r="N345" s="32"/>
    </row>
    <row r="346" spans="1:14" ht="15">
      <c r="A346" s="20" t="s">
        <v>12</v>
      </c>
      <c r="B346" t="s">
        <v>61</v>
      </c>
      <c r="C346" s="20" t="s">
        <v>13</v>
      </c>
      <c r="D346" s="20"/>
      <c r="E346" s="21"/>
      <c r="F346" s="20"/>
      <c r="G346" s="20"/>
      <c r="H346" s="32"/>
      <c r="I346" s="32">
        <f t="shared" si="37"/>
        <v>3483272.7199999997</v>
      </c>
      <c r="J346" s="20"/>
      <c r="K346" s="32">
        <f t="shared" si="38"/>
        <v>-104495.58000000002</v>
      </c>
      <c r="L346" s="20"/>
      <c r="M346" s="20"/>
      <c r="N346" s="32"/>
    </row>
    <row r="347" spans="1:14" ht="15">
      <c r="A347" s="20" t="s">
        <v>14</v>
      </c>
      <c r="B347" t="s">
        <v>62</v>
      </c>
      <c r="C347" s="20" t="s">
        <v>15</v>
      </c>
      <c r="D347" s="20"/>
      <c r="E347" s="21"/>
      <c r="F347" s="20"/>
      <c r="G347" s="20"/>
      <c r="H347" s="32"/>
      <c r="I347" s="32">
        <f t="shared" si="37"/>
        <v>1609216</v>
      </c>
      <c r="J347" s="20"/>
      <c r="K347" s="32">
        <f t="shared" si="38"/>
        <v>-48245.75</v>
      </c>
      <c r="L347" s="20"/>
      <c r="M347" s="20"/>
      <c r="N347" s="32"/>
    </row>
    <row r="348" spans="1:14" ht="15">
      <c r="A348" s="20" t="s">
        <v>14</v>
      </c>
      <c r="B348" t="s">
        <v>63</v>
      </c>
      <c r="C348" s="20" t="s">
        <v>16</v>
      </c>
      <c r="D348" s="20"/>
      <c r="E348" s="21"/>
      <c r="F348" s="20"/>
      <c r="G348" s="20"/>
      <c r="H348" s="32"/>
      <c r="I348" s="32">
        <f t="shared" si="37"/>
        <v>1719346.7200000002</v>
      </c>
      <c r="J348" s="20"/>
      <c r="K348" s="32">
        <f t="shared" si="38"/>
        <v>-51598.23</v>
      </c>
      <c r="L348" s="20"/>
      <c r="M348" s="20"/>
      <c r="N348" s="32"/>
    </row>
    <row r="349" spans="1:14" ht="15">
      <c r="A349" s="20" t="s">
        <v>14</v>
      </c>
      <c r="B349" t="s">
        <v>86</v>
      </c>
      <c r="C349" s="20" t="s">
        <v>85</v>
      </c>
      <c r="D349" s="20"/>
      <c r="E349" s="21"/>
      <c r="F349" s="20"/>
      <c r="G349" s="20"/>
      <c r="H349" s="32"/>
      <c r="I349" s="32">
        <f t="shared" si="37"/>
        <v>2243850.56</v>
      </c>
      <c r="J349" s="20"/>
      <c r="K349" s="32">
        <f t="shared" si="38"/>
        <v>-67272.67000000001</v>
      </c>
      <c r="L349" s="20"/>
      <c r="M349" s="20"/>
      <c r="N349" s="32"/>
    </row>
    <row r="350" spans="1:14" ht="15">
      <c r="A350" s="20" t="s">
        <v>39</v>
      </c>
      <c r="B350" t="s">
        <v>64</v>
      </c>
      <c r="C350" s="20" t="s">
        <v>40</v>
      </c>
      <c r="D350" s="20"/>
      <c r="E350" s="21"/>
      <c r="F350" s="20"/>
      <c r="G350" s="20"/>
      <c r="H350" s="32"/>
      <c r="I350" s="32">
        <f t="shared" si="37"/>
        <v>1184196.16</v>
      </c>
      <c r="J350" s="20"/>
      <c r="K350" s="32">
        <f t="shared" si="38"/>
        <v>-35465.979999999996</v>
      </c>
      <c r="L350" s="20"/>
      <c r="M350" s="20"/>
      <c r="N350" s="32"/>
    </row>
    <row r="351" spans="1:14" ht="15">
      <c r="A351" s="20" t="s">
        <v>39</v>
      </c>
      <c r="B351" t="s">
        <v>65</v>
      </c>
      <c r="C351" s="20" t="s">
        <v>46</v>
      </c>
      <c r="D351" s="20"/>
      <c r="E351" s="21"/>
      <c r="F351" s="20"/>
      <c r="G351" s="20"/>
      <c r="H351" s="32"/>
      <c r="I351" s="32">
        <f t="shared" si="37"/>
        <v>2289039.0399999996</v>
      </c>
      <c r="J351" s="20"/>
      <c r="K351" s="32">
        <f t="shared" si="38"/>
        <v>-68628.72</v>
      </c>
      <c r="L351" s="20"/>
      <c r="M351" s="20"/>
      <c r="N351" s="32"/>
    </row>
    <row r="352" spans="1:14" ht="15">
      <c r="A352" s="20" t="s">
        <v>39</v>
      </c>
      <c r="B352" t="s">
        <v>92</v>
      </c>
      <c r="C352" s="20" t="s">
        <v>56</v>
      </c>
      <c r="D352" s="20"/>
      <c r="E352" s="21"/>
      <c r="F352" s="20"/>
      <c r="G352" s="20"/>
      <c r="H352" s="32"/>
      <c r="I352" s="32">
        <f t="shared" si="37"/>
        <v>526478.96</v>
      </c>
      <c r="J352" s="20"/>
      <c r="K352" s="32">
        <f t="shared" si="38"/>
        <v>-15784.629999999997</v>
      </c>
      <c r="L352" s="20"/>
      <c r="M352" s="20"/>
      <c r="N352" s="32"/>
    </row>
    <row r="353" spans="1:14" ht="15">
      <c r="A353" s="20" t="s">
        <v>54</v>
      </c>
      <c r="B353" t="s">
        <v>91</v>
      </c>
      <c r="C353" s="20" t="s">
        <v>55</v>
      </c>
      <c r="D353" s="20"/>
      <c r="E353" s="21"/>
      <c r="F353" s="20"/>
      <c r="G353" s="20"/>
      <c r="H353" s="32"/>
      <c r="I353" s="32">
        <f t="shared" si="37"/>
        <v>330602.8</v>
      </c>
      <c r="J353" s="20"/>
      <c r="K353" s="32">
        <f t="shared" si="38"/>
        <v>-9925.17</v>
      </c>
      <c r="L353" s="20"/>
      <c r="M353" s="20"/>
      <c r="N353" s="32"/>
    </row>
    <row r="354" spans="1:14" ht="15">
      <c r="A354" s="20" t="s">
        <v>47</v>
      </c>
      <c r="B354" t="s">
        <v>66</v>
      </c>
      <c r="C354" s="20" t="s">
        <v>48</v>
      </c>
      <c r="D354" s="20"/>
      <c r="E354" s="21"/>
      <c r="F354" s="20"/>
      <c r="G354" s="20"/>
      <c r="H354" s="32"/>
      <c r="I354" s="32">
        <f t="shared" si="37"/>
        <v>1993431.3599999999</v>
      </c>
      <c r="J354" s="20"/>
      <c r="K354" s="32">
        <f t="shared" si="38"/>
        <v>-59766.86000000001</v>
      </c>
      <c r="L354" s="20"/>
      <c r="M354" s="20"/>
      <c r="N354" s="32"/>
    </row>
    <row r="355" spans="1:14" ht="15">
      <c r="A355" s="20" t="s">
        <v>17</v>
      </c>
      <c r="B355" t="s">
        <v>67</v>
      </c>
      <c r="C355" s="20" t="s">
        <v>18</v>
      </c>
      <c r="D355" s="20"/>
      <c r="E355" s="21"/>
      <c r="F355" s="20"/>
      <c r="G355" s="20"/>
      <c r="H355" s="32"/>
      <c r="I355" s="32">
        <f t="shared" si="37"/>
        <v>1621285.1999999997</v>
      </c>
      <c r="J355" s="20"/>
      <c r="K355" s="32">
        <f t="shared" si="38"/>
        <v>-48666.07</v>
      </c>
      <c r="L355" s="20"/>
      <c r="M355" s="20"/>
      <c r="N355" s="32"/>
    </row>
    <row r="356" spans="1:14" ht="15">
      <c r="A356" s="20" t="s">
        <v>19</v>
      </c>
      <c r="B356" t="s">
        <v>68</v>
      </c>
      <c r="C356" s="20" t="s">
        <v>20</v>
      </c>
      <c r="D356" s="20"/>
      <c r="E356" s="21"/>
      <c r="F356" s="20"/>
      <c r="G356" s="20"/>
      <c r="H356" s="32"/>
      <c r="I356" s="32">
        <f t="shared" si="37"/>
        <v>335939.2</v>
      </c>
      <c r="J356" s="20"/>
      <c r="K356" s="32">
        <f t="shared" si="38"/>
        <v>-10069.990000000002</v>
      </c>
      <c r="L356" s="20"/>
      <c r="M356" s="20"/>
      <c r="N356" s="32"/>
    </row>
    <row r="357" spans="1:14" ht="15">
      <c r="A357" s="20" t="s">
        <v>21</v>
      </c>
      <c r="B357" t="s">
        <v>69</v>
      </c>
      <c r="C357" s="20" t="s">
        <v>22</v>
      </c>
      <c r="D357" s="20"/>
      <c r="E357" s="21"/>
      <c r="F357" s="20"/>
      <c r="G357" s="20"/>
      <c r="H357" s="32"/>
      <c r="I357" s="32">
        <f t="shared" si="37"/>
        <v>1498407.04</v>
      </c>
      <c r="J357" s="20"/>
      <c r="K357" s="32">
        <f t="shared" si="38"/>
        <v>-44975.689999999995</v>
      </c>
      <c r="L357" s="20"/>
      <c r="M357" s="20"/>
      <c r="N357" s="32"/>
    </row>
    <row r="358" spans="1:14" ht="15">
      <c r="A358" s="20" t="s">
        <v>21</v>
      </c>
      <c r="B358" t="s">
        <v>70</v>
      </c>
      <c r="C358" s="29" t="s">
        <v>23</v>
      </c>
      <c r="D358" s="20"/>
      <c r="E358" s="21"/>
      <c r="F358" s="20"/>
      <c r="G358" s="20"/>
      <c r="H358" s="32"/>
      <c r="I358" s="32">
        <f t="shared" si="37"/>
        <v>1919189.3599999999</v>
      </c>
      <c r="J358" s="20"/>
      <c r="K358" s="32">
        <f t="shared" si="38"/>
        <v>-57539.229999999996</v>
      </c>
      <c r="L358" s="20"/>
      <c r="M358" s="20"/>
      <c r="N358" s="32"/>
    </row>
    <row r="359" spans="1:14" ht="15">
      <c r="A359" s="20" t="s">
        <v>21</v>
      </c>
      <c r="B359" t="s">
        <v>71</v>
      </c>
      <c r="C359" s="20" t="s">
        <v>24</v>
      </c>
      <c r="D359" s="20"/>
      <c r="E359" s="21"/>
      <c r="F359" s="20"/>
      <c r="G359" s="20"/>
      <c r="H359" s="32"/>
      <c r="I359" s="32">
        <f t="shared" si="37"/>
        <v>2425855.36</v>
      </c>
      <c r="J359" s="20"/>
      <c r="K359" s="32">
        <f t="shared" si="38"/>
        <v>-72810.16</v>
      </c>
      <c r="L359" s="20"/>
      <c r="M359" s="20"/>
      <c r="N359" s="32"/>
    </row>
    <row r="360" spans="1:14" ht="15">
      <c r="A360" s="20" t="s">
        <v>21</v>
      </c>
      <c r="B360" t="s">
        <v>72</v>
      </c>
      <c r="C360" s="20" t="s">
        <v>25</v>
      </c>
      <c r="D360" s="20"/>
      <c r="E360" s="21"/>
      <c r="F360" s="20"/>
      <c r="G360" s="20"/>
      <c r="H360" s="32"/>
      <c r="I360" s="32">
        <f t="shared" si="37"/>
        <v>3032319.1200000006</v>
      </c>
      <c r="J360" s="20"/>
      <c r="K360" s="32">
        <f t="shared" si="38"/>
        <v>-90912.01</v>
      </c>
      <c r="L360" s="20"/>
      <c r="M360" s="20"/>
      <c r="N360" s="32"/>
    </row>
    <row r="361" spans="1:14" ht="15">
      <c r="A361" s="20" t="s">
        <v>21</v>
      </c>
      <c r="B361" t="s">
        <v>73</v>
      </c>
      <c r="C361" s="20" t="s">
        <v>41</v>
      </c>
      <c r="D361" s="20"/>
      <c r="E361" s="21"/>
      <c r="F361" s="20"/>
      <c r="G361" s="20"/>
      <c r="H361" s="32"/>
      <c r="I361" s="32">
        <f t="shared" si="37"/>
        <v>1846260.16</v>
      </c>
      <c r="J361" s="20"/>
      <c r="K361" s="32">
        <f t="shared" si="38"/>
        <v>-55354.55999999998</v>
      </c>
      <c r="L361" s="20"/>
      <c r="M361" s="20"/>
      <c r="N361" s="32"/>
    </row>
    <row r="362" spans="1:14" ht="15">
      <c r="A362" s="20" t="s">
        <v>21</v>
      </c>
      <c r="B362" t="s">
        <v>74</v>
      </c>
      <c r="C362" s="20" t="s">
        <v>42</v>
      </c>
      <c r="D362" s="20"/>
      <c r="E362" s="21"/>
      <c r="F362" s="20"/>
      <c r="G362" s="20"/>
      <c r="H362" s="32"/>
      <c r="I362" s="32">
        <f t="shared" si="37"/>
        <v>1292094.24</v>
      </c>
      <c r="J362" s="20"/>
      <c r="K362" s="32">
        <f t="shared" si="38"/>
        <v>-38800.92</v>
      </c>
      <c r="L362" s="20"/>
      <c r="M362" s="20"/>
      <c r="N362" s="32"/>
    </row>
    <row r="363" spans="1:14" ht="15">
      <c r="A363" s="20" t="s">
        <v>21</v>
      </c>
      <c r="B363" t="s">
        <v>75</v>
      </c>
      <c r="C363" s="20" t="s">
        <v>43</v>
      </c>
      <c r="D363" s="20"/>
      <c r="E363" s="21"/>
      <c r="F363" s="20"/>
      <c r="G363" s="20"/>
      <c r="H363" s="32"/>
      <c r="I363" s="32">
        <f t="shared" si="37"/>
        <v>1463381.84</v>
      </c>
      <c r="J363" s="20"/>
      <c r="K363" s="32">
        <f t="shared" si="38"/>
        <v>-43945.25</v>
      </c>
      <c r="L363" s="20"/>
      <c r="M363" s="20"/>
      <c r="N363" s="32"/>
    </row>
    <row r="364" spans="1:14" ht="15">
      <c r="A364" s="20" t="s">
        <v>26</v>
      </c>
      <c r="B364" t="s">
        <v>76</v>
      </c>
      <c r="C364" s="20" t="s">
        <v>27</v>
      </c>
      <c r="D364" s="20"/>
      <c r="E364" s="21"/>
      <c r="F364" s="20"/>
      <c r="G364" s="20"/>
      <c r="H364" s="32"/>
      <c r="I364" s="32">
        <f t="shared" si="37"/>
        <v>1199713.12</v>
      </c>
      <c r="J364" s="20"/>
      <c r="K364" s="32">
        <f t="shared" si="38"/>
        <v>-36043.66999999999</v>
      </c>
      <c r="L364" s="20"/>
      <c r="M364" s="20"/>
      <c r="N364" s="32"/>
    </row>
    <row r="365" spans="1:14" ht="15">
      <c r="A365" s="20" t="s">
        <v>26</v>
      </c>
      <c r="B365" t="s">
        <v>77</v>
      </c>
      <c r="C365" s="20" t="s">
        <v>49</v>
      </c>
      <c r="D365" s="20"/>
      <c r="E365" s="21"/>
      <c r="F365" s="20"/>
      <c r="G365" s="20"/>
      <c r="H365" s="32"/>
      <c r="I365" s="32">
        <f t="shared" si="37"/>
        <v>966798.08</v>
      </c>
      <c r="J365" s="20"/>
      <c r="K365" s="32">
        <f t="shared" si="38"/>
        <v>-29023.159999999996</v>
      </c>
      <c r="L365" s="20"/>
      <c r="M365" s="20"/>
      <c r="N365" s="32"/>
    </row>
    <row r="366" spans="1:14" ht="15">
      <c r="A366" s="20" t="s">
        <v>28</v>
      </c>
      <c r="B366" t="s">
        <v>78</v>
      </c>
      <c r="C366" s="20" t="s">
        <v>29</v>
      </c>
      <c r="D366" s="20"/>
      <c r="E366" s="21"/>
      <c r="F366" s="20"/>
      <c r="G366" s="20"/>
      <c r="H366" s="32"/>
      <c r="I366" s="32">
        <f t="shared" si="37"/>
        <v>1476724.24</v>
      </c>
      <c r="J366" s="20"/>
      <c r="K366" s="32">
        <f t="shared" si="38"/>
        <v>-44275.58</v>
      </c>
      <c r="L366" s="20"/>
      <c r="M366" s="20"/>
      <c r="N366" s="32"/>
    </row>
    <row r="367" spans="1:14" ht="15">
      <c r="A367" s="20" t="s">
        <v>28</v>
      </c>
      <c r="B367" t="s">
        <v>79</v>
      </c>
      <c r="C367" s="20" t="s">
        <v>30</v>
      </c>
      <c r="D367" s="20"/>
      <c r="E367" s="21"/>
      <c r="F367" s="20"/>
      <c r="G367" s="20"/>
      <c r="H367" s="32"/>
      <c r="I367" s="32">
        <f t="shared" si="37"/>
        <v>847925.5199999998</v>
      </c>
      <c r="J367" s="20"/>
      <c r="K367" s="32">
        <f t="shared" si="38"/>
        <v>-25422.73</v>
      </c>
      <c r="L367" s="20"/>
      <c r="M367" s="20"/>
      <c r="N367" s="32"/>
    </row>
    <row r="368" spans="1:14" ht="15">
      <c r="A368" s="20" t="s">
        <v>31</v>
      </c>
      <c r="B368" t="s">
        <v>80</v>
      </c>
      <c r="C368" s="20" t="s">
        <v>32</v>
      </c>
      <c r="D368" s="20"/>
      <c r="E368" s="21"/>
      <c r="F368" s="20"/>
      <c r="G368" s="20"/>
      <c r="H368" s="32"/>
      <c r="I368" s="32">
        <f t="shared" si="37"/>
        <v>1180538.32</v>
      </c>
      <c r="J368" s="20"/>
      <c r="K368" s="32">
        <f t="shared" si="38"/>
        <v>-35487.64</v>
      </c>
      <c r="L368" s="20"/>
      <c r="M368" s="20"/>
      <c r="N368" s="32"/>
    </row>
    <row r="369" spans="1:14" ht="15">
      <c r="A369" s="20" t="s">
        <v>31</v>
      </c>
      <c r="B369" t="s">
        <v>81</v>
      </c>
      <c r="C369" s="20" t="s">
        <v>44</v>
      </c>
      <c r="D369" s="20"/>
      <c r="E369" s="21"/>
      <c r="F369" s="20"/>
      <c r="G369" s="20"/>
      <c r="H369" s="32"/>
      <c r="I369" s="32">
        <f t="shared" si="37"/>
        <v>1697687.0399999996</v>
      </c>
      <c r="J369" s="20"/>
      <c r="K369" s="32">
        <f t="shared" si="38"/>
        <v>-51103.83000000001</v>
      </c>
      <c r="L369" s="20"/>
      <c r="M369" s="20"/>
      <c r="N369" s="32"/>
    </row>
    <row r="370" spans="1:14" ht="15">
      <c r="A370" s="20" t="s">
        <v>31</v>
      </c>
      <c r="B370" t="s">
        <v>82</v>
      </c>
      <c r="C370" s="20" t="s">
        <v>37</v>
      </c>
      <c r="D370" s="20"/>
      <c r="E370" s="21"/>
      <c r="F370" s="20"/>
      <c r="G370" s="20"/>
      <c r="H370" s="32"/>
      <c r="I370" s="32">
        <f t="shared" si="37"/>
        <v>3598358.3999999994</v>
      </c>
      <c r="J370" s="20"/>
      <c r="K370" s="32">
        <f t="shared" si="38"/>
        <v>-107880.09999999998</v>
      </c>
      <c r="L370" s="20"/>
      <c r="M370" s="20"/>
      <c r="N370" s="32"/>
    </row>
    <row r="371" spans="1:14" ht="15">
      <c r="A371" s="20" t="s">
        <v>33</v>
      </c>
      <c r="B371" t="s">
        <v>83</v>
      </c>
      <c r="C371" s="20" t="s">
        <v>34</v>
      </c>
      <c r="D371" s="20"/>
      <c r="E371" s="21"/>
      <c r="F371" s="20"/>
      <c r="G371" s="20"/>
      <c r="H371" s="32"/>
      <c r="I371" s="32">
        <f t="shared" si="37"/>
        <v>3181779.1999999997</v>
      </c>
      <c r="J371" s="20"/>
      <c r="K371" s="32">
        <f t="shared" si="38"/>
        <v>-95511.37</v>
      </c>
      <c r="L371" s="20"/>
      <c r="M371" s="20"/>
      <c r="N371" s="32"/>
    </row>
    <row r="372" spans="1:14" ht="15">
      <c r="A372" s="20" t="s">
        <v>35</v>
      </c>
      <c r="B372" t="s">
        <v>84</v>
      </c>
      <c r="C372" s="20" t="s">
        <v>36</v>
      </c>
      <c r="D372" s="20"/>
      <c r="E372" s="21"/>
      <c r="F372" s="20"/>
      <c r="G372" s="20"/>
      <c r="H372" s="32"/>
      <c r="I372" s="32">
        <f t="shared" si="37"/>
        <v>771673.6799999999</v>
      </c>
      <c r="J372" s="20"/>
      <c r="K372" s="32">
        <f t="shared" si="38"/>
        <v>-23136.309999999998</v>
      </c>
      <c r="L372" s="20"/>
      <c r="M372" s="20"/>
      <c r="N372" s="32"/>
    </row>
    <row r="373" spans="1:14" ht="15">
      <c r="A373" s="20"/>
      <c r="C373" s="20"/>
      <c r="D373" s="20"/>
      <c r="E373" s="21"/>
      <c r="F373" s="20"/>
      <c r="G373" s="20"/>
      <c r="H373" s="32"/>
      <c r="I373" s="32">
        <f>SUM(I342:I372)</f>
        <v>71040703.12</v>
      </c>
      <c r="J373" s="20"/>
      <c r="K373" s="20">
        <f>SUM(K342:K372)</f>
        <v>-2131339.6399999997</v>
      </c>
      <c r="L373" s="20"/>
      <c r="M373" s="20"/>
      <c r="N373" s="32"/>
    </row>
    <row r="374" spans="1:14" ht="15">
      <c r="A374" s="20"/>
      <c r="C374" s="20"/>
      <c r="D374" s="20"/>
      <c r="E374" s="21"/>
      <c r="F374" s="20"/>
      <c r="G374" s="20"/>
      <c r="H374" s="32"/>
      <c r="I374" s="32"/>
      <c r="J374" s="20"/>
      <c r="K374" s="20"/>
      <c r="L374" s="20"/>
      <c r="M374" s="20"/>
      <c r="N374" s="32"/>
    </row>
    <row r="377" spans="1:15" ht="51.75">
      <c r="A377" s="40" t="s">
        <v>102</v>
      </c>
      <c r="B377" s="41" t="s">
        <v>50</v>
      </c>
      <c r="C377" s="40" t="s">
        <v>51</v>
      </c>
      <c r="D377" s="40"/>
      <c r="E377" s="40" t="s">
        <v>0</v>
      </c>
      <c r="F377" s="40" t="s">
        <v>100</v>
      </c>
      <c r="G377" s="40" t="s">
        <v>2</v>
      </c>
      <c r="H377" s="40" t="s">
        <v>3</v>
      </c>
      <c r="I377" s="40"/>
      <c r="J377" s="40"/>
      <c r="K377" s="40"/>
      <c r="L377" s="40" t="s">
        <v>106</v>
      </c>
      <c r="M377" s="40"/>
      <c r="N377" s="40"/>
      <c r="O377" s="40"/>
    </row>
    <row r="378" spans="1:15" ht="15">
      <c r="A378" s="20"/>
      <c r="C378" s="20"/>
      <c r="D378" s="20"/>
      <c r="E378" s="20"/>
      <c r="F378" s="20"/>
      <c r="G378" s="20"/>
      <c r="H378" s="20"/>
      <c r="I378" s="20"/>
      <c r="J378" s="20"/>
      <c r="K378" s="20"/>
      <c r="O378" s="20"/>
    </row>
    <row r="379" spans="1:16" ht="15">
      <c r="A379" s="20" t="s">
        <v>8</v>
      </c>
      <c r="B379" t="s">
        <v>57</v>
      </c>
      <c r="C379" s="20" t="s">
        <v>46</v>
      </c>
      <c r="D379" s="20"/>
      <c r="E379" s="38">
        <v>406</v>
      </c>
      <c r="F379" s="20"/>
      <c r="G379" s="20">
        <v>7146.75</v>
      </c>
      <c r="H379" s="20">
        <f>ROUND(E379*G379,2)</f>
        <v>2901580.5</v>
      </c>
      <c r="I379" s="20">
        <f>ROUND((H379-I342)/4,2)</f>
        <v>244934.85</v>
      </c>
      <c r="J379" s="20">
        <f>H379-H269</f>
        <v>18818.850000000093</v>
      </c>
      <c r="K379" s="20"/>
      <c r="L379" s="32">
        <v>73534.72</v>
      </c>
      <c r="M379" s="32"/>
      <c r="N379" s="29">
        <f>ROUND(L379/12*8,2)</f>
        <v>49023.15</v>
      </c>
      <c r="O379" s="20">
        <f>ROUND(L379/12,2)</f>
        <v>6127.89</v>
      </c>
      <c r="P379" s="20">
        <f>N379+O379</f>
        <v>55151.04</v>
      </c>
    </row>
    <row r="380" spans="1:16" ht="15">
      <c r="A380" s="20" t="s">
        <v>8</v>
      </c>
      <c r="B380" t="s">
        <v>58</v>
      </c>
      <c r="C380" s="20" t="s">
        <v>9</v>
      </c>
      <c r="D380" s="20"/>
      <c r="E380" s="21">
        <v>2030.5</v>
      </c>
      <c r="F380" s="21"/>
      <c r="G380" s="20">
        <v>7146.75</v>
      </c>
      <c r="H380" s="20">
        <f aca="true" t="shared" si="39" ref="H380:H409">ROUND(E380*G380,2)</f>
        <v>14511475.88</v>
      </c>
      <c r="I380" s="20">
        <f aca="true" t="shared" si="40" ref="I380:I409">ROUND((H380-I343)/4,2)</f>
        <v>1162692.55</v>
      </c>
      <c r="J380" s="20">
        <f aca="true" t="shared" si="41" ref="J380:J409">H380-H270</f>
        <v>-279582.6599999983</v>
      </c>
      <c r="K380" s="20"/>
      <c r="L380" s="32">
        <v>273041.34</v>
      </c>
      <c r="M380" s="32"/>
      <c r="N380" s="29">
        <f aca="true" t="shared" si="42" ref="N380:N409">ROUND(L380/12*8,2)</f>
        <v>182027.56</v>
      </c>
      <c r="O380" s="20">
        <f aca="true" t="shared" si="43" ref="O380:O409">ROUND(L380/12,2)</f>
        <v>22753.45</v>
      </c>
      <c r="P380" s="20">
        <f aca="true" t="shared" si="44" ref="P380:P409">N380+O380</f>
        <v>204781.01</v>
      </c>
    </row>
    <row r="381" spans="1:16" ht="15">
      <c r="A381" s="20" t="s">
        <v>8</v>
      </c>
      <c r="B381" t="s">
        <v>59</v>
      </c>
      <c r="C381" s="20" t="s">
        <v>45</v>
      </c>
      <c r="D381" s="20"/>
      <c r="E381" s="21">
        <v>1766.5</v>
      </c>
      <c r="F381" s="32">
        <v>6690.32</v>
      </c>
      <c r="G381" s="20">
        <v>7146.75</v>
      </c>
      <c r="H381" s="20">
        <f>ROUND((E381*G381)+(2*F381),2)</f>
        <v>12638114.52</v>
      </c>
      <c r="I381" s="20">
        <f t="shared" si="40"/>
        <v>1056061.69</v>
      </c>
      <c r="J381" s="20">
        <f t="shared" si="41"/>
        <v>17312.83999999985</v>
      </c>
      <c r="K381" s="20"/>
      <c r="L381" s="32">
        <v>-365153.22</v>
      </c>
      <c r="M381" s="32"/>
      <c r="N381" s="29">
        <f t="shared" si="42"/>
        <v>-243435.48</v>
      </c>
      <c r="O381" s="20">
        <f t="shared" si="43"/>
        <v>-30429.44</v>
      </c>
      <c r="P381" s="20">
        <f t="shared" si="44"/>
        <v>-273864.92</v>
      </c>
    </row>
    <row r="382" spans="1:16" ht="15">
      <c r="A382" s="20" t="s">
        <v>10</v>
      </c>
      <c r="B382" t="s">
        <v>60</v>
      </c>
      <c r="C382" s="20" t="s">
        <v>11</v>
      </c>
      <c r="D382" s="20"/>
      <c r="E382" s="21">
        <v>943.1</v>
      </c>
      <c r="F382" s="32"/>
      <c r="G382" s="32">
        <v>7683.05</v>
      </c>
      <c r="H382" s="20">
        <f t="shared" si="39"/>
        <v>7245884.46</v>
      </c>
      <c r="I382" s="20">
        <f t="shared" si="40"/>
        <v>534239.84</v>
      </c>
      <c r="J382" s="20">
        <f t="shared" si="41"/>
        <v>-417503.21999999974</v>
      </c>
      <c r="K382" s="20"/>
      <c r="L382" s="32">
        <v>-33744.12</v>
      </c>
      <c r="M382" s="32"/>
      <c r="N382" s="29">
        <f t="shared" si="42"/>
        <v>-22496.08</v>
      </c>
      <c r="O382" s="20">
        <f t="shared" si="43"/>
        <v>-2812.01</v>
      </c>
      <c r="P382" s="20">
        <f t="shared" si="44"/>
        <v>-25308.090000000004</v>
      </c>
    </row>
    <row r="383" spans="1:16" ht="15">
      <c r="A383" s="20" t="s">
        <v>12</v>
      </c>
      <c r="B383" t="s">
        <v>61</v>
      </c>
      <c r="C383" s="20" t="s">
        <v>13</v>
      </c>
      <c r="D383" s="20"/>
      <c r="E383" s="21">
        <v>713.7</v>
      </c>
      <c r="F383" s="32"/>
      <c r="G383" s="32">
        <v>7039.39</v>
      </c>
      <c r="H383" s="20">
        <f t="shared" si="39"/>
        <v>5024012.64</v>
      </c>
      <c r="I383" s="20">
        <f t="shared" si="40"/>
        <v>385184.98</v>
      </c>
      <c r="J383" s="20">
        <f t="shared" si="41"/>
        <v>-200896.4400000004</v>
      </c>
      <c r="K383" s="20"/>
      <c r="L383" s="32">
        <v>20254.81</v>
      </c>
      <c r="M383" s="32"/>
      <c r="N383" s="29">
        <f t="shared" si="42"/>
        <v>13503.21</v>
      </c>
      <c r="O383" s="20">
        <f t="shared" si="43"/>
        <v>1687.9</v>
      </c>
      <c r="P383" s="20">
        <f t="shared" si="44"/>
        <v>15191.109999999999</v>
      </c>
    </row>
    <row r="384" spans="1:16" ht="15">
      <c r="A384" s="20" t="s">
        <v>14</v>
      </c>
      <c r="B384" t="s">
        <v>62</v>
      </c>
      <c r="C384" s="20" t="s">
        <v>15</v>
      </c>
      <c r="D384" s="20"/>
      <c r="E384" s="21">
        <v>341</v>
      </c>
      <c r="F384" s="32"/>
      <c r="G384" s="32">
        <v>7567.46</v>
      </c>
      <c r="H384" s="20">
        <f t="shared" si="39"/>
        <v>2580503.86</v>
      </c>
      <c r="I384" s="20">
        <f t="shared" si="40"/>
        <v>242821.97</v>
      </c>
      <c r="J384" s="20">
        <f t="shared" si="41"/>
        <v>166679.85999999987</v>
      </c>
      <c r="K384" s="20"/>
      <c r="L384" s="32">
        <v>-137191.12</v>
      </c>
      <c r="M384" s="32"/>
      <c r="N384" s="29">
        <f t="shared" si="42"/>
        <v>-91460.75</v>
      </c>
      <c r="O384" s="20">
        <f t="shared" si="43"/>
        <v>-11432.59</v>
      </c>
      <c r="P384" s="20">
        <f t="shared" si="44"/>
        <v>-102893.34</v>
      </c>
    </row>
    <row r="385" spans="1:16" ht="15">
      <c r="A385" s="20" t="s">
        <v>14</v>
      </c>
      <c r="B385" t="s">
        <v>63</v>
      </c>
      <c r="C385" s="20" t="s">
        <v>16</v>
      </c>
      <c r="D385" s="20"/>
      <c r="E385" s="21">
        <v>337.7</v>
      </c>
      <c r="F385" s="32"/>
      <c r="G385" s="32">
        <v>7567.46</v>
      </c>
      <c r="H385" s="20">
        <f t="shared" si="39"/>
        <v>2555531.24</v>
      </c>
      <c r="I385" s="20">
        <f t="shared" si="40"/>
        <v>209046.13</v>
      </c>
      <c r="J385" s="20">
        <f t="shared" si="41"/>
        <v>-23488.83999999985</v>
      </c>
      <c r="K385" s="20"/>
      <c r="L385" s="32">
        <v>-7635.4</v>
      </c>
      <c r="M385" s="32"/>
      <c r="N385" s="29">
        <f t="shared" si="42"/>
        <v>-5090.27</v>
      </c>
      <c r="O385" s="20">
        <f t="shared" si="43"/>
        <v>-636.28</v>
      </c>
      <c r="P385" s="20">
        <f t="shared" si="44"/>
        <v>-5726.55</v>
      </c>
    </row>
    <row r="386" spans="1:16" ht="15">
      <c r="A386" s="20" t="s">
        <v>14</v>
      </c>
      <c r="B386" t="s">
        <v>86</v>
      </c>
      <c r="C386" s="20" t="s">
        <v>85</v>
      </c>
      <c r="D386" s="20"/>
      <c r="E386" s="21">
        <v>446.2</v>
      </c>
      <c r="F386" s="32"/>
      <c r="G386" s="32">
        <v>7567.46</v>
      </c>
      <c r="H386" s="20">
        <f t="shared" si="39"/>
        <v>3376600.65</v>
      </c>
      <c r="I386" s="20">
        <f t="shared" si="40"/>
        <v>283187.52</v>
      </c>
      <c r="J386" s="20">
        <f t="shared" si="41"/>
        <v>10824.810000000056</v>
      </c>
      <c r="K386" s="20"/>
      <c r="L386" s="32">
        <v>-209592.04</v>
      </c>
      <c r="M386" s="32"/>
      <c r="N386" s="29">
        <f t="shared" si="42"/>
        <v>-139728.03</v>
      </c>
      <c r="O386" s="20">
        <f t="shared" si="43"/>
        <v>-17466</v>
      </c>
      <c r="P386" s="20">
        <f t="shared" si="44"/>
        <v>-157194.03</v>
      </c>
    </row>
    <row r="387" spans="1:16" ht="15">
      <c r="A387" s="20" t="s">
        <v>39</v>
      </c>
      <c r="B387" t="s">
        <v>64</v>
      </c>
      <c r="C387" s="20" t="s">
        <v>40</v>
      </c>
      <c r="D387" s="20"/>
      <c r="E387" s="21">
        <v>210.6</v>
      </c>
      <c r="F387" s="32"/>
      <c r="G387" s="32">
        <v>7596.19</v>
      </c>
      <c r="H387" s="20">
        <f t="shared" si="39"/>
        <v>1599757.61</v>
      </c>
      <c r="I387" s="20">
        <f t="shared" si="40"/>
        <v>103890.36</v>
      </c>
      <c r="J387" s="20">
        <f t="shared" si="41"/>
        <v>-176536.6499999999</v>
      </c>
      <c r="K387" s="20"/>
      <c r="L387" s="32">
        <v>-1878.55</v>
      </c>
      <c r="M387" s="32"/>
      <c r="N387" s="29">
        <f t="shared" si="42"/>
        <v>-1252.37</v>
      </c>
      <c r="O387" s="20">
        <f t="shared" si="43"/>
        <v>-156.55</v>
      </c>
      <c r="P387" s="20">
        <f t="shared" si="44"/>
        <v>-1408.9199999999998</v>
      </c>
    </row>
    <row r="388" spans="1:16" ht="15">
      <c r="A388" s="20" t="s">
        <v>39</v>
      </c>
      <c r="B388" t="s">
        <v>65</v>
      </c>
      <c r="C388" s="20" t="s">
        <v>46</v>
      </c>
      <c r="D388" s="20"/>
      <c r="E388" s="21">
        <v>452.5</v>
      </c>
      <c r="F388" s="32">
        <v>6690.32</v>
      </c>
      <c r="G388" s="32">
        <v>7596.19</v>
      </c>
      <c r="H388" s="20">
        <f>ROUND((E388*G388)+(1*F388),2)</f>
        <v>3443966.3</v>
      </c>
      <c r="I388" s="20">
        <f t="shared" si="40"/>
        <v>288731.82</v>
      </c>
      <c r="J388" s="20">
        <f t="shared" si="41"/>
        <v>10407.799999999814</v>
      </c>
      <c r="K388" s="20"/>
      <c r="L388" s="32">
        <v>-981.92</v>
      </c>
      <c r="M388" s="32"/>
      <c r="N388" s="29">
        <f t="shared" si="42"/>
        <v>-654.61</v>
      </c>
      <c r="O388" s="20">
        <f t="shared" si="43"/>
        <v>-81.83</v>
      </c>
      <c r="P388" s="20">
        <f t="shared" si="44"/>
        <v>-736.44</v>
      </c>
    </row>
    <row r="389" spans="1:16" ht="15">
      <c r="A389" s="20" t="s">
        <v>39</v>
      </c>
      <c r="B389" t="s">
        <v>92</v>
      </c>
      <c r="C389" s="20" t="s">
        <v>56</v>
      </c>
      <c r="D389" s="20"/>
      <c r="E389" s="21">
        <v>85</v>
      </c>
      <c r="F389" s="21"/>
      <c r="G389" s="32">
        <v>7596.19</v>
      </c>
      <c r="H389" s="20">
        <f t="shared" si="39"/>
        <v>645676.15</v>
      </c>
      <c r="I389" s="20">
        <f t="shared" si="40"/>
        <v>29799.3</v>
      </c>
      <c r="J389" s="20">
        <f t="shared" si="41"/>
        <v>-144042.30999999994</v>
      </c>
      <c r="K389" s="20"/>
      <c r="L389" s="32">
        <v>30581.12</v>
      </c>
      <c r="M389" s="32"/>
      <c r="N389" s="29">
        <f t="shared" si="42"/>
        <v>20387.41</v>
      </c>
      <c r="O389" s="20">
        <f t="shared" si="43"/>
        <v>2548.43</v>
      </c>
      <c r="P389" s="20">
        <f t="shared" si="44"/>
        <v>22935.84</v>
      </c>
    </row>
    <row r="390" spans="1:16" ht="15">
      <c r="A390" s="20" t="s">
        <v>54</v>
      </c>
      <c r="B390" t="s">
        <v>91</v>
      </c>
      <c r="C390" s="20" t="s">
        <v>55</v>
      </c>
      <c r="D390" s="20"/>
      <c r="E390" s="21">
        <v>69.2</v>
      </c>
      <c r="F390" s="21"/>
      <c r="G390" s="32">
        <v>7207.64</v>
      </c>
      <c r="H390" s="20">
        <f t="shared" si="39"/>
        <v>498768.69</v>
      </c>
      <c r="I390" s="20">
        <f t="shared" si="40"/>
        <v>42041.47</v>
      </c>
      <c r="J390" s="20">
        <f t="shared" si="41"/>
        <v>2864.4799999999814</v>
      </c>
      <c r="K390" s="20"/>
      <c r="L390" s="32">
        <v>-6212.78</v>
      </c>
      <c r="M390" s="32"/>
      <c r="N390" s="29">
        <f t="shared" si="42"/>
        <v>-4141.85</v>
      </c>
      <c r="O390" s="20">
        <f t="shared" si="43"/>
        <v>-517.73</v>
      </c>
      <c r="P390" s="20">
        <f t="shared" si="44"/>
        <v>-4659.58</v>
      </c>
    </row>
    <row r="391" spans="1:16" ht="15">
      <c r="A391" s="20" t="s">
        <v>47</v>
      </c>
      <c r="B391" t="s">
        <v>66</v>
      </c>
      <c r="C391" s="20" t="s">
        <v>48</v>
      </c>
      <c r="D391" s="20"/>
      <c r="E391" s="21">
        <v>413.5</v>
      </c>
      <c r="F391" s="21"/>
      <c r="G391" s="32">
        <v>7063.23</v>
      </c>
      <c r="H391" s="20">
        <f t="shared" si="39"/>
        <v>2920645.61</v>
      </c>
      <c r="I391" s="20">
        <f t="shared" si="40"/>
        <v>231803.56</v>
      </c>
      <c r="J391" s="20">
        <f t="shared" si="41"/>
        <v>-69501.39000000013</v>
      </c>
      <c r="K391" s="20"/>
      <c r="L391" s="32">
        <v>-41002.66</v>
      </c>
      <c r="M391" s="32"/>
      <c r="N391" s="29">
        <f t="shared" si="42"/>
        <v>-27335.11</v>
      </c>
      <c r="O391" s="20">
        <f t="shared" si="43"/>
        <v>-3416.89</v>
      </c>
      <c r="P391" s="20">
        <f t="shared" si="44"/>
        <v>-30752</v>
      </c>
    </row>
    <row r="392" spans="1:16" ht="15">
      <c r="A392" s="20" t="s">
        <v>17</v>
      </c>
      <c r="B392" t="s">
        <v>67</v>
      </c>
      <c r="C392" s="20" t="s">
        <v>18</v>
      </c>
      <c r="D392" s="20"/>
      <c r="E392" s="21">
        <v>277.9</v>
      </c>
      <c r="F392" s="21"/>
      <c r="G392" s="32">
        <v>7588.86</v>
      </c>
      <c r="H392" s="20">
        <f t="shared" si="39"/>
        <v>2108944.19</v>
      </c>
      <c r="I392" s="20">
        <f t="shared" si="40"/>
        <v>121914.75</v>
      </c>
      <c r="J392" s="20">
        <f t="shared" si="41"/>
        <v>-322983.6200000001</v>
      </c>
      <c r="K392" s="20"/>
      <c r="L392" s="32">
        <v>-68099.4</v>
      </c>
      <c r="M392" s="32"/>
      <c r="N392" s="29">
        <f t="shared" si="42"/>
        <v>-45399.6</v>
      </c>
      <c r="O392" s="20">
        <f t="shared" si="43"/>
        <v>-5674.95</v>
      </c>
      <c r="P392" s="20">
        <f t="shared" si="44"/>
        <v>-51074.549999999996</v>
      </c>
    </row>
    <row r="393" spans="1:16" ht="15">
      <c r="A393" s="20" t="s">
        <v>19</v>
      </c>
      <c r="B393" t="s">
        <v>68</v>
      </c>
      <c r="C393" s="20" t="s">
        <v>20</v>
      </c>
      <c r="D393" s="20"/>
      <c r="E393" s="21">
        <v>60</v>
      </c>
      <c r="F393" s="21"/>
      <c r="G393" s="32">
        <v>8292.48</v>
      </c>
      <c r="H393" s="20">
        <f t="shared" si="39"/>
        <v>497548.8</v>
      </c>
      <c r="I393" s="20">
        <f t="shared" si="40"/>
        <v>40402.4</v>
      </c>
      <c r="J393" s="20">
        <f t="shared" si="41"/>
        <v>-6360</v>
      </c>
      <c r="K393" s="20"/>
      <c r="L393" s="32">
        <v>10473</v>
      </c>
      <c r="M393" s="32"/>
      <c r="N393" s="29">
        <f t="shared" si="42"/>
        <v>6982</v>
      </c>
      <c r="O393" s="20">
        <f t="shared" si="43"/>
        <v>872.75</v>
      </c>
      <c r="P393" s="20">
        <f t="shared" si="44"/>
        <v>7854.75</v>
      </c>
    </row>
    <row r="394" spans="1:16" ht="15">
      <c r="A394" s="20" t="s">
        <v>21</v>
      </c>
      <c r="B394" t="s">
        <v>69</v>
      </c>
      <c r="C394" s="20" t="s">
        <v>22</v>
      </c>
      <c r="D394" s="20"/>
      <c r="E394" s="21">
        <v>329.7</v>
      </c>
      <c r="F394" s="21"/>
      <c r="G394" s="32">
        <v>7222.08</v>
      </c>
      <c r="H394" s="20">
        <f t="shared" si="39"/>
        <v>2381119.78</v>
      </c>
      <c r="I394" s="20">
        <f t="shared" si="40"/>
        <v>220678.19</v>
      </c>
      <c r="J394" s="20">
        <f t="shared" si="41"/>
        <v>133509.16999999993</v>
      </c>
      <c r="K394" s="20"/>
      <c r="L394" s="32">
        <v>26135.32</v>
      </c>
      <c r="M394" s="32"/>
      <c r="N394" s="29">
        <f t="shared" si="42"/>
        <v>17423.55</v>
      </c>
      <c r="O394" s="20">
        <f t="shared" si="43"/>
        <v>2177.94</v>
      </c>
      <c r="P394" s="20">
        <f t="shared" si="44"/>
        <v>19601.489999999998</v>
      </c>
    </row>
    <row r="395" spans="1:16" ht="15">
      <c r="A395" s="20" t="s">
        <v>21</v>
      </c>
      <c r="B395" t="s">
        <v>70</v>
      </c>
      <c r="C395" s="29" t="s">
        <v>23</v>
      </c>
      <c r="D395" s="20"/>
      <c r="E395" s="21">
        <v>392</v>
      </c>
      <c r="F395" s="21"/>
      <c r="G395" s="32">
        <v>7222.08</v>
      </c>
      <c r="H395" s="20">
        <f t="shared" si="39"/>
        <v>2831055.36</v>
      </c>
      <c r="I395" s="20">
        <f t="shared" si="40"/>
        <v>227966.5</v>
      </c>
      <c r="J395" s="20">
        <f t="shared" si="41"/>
        <v>-47728.64000000013</v>
      </c>
      <c r="K395" s="20"/>
      <c r="L395" s="32">
        <v>-110559.68</v>
      </c>
      <c r="M395" s="32"/>
      <c r="N395" s="29">
        <f t="shared" si="42"/>
        <v>-73706.45</v>
      </c>
      <c r="O395" s="20">
        <f t="shared" si="43"/>
        <v>-9213.31</v>
      </c>
      <c r="P395" s="20">
        <f t="shared" si="44"/>
        <v>-82919.76</v>
      </c>
    </row>
    <row r="396" spans="1:16" ht="15">
      <c r="A396" s="20" t="s">
        <v>21</v>
      </c>
      <c r="B396" t="s">
        <v>71</v>
      </c>
      <c r="C396" s="20" t="s">
        <v>24</v>
      </c>
      <c r="D396" s="20"/>
      <c r="E396" s="21">
        <v>464.9</v>
      </c>
      <c r="F396" s="21"/>
      <c r="G396" s="32">
        <v>7222.08</v>
      </c>
      <c r="H396" s="20">
        <f t="shared" si="39"/>
        <v>3357544.99</v>
      </c>
      <c r="I396" s="20">
        <f t="shared" si="40"/>
        <v>232922.41</v>
      </c>
      <c r="J396" s="20">
        <f t="shared" si="41"/>
        <v>-281237.98999999976</v>
      </c>
      <c r="K396" s="20"/>
      <c r="L396" s="32">
        <v>-120864.7</v>
      </c>
      <c r="M396" s="32"/>
      <c r="N396" s="29">
        <f t="shared" si="42"/>
        <v>-80576.47</v>
      </c>
      <c r="O396" s="20">
        <f t="shared" si="43"/>
        <v>-10072.06</v>
      </c>
      <c r="P396" s="20">
        <f t="shared" si="44"/>
        <v>-90648.53</v>
      </c>
    </row>
    <row r="397" spans="1:16" ht="15">
      <c r="A397" s="20" t="s">
        <v>21</v>
      </c>
      <c r="B397" t="s">
        <v>72</v>
      </c>
      <c r="C397" s="20" t="s">
        <v>25</v>
      </c>
      <c r="D397" s="20"/>
      <c r="E397" s="21">
        <v>627</v>
      </c>
      <c r="F397" s="21"/>
      <c r="G397" s="32">
        <v>7222.08</v>
      </c>
      <c r="H397" s="20">
        <f t="shared" si="39"/>
        <v>4528244.16</v>
      </c>
      <c r="I397" s="20">
        <f t="shared" si="40"/>
        <v>373981.26</v>
      </c>
      <c r="J397" s="20">
        <f t="shared" si="41"/>
        <v>-20234.55999999959</v>
      </c>
      <c r="K397" s="20"/>
      <c r="L397" s="32">
        <v>-173277.72</v>
      </c>
      <c r="M397" s="32"/>
      <c r="N397" s="29">
        <f t="shared" si="42"/>
        <v>-115518.48</v>
      </c>
      <c r="O397" s="20">
        <f t="shared" si="43"/>
        <v>-14439.81</v>
      </c>
      <c r="P397" s="20">
        <f t="shared" si="44"/>
        <v>-129958.29</v>
      </c>
    </row>
    <row r="398" spans="1:16" ht="15">
      <c r="A398" s="20" t="s">
        <v>21</v>
      </c>
      <c r="B398" t="s">
        <v>73</v>
      </c>
      <c r="C398" s="20" t="s">
        <v>41</v>
      </c>
      <c r="D398" s="20"/>
      <c r="E398" s="21">
        <v>375.4</v>
      </c>
      <c r="F398" s="21"/>
      <c r="G398" s="32">
        <v>7222.08</v>
      </c>
      <c r="H398" s="20">
        <f t="shared" si="39"/>
        <v>2711168.83</v>
      </c>
      <c r="I398" s="20">
        <f t="shared" si="40"/>
        <v>216227.17</v>
      </c>
      <c r="J398" s="20">
        <f t="shared" si="41"/>
        <v>-58221.37999999989</v>
      </c>
      <c r="K398" s="20"/>
      <c r="L398" s="32">
        <v>-42285.06</v>
      </c>
      <c r="M398" s="32"/>
      <c r="N398" s="29">
        <f t="shared" si="42"/>
        <v>-28190.04</v>
      </c>
      <c r="O398" s="20">
        <f t="shared" si="43"/>
        <v>-3523.76</v>
      </c>
      <c r="P398" s="20">
        <f t="shared" si="44"/>
        <v>-31713.800000000003</v>
      </c>
    </row>
    <row r="399" spans="1:16" ht="15">
      <c r="A399" s="20" t="s">
        <v>21</v>
      </c>
      <c r="B399" t="s">
        <v>74</v>
      </c>
      <c r="C399" s="20" t="s">
        <v>42</v>
      </c>
      <c r="D399" s="20"/>
      <c r="E399" s="21">
        <v>275.5</v>
      </c>
      <c r="F399" s="21"/>
      <c r="G399" s="32">
        <v>7222.08</v>
      </c>
      <c r="H399" s="20">
        <f t="shared" si="39"/>
        <v>1989683.04</v>
      </c>
      <c r="I399" s="20">
        <f t="shared" si="40"/>
        <v>174397.2</v>
      </c>
      <c r="J399" s="20">
        <f t="shared" si="41"/>
        <v>51541.70999999996</v>
      </c>
      <c r="K399" s="20"/>
      <c r="L399" s="32">
        <v>-77702.02</v>
      </c>
      <c r="M399" s="32"/>
      <c r="N399" s="29">
        <f t="shared" si="42"/>
        <v>-51801.35</v>
      </c>
      <c r="O399" s="20">
        <f t="shared" si="43"/>
        <v>-6475.17</v>
      </c>
      <c r="P399" s="20">
        <f t="shared" si="44"/>
        <v>-58276.52</v>
      </c>
    </row>
    <row r="400" spans="1:16" ht="15">
      <c r="A400" s="20" t="s">
        <v>21</v>
      </c>
      <c r="B400" t="s">
        <v>75</v>
      </c>
      <c r="C400" s="20" t="s">
        <v>43</v>
      </c>
      <c r="D400" s="20"/>
      <c r="E400" s="21">
        <v>291.8</v>
      </c>
      <c r="F400" s="21"/>
      <c r="G400" s="32">
        <v>7222.08</v>
      </c>
      <c r="H400" s="20">
        <f t="shared" si="39"/>
        <v>2107402.94</v>
      </c>
      <c r="I400" s="20">
        <f t="shared" si="40"/>
        <v>161005.28</v>
      </c>
      <c r="J400" s="20">
        <f t="shared" si="41"/>
        <v>-87669.85999999987</v>
      </c>
      <c r="K400" s="20"/>
      <c r="L400" s="32">
        <v>-34041.39</v>
      </c>
      <c r="M400" s="32"/>
      <c r="N400" s="29">
        <f t="shared" si="42"/>
        <v>-22694.26</v>
      </c>
      <c r="O400" s="20">
        <f t="shared" si="43"/>
        <v>-2836.78</v>
      </c>
      <c r="P400" s="20">
        <f t="shared" si="44"/>
        <v>-25531.039999999997</v>
      </c>
    </row>
    <row r="401" spans="1:16" ht="15">
      <c r="A401" s="20" t="s">
        <v>26</v>
      </c>
      <c r="B401" t="s">
        <v>76</v>
      </c>
      <c r="C401" s="20" t="s">
        <v>27</v>
      </c>
      <c r="D401" s="20"/>
      <c r="E401" s="21">
        <v>241</v>
      </c>
      <c r="F401" s="21"/>
      <c r="G401" s="32">
        <v>7531.36</v>
      </c>
      <c r="H401" s="20">
        <f t="shared" si="39"/>
        <v>1815057.76</v>
      </c>
      <c r="I401" s="20">
        <f t="shared" si="40"/>
        <v>153836.16</v>
      </c>
      <c r="J401" s="20">
        <f t="shared" si="41"/>
        <v>15488.139999999898</v>
      </c>
      <c r="K401" s="20"/>
      <c r="L401" s="32">
        <v>-48226.51</v>
      </c>
      <c r="M401" s="32"/>
      <c r="N401" s="29">
        <f t="shared" si="42"/>
        <v>-32151.01</v>
      </c>
      <c r="O401" s="20">
        <f t="shared" si="43"/>
        <v>-4018.88</v>
      </c>
      <c r="P401" s="20">
        <f t="shared" si="44"/>
        <v>-36169.89</v>
      </c>
    </row>
    <row r="402" spans="1:16" ht="15">
      <c r="A402" s="20" t="s">
        <v>26</v>
      </c>
      <c r="B402" t="s">
        <v>77</v>
      </c>
      <c r="C402" s="20" t="s">
        <v>49</v>
      </c>
      <c r="D402" s="20"/>
      <c r="E402" s="21">
        <v>203.6</v>
      </c>
      <c r="F402" s="21"/>
      <c r="G402" s="32">
        <v>7531.36</v>
      </c>
      <c r="H402" s="20">
        <f t="shared" si="39"/>
        <v>1533384.9</v>
      </c>
      <c r="I402" s="20">
        <f t="shared" si="40"/>
        <v>141646.71</v>
      </c>
      <c r="J402" s="20">
        <f t="shared" si="41"/>
        <v>83187.7899999998</v>
      </c>
      <c r="K402" s="20"/>
      <c r="L402" s="32">
        <v>-48566.74</v>
      </c>
      <c r="M402" s="32"/>
      <c r="N402" s="29">
        <f t="shared" si="42"/>
        <v>-32377.83</v>
      </c>
      <c r="O402" s="20">
        <f t="shared" si="43"/>
        <v>-4047.23</v>
      </c>
      <c r="P402" s="20">
        <f t="shared" si="44"/>
        <v>-36425.060000000005</v>
      </c>
    </row>
    <row r="403" spans="1:16" ht="15">
      <c r="A403" s="20" t="s">
        <v>28</v>
      </c>
      <c r="B403" t="s">
        <v>78</v>
      </c>
      <c r="C403" s="20" t="s">
        <v>29</v>
      </c>
      <c r="D403" s="20"/>
      <c r="E403" s="21">
        <v>294.5</v>
      </c>
      <c r="F403" s="21"/>
      <c r="G403" s="32">
        <v>7184.5</v>
      </c>
      <c r="H403" s="20">
        <f t="shared" si="39"/>
        <v>2115835.25</v>
      </c>
      <c r="I403" s="20">
        <f t="shared" si="40"/>
        <v>159777.75</v>
      </c>
      <c r="J403" s="20">
        <f t="shared" si="41"/>
        <v>-99251.1499999999</v>
      </c>
      <c r="K403" s="20"/>
      <c r="L403" s="32">
        <v>-46654.69</v>
      </c>
      <c r="M403" s="32"/>
      <c r="N403" s="29">
        <f t="shared" si="42"/>
        <v>-31103.13</v>
      </c>
      <c r="O403" s="20">
        <f t="shared" si="43"/>
        <v>-3887.89</v>
      </c>
      <c r="P403" s="20">
        <f t="shared" si="44"/>
        <v>-34991.020000000004</v>
      </c>
    </row>
    <row r="404" spans="1:16" ht="15">
      <c r="A404" s="20" t="s">
        <v>28</v>
      </c>
      <c r="B404" t="s">
        <v>79</v>
      </c>
      <c r="C404" s="20" t="s">
        <v>30</v>
      </c>
      <c r="D404" s="20"/>
      <c r="E404" s="21">
        <v>180</v>
      </c>
      <c r="F404" s="21"/>
      <c r="G404" s="32">
        <v>7184.5</v>
      </c>
      <c r="H404" s="20">
        <f t="shared" si="39"/>
        <v>1293210</v>
      </c>
      <c r="I404" s="20">
        <f t="shared" si="40"/>
        <v>111321.12</v>
      </c>
      <c r="J404" s="20">
        <f t="shared" si="41"/>
        <v>21321.679999999935</v>
      </c>
      <c r="K404" s="20"/>
      <c r="L404" s="32">
        <v>-32493.6</v>
      </c>
      <c r="M404" s="32"/>
      <c r="N404" s="29">
        <f t="shared" si="42"/>
        <v>-21662.4</v>
      </c>
      <c r="O404" s="20">
        <f t="shared" si="43"/>
        <v>-2707.8</v>
      </c>
      <c r="P404" s="20">
        <f t="shared" si="44"/>
        <v>-24370.2</v>
      </c>
    </row>
    <row r="405" spans="1:16" ht="15">
      <c r="A405" s="20" t="s">
        <v>31</v>
      </c>
      <c r="B405" t="s">
        <v>80</v>
      </c>
      <c r="C405" s="20" t="s">
        <v>32</v>
      </c>
      <c r="D405" s="20"/>
      <c r="E405" s="21">
        <v>229.6</v>
      </c>
      <c r="F405" s="21"/>
      <c r="G405" s="32">
        <v>6940.04</v>
      </c>
      <c r="H405" s="20">
        <f t="shared" si="39"/>
        <v>1593433.18</v>
      </c>
      <c r="I405" s="20">
        <f t="shared" si="40"/>
        <v>103223.72</v>
      </c>
      <c r="J405" s="20">
        <f t="shared" si="41"/>
        <v>-177374.3500000001</v>
      </c>
      <c r="K405" s="20"/>
      <c r="L405" s="32">
        <v>0</v>
      </c>
      <c r="M405" s="32"/>
      <c r="N405" s="29">
        <f t="shared" si="42"/>
        <v>0</v>
      </c>
      <c r="O405" s="20">
        <f t="shared" si="43"/>
        <v>0</v>
      </c>
      <c r="P405" s="20">
        <f t="shared" si="44"/>
        <v>0</v>
      </c>
    </row>
    <row r="406" spans="1:16" ht="15">
      <c r="A406" s="20" t="s">
        <v>31</v>
      </c>
      <c r="B406" t="s">
        <v>81</v>
      </c>
      <c r="C406" s="20" t="s">
        <v>44</v>
      </c>
      <c r="D406" s="20"/>
      <c r="E406" s="21">
        <v>272.2</v>
      </c>
      <c r="F406" s="21"/>
      <c r="G406" s="32">
        <v>6940.04</v>
      </c>
      <c r="H406" s="20">
        <f t="shared" si="39"/>
        <v>1889078.89</v>
      </c>
      <c r="I406" s="20">
        <f t="shared" si="40"/>
        <v>47847.96</v>
      </c>
      <c r="J406" s="20">
        <f t="shared" si="41"/>
        <v>-657451.6700000002</v>
      </c>
      <c r="K406" s="20"/>
      <c r="L406" s="32">
        <v>6478.08</v>
      </c>
      <c r="M406" s="32"/>
      <c r="N406" s="29">
        <f t="shared" si="42"/>
        <v>4318.72</v>
      </c>
      <c r="O406" s="20">
        <f t="shared" si="43"/>
        <v>539.84</v>
      </c>
      <c r="P406" s="20">
        <f t="shared" si="44"/>
        <v>4858.56</v>
      </c>
    </row>
    <row r="407" spans="1:16" ht="15">
      <c r="A407" s="20" t="s">
        <v>31</v>
      </c>
      <c r="B407" t="s">
        <v>82</v>
      </c>
      <c r="C407" s="20" t="s">
        <v>37</v>
      </c>
      <c r="D407" s="20"/>
      <c r="E407" s="21">
        <v>752.5</v>
      </c>
      <c r="F407" s="21"/>
      <c r="G407" s="32">
        <v>6940.04</v>
      </c>
      <c r="H407" s="20">
        <f t="shared" si="39"/>
        <v>5222380.1</v>
      </c>
      <c r="I407" s="20">
        <f t="shared" si="40"/>
        <v>406005.43</v>
      </c>
      <c r="J407" s="20">
        <f t="shared" si="41"/>
        <v>-175157.5</v>
      </c>
      <c r="K407" s="20"/>
      <c r="L407" s="32">
        <v>0</v>
      </c>
      <c r="M407" s="32"/>
      <c r="N407" s="29">
        <f t="shared" si="42"/>
        <v>0</v>
      </c>
      <c r="O407" s="20">
        <f t="shared" si="43"/>
        <v>0</v>
      </c>
      <c r="P407" s="20">
        <f t="shared" si="44"/>
        <v>0</v>
      </c>
    </row>
    <row r="408" spans="1:16" ht="15">
      <c r="A408" s="20" t="s">
        <v>33</v>
      </c>
      <c r="B408" t="s">
        <v>83</v>
      </c>
      <c r="C408" s="20" t="s">
        <v>34</v>
      </c>
      <c r="D408" s="20"/>
      <c r="E408" s="21">
        <v>738.6</v>
      </c>
      <c r="F408" s="20"/>
      <c r="G408" s="32">
        <v>6940.04</v>
      </c>
      <c r="H408" s="20">
        <f t="shared" si="39"/>
        <v>5125913.54</v>
      </c>
      <c r="I408" s="20">
        <f t="shared" si="40"/>
        <v>486033.59</v>
      </c>
      <c r="J408" s="20">
        <f t="shared" si="41"/>
        <v>353244.71999999974</v>
      </c>
      <c r="K408" s="20"/>
      <c r="L408" s="32">
        <v>0</v>
      </c>
      <c r="M408" s="32"/>
      <c r="N408" s="29">
        <f t="shared" si="42"/>
        <v>0</v>
      </c>
      <c r="O408" s="20">
        <f t="shared" si="43"/>
        <v>0</v>
      </c>
      <c r="P408" s="20">
        <f t="shared" si="44"/>
        <v>0</v>
      </c>
    </row>
    <row r="409" spans="1:16" ht="15">
      <c r="A409" s="20" t="s">
        <v>35</v>
      </c>
      <c r="B409" t="s">
        <v>84</v>
      </c>
      <c r="C409" s="20" t="s">
        <v>36</v>
      </c>
      <c r="D409" s="20"/>
      <c r="E409" s="21">
        <v>187.5</v>
      </c>
      <c r="F409" s="20"/>
      <c r="G409" s="32">
        <v>7273.39</v>
      </c>
      <c r="H409" s="20">
        <f t="shared" si="39"/>
        <v>1363760.63</v>
      </c>
      <c r="I409" s="20">
        <f t="shared" si="40"/>
        <v>148021.74</v>
      </c>
      <c r="J409" s="20">
        <f t="shared" si="41"/>
        <v>206250.16999999993</v>
      </c>
      <c r="K409" s="20"/>
      <c r="L409" s="32">
        <v>-26823.75</v>
      </c>
      <c r="M409" s="32"/>
      <c r="N409" s="29">
        <f t="shared" si="42"/>
        <v>-17882.5</v>
      </c>
      <c r="O409" s="20">
        <f t="shared" si="43"/>
        <v>-2235.31</v>
      </c>
      <c r="P409" s="20">
        <f t="shared" si="44"/>
        <v>-20117.81</v>
      </c>
    </row>
    <row r="410" spans="1:15" ht="15">
      <c r="A410" s="20"/>
      <c r="C410" s="20"/>
      <c r="D410" s="20"/>
      <c r="E410" s="21"/>
      <c r="F410" s="20"/>
      <c r="G410" s="20"/>
      <c r="H410" s="20"/>
      <c r="I410" s="20"/>
      <c r="J410" s="20"/>
      <c r="K410" s="20"/>
      <c r="L410" s="20"/>
      <c r="M410" s="20"/>
      <c r="N410" s="20"/>
      <c r="O410" s="20"/>
    </row>
    <row r="411" spans="1:16" ht="15">
      <c r="A411" s="20"/>
      <c r="C411" s="20"/>
      <c r="D411" s="20"/>
      <c r="E411" s="21">
        <f>SUM(E379:E410)</f>
        <v>14409.2</v>
      </c>
      <c r="F411" s="20"/>
      <c r="G411" s="20"/>
      <c r="H411" s="32">
        <f>SUM(H379:H410)</f>
        <v>104407284.45</v>
      </c>
      <c r="I411" s="32">
        <f>SUM(I379:I410)</f>
        <v>8341645.38</v>
      </c>
      <c r="J411" s="20">
        <f>SUM(J379:J409)</f>
        <v>-2153770.209999999</v>
      </c>
      <c r="K411" s="20"/>
      <c r="L411" s="20"/>
      <c r="M411" s="20"/>
      <c r="N411" s="20"/>
      <c r="O411" s="32">
        <f>SUM(O379:O410)</f>
        <v>-99374.06999999999</v>
      </c>
      <c r="P411" s="20">
        <f>SUM(P379:P410)</f>
        <v>-894366.5400000002</v>
      </c>
    </row>
    <row r="412" spans="10:15" ht="15">
      <c r="J412" s="29">
        <f>J411/12*8</f>
        <v>-1435846.806666666</v>
      </c>
      <c r="O412" s="29">
        <f>O411*2</f>
        <v>-198748.13999999998</v>
      </c>
    </row>
    <row r="415" spans="1:17" ht="51">
      <c r="A415" s="40" t="s">
        <v>101</v>
      </c>
      <c r="B415" s="40" t="s">
        <v>50</v>
      </c>
      <c r="C415" s="40" t="s">
        <v>51</v>
      </c>
      <c r="D415" s="40"/>
      <c r="E415" s="40" t="s">
        <v>0</v>
      </c>
      <c r="F415" s="40" t="s">
        <v>100</v>
      </c>
      <c r="G415" s="40" t="s">
        <v>2</v>
      </c>
      <c r="H415" s="40" t="s">
        <v>3</v>
      </c>
      <c r="I415" s="40" t="s">
        <v>4</v>
      </c>
      <c r="J415" s="40" t="s">
        <v>105</v>
      </c>
      <c r="K415" s="40" t="s">
        <v>6</v>
      </c>
      <c r="L415" s="40" t="s">
        <v>38</v>
      </c>
      <c r="M415" s="40"/>
      <c r="N415" s="40" t="s">
        <v>104</v>
      </c>
      <c r="O415" s="40" t="s">
        <v>107</v>
      </c>
      <c r="P415" s="40" t="s">
        <v>7</v>
      </c>
      <c r="Q415" s="40"/>
    </row>
    <row r="417" spans="1:16" ht="15">
      <c r="A417" s="20" t="s">
        <v>8</v>
      </c>
      <c r="B417" t="s">
        <v>57</v>
      </c>
      <c r="C417" s="20" t="s">
        <v>46</v>
      </c>
      <c r="D417" s="20"/>
      <c r="E417" s="38">
        <v>406</v>
      </c>
      <c r="F417" s="20"/>
      <c r="G417" s="20">
        <v>7327.870000000001</v>
      </c>
      <c r="H417" s="20">
        <f>ROUND(E417*G417,2)</f>
        <v>2975115.22</v>
      </c>
      <c r="I417" s="20">
        <v>244934.85</v>
      </c>
      <c r="J417" s="20">
        <f aca="true" t="shared" si="45" ref="J417:J447">ROUND(H417*-0.03,2)</f>
        <v>-89253.46</v>
      </c>
      <c r="K417" s="20">
        <f aca="true" t="shared" si="46" ref="K417:K447">ROUND((J417-K342)/4,2)</f>
        <v>-7908.06</v>
      </c>
      <c r="L417" s="20"/>
      <c r="M417" s="20"/>
      <c r="N417" s="20">
        <v>55151.04</v>
      </c>
      <c r="O417" s="20">
        <v>-880.31</v>
      </c>
      <c r="P417" s="20">
        <f aca="true" t="shared" si="47" ref="P417:P447">I417+K417+L417+N417+O417</f>
        <v>291297.52</v>
      </c>
    </row>
    <row r="418" spans="1:16" ht="15">
      <c r="A418" s="20" t="s">
        <v>8</v>
      </c>
      <c r="B418" t="s">
        <v>58</v>
      </c>
      <c r="C418" s="20" t="s">
        <v>9</v>
      </c>
      <c r="D418" s="20"/>
      <c r="E418" s="21">
        <v>2030.5</v>
      </c>
      <c r="F418" s="21"/>
      <c r="G418" s="20">
        <v>7281.220000000001</v>
      </c>
      <c r="H418" s="20">
        <f>ROUND(E418*G418,2)</f>
        <v>14784517.21</v>
      </c>
      <c r="I418" s="20">
        <v>1162692.55</v>
      </c>
      <c r="J418" s="20">
        <f t="shared" si="45"/>
        <v>-443535.52</v>
      </c>
      <c r="K418" s="20">
        <f t="shared" si="46"/>
        <v>-36919.01</v>
      </c>
      <c r="L418" s="20">
        <v>-175576.36</v>
      </c>
      <c r="M418" s="20"/>
      <c r="N418" s="20">
        <v>204781.01</v>
      </c>
      <c r="O418" s="20">
        <v>-4374.54</v>
      </c>
      <c r="P418" s="20">
        <f t="shared" si="47"/>
        <v>1150603.65</v>
      </c>
    </row>
    <row r="419" spans="1:16" ht="15">
      <c r="A419" s="20" t="s">
        <v>8</v>
      </c>
      <c r="B419" t="s">
        <v>59</v>
      </c>
      <c r="C419" s="20" t="s">
        <v>45</v>
      </c>
      <c r="D419" s="20"/>
      <c r="E419" s="21">
        <v>1766.5</v>
      </c>
      <c r="F419" s="32">
        <v>6690.32</v>
      </c>
      <c r="G419" s="20">
        <v>6940.04</v>
      </c>
      <c r="H419" s="20">
        <f>ROUND((E419*G419)+(2*F419),2)</f>
        <v>12272961.3</v>
      </c>
      <c r="I419" s="20">
        <v>1056061.69</v>
      </c>
      <c r="J419" s="20">
        <f t="shared" si="45"/>
        <v>-368188.84</v>
      </c>
      <c r="K419" s="20">
        <f t="shared" si="46"/>
        <v>-28936.1</v>
      </c>
      <c r="L419" s="20">
        <v>-215081.66</v>
      </c>
      <c r="M419" s="20"/>
      <c r="N419" s="20">
        <v>-273864.92</v>
      </c>
      <c r="O419" s="20">
        <v>-3631.44</v>
      </c>
      <c r="P419" s="20">
        <f t="shared" si="47"/>
        <v>534547.5700000001</v>
      </c>
    </row>
    <row r="420" spans="1:16" ht="15">
      <c r="A420" s="20" t="s">
        <v>10</v>
      </c>
      <c r="B420" t="s">
        <v>60</v>
      </c>
      <c r="C420" s="20" t="s">
        <v>11</v>
      </c>
      <c r="D420" s="20"/>
      <c r="E420" s="21">
        <v>943.1</v>
      </c>
      <c r="F420" s="32"/>
      <c r="G420" s="32">
        <v>7647.27</v>
      </c>
      <c r="H420" s="20">
        <f aca="true" t="shared" si="48" ref="H420:H425">ROUND(E420*G420,2)</f>
        <v>7212140.34</v>
      </c>
      <c r="I420" s="20">
        <v>534239.84</v>
      </c>
      <c r="J420" s="20">
        <f t="shared" si="45"/>
        <v>-216364.21</v>
      </c>
      <c r="K420" s="20">
        <f t="shared" si="46"/>
        <v>-15772.9</v>
      </c>
      <c r="L420" s="20">
        <v>-126624.38</v>
      </c>
      <c r="M420" s="20"/>
      <c r="N420" s="20">
        <v>-25308.090000000004</v>
      </c>
      <c r="O420" s="20">
        <v>-2134</v>
      </c>
      <c r="P420" s="20">
        <f t="shared" si="47"/>
        <v>364400.4699999999</v>
      </c>
    </row>
    <row r="421" spans="1:16" ht="15">
      <c r="A421" s="20" t="s">
        <v>12</v>
      </c>
      <c r="B421" t="s">
        <v>61</v>
      </c>
      <c r="C421" s="20" t="s">
        <v>13</v>
      </c>
      <c r="D421" s="20"/>
      <c r="E421" s="21">
        <v>713.7</v>
      </c>
      <c r="F421" s="32"/>
      <c r="G421" s="32">
        <v>7067.7699999999995</v>
      </c>
      <c r="H421" s="20">
        <f t="shared" si="48"/>
        <v>5044267.45</v>
      </c>
      <c r="I421" s="20">
        <v>385184.98</v>
      </c>
      <c r="J421" s="20">
        <f t="shared" si="45"/>
        <v>-151328.02</v>
      </c>
      <c r="K421" s="20">
        <f t="shared" si="46"/>
        <v>-11708.11</v>
      </c>
      <c r="L421" s="20">
        <v>-68536.05</v>
      </c>
      <c r="M421" s="20"/>
      <c r="N421" s="20">
        <v>15191.109999999999</v>
      </c>
      <c r="O421" s="20">
        <v>-1492.55</v>
      </c>
      <c r="P421" s="20">
        <f t="shared" si="47"/>
        <v>318639.38</v>
      </c>
    </row>
    <row r="422" spans="1:16" ht="15">
      <c r="A422" s="20" t="s">
        <v>14</v>
      </c>
      <c r="B422" t="s">
        <v>62</v>
      </c>
      <c r="C422" s="20" t="s">
        <v>15</v>
      </c>
      <c r="D422" s="20"/>
      <c r="E422" s="21">
        <v>341</v>
      </c>
      <c r="F422" s="32"/>
      <c r="G422" s="32">
        <v>7165.14</v>
      </c>
      <c r="H422" s="20">
        <f t="shared" si="48"/>
        <v>2443312.74</v>
      </c>
      <c r="I422" s="20">
        <v>242821.97</v>
      </c>
      <c r="J422" s="20">
        <f t="shared" si="45"/>
        <v>-73299.38</v>
      </c>
      <c r="K422" s="20">
        <f t="shared" si="46"/>
        <v>-6263.41</v>
      </c>
      <c r="L422" s="20"/>
      <c r="M422" s="20"/>
      <c r="N422" s="20">
        <v>-102893.34</v>
      </c>
      <c r="O422" s="20">
        <v>-722.95</v>
      </c>
      <c r="P422" s="20">
        <f t="shared" si="47"/>
        <v>132942.27</v>
      </c>
    </row>
    <row r="423" spans="1:16" ht="15">
      <c r="A423" s="20" t="s">
        <v>14</v>
      </c>
      <c r="B423" t="s">
        <v>63</v>
      </c>
      <c r="C423" s="20" t="s">
        <v>16</v>
      </c>
      <c r="D423" s="20"/>
      <c r="E423" s="21">
        <v>337.7</v>
      </c>
      <c r="F423" s="32"/>
      <c r="G423" s="32">
        <v>7544.85</v>
      </c>
      <c r="H423" s="20">
        <f t="shared" si="48"/>
        <v>2547895.85</v>
      </c>
      <c r="I423" s="20">
        <v>209046.13</v>
      </c>
      <c r="J423" s="20">
        <f t="shared" si="45"/>
        <v>-76436.88</v>
      </c>
      <c r="K423" s="20">
        <f t="shared" si="46"/>
        <v>-6209.66</v>
      </c>
      <c r="L423" s="20"/>
      <c r="M423" s="20"/>
      <c r="N423" s="20">
        <v>-5726.55</v>
      </c>
      <c r="O423" s="20">
        <v>-753.9</v>
      </c>
      <c r="P423" s="20">
        <f t="shared" si="47"/>
        <v>196356.02000000002</v>
      </c>
    </row>
    <row r="424" spans="1:16" ht="15">
      <c r="A424" s="20" t="s">
        <v>14</v>
      </c>
      <c r="B424" t="s">
        <v>86</v>
      </c>
      <c r="C424" s="20" t="s">
        <v>85</v>
      </c>
      <c r="D424" s="20"/>
      <c r="E424" s="21">
        <v>446.2</v>
      </c>
      <c r="F424" s="32"/>
      <c r="G424" s="32">
        <v>7097.733329786664</v>
      </c>
      <c r="H424" s="20">
        <f t="shared" si="48"/>
        <v>3167008.61</v>
      </c>
      <c r="I424" s="20">
        <v>283187.52</v>
      </c>
      <c r="J424" s="20">
        <f t="shared" si="45"/>
        <v>-95010.26</v>
      </c>
      <c r="K424" s="20">
        <f t="shared" si="46"/>
        <v>-6934.4</v>
      </c>
      <c r="L424" s="20">
        <v>-42075.009999999995</v>
      </c>
      <c r="M424" s="20"/>
      <c r="N424" s="20">
        <v>-157194.03</v>
      </c>
      <c r="O424" s="20">
        <v>-937.09</v>
      </c>
      <c r="P424" s="20">
        <f t="shared" si="47"/>
        <v>76046.98999999999</v>
      </c>
    </row>
    <row r="425" spans="1:16" ht="15">
      <c r="A425" s="20" t="s">
        <v>39</v>
      </c>
      <c r="B425" t="s">
        <v>64</v>
      </c>
      <c r="C425" s="20" t="s">
        <v>40</v>
      </c>
      <c r="D425" s="20"/>
      <c r="E425" s="21">
        <v>210.6</v>
      </c>
      <c r="F425" s="32"/>
      <c r="G425" s="32">
        <v>7587.2699999999995</v>
      </c>
      <c r="H425" s="20">
        <f t="shared" si="48"/>
        <v>1597879.06</v>
      </c>
      <c r="I425" s="20">
        <v>103890.36</v>
      </c>
      <c r="J425" s="20">
        <f t="shared" si="45"/>
        <v>-47936.37</v>
      </c>
      <c r="K425" s="20">
        <f t="shared" si="46"/>
        <v>-3117.6</v>
      </c>
      <c r="L425" s="20"/>
      <c r="M425" s="20"/>
      <c r="N425" s="20">
        <v>-1408.9199999999998</v>
      </c>
      <c r="O425" s="20">
        <v>-472.8</v>
      </c>
      <c r="P425" s="20">
        <f t="shared" si="47"/>
        <v>98891.04</v>
      </c>
    </row>
    <row r="426" spans="1:16" ht="15">
      <c r="A426" s="20" t="s">
        <v>39</v>
      </c>
      <c r="B426" t="s">
        <v>65</v>
      </c>
      <c r="C426" s="20" t="s">
        <v>46</v>
      </c>
      <c r="D426" s="20"/>
      <c r="E426" s="21">
        <v>452.5</v>
      </c>
      <c r="F426" s="32">
        <v>6690.32</v>
      </c>
      <c r="G426" s="32">
        <v>7594.0199999999995</v>
      </c>
      <c r="H426" s="20">
        <f>ROUND((E426*G426)+(1*F426),2)</f>
        <v>3442984.37</v>
      </c>
      <c r="I426" s="20">
        <v>288731.82</v>
      </c>
      <c r="J426" s="20">
        <f t="shared" si="45"/>
        <v>-103289.53</v>
      </c>
      <c r="K426" s="20">
        <f t="shared" si="46"/>
        <v>-8665.2</v>
      </c>
      <c r="L426" s="20"/>
      <c r="M426" s="20"/>
      <c r="N426" s="20">
        <v>-736.44</v>
      </c>
      <c r="O426" s="20">
        <v>-1018.74</v>
      </c>
      <c r="P426" s="20">
        <f t="shared" si="47"/>
        <v>278311.44</v>
      </c>
    </row>
    <row r="427" spans="1:16" ht="15">
      <c r="A427" s="20" t="s">
        <v>39</v>
      </c>
      <c r="B427" t="s">
        <v>92</v>
      </c>
      <c r="C427" s="20" t="s">
        <v>56</v>
      </c>
      <c r="D427" s="20"/>
      <c r="E427" s="21">
        <v>85</v>
      </c>
      <c r="F427" s="21"/>
      <c r="G427" s="32">
        <v>7955.967865852849</v>
      </c>
      <c r="H427" s="20">
        <f aca="true" t="shared" si="49" ref="H427:H447">ROUND(E427*G427,2)</f>
        <v>676257.27</v>
      </c>
      <c r="I427" s="20">
        <v>29799.3</v>
      </c>
      <c r="J427" s="20">
        <f t="shared" si="45"/>
        <v>-20287.72</v>
      </c>
      <c r="K427" s="20">
        <f t="shared" si="46"/>
        <v>-1125.77</v>
      </c>
      <c r="L427" s="20"/>
      <c r="M427" s="20"/>
      <c r="N427" s="20">
        <v>22935.84</v>
      </c>
      <c r="O427" s="20">
        <v>-200.1</v>
      </c>
      <c r="P427" s="20">
        <f t="shared" si="47"/>
        <v>51409.27</v>
      </c>
    </row>
    <row r="428" spans="1:16" ht="15">
      <c r="A428" s="20" t="s">
        <v>54</v>
      </c>
      <c r="B428" t="s">
        <v>91</v>
      </c>
      <c r="C428" s="20" t="s">
        <v>55</v>
      </c>
      <c r="D428" s="20"/>
      <c r="E428" s="21">
        <v>69.2</v>
      </c>
      <c r="F428" s="21"/>
      <c r="G428" s="32">
        <v>7117.86</v>
      </c>
      <c r="H428" s="20">
        <f t="shared" si="49"/>
        <v>492555.91</v>
      </c>
      <c r="I428" s="20">
        <v>42041.47</v>
      </c>
      <c r="J428" s="20">
        <f t="shared" si="45"/>
        <v>-14776.68</v>
      </c>
      <c r="K428" s="20">
        <f t="shared" si="46"/>
        <v>-1212.88</v>
      </c>
      <c r="L428" s="20"/>
      <c r="M428" s="20"/>
      <c r="N428" s="20">
        <v>-4659.58</v>
      </c>
      <c r="O428" s="20">
        <v>-145.74</v>
      </c>
      <c r="P428" s="20">
        <f t="shared" si="47"/>
        <v>36023.270000000004</v>
      </c>
    </row>
    <row r="429" spans="1:16" ht="15">
      <c r="A429" s="20" t="s">
        <v>47</v>
      </c>
      <c r="B429" t="s">
        <v>66</v>
      </c>
      <c r="C429" s="20" t="s">
        <v>48</v>
      </c>
      <c r="D429" s="20"/>
      <c r="E429" s="21">
        <v>413.5</v>
      </c>
      <c r="F429" s="21"/>
      <c r="G429" s="32">
        <v>6964.07</v>
      </c>
      <c r="H429" s="20">
        <f t="shared" si="49"/>
        <v>2879642.95</v>
      </c>
      <c r="I429" s="20">
        <v>231803.56</v>
      </c>
      <c r="J429" s="20">
        <f t="shared" si="45"/>
        <v>-86389.29</v>
      </c>
      <c r="K429" s="20">
        <f t="shared" si="46"/>
        <v>-6655.61</v>
      </c>
      <c r="L429" s="20"/>
      <c r="M429" s="20"/>
      <c r="N429" s="20">
        <v>-30752</v>
      </c>
      <c r="O429" s="20">
        <v>-852.06</v>
      </c>
      <c r="P429" s="20">
        <f t="shared" si="47"/>
        <v>193543.89</v>
      </c>
    </row>
    <row r="430" spans="1:16" ht="15">
      <c r="A430" s="20" t="s">
        <v>17</v>
      </c>
      <c r="B430" t="s">
        <v>67</v>
      </c>
      <c r="C430" s="20" t="s">
        <v>18</v>
      </c>
      <c r="D430" s="20"/>
      <c r="E430" s="21">
        <v>277.9</v>
      </c>
      <c r="F430" s="21"/>
      <c r="G430" s="32">
        <v>7343.8099999999995</v>
      </c>
      <c r="H430" s="20">
        <f t="shared" si="49"/>
        <v>2040844.8</v>
      </c>
      <c r="I430" s="20">
        <v>121914.75</v>
      </c>
      <c r="J430" s="20">
        <f t="shared" si="45"/>
        <v>-61225.34</v>
      </c>
      <c r="K430" s="20">
        <f t="shared" si="46"/>
        <v>-3139.82</v>
      </c>
      <c r="L430" s="20"/>
      <c r="M430" s="20"/>
      <c r="N430" s="20">
        <v>-51074.549999999996</v>
      </c>
      <c r="O430" s="20">
        <v>-603.87</v>
      </c>
      <c r="P430" s="20">
        <f t="shared" si="47"/>
        <v>67096.51000000001</v>
      </c>
    </row>
    <row r="431" spans="1:16" ht="15">
      <c r="A431" s="20" t="s">
        <v>19</v>
      </c>
      <c r="B431" t="s">
        <v>68</v>
      </c>
      <c r="C431" s="20" t="s">
        <v>20</v>
      </c>
      <c r="D431" s="20"/>
      <c r="E431" s="21">
        <v>60</v>
      </c>
      <c r="F431" s="21"/>
      <c r="G431" s="32">
        <v>8467.03</v>
      </c>
      <c r="H431" s="20">
        <f t="shared" si="49"/>
        <v>508021.8</v>
      </c>
      <c r="I431" s="20">
        <v>40402.4</v>
      </c>
      <c r="J431" s="20">
        <f t="shared" si="45"/>
        <v>-15240.65</v>
      </c>
      <c r="K431" s="20">
        <f t="shared" si="46"/>
        <v>-1292.67</v>
      </c>
      <c r="L431" s="20"/>
      <c r="M431" s="20"/>
      <c r="N431" s="20">
        <v>7854.75</v>
      </c>
      <c r="O431" s="20">
        <v>-150.32</v>
      </c>
      <c r="P431" s="20">
        <f t="shared" si="47"/>
        <v>46814.16</v>
      </c>
    </row>
    <row r="432" spans="1:16" ht="15">
      <c r="A432" s="20" t="s">
        <v>21</v>
      </c>
      <c r="B432" t="s">
        <v>69</v>
      </c>
      <c r="C432" s="20" t="s">
        <v>22</v>
      </c>
      <c r="D432" s="20"/>
      <c r="E432" s="21">
        <v>329.7</v>
      </c>
      <c r="F432" s="21"/>
      <c r="G432" s="32">
        <v>7301.35</v>
      </c>
      <c r="H432" s="20">
        <f t="shared" si="49"/>
        <v>2407255.1</v>
      </c>
      <c r="I432" s="20">
        <v>220678.19</v>
      </c>
      <c r="J432" s="20">
        <f t="shared" si="45"/>
        <v>-72217.65</v>
      </c>
      <c r="K432" s="20">
        <f t="shared" si="46"/>
        <v>-6810.49</v>
      </c>
      <c r="L432" s="20">
        <v>-27175</v>
      </c>
      <c r="M432" s="20"/>
      <c r="N432" s="20">
        <v>19601.489999999998</v>
      </c>
      <c r="O432" s="20">
        <v>-712.28</v>
      </c>
      <c r="P432" s="20">
        <f t="shared" si="47"/>
        <v>205581.91</v>
      </c>
    </row>
    <row r="433" spans="1:16" ht="15">
      <c r="A433" s="20" t="s">
        <v>21</v>
      </c>
      <c r="B433" t="s">
        <v>70</v>
      </c>
      <c r="C433" s="29" t="s">
        <v>23</v>
      </c>
      <c r="D433" s="20"/>
      <c r="E433" s="21">
        <v>392</v>
      </c>
      <c r="F433" s="21"/>
      <c r="G433" s="32">
        <v>6940.04</v>
      </c>
      <c r="H433" s="20">
        <f t="shared" si="49"/>
        <v>2720495.68</v>
      </c>
      <c r="I433" s="20">
        <v>227966.5</v>
      </c>
      <c r="J433" s="20">
        <f t="shared" si="45"/>
        <v>-81614.87</v>
      </c>
      <c r="K433" s="20">
        <f t="shared" si="46"/>
        <v>-6018.91</v>
      </c>
      <c r="L433" s="20"/>
      <c r="M433" s="20"/>
      <c r="N433" s="20">
        <v>-82919.76</v>
      </c>
      <c r="O433" s="20">
        <v>-804.97</v>
      </c>
      <c r="P433" s="20">
        <f t="shared" si="47"/>
        <v>138222.86000000002</v>
      </c>
    </row>
    <row r="434" spans="1:16" ht="15">
      <c r="A434" s="20" t="s">
        <v>21</v>
      </c>
      <c r="B434" t="s">
        <v>71</v>
      </c>
      <c r="C434" s="20" t="s">
        <v>24</v>
      </c>
      <c r="D434" s="20"/>
      <c r="E434" s="21">
        <v>464.9</v>
      </c>
      <c r="F434" s="21"/>
      <c r="G434" s="32">
        <v>6962.1</v>
      </c>
      <c r="H434" s="20">
        <f t="shared" si="49"/>
        <v>3236680.29</v>
      </c>
      <c r="I434" s="20">
        <v>232922.41</v>
      </c>
      <c r="J434" s="20">
        <f t="shared" si="45"/>
        <v>-97100.41</v>
      </c>
      <c r="K434" s="20">
        <f t="shared" si="46"/>
        <v>-6072.56</v>
      </c>
      <c r="L434" s="20">
        <v>-42510.41</v>
      </c>
      <c r="M434" s="20"/>
      <c r="N434" s="20">
        <v>-90648.53</v>
      </c>
      <c r="O434" s="20">
        <v>-957.7</v>
      </c>
      <c r="P434" s="20">
        <f t="shared" si="47"/>
        <v>92733.21</v>
      </c>
    </row>
    <row r="435" spans="1:16" ht="15">
      <c r="A435" s="20" t="s">
        <v>21</v>
      </c>
      <c r="B435" t="s">
        <v>72</v>
      </c>
      <c r="C435" s="20" t="s">
        <v>25</v>
      </c>
      <c r="D435" s="20"/>
      <c r="E435" s="21">
        <v>627</v>
      </c>
      <c r="F435" s="21"/>
      <c r="G435" s="32">
        <v>6945.719999999999</v>
      </c>
      <c r="H435" s="20">
        <f t="shared" si="49"/>
        <v>4354966.44</v>
      </c>
      <c r="I435" s="20">
        <v>373981.26</v>
      </c>
      <c r="J435" s="20">
        <f t="shared" si="45"/>
        <v>-130648.99</v>
      </c>
      <c r="K435" s="20">
        <f t="shared" si="46"/>
        <v>-9934.25</v>
      </c>
      <c r="L435" s="20"/>
      <c r="M435" s="20"/>
      <c r="N435" s="20">
        <v>-129958.29</v>
      </c>
      <c r="O435" s="20">
        <v>-1288.59</v>
      </c>
      <c r="P435" s="20">
        <f t="shared" si="47"/>
        <v>232800.13000000003</v>
      </c>
    </row>
    <row r="436" spans="1:16" ht="15">
      <c r="A436" s="20" t="s">
        <v>21</v>
      </c>
      <c r="B436" t="s">
        <v>73</v>
      </c>
      <c r="C436" s="20" t="s">
        <v>41</v>
      </c>
      <c r="D436" s="20"/>
      <c r="E436" s="21">
        <v>375.4</v>
      </c>
      <c r="F436" s="21"/>
      <c r="G436" s="32">
        <v>7109.4400000000005</v>
      </c>
      <c r="H436" s="20">
        <f t="shared" si="49"/>
        <v>2668883.78</v>
      </c>
      <c r="I436" s="20">
        <v>216227.17</v>
      </c>
      <c r="J436" s="20">
        <f t="shared" si="45"/>
        <v>-80066.51</v>
      </c>
      <c r="K436" s="20">
        <f t="shared" si="46"/>
        <v>-6177.99</v>
      </c>
      <c r="L436" s="20"/>
      <c r="M436" s="20"/>
      <c r="N436" s="20">
        <v>-31713.800000000003</v>
      </c>
      <c r="O436" s="20">
        <v>-789.7</v>
      </c>
      <c r="P436" s="20">
        <f t="shared" si="47"/>
        <v>177545.68</v>
      </c>
    </row>
    <row r="437" spans="1:16" ht="15">
      <c r="A437" s="20" t="s">
        <v>21</v>
      </c>
      <c r="B437" t="s">
        <v>74</v>
      </c>
      <c r="C437" s="20" t="s">
        <v>42</v>
      </c>
      <c r="D437" s="20"/>
      <c r="E437" s="21">
        <v>275.5</v>
      </c>
      <c r="F437" s="21"/>
      <c r="G437" s="32">
        <v>6940.04</v>
      </c>
      <c r="H437" s="20">
        <f t="shared" si="49"/>
        <v>1911981.02</v>
      </c>
      <c r="I437" s="20">
        <v>174397.2</v>
      </c>
      <c r="J437" s="20">
        <f t="shared" si="45"/>
        <v>-57359.43</v>
      </c>
      <c r="K437" s="20">
        <f t="shared" si="46"/>
        <v>-4639.63</v>
      </c>
      <c r="L437" s="20"/>
      <c r="M437" s="20"/>
      <c r="N437" s="20">
        <v>-58276.52</v>
      </c>
      <c r="O437" s="20">
        <v>-565.74</v>
      </c>
      <c r="P437" s="20">
        <f t="shared" si="47"/>
        <v>110915.31000000001</v>
      </c>
    </row>
    <row r="438" spans="1:16" ht="15">
      <c r="A438" s="20" t="s">
        <v>21</v>
      </c>
      <c r="B438" t="s">
        <v>75</v>
      </c>
      <c r="C438" s="20" t="s">
        <v>43</v>
      </c>
      <c r="D438" s="20"/>
      <c r="E438" s="21">
        <v>291.8</v>
      </c>
      <c r="F438" s="21"/>
      <c r="G438" s="32">
        <v>7105.42</v>
      </c>
      <c r="H438" s="20">
        <f t="shared" si="49"/>
        <v>2073361.56</v>
      </c>
      <c r="I438" s="20">
        <v>161005.28</v>
      </c>
      <c r="J438" s="20">
        <f t="shared" si="45"/>
        <v>-62200.85</v>
      </c>
      <c r="K438" s="20">
        <f t="shared" si="46"/>
        <v>-4563.9</v>
      </c>
      <c r="L438" s="20">
        <v>-14108.48</v>
      </c>
      <c r="M438" s="20"/>
      <c r="N438" s="20">
        <v>-25531.039999999997</v>
      </c>
      <c r="O438" s="20">
        <v>-613.49</v>
      </c>
      <c r="P438" s="20">
        <f t="shared" si="47"/>
        <v>116188.37</v>
      </c>
    </row>
    <row r="439" spans="1:16" ht="15">
      <c r="A439" s="20" t="s">
        <v>26</v>
      </c>
      <c r="B439" t="s">
        <v>76</v>
      </c>
      <c r="C439" s="20" t="s">
        <v>27</v>
      </c>
      <c r="D439" s="20"/>
      <c r="E439" s="21">
        <v>241</v>
      </c>
      <c r="F439" s="21"/>
      <c r="G439" s="32">
        <v>7331.250000000001</v>
      </c>
      <c r="H439" s="20">
        <f t="shared" si="49"/>
        <v>1766831.25</v>
      </c>
      <c r="I439" s="20">
        <v>153836.16</v>
      </c>
      <c r="J439" s="20">
        <f t="shared" si="45"/>
        <v>-53004.94</v>
      </c>
      <c r="K439" s="20">
        <f t="shared" si="46"/>
        <v>-4240.32</v>
      </c>
      <c r="L439" s="20"/>
      <c r="M439" s="20"/>
      <c r="N439" s="20">
        <v>-36169.89</v>
      </c>
      <c r="O439" s="20">
        <v>-522.79</v>
      </c>
      <c r="P439" s="20">
        <f t="shared" si="47"/>
        <v>112903.16</v>
      </c>
    </row>
    <row r="440" spans="1:16" ht="15">
      <c r="A440" s="20" t="s">
        <v>26</v>
      </c>
      <c r="B440" t="s">
        <v>77</v>
      </c>
      <c r="C440" s="20" t="s">
        <v>49</v>
      </c>
      <c r="D440" s="20"/>
      <c r="E440" s="21">
        <v>203.6</v>
      </c>
      <c r="F440" s="21"/>
      <c r="G440" s="32">
        <v>7292.820000000001</v>
      </c>
      <c r="H440" s="20">
        <f t="shared" si="49"/>
        <v>1484818.15</v>
      </c>
      <c r="I440" s="20">
        <v>141646.71</v>
      </c>
      <c r="J440" s="20">
        <f t="shared" si="45"/>
        <v>-44544.54</v>
      </c>
      <c r="K440" s="20">
        <f t="shared" si="46"/>
        <v>-3880.35</v>
      </c>
      <c r="L440" s="20"/>
      <c r="M440" s="20"/>
      <c r="N440" s="20">
        <v>-36425.060000000005</v>
      </c>
      <c r="O440" s="20">
        <v>-439.34</v>
      </c>
      <c r="P440" s="20">
        <f t="shared" si="47"/>
        <v>100901.95999999999</v>
      </c>
    </row>
    <row r="441" spans="1:16" ht="15">
      <c r="A441" s="20" t="s">
        <v>28</v>
      </c>
      <c r="B441" t="s">
        <v>78</v>
      </c>
      <c r="C441" s="20" t="s">
        <v>29</v>
      </c>
      <c r="D441" s="20"/>
      <c r="E441" s="21">
        <v>294.5</v>
      </c>
      <c r="F441" s="21"/>
      <c r="G441" s="32">
        <v>7026.08</v>
      </c>
      <c r="H441" s="20">
        <f t="shared" si="49"/>
        <v>2069180.56</v>
      </c>
      <c r="I441" s="20">
        <v>159777.75</v>
      </c>
      <c r="J441" s="20">
        <f t="shared" si="45"/>
        <v>-62075.42</v>
      </c>
      <c r="K441" s="20">
        <f t="shared" si="46"/>
        <v>-4449.96</v>
      </c>
      <c r="L441" s="20"/>
      <c r="M441" s="20"/>
      <c r="N441" s="20">
        <v>-34991.020000000004</v>
      </c>
      <c r="O441" s="20">
        <v>-612.25</v>
      </c>
      <c r="P441" s="20">
        <f t="shared" si="47"/>
        <v>119724.52</v>
      </c>
    </row>
    <row r="442" spans="1:16" ht="15">
      <c r="A442" s="20" t="s">
        <v>28</v>
      </c>
      <c r="B442" t="s">
        <v>79</v>
      </c>
      <c r="C442" s="20" t="s">
        <v>30</v>
      </c>
      <c r="D442" s="20"/>
      <c r="E442" s="21">
        <v>180</v>
      </c>
      <c r="F442" s="21"/>
      <c r="G442" s="32">
        <v>7003.98</v>
      </c>
      <c r="H442" s="20">
        <f t="shared" si="49"/>
        <v>1260716.4</v>
      </c>
      <c r="I442" s="20">
        <v>111321.12</v>
      </c>
      <c r="J442" s="20">
        <f t="shared" si="45"/>
        <v>-37821.49</v>
      </c>
      <c r="K442" s="20">
        <f t="shared" si="46"/>
        <v>-3099.69</v>
      </c>
      <c r="L442" s="20"/>
      <c r="M442" s="20"/>
      <c r="N442" s="20">
        <v>-24370.2</v>
      </c>
      <c r="O442" s="20">
        <v>-373.03</v>
      </c>
      <c r="P442" s="20">
        <f t="shared" si="47"/>
        <v>83478.2</v>
      </c>
    </row>
    <row r="443" spans="1:16" ht="15">
      <c r="A443" s="20" t="s">
        <v>31</v>
      </c>
      <c r="B443" t="s">
        <v>80</v>
      </c>
      <c r="C443" s="20" t="s">
        <v>32</v>
      </c>
      <c r="D443" s="20"/>
      <c r="E443" s="21">
        <v>229.6</v>
      </c>
      <c r="F443" s="21"/>
      <c r="G443" s="32">
        <v>6940.04</v>
      </c>
      <c r="H443" s="20">
        <f t="shared" si="49"/>
        <v>1593433.18</v>
      </c>
      <c r="I443" s="20">
        <v>103223.72</v>
      </c>
      <c r="J443" s="20">
        <f t="shared" si="45"/>
        <v>-47803</v>
      </c>
      <c r="K443" s="20">
        <f t="shared" si="46"/>
        <v>-3078.84</v>
      </c>
      <c r="L443" s="20">
        <v>0</v>
      </c>
      <c r="M443" s="20"/>
      <c r="N443" s="20">
        <v>0</v>
      </c>
      <c r="O443" s="20">
        <v>-471.48</v>
      </c>
      <c r="P443" s="20">
        <f t="shared" si="47"/>
        <v>99673.40000000001</v>
      </c>
    </row>
    <row r="444" spans="1:16" ht="15">
      <c r="A444" s="20" t="s">
        <v>31</v>
      </c>
      <c r="B444" t="s">
        <v>81</v>
      </c>
      <c r="C444" s="20" t="s">
        <v>44</v>
      </c>
      <c r="D444" s="20"/>
      <c r="E444" s="21">
        <v>272.2</v>
      </c>
      <c r="F444" s="21"/>
      <c r="G444" s="32">
        <v>6963.8389682275865</v>
      </c>
      <c r="H444" s="20">
        <f t="shared" si="49"/>
        <v>1895556.97</v>
      </c>
      <c r="I444" s="20">
        <v>47847.96</v>
      </c>
      <c r="J444" s="20">
        <f t="shared" si="45"/>
        <v>-56866.71</v>
      </c>
      <c r="K444" s="20">
        <f t="shared" si="46"/>
        <v>-1440.72</v>
      </c>
      <c r="L444" s="20"/>
      <c r="M444" s="20"/>
      <c r="N444" s="20">
        <v>4858.56</v>
      </c>
      <c r="O444" s="20">
        <v>-560.88</v>
      </c>
      <c r="P444" s="20">
        <f t="shared" si="47"/>
        <v>50704.92</v>
      </c>
    </row>
    <row r="445" spans="1:16" ht="15">
      <c r="A445" s="20" t="s">
        <v>31</v>
      </c>
      <c r="B445" t="s">
        <v>82</v>
      </c>
      <c r="C445" s="20" t="s">
        <v>37</v>
      </c>
      <c r="D445" s="20"/>
      <c r="E445" s="21">
        <v>752.5</v>
      </c>
      <c r="F445" s="21"/>
      <c r="G445" s="32">
        <v>6940.04</v>
      </c>
      <c r="H445" s="20">
        <f t="shared" si="49"/>
        <v>5222380.1</v>
      </c>
      <c r="I445" s="20">
        <v>406005.43</v>
      </c>
      <c r="J445" s="20">
        <f t="shared" si="45"/>
        <v>-156671.4</v>
      </c>
      <c r="K445" s="20">
        <f t="shared" si="46"/>
        <v>-12197.83</v>
      </c>
      <c r="L445" s="20">
        <v>-29184.98</v>
      </c>
      <c r="M445" s="20"/>
      <c r="N445" s="20">
        <v>0</v>
      </c>
      <c r="O445" s="20">
        <v>-1545.25</v>
      </c>
      <c r="P445" s="20">
        <f t="shared" si="47"/>
        <v>363077.37</v>
      </c>
    </row>
    <row r="446" spans="1:16" ht="15">
      <c r="A446" s="20" t="s">
        <v>33</v>
      </c>
      <c r="B446" t="s">
        <v>83</v>
      </c>
      <c r="C446" s="20" t="s">
        <v>34</v>
      </c>
      <c r="D446" s="20"/>
      <c r="E446" s="21">
        <v>738.6</v>
      </c>
      <c r="F446" s="20"/>
      <c r="G446" s="32">
        <v>6940.04</v>
      </c>
      <c r="H446" s="20">
        <f t="shared" si="49"/>
        <v>5125913.54</v>
      </c>
      <c r="I446" s="20">
        <v>486033.59</v>
      </c>
      <c r="J446" s="20">
        <f t="shared" si="45"/>
        <v>-153777.41</v>
      </c>
      <c r="K446" s="20">
        <f t="shared" si="46"/>
        <v>-14566.51</v>
      </c>
      <c r="L446" s="20">
        <v>-65555.21</v>
      </c>
      <c r="M446" s="20"/>
      <c r="N446" s="20">
        <v>0</v>
      </c>
      <c r="O446" s="20">
        <v>-1516.71</v>
      </c>
      <c r="P446" s="20">
        <f t="shared" si="47"/>
        <v>404395.16</v>
      </c>
    </row>
    <row r="447" spans="1:16" ht="15">
      <c r="A447" s="20" t="s">
        <v>35</v>
      </c>
      <c r="B447" t="s">
        <v>84</v>
      </c>
      <c r="C447" s="20" t="s">
        <v>36</v>
      </c>
      <c r="D447" s="20"/>
      <c r="E447" s="21">
        <v>187.5</v>
      </c>
      <c r="F447" s="20"/>
      <c r="G447" s="32">
        <v>7130.33</v>
      </c>
      <c r="H447" s="20">
        <f t="shared" si="49"/>
        <v>1336936.88</v>
      </c>
      <c r="I447" s="20">
        <v>148021.74</v>
      </c>
      <c r="J447" s="20">
        <f t="shared" si="45"/>
        <v>-40108.11</v>
      </c>
      <c r="K447" s="20">
        <f t="shared" si="46"/>
        <v>-4242.95</v>
      </c>
      <c r="L447" s="20"/>
      <c r="M447" s="20"/>
      <c r="N447" s="20">
        <v>-20117.81</v>
      </c>
      <c r="O447" s="20">
        <v>-395.59</v>
      </c>
      <c r="P447" s="20">
        <f t="shared" si="47"/>
        <v>123265.38999999998</v>
      </c>
    </row>
    <row r="448" spans="1:16" ht="15">
      <c r="A448" s="20"/>
      <c r="C448" s="20"/>
      <c r="D448" s="20"/>
      <c r="E448" s="21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</row>
    <row r="449" spans="1:16" ht="15">
      <c r="A449" s="20"/>
      <c r="C449" s="20"/>
      <c r="D449" s="20"/>
      <c r="E449" s="21">
        <f>SUM(E417:E448)</f>
        <v>14409.2</v>
      </c>
      <c r="F449" s="20"/>
      <c r="G449" s="20"/>
      <c r="H449" s="32">
        <f>SUM(H417:H448)</f>
        <v>103214795.78000003</v>
      </c>
      <c r="I449" s="32">
        <f>SUM(I417:I448)</f>
        <v>8341645.38</v>
      </c>
      <c r="J449" s="20">
        <f>SUM(J417:J447)</f>
        <v>-3096443.8800000004</v>
      </c>
      <c r="K449" s="20">
        <f>SUM(K417:K448)</f>
        <v>-241276.1</v>
      </c>
      <c r="L449" s="20">
        <f>SUM(L417:L448)</f>
        <v>-806427.54</v>
      </c>
      <c r="M449" s="20"/>
      <c r="N449" s="20">
        <f>SUM(N417:N448)</f>
        <v>-894366.5400000002</v>
      </c>
      <c r="O449" s="20">
        <f>SUM(O417:O448)</f>
        <v>-30540.200000000004</v>
      </c>
      <c r="P449" s="32">
        <f>SUM(P417:P448)</f>
        <v>6369035</v>
      </c>
    </row>
    <row r="450" spans="8:16" ht="15">
      <c r="H450" s="32"/>
      <c r="P450" s="46"/>
    </row>
    <row r="451" spans="8:18" ht="15">
      <c r="H451" s="32"/>
      <c r="I451" s="32"/>
      <c r="J451" s="32"/>
      <c r="K451" s="32"/>
      <c r="N451" s="32"/>
      <c r="Q451" s="32"/>
      <c r="R451" s="32"/>
    </row>
    <row r="452" spans="1:13" ht="51">
      <c r="A452" s="40" t="s">
        <v>108</v>
      </c>
      <c r="B452" s="40" t="s">
        <v>50</v>
      </c>
      <c r="C452" s="40" t="s">
        <v>51</v>
      </c>
      <c r="D452" s="40"/>
      <c r="E452" s="40" t="s">
        <v>0</v>
      </c>
      <c r="F452" s="40" t="s">
        <v>100</v>
      </c>
      <c r="G452" s="40" t="s">
        <v>2</v>
      </c>
      <c r="H452" s="40" t="s">
        <v>3</v>
      </c>
      <c r="I452" s="40" t="s">
        <v>4</v>
      </c>
      <c r="J452" s="40" t="s">
        <v>105</v>
      </c>
      <c r="K452" s="40" t="s">
        <v>6</v>
      </c>
      <c r="L452" s="40" t="s">
        <v>38</v>
      </c>
      <c r="M452" s="40" t="s">
        <v>7</v>
      </c>
    </row>
    <row r="453" ht="15">
      <c r="N453" s="20"/>
    </row>
    <row r="454" spans="1:13" ht="15">
      <c r="A454" s="20" t="s">
        <v>8</v>
      </c>
      <c r="B454" t="s">
        <v>57</v>
      </c>
      <c r="C454" s="20" t="s">
        <v>46</v>
      </c>
      <c r="D454" s="20"/>
      <c r="E454" s="38">
        <v>406</v>
      </c>
      <c r="F454" s="20"/>
      <c r="G454" s="20">
        <v>7327.870000000001</v>
      </c>
      <c r="H454" s="20">
        <f>ROUND(E454*G454,2)</f>
        <v>2975115.22</v>
      </c>
      <c r="I454" s="20">
        <f>ROUND((H454-(I342+I417+N417))/3,2)</f>
        <v>251062.74</v>
      </c>
      <c r="J454" s="20">
        <f aca="true" t="shared" si="50" ref="J454:J484">ROUND(H454*-0.03,2)</f>
        <v>-89253.46</v>
      </c>
      <c r="K454" s="20">
        <f>ROUND((J454-(K342+K417))/3,2)</f>
        <v>-7908.05</v>
      </c>
      <c r="L454" s="20"/>
      <c r="M454" s="20">
        <f>I454+K454+L454</f>
        <v>243154.69</v>
      </c>
    </row>
    <row r="455" spans="1:14" ht="15">
      <c r="A455" s="20" t="s">
        <v>8</v>
      </c>
      <c r="B455" t="s">
        <v>58</v>
      </c>
      <c r="C455" s="20" t="s">
        <v>9</v>
      </c>
      <c r="D455" s="20"/>
      <c r="E455" s="21">
        <v>2030.5</v>
      </c>
      <c r="F455" s="21"/>
      <c r="G455" s="20">
        <v>7281.220000000001</v>
      </c>
      <c r="H455" s="20">
        <f>ROUND(E455*G455,2)</f>
        <v>14784517.21</v>
      </c>
      <c r="I455" s="20">
        <f aca="true" t="shared" si="51" ref="I455:I484">ROUND((H455-(I343+I418+N418))/3,2)</f>
        <v>1185445.99</v>
      </c>
      <c r="J455" s="20">
        <f t="shared" si="50"/>
        <v>-443535.52</v>
      </c>
      <c r="K455" s="20">
        <f aca="true" t="shared" si="52" ref="K455:K484">ROUND((J455-(K343+K418))/3,2)</f>
        <v>-36919.01</v>
      </c>
      <c r="L455" s="20">
        <v>-175576.36</v>
      </c>
      <c r="M455" s="20">
        <f aca="true" t="shared" si="53" ref="M455:M484">I455+K455+L455</f>
        <v>972950.62</v>
      </c>
      <c r="N455" s="20"/>
    </row>
    <row r="456" spans="1:14" ht="15">
      <c r="A456" s="20" t="s">
        <v>8</v>
      </c>
      <c r="B456" t="s">
        <v>59</v>
      </c>
      <c r="C456" s="20" t="s">
        <v>45</v>
      </c>
      <c r="D456" s="20"/>
      <c r="E456" s="21">
        <v>1766.5</v>
      </c>
      <c r="F456" s="32">
        <v>6690.32</v>
      </c>
      <c r="G456" s="20">
        <v>6940.04</v>
      </c>
      <c r="H456" s="20">
        <f>ROUND((E456*G456)+(2*F456),2)</f>
        <v>12272961.3</v>
      </c>
      <c r="I456" s="20">
        <f t="shared" si="51"/>
        <v>1025632.26</v>
      </c>
      <c r="J456" s="20">
        <f t="shared" si="50"/>
        <v>-368188.84</v>
      </c>
      <c r="K456" s="20">
        <f t="shared" si="52"/>
        <v>-28936.1</v>
      </c>
      <c r="L456" s="20">
        <v>-215081.66</v>
      </c>
      <c r="M456" s="20">
        <f t="shared" si="53"/>
        <v>781614.5</v>
      </c>
      <c r="N456" s="20"/>
    </row>
    <row r="457" spans="1:14" ht="15">
      <c r="A457" s="20" t="s">
        <v>10</v>
      </c>
      <c r="B457" t="s">
        <v>60</v>
      </c>
      <c r="C457" s="20" t="s">
        <v>11</v>
      </c>
      <c r="D457" s="20"/>
      <c r="E457" s="21">
        <v>943.1</v>
      </c>
      <c r="F457" s="32"/>
      <c r="G457" s="32">
        <v>7647.27</v>
      </c>
      <c r="H457" s="20">
        <f aca="true" t="shared" si="54" ref="H457:H462">ROUND(E457*G457,2)</f>
        <v>7212140.34</v>
      </c>
      <c r="I457" s="20">
        <f t="shared" si="51"/>
        <v>531427.82</v>
      </c>
      <c r="J457" s="20">
        <f t="shared" si="50"/>
        <v>-216364.21</v>
      </c>
      <c r="K457" s="20">
        <f t="shared" si="52"/>
        <v>-15772.9</v>
      </c>
      <c r="L457" s="20">
        <v>-126624.38</v>
      </c>
      <c r="M457" s="20">
        <f t="shared" si="53"/>
        <v>389030.5399999999</v>
      </c>
      <c r="N457" s="20"/>
    </row>
    <row r="458" spans="1:14" ht="15">
      <c r="A458" s="20" t="s">
        <v>12</v>
      </c>
      <c r="B458" t="s">
        <v>61</v>
      </c>
      <c r="C458" s="20" t="s">
        <v>13</v>
      </c>
      <c r="D458" s="20"/>
      <c r="E458" s="21">
        <v>713.7</v>
      </c>
      <c r="F458" s="32"/>
      <c r="G458" s="32">
        <v>7067.7699999999995</v>
      </c>
      <c r="H458" s="20">
        <f t="shared" si="54"/>
        <v>5044267.45</v>
      </c>
      <c r="I458" s="20">
        <f t="shared" si="51"/>
        <v>386872.88</v>
      </c>
      <c r="J458" s="20">
        <f t="shared" si="50"/>
        <v>-151328.02</v>
      </c>
      <c r="K458" s="20">
        <f t="shared" si="52"/>
        <v>-11708.11</v>
      </c>
      <c r="L458" s="20">
        <v>-68536.05</v>
      </c>
      <c r="M458" s="20">
        <f t="shared" si="53"/>
        <v>306628.72000000003</v>
      </c>
      <c r="N458" s="20"/>
    </row>
    <row r="459" spans="1:14" ht="15">
      <c r="A459" s="20" t="s">
        <v>14</v>
      </c>
      <c r="B459" t="s">
        <v>62</v>
      </c>
      <c r="C459" s="20" t="s">
        <v>15</v>
      </c>
      <c r="D459" s="20"/>
      <c r="E459" s="21">
        <v>341</v>
      </c>
      <c r="F459" s="32"/>
      <c r="G459" s="32">
        <v>7165.14</v>
      </c>
      <c r="H459" s="20">
        <f t="shared" si="54"/>
        <v>2443312.74</v>
      </c>
      <c r="I459" s="20">
        <f t="shared" si="51"/>
        <v>231389.37</v>
      </c>
      <c r="J459" s="20">
        <f t="shared" si="50"/>
        <v>-73299.38</v>
      </c>
      <c r="K459" s="20">
        <f t="shared" si="52"/>
        <v>-6263.41</v>
      </c>
      <c r="L459" s="20"/>
      <c r="M459" s="20">
        <f t="shared" si="53"/>
        <v>225125.96</v>
      </c>
      <c r="N459" s="20"/>
    </row>
    <row r="460" spans="1:14" ht="15">
      <c r="A460" s="20" t="s">
        <v>14</v>
      </c>
      <c r="B460" t="s">
        <v>63</v>
      </c>
      <c r="C460" s="20" t="s">
        <v>16</v>
      </c>
      <c r="D460" s="20"/>
      <c r="E460" s="21">
        <v>337.7</v>
      </c>
      <c r="F460" s="32"/>
      <c r="G460" s="32">
        <v>7544.85</v>
      </c>
      <c r="H460" s="20">
        <f t="shared" si="54"/>
        <v>2547895.85</v>
      </c>
      <c r="I460" s="20">
        <f t="shared" si="51"/>
        <v>208409.85</v>
      </c>
      <c r="J460" s="20">
        <f t="shared" si="50"/>
        <v>-76436.88</v>
      </c>
      <c r="K460" s="20">
        <f t="shared" si="52"/>
        <v>-6209.66</v>
      </c>
      <c r="L460" s="20"/>
      <c r="M460" s="20">
        <f t="shared" si="53"/>
        <v>202200.19</v>
      </c>
      <c r="N460" s="20"/>
    </row>
    <row r="461" spans="1:14" ht="15">
      <c r="A461" s="20" t="s">
        <v>14</v>
      </c>
      <c r="B461" t="s">
        <v>86</v>
      </c>
      <c r="C461" s="20" t="s">
        <v>85</v>
      </c>
      <c r="D461" s="20"/>
      <c r="E461" s="21">
        <v>446.2</v>
      </c>
      <c r="F461" s="32"/>
      <c r="G461" s="32">
        <v>7097.733329786664</v>
      </c>
      <c r="H461" s="20">
        <f t="shared" si="54"/>
        <v>3167008.61</v>
      </c>
      <c r="I461" s="20">
        <f t="shared" si="51"/>
        <v>265721.52</v>
      </c>
      <c r="J461" s="20">
        <f t="shared" si="50"/>
        <v>-95010.26</v>
      </c>
      <c r="K461" s="20">
        <f t="shared" si="52"/>
        <v>-6934.4</v>
      </c>
      <c r="L461" s="20">
        <v>-42075.009999999995</v>
      </c>
      <c r="M461" s="20">
        <f t="shared" si="53"/>
        <v>216712.11000000004</v>
      </c>
      <c r="N461" s="20"/>
    </row>
    <row r="462" spans="1:14" ht="15">
      <c r="A462" s="20" t="s">
        <v>39</v>
      </c>
      <c r="B462" t="s">
        <v>64</v>
      </c>
      <c r="C462" s="20" t="s">
        <v>40</v>
      </c>
      <c r="D462" s="20"/>
      <c r="E462" s="21">
        <v>210.6</v>
      </c>
      <c r="F462" s="32"/>
      <c r="G462" s="32">
        <v>7587.2699999999995</v>
      </c>
      <c r="H462" s="20">
        <f t="shared" si="54"/>
        <v>1597879.06</v>
      </c>
      <c r="I462" s="20">
        <f t="shared" si="51"/>
        <v>103733.82</v>
      </c>
      <c r="J462" s="20">
        <f t="shared" si="50"/>
        <v>-47936.37</v>
      </c>
      <c r="K462" s="20">
        <f t="shared" si="52"/>
        <v>-3117.6</v>
      </c>
      <c r="L462" s="20"/>
      <c r="M462" s="20">
        <f t="shared" si="53"/>
        <v>100616.22</v>
      </c>
      <c r="N462" s="20"/>
    </row>
    <row r="463" spans="1:14" ht="15">
      <c r="A463" s="20" t="s">
        <v>39</v>
      </c>
      <c r="B463" t="s">
        <v>65</v>
      </c>
      <c r="C463" s="20" t="s">
        <v>46</v>
      </c>
      <c r="D463" s="20"/>
      <c r="E463" s="21">
        <v>452.5</v>
      </c>
      <c r="F463" s="32">
        <v>6690.32</v>
      </c>
      <c r="G463" s="32">
        <v>7594.0199999999995</v>
      </c>
      <c r="H463" s="20">
        <f>ROUND((E463*G463)+(1*F463),2)</f>
        <v>3442984.37</v>
      </c>
      <c r="I463" s="20">
        <f t="shared" si="51"/>
        <v>288649.98</v>
      </c>
      <c r="J463" s="20">
        <f t="shared" si="50"/>
        <v>-103289.53</v>
      </c>
      <c r="K463" s="20">
        <f t="shared" si="52"/>
        <v>-8665.2</v>
      </c>
      <c r="L463" s="20"/>
      <c r="M463" s="20">
        <f t="shared" si="53"/>
        <v>279984.77999999997</v>
      </c>
      <c r="N463" s="20"/>
    </row>
    <row r="464" spans="1:14" ht="15">
      <c r="A464" s="20" t="s">
        <v>39</v>
      </c>
      <c r="B464" t="s">
        <v>92</v>
      </c>
      <c r="C464" s="20" t="s">
        <v>56</v>
      </c>
      <c r="D464" s="20"/>
      <c r="E464" s="21">
        <v>85</v>
      </c>
      <c r="F464" s="21"/>
      <c r="G464" s="32">
        <v>7955.967865852849</v>
      </c>
      <c r="H464" s="20">
        <f aca="true" t="shared" si="55" ref="H464:H484">ROUND(E464*G464,2)</f>
        <v>676257.27</v>
      </c>
      <c r="I464" s="20">
        <f t="shared" si="51"/>
        <v>32347.72</v>
      </c>
      <c r="J464" s="20">
        <f t="shared" si="50"/>
        <v>-20287.72</v>
      </c>
      <c r="K464" s="20">
        <f t="shared" si="52"/>
        <v>-1125.77</v>
      </c>
      <c r="L464" s="20"/>
      <c r="M464" s="20">
        <f t="shared" si="53"/>
        <v>31221.95</v>
      </c>
      <c r="N464" s="20"/>
    </row>
    <row r="465" spans="1:14" ht="15">
      <c r="A465" s="20" t="s">
        <v>54</v>
      </c>
      <c r="B465" t="s">
        <v>91</v>
      </c>
      <c r="C465" s="20" t="s">
        <v>55</v>
      </c>
      <c r="D465" s="20"/>
      <c r="E465" s="21">
        <v>69.2</v>
      </c>
      <c r="F465" s="21"/>
      <c r="G465" s="32">
        <v>7117.86</v>
      </c>
      <c r="H465" s="20">
        <f t="shared" si="55"/>
        <v>492555.91</v>
      </c>
      <c r="I465" s="20">
        <f t="shared" si="51"/>
        <v>41523.74</v>
      </c>
      <c r="J465" s="20">
        <f t="shared" si="50"/>
        <v>-14776.68</v>
      </c>
      <c r="K465" s="20">
        <f t="shared" si="52"/>
        <v>-1212.88</v>
      </c>
      <c r="L465" s="20"/>
      <c r="M465" s="20">
        <f t="shared" si="53"/>
        <v>40310.86</v>
      </c>
      <c r="N465" s="20"/>
    </row>
    <row r="466" spans="1:14" ht="15">
      <c r="A466" s="20" t="s">
        <v>47</v>
      </c>
      <c r="B466" t="s">
        <v>66</v>
      </c>
      <c r="C466" s="20" t="s">
        <v>48</v>
      </c>
      <c r="D466" s="20"/>
      <c r="E466" s="21">
        <v>413.5</v>
      </c>
      <c r="F466" s="21"/>
      <c r="G466" s="32">
        <v>6964.07</v>
      </c>
      <c r="H466" s="20">
        <f t="shared" si="55"/>
        <v>2879642.95</v>
      </c>
      <c r="I466" s="20">
        <f t="shared" si="51"/>
        <v>228386.68</v>
      </c>
      <c r="J466" s="20">
        <f t="shared" si="50"/>
        <v>-86389.29</v>
      </c>
      <c r="K466" s="20">
        <f t="shared" si="52"/>
        <v>-6655.61</v>
      </c>
      <c r="L466" s="20"/>
      <c r="M466" s="20">
        <f t="shared" si="53"/>
        <v>221731.07</v>
      </c>
      <c r="N466" s="20"/>
    </row>
    <row r="467" spans="1:14" ht="15">
      <c r="A467" s="20" t="s">
        <v>17</v>
      </c>
      <c r="B467" t="s">
        <v>67</v>
      </c>
      <c r="C467" s="20" t="s">
        <v>18</v>
      </c>
      <c r="D467" s="20"/>
      <c r="E467" s="21">
        <v>277.9</v>
      </c>
      <c r="F467" s="21"/>
      <c r="G467" s="32">
        <v>7343.8099999999995</v>
      </c>
      <c r="H467" s="20">
        <f t="shared" si="55"/>
        <v>2040844.8</v>
      </c>
      <c r="I467" s="20">
        <f t="shared" si="51"/>
        <v>116239.8</v>
      </c>
      <c r="J467" s="20">
        <f t="shared" si="50"/>
        <v>-61225.34</v>
      </c>
      <c r="K467" s="20">
        <f t="shared" si="52"/>
        <v>-3139.82</v>
      </c>
      <c r="L467" s="20"/>
      <c r="M467" s="20">
        <f t="shared" si="53"/>
        <v>113099.98</v>
      </c>
      <c r="N467" s="20"/>
    </row>
    <row r="468" spans="1:14" ht="15">
      <c r="A468" s="20" t="s">
        <v>19</v>
      </c>
      <c r="B468" t="s">
        <v>68</v>
      </c>
      <c r="C468" s="20" t="s">
        <v>20</v>
      </c>
      <c r="D468" s="20"/>
      <c r="E468" s="21">
        <v>60</v>
      </c>
      <c r="F468" s="21"/>
      <c r="G468" s="32">
        <v>8467.03</v>
      </c>
      <c r="H468" s="20">
        <f t="shared" si="55"/>
        <v>508021.8</v>
      </c>
      <c r="I468" s="20">
        <f t="shared" si="51"/>
        <v>41275.15</v>
      </c>
      <c r="J468" s="20">
        <f t="shared" si="50"/>
        <v>-15240.65</v>
      </c>
      <c r="K468" s="20">
        <f t="shared" si="52"/>
        <v>-1292.66</v>
      </c>
      <c r="L468" s="20"/>
      <c r="M468" s="20">
        <f t="shared" si="53"/>
        <v>39982.49</v>
      </c>
      <c r="N468" s="20"/>
    </row>
    <row r="469" spans="1:14" ht="15">
      <c r="A469" s="20" t="s">
        <v>21</v>
      </c>
      <c r="B469" t="s">
        <v>69</v>
      </c>
      <c r="C469" s="20" t="s">
        <v>22</v>
      </c>
      <c r="D469" s="20"/>
      <c r="E469" s="21">
        <v>329.7</v>
      </c>
      <c r="F469" s="21"/>
      <c r="G469" s="32">
        <v>7301.35</v>
      </c>
      <c r="H469" s="20">
        <f t="shared" si="55"/>
        <v>2407255.1</v>
      </c>
      <c r="I469" s="20">
        <f t="shared" si="51"/>
        <v>222856.13</v>
      </c>
      <c r="J469" s="20">
        <f t="shared" si="50"/>
        <v>-72217.65</v>
      </c>
      <c r="K469" s="20">
        <f t="shared" si="52"/>
        <v>-6810.49</v>
      </c>
      <c r="L469" s="20">
        <v>-27175</v>
      </c>
      <c r="M469" s="20">
        <f t="shared" si="53"/>
        <v>188870.64</v>
      </c>
      <c r="N469" s="20"/>
    </row>
    <row r="470" spans="1:14" ht="15">
      <c r="A470" s="20" t="s">
        <v>21</v>
      </c>
      <c r="B470" t="s">
        <v>70</v>
      </c>
      <c r="C470" s="29" t="s">
        <v>23</v>
      </c>
      <c r="D470" s="20"/>
      <c r="E470" s="21">
        <v>392</v>
      </c>
      <c r="F470" s="21"/>
      <c r="G470" s="32">
        <v>6940.04</v>
      </c>
      <c r="H470" s="20">
        <f t="shared" si="55"/>
        <v>2720495.68</v>
      </c>
      <c r="I470" s="20">
        <f t="shared" si="51"/>
        <v>218753.19</v>
      </c>
      <c r="J470" s="20">
        <f t="shared" si="50"/>
        <v>-81614.87</v>
      </c>
      <c r="K470" s="20">
        <f t="shared" si="52"/>
        <v>-6018.91</v>
      </c>
      <c r="L470" s="20"/>
      <c r="M470" s="20">
        <f t="shared" si="53"/>
        <v>212734.28</v>
      </c>
      <c r="N470" s="20"/>
    </row>
    <row r="471" spans="1:14" ht="15">
      <c r="A471" s="20" t="s">
        <v>21</v>
      </c>
      <c r="B471" t="s">
        <v>71</v>
      </c>
      <c r="C471" s="20" t="s">
        <v>24</v>
      </c>
      <c r="D471" s="20"/>
      <c r="E471" s="21">
        <v>464.9</v>
      </c>
      <c r="F471" s="21"/>
      <c r="G471" s="32">
        <v>6962.1</v>
      </c>
      <c r="H471" s="20">
        <f t="shared" si="55"/>
        <v>3236680.29</v>
      </c>
      <c r="I471" s="20">
        <f t="shared" si="51"/>
        <v>222850.35</v>
      </c>
      <c r="J471" s="20">
        <f t="shared" si="50"/>
        <v>-97100.41</v>
      </c>
      <c r="K471" s="20">
        <f t="shared" si="52"/>
        <v>-6072.56</v>
      </c>
      <c r="L471" s="20">
        <v>-42510.41</v>
      </c>
      <c r="M471" s="20">
        <f t="shared" si="53"/>
        <v>174267.38</v>
      </c>
      <c r="N471" s="20"/>
    </row>
    <row r="472" spans="1:14" ht="15">
      <c r="A472" s="20" t="s">
        <v>21</v>
      </c>
      <c r="B472" t="s">
        <v>72</v>
      </c>
      <c r="C472" s="20" t="s">
        <v>25</v>
      </c>
      <c r="D472" s="20"/>
      <c r="E472" s="21">
        <v>627</v>
      </c>
      <c r="F472" s="21"/>
      <c r="G472" s="32">
        <v>6945.719999999999</v>
      </c>
      <c r="H472" s="20">
        <f t="shared" si="55"/>
        <v>4354966.44</v>
      </c>
      <c r="I472" s="20">
        <f t="shared" si="51"/>
        <v>359541.45</v>
      </c>
      <c r="J472" s="20">
        <f t="shared" si="50"/>
        <v>-130648.99</v>
      </c>
      <c r="K472" s="20">
        <f t="shared" si="52"/>
        <v>-9934.24</v>
      </c>
      <c r="L472" s="20"/>
      <c r="M472" s="20">
        <f t="shared" si="53"/>
        <v>349607.21</v>
      </c>
      <c r="N472" s="20"/>
    </row>
    <row r="473" spans="1:14" ht="15">
      <c r="A473" s="20" t="s">
        <v>21</v>
      </c>
      <c r="B473" t="s">
        <v>73</v>
      </c>
      <c r="C473" s="20" t="s">
        <v>41</v>
      </c>
      <c r="D473" s="20"/>
      <c r="E473" s="21">
        <v>375.4</v>
      </c>
      <c r="F473" s="21"/>
      <c r="G473" s="32">
        <v>7109.4400000000005</v>
      </c>
      <c r="H473" s="20">
        <f t="shared" si="55"/>
        <v>2668883.78</v>
      </c>
      <c r="I473" s="20">
        <f t="shared" si="51"/>
        <v>212703.42</v>
      </c>
      <c r="J473" s="20">
        <f t="shared" si="50"/>
        <v>-80066.51</v>
      </c>
      <c r="K473" s="20">
        <f t="shared" si="52"/>
        <v>-6177.99</v>
      </c>
      <c r="L473" s="20"/>
      <c r="M473" s="20">
        <f t="shared" si="53"/>
        <v>206525.43000000002</v>
      </c>
      <c r="N473" s="20"/>
    </row>
    <row r="474" spans="1:14" ht="15">
      <c r="A474" s="20" t="s">
        <v>21</v>
      </c>
      <c r="B474" t="s">
        <v>74</v>
      </c>
      <c r="C474" s="20" t="s">
        <v>42</v>
      </c>
      <c r="D474" s="20"/>
      <c r="E474" s="21">
        <v>275.5</v>
      </c>
      <c r="F474" s="21"/>
      <c r="G474" s="32">
        <v>6940.04</v>
      </c>
      <c r="H474" s="20">
        <f t="shared" si="55"/>
        <v>1911981.02</v>
      </c>
      <c r="I474" s="20">
        <f t="shared" si="51"/>
        <v>167922.03</v>
      </c>
      <c r="J474" s="20">
        <f t="shared" si="50"/>
        <v>-57359.43</v>
      </c>
      <c r="K474" s="20">
        <f t="shared" si="52"/>
        <v>-4639.63</v>
      </c>
      <c r="L474" s="20"/>
      <c r="M474" s="20">
        <f t="shared" si="53"/>
        <v>163282.4</v>
      </c>
      <c r="N474" s="20"/>
    </row>
    <row r="475" spans="1:14" ht="15">
      <c r="A475" s="20" t="s">
        <v>21</v>
      </c>
      <c r="B475" t="s">
        <v>75</v>
      </c>
      <c r="C475" s="20" t="s">
        <v>43</v>
      </c>
      <c r="D475" s="20"/>
      <c r="E475" s="21">
        <v>291.8</v>
      </c>
      <c r="F475" s="21"/>
      <c r="G475" s="32">
        <v>7105.42</v>
      </c>
      <c r="H475" s="20">
        <f t="shared" si="55"/>
        <v>2073361.56</v>
      </c>
      <c r="I475" s="20">
        <f t="shared" si="51"/>
        <v>158168.49</v>
      </c>
      <c r="J475" s="20">
        <f t="shared" si="50"/>
        <v>-62200.85</v>
      </c>
      <c r="K475" s="20">
        <f t="shared" si="52"/>
        <v>-4563.9</v>
      </c>
      <c r="L475" s="20">
        <v>-14108.48</v>
      </c>
      <c r="M475" s="20">
        <f t="shared" si="53"/>
        <v>139496.11</v>
      </c>
      <c r="N475" s="20"/>
    </row>
    <row r="476" spans="1:14" ht="15">
      <c r="A476" s="20" t="s">
        <v>26</v>
      </c>
      <c r="B476" t="s">
        <v>76</v>
      </c>
      <c r="C476" s="20" t="s">
        <v>27</v>
      </c>
      <c r="D476" s="20"/>
      <c r="E476" s="21">
        <v>241</v>
      </c>
      <c r="F476" s="21"/>
      <c r="G476" s="32">
        <v>7331.250000000001</v>
      </c>
      <c r="H476" s="20">
        <f t="shared" si="55"/>
        <v>1766831.25</v>
      </c>
      <c r="I476" s="20">
        <f t="shared" si="51"/>
        <v>149817.29</v>
      </c>
      <c r="J476" s="20">
        <f t="shared" si="50"/>
        <v>-53004.94</v>
      </c>
      <c r="K476" s="20">
        <f t="shared" si="52"/>
        <v>-4240.32</v>
      </c>
      <c r="L476" s="20"/>
      <c r="M476" s="20">
        <f t="shared" si="53"/>
        <v>145576.97</v>
      </c>
      <c r="N476" s="20"/>
    </row>
    <row r="477" spans="1:14" ht="15">
      <c r="A477" s="20" t="s">
        <v>26</v>
      </c>
      <c r="B477" t="s">
        <v>77</v>
      </c>
      <c r="C477" s="20" t="s">
        <v>49</v>
      </c>
      <c r="D477" s="20"/>
      <c r="E477" s="21">
        <v>203.6</v>
      </c>
      <c r="F477" s="21"/>
      <c r="G477" s="32">
        <v>7292.820000000001</v>
      </c>
      <c r="H477" s="20">
        <f t="shared" si="55"/>
        <v>1484818.15</v>
      </c>
      <c r="I477" s="20">
        <f t="shared" si="51"/>
        <v>137599.47</v>
      </c>
      <c r="J477" s="20">
        <f t="shared" si="50"/>
        <v>-44544.54</v>
      </c>
      <c r="K477" s="20">
        <f t="shared" si="52"/>
        <v>-3880.34</v>
      </c>
      <c r="L477" s="20"/>
      <c r="M477" s="20">
        <f t="shared" si="53"/>
        <v>133719.13</v>
      </c>
      <c r="N477" s="20"/>
    </row>
    <row r="478" spans="1:14" ht="15">
      <c r="A478" s="20" t="s">
        <v>28</v>
      </c>
      <c r="B478" t="s">
        <v>78</v>
      </c>
      <c r="C478" s="20" t="s">
        <v>29</v>
      </c>
      <c r="D478" s="20"/>
      <c r="E478" s="21">
        <v>294.5</v>
      </c>
      <c r="F478" s="21"/>
      <c r="G478" s="32">
        <v>7026.08</v>
      </c>
      <c r="H478" s="20">
        <f t="shared" si="55"/>
        <v>2069180.56</v>
      </c>
      <c r="I478" s="20">
        <f t="shared" si="51"/>
        <v>155889.86</v>
      </c>
      <c r="J478" s="20">
        <f t="shared" si="50"/>
        <v>-62075.42</v>
      </c>
      <c r="K478" s="20">
        <f t="shared" si="52"/>
        <v>-4449.96</v>
      </c>
      <c r="L478" s="20"/>
      <c r="M478" s="20">
        <f t="shared" si="53"/>
        <v>151439.9</v>
      </c>
      <c r="N478" s="20"/>
    </row>
    <row r="479" spans="1:14" ht="15">
      <c r="A479" s="20" t="s">
        <v>28</v>
      </c>
      <c r="B479" t="s">
        <v>79</v>
      </c>
      <c r="C479" s="20" t="s">
        <v>30</v>
      </c>
      <c r="D479" s="20"/>
      <c r="E479" s="21">
        <v>180</v>
      </c>
      <c r="F479" s="21"/>
      <c r="G479" s="32">
        <v>7003.98</v>
      </c>
      <c r="H479" s="20">
        <f t="shared" si="55"/>
        <v>1260716.4</v>
      </c>
      <c r="I479" s="20">
        <f t="shared" si="51"/>
        <v>108613.32</v>
      </c>
      <c r="J479" s="20">
        <f t="shared" si="50"/>
        <v>-37821.49</v>
      </c>
      <c r="K479" s="20">
        <f t="shared" si="52"/>
        <v>-3099.69</v>
      </c>
      <c r="L479" s="20"/>
      <c r="M479" s="20">
        <f t="shared" si="53"/>
        <v>105513.63</v>
      </c>
      <c r="N479" s="20"/>
    </row>
    <row r="480" spans="1:14" ht="15">
      <c r="A480" s="20" t="s">
        <v>31</v>
      </c>
      <c r="B480" t="s">
        <v>80</v>
      </c>
      <c r="C480" s="20" t="s">
        <v>32</v>
      </c>
      <c r="D480" s="20"/>
      <c r="E480" s="21">
        <v>229.6</v>
      </c>
      <c r="F480" s="21"/>
      <c r="G480" s="32">
        <v>6940.04</v>
      </c>
      <c r="H480" s="20">
        <f t="shared" si="55"/>
        <v>1593433.18</v>
      </c>
      <c r="I480" s="20">
        <f t="shared" si="51"/>
        <v>103223.71</v>
      </c>
      <c r="J480" s="20">
        <f t="shared" si="50"/>
        <v>-47803</v>
      </c>
      <c r="K480" s="20">
        <f t="shared" si="52"/>
        <v>-3078.84</v>
      </c>
      <c r="L480" s="20"/>
      <c r="M480" s="20">
        <f t="shared" si="53"/>
        <v>100144.87000000001</v>
      </c>
      <c r="N480" s="20"/>
    </row>
    <row r="481" spans="1:14" ht="15">
      <c r="A481" s="20" t="s">
        <v>31</v>
      </c>
      <c r="B481" t="s">
        <v>81</v>
      </c>
      <c r="C481" s="20" t="s">
        <v>44</v>
      </c>
      <c r="D481" s="20"/>
      <c r="E481" s="21">
        <v>272.2</v>
      </c>
      <c r="F481" s="21"/>
      <c r="G481" s="32">
        <v>6963.8389682275865</v>
      </c>
      <c r="H481" s="20">
        <f t="shared" si="55"/>
        <v>1895556.97</v>
      </c>
      <c r="I481" s="20">
        <f t="shared" si="51"/>
        <v>48387.8</v>
      </c>
      <c r="J481" s="20">
        <f t="shared" si="50"/>
        <v>-56866.71</v>
      </c>
      <c r="K481" s="20">
        <f t="shared" si="52"/>
        <v>-1440.72</v>
      </c>
      <c r="L481" s="20"/>
      <c r="M481" s="20">
        <f t="shared" si="53"/>
        <v>46947.08</v>
      </c>
      <c r="N481" s="20"/>
    </row>
    <row r="482" spans="1:14" ht="15">
      <c r="A482" s="20" t="s">
        <v>31</v>
      </c>
      <c r="B482" t="s">
        <v>82</v>
      </c>
      <c r="C482" s="20" t="s">
        <v>37</v>
      </c>
      <c r="D482" s="20"/>
      <c r="E482" s="21">
        <v>752.5</v>
      </c>
      <c r="F482" s="21"/>
      <c r="G482" s="32">
        <v>6940.04</v>
      </c>
      <c r="H482" s="20">
        <f t="shared" si="55"/>
        <v>5222380.1</v>
      </c>
      <c r="I482" s="20">
        <f t="shared" si="51"/>
        <v>406005.42</v>
      </c>
      <c r="J482" s="20">
        <f t="shared" si="50"/>
        <v>-156671.4</v>
      </c>
      <c r="K482" s="20">
        <f t="shared" si="52"/>
        <v>-12197.82</v>
      </c>
      <c r="L482" s="20">
        <v>-29184.98</v>
      </c>
      <c r="M482" s="20">
        <f t="shared" si="53"/>
        <v>364622.62</v>
      </c>
      <c r="N482" s="20"/>
    </row>
    <row r="483" spans="1:14" ht="15">
      <c r="A483" s="20" t="s">
        <v>33</v>
      </c>
      <c r="B483" t="s">
        <v>83</v>
      </c>
      <c r="C483" s="20" t="s">
        <v>34</v>
      </c>
      <c r="D483" s="20"/>
      <c r="E483" s="21">
        <v>738.6</v>
      </c>
      <c r="F483" s="20"/>
      <c r="G483" s="32">
        <v>6940.04</v>
      </c>
      <c r="H483" s="20">
        <f t="shared" si="55"/>
        <v>5125913.54</v>
      </c>
      <c r="I483" s="20">
        <f t="shared" si="51"/>
        <v>486033.58</v>
      </c>
      <c r="J483" s="20">
        <f t="shared" si="50"/>
        <v>-153777.41</v>
      </c>
      <c r="K483" s="20">
        <f t="shared" si="52"/>
        <v>-14566.51</v>
      </c>
      <c r="L483" s="20">
        <v>-65555.21</v>
      </c>
      <c r="M483" s="20">
        <f t="shared" si="53"/>
        <v>405911.86</v>
      </c>
      <c r="N483" s="20"/>
    </row>
    <row r="484" spans="1:14" ht="15">
      <c r="A484" s="20" t="s">
        <v>35</v>
      </c>
      <c r="B484" t="s">
        <v>84</v>
      </c>
      <c r="C484" s="20" t="s">
        <v>36</v>
      </c>
      <c r="D484" s="20"/>
      <c r="E484" s="21">
        <v>187.5</v>
      </c>
      <c r="F484" s="20"/>
      <c r="G484" s="32">
        <v>7130.33</v>
      </c>
      <c r="H484" s="20">
        <f t="shared" si="55"/>
        <v>1336936.88</v>
      </c>
      <c r="I484" s="20">
        <f t="shared" si="51"/>
        <v>145786.42</v>
      </c>
      <c r="J484" s="20">
        <f t="shared" si="50"/>
        <v>-40108.11</v>
      </c>
      <c r="K484" s="20">
        <f t="shared" si="52"/>
        <v>-4242.95</v>
      </c>
      <c r="L484" s="20"/>
      <c r="M484" s="20">
        <f t="shared" si="53"/>
        <v>141543.47</v>
      </c>
      <c r="N484" s="20"/>
    </row>
    <row r="485" spans="1:14" ht="15">
      <c r="A485" s="20"/>
      <c r="C485" s="20"/>
      <c r="D485" s="20"/>
      <c r="E485" s="21"/>
      <c r="F485" s="20"/>
      <c r="G485" s="20"/>
      <c r="H485" s="20"/>
      <c r="I485" s="20"/>
      <c r="J485" s="20"/>
      <c r="K485" s="20"/>
      <c r="L485" s="20"/>
      <c r="M485" s="20"/>
      <c r="N485" s="20"/>
    </row>
    <row r="486" spans="1:14" ht="15">
      <c r="A486" s="20"/>
      <c r="C486" s="20"/>
      <c r="D486" s="20"/>
      <c r="E486" s="21">
        <f>SUM(E454:E485)</f>
        <v>14409.2</v>
      </c>
      <c r="F486" s="20"/>
      <c r="G486" s="20"/>
      <c r="H486" s="32">
        <f>SUM(H454:H485)</f>
        <v>103214795.78000003</v>
      </c>
      <c r="I486" s="32">
        <f>SUM(I454:I485)</f>
        <v>8242271.250000001</v>
      </c>
      <c r="J486" s="20">
        <f>SUM(J454:J484)</f>
        <v>-3096443.8800000004</v>
      </c>
      <c r="K486" s="20">
        <f>SUM(K454:K485)</f>
        <v>-241276.05</v>
      </c>
      <c r="L486" s="20">
        <f>SUM(L454:L485)</f>
        <v>-806427.54</v>
      </c>
      <c r="M486" s="32">
        <f>SUM(M454:M485)</f>
        <v>7194567.660000001</v>
      </c>
      <c r="N486" s="20"/>
    </row>
    <row r="487" spans="1:17" ht="15">
      <c r="A487" s="20"/>
      <c r="C487" s="20"/>
      <c r="D487" s="20"/>
      <c r="E487" s="21"/>
      <c r="F487" s="20"/>
      <c r="G487" s="20"/>
      <c r="H487" s="32"/>
      <c r="I487" s="32"/>
      <c r="J487" s="32"/>
      <c r="K487" s="20"/>
      <c r="L487" s="20"/>
      <c r="M487" s="20"/>
      <c r="N487" s="20"/>
      <c r="O487" s="20"/>
      <c r="P487" s="20"/>
      <c r="Q487" s="32"/>
    </row>
    <row r="488" spans="9:16" ht="15">
      <c r="I488" s="32"/>
      <c r="P488" s="47"/>
    </row>
    <row r="490" spans="1:13" ht="51">
      <c r="A490" s="40" t="s">
        <v>109</v>
      </c>
      <c r="B490" s="40" t="s">
        <v>50</v>
      </c>
      <c r="C490" s="40" t="s">
        <v>51</v>
      </c>
      <c r="D490" s="40"/>
      <c r="E490" s="40" t="s">
        <v>0</v>
      </c>
      <c r="F490" s="40" t="s">
        <v>100</v>
      </c>
      <c r="G490" s="40" t="s">
        <v>2</v>
      </c>
      <c r="H490" s="40" t="s">
        <v>3</v>
      </c>
      <c r="I490" s="40" t="s">
        <v>4</v>
      </c>
      <c r="J490" s="40" t="s">
        <v>105</v>
      </c>
      <c r="K490" s="40" t="s">
        <v>6</v>
      </c>
      <c r="L490" s="40" t="s">
        <v>38</v>
      </c>
      <c r="M490" s="40" t="s">
        <v>7</v>
      </c>
    </row>
    <row r="492" spans="1:13" ht="15">
      <c r="A492" s="20" t="s">
        <v>8</v>
      </c>
      <c r="B492" t="s">
        <v>57</v>
      </c>
      <c r="C492" s="20" t="s">
        <v>46</v>
      </c>
      <c r="D492" s="20"/>
      <c r="E492" s="38">
        <v>406</v>
      </c>
      <c r="F492" s="20"/>
      <c r="G492" s="20">
        <v>7327.870000000001</v>
      </c>
      <c r="H492" s="20">
        <f>ROUND(E492*G492,2)</f>
        <v>2975115.22</v>
      </c>
      <c r="I492" s="20">
        <v>251062.74</v>
      </c>
      <c r="J492" s="20">
        <v>-89253.46</v>
      </c>
      <c r="K492" s="20">
        <v>-7908.05</v>
      </c>
      <c r="L492" s="20"/>
      <c r="M492" s="20">
        <f>I492+K492+L492</f>
        <v>243154.69</v>
      </c>
    </row>
    <row r="493" spans="1:13" ht="15">
      <c r="A493" s="20" t="s">
        <v>8</v>
      </c>
      <c r="B493" t="s">
        <v>58</v>
      </c>
      <c r="C493" s="20" t="s">
        <v>9</v>
      </c>
      <c r="D493" s="20"/>
      <c r="E493" s="21">
        <v>2030.5</v>
      </c>
      <c r="F493" s="21"/>
      <c r="G493" s="20">
        <v>7281.220000000001</v>
      </c>
      <c r="H493" s="20">
        <f>ROUND(E493*G493,2)</f>
        <v>14784517.21</v>
      </c>
      <c r="I493" s="20">
        <v>1185445.99</v>
      </c>
      <c r="J493" s="20">
        <v>-443535.52</v>
      </c>
      <c r="K493" s="20">
        <v>-36919.01</v>
      </c>
      <c r="L493" s="20">
        <v>-175576.36</v>
      </c>
      <c r="M493" s="20">
        <f aca="true" t="shared" si="56" ref="M493:M522">I493+K493+L493</f>
        <v>972950.62</v>
      </c>
    </row>
    <row r="494" spans="1:13" ht="15">
      <c r="A494" s="20" t="s">
        <v>8</v>
      </c>
      <c r="B494" t="s">
        <v>59</v>
      </c>
      <c r="C494" s="20" t="s">
        <v>45</v>
      </c>
      <c r="D494" s="20"/>
      <c r="E494" s="21">
        <v>1766.5</v>
      </c>
      <c r="F494" s="32">
        <v>6690.32</v>
      </c>
      <c r="G494" s="20">
        <v>6940.04</v>
      </c>
      <c r="H494" s="20">
        <f>ROUND((E494*G494)+(2*F494),2)</f>
        <v>12272961.3</v>
      </c>
      <c r="I494" s="20">
        <v>1025632.26</v>
      </c>
      <c r="J494" s="20">
        <v>-368188.84</v>
      </c>
      <c r="K494" s="20">
        <v>-28936.1</v>
      </c>
      <c r="L494" s="20">
        <v>-215024.99</v>
      </c>
      <c r="M494" s="20">
        <f t="shared" si="56"/>
        <v>781671.17</v>
      </c>
    </row>
    <row r="495" spans="1:13" ht="15">
      <c r="A495" s="20" t="s">
        <v>10</v>
      </c>
      <c r="B495" t="s">
        <v>60</v>
      </c>
      <c r="C495" s="20" t="s">
        <v>11</v>
      </c>
      <c r="D495" s="20"/>
      <c r="E495" s="21">
        <v>943.1</v>
      </c>
      <c r="F495" s="32"/>
      <c r="G495" s="32">
        <v>7647.27</v>
      </c>
      <c r="H495" s="20">
        <f aca="true" t="shared" si="57" ref="H495:H500">ROUND(E495*G495,2)</f>
        <v>7212140.34</v>
      </c>
      <c r="I495" s="20">
        <v>531427.82</v>
      </c>
      <c r="J495" s="20">
        <v>-216364.21</v>
      </c>
      <c r="K495" s="20">
        <v>-15772.9</v>
      </c>
      <c r="L495" s="20">
        <v>-126624.38</v>
      </c>
      <c r="M495" s="20">
        <f t="shared" si="56"/>
        <v>389030.5399999999</v>
      </c>
    </row>
    <row r="496" spans="1:13" ht="15">
      <c r="A496" s="20" t="s">
        <v>12</v>
      </c>
      <c r="B496" t="s">
        <v>61</v>
      </c>
      <c r="C496" s="20" t="s">
        <v>13</v>
      </c>
      <c r="D496" s="20"/>
      <c r="E496" s="21">
        <v>713.7</v>
      </c>
      <c r="F496" s="32"/>
      <c r="G496" s="32">
        <v>7067.7699999999995</v>
      </c>
      <c r="H496" s="20">
        <f t="shared" si="57"/>
        <v>5044267.45</v>
      </c>
      <c r="I496" s="20">
        <v>386872.88</v>
      </c>
      <c r="J496" s="20">
        <v>-151328.02</v>
      </c>
      <c r="K496" s="20">
        <v>-11708.11</v>
      </c>
      <c r="L496" s="20">
        <v>-68536.05</v>
      </c>
      <c r="M496" s="20">
        <f t="shared" si="56"/>
        <v>306628.72000000003</v>
      </c>
    </row>
    <row r="497" spans="1:13" ht="15">
      <c r="A497" s="20" t="s">
        <v>14</v>
      </c>
      <c r="B497" t="s">
        <v>62</v>
      </c>
      <c r="C497" s="20" t="s">
        <v>15</v>
      </c>
      <c r="D497" s="20"/>
      <c r="E497" s="21">
        <v>341</v>
      </c>
      <c r="F497" s="32"/>
      <c r="G497" s="32">
        <v>7165.14</v>
      </c>
      <c r="H497" s="20">
        <f t="shared" si="57"/>
        <v>2443312.74</v>
      </c>
      <c r="I497" s="20">
        <v>231389.37</v>
      </c>
      <c r="J497" s="20">
        <v>-73299.38</v>
      </c>
      <c r="K497" s="20">
        <v>-6263.41</v>
      </c>
      <c r="L497" s="20"/>
      <c r="M497" s="20">
        <f t="shared" si="56"/>
        <v>225125.96</v>
      </c>
    </row>
    <row r="498" spans="1:13" ht="15">
      <c r="A498" s="20" t="s">
        <v>14</v>
      </c>
      <c r="B498" t="s">
        <v>63</v>
      </c>
      <c r="C498" s="20" t="s">
        <v>16</v>
      </c>
      <c r="D498" s="20"/>
      <c r="E498" s="21">
        <v>337.7</v>
      </c>
      <c r="F498" s="32"/>
      <c r="G498" s="32">
        <v>7544.85</v>
      </c>
      <c r="H498" s="20">
        <f t="shared" si="57"/>
        <v>2547895.85</v>
      </c>
      <c r="I498" s="20">
        <v>208409.85</v>
      </c>
      <c r="J498" s="20">
        <v>-76436.88</v>
      </c>
      <c r="K498" s="20">
        <v>-6209.66</v>
      </c>
      <c r="L498" s="20"/>
      <c r="M498" s="20">
        <f t="shared" si="56"/>
        <v>202200.19</v>
      </c>
    </row>
    <row r="499" spans="1:13" ht="15">
      <c r="A499" s="20" t="s">
        <v>14</v>
      </c>
      <c r="B499" t="s">
        <v>86</v>
      </c>
      <c r="C499" s="20" t="s">
        <v>85</v>
      </c>
      <c r="D499" s="20"/>
      <c r="E499" s="21">
        <v>446.2</v>
      </c>
      <c r="F499" s="32"/>
      <c r="G499" s="32">
        <v>7097.733329786664</v>
      </c>
      <c r="H499" s="20">
        <f t="shared" si="57"/>
        <v>3167008.61</v>
      </c>
      <c r="I499" s="20">
        <v>265721.52</v>
      </c>
      <c r="J499" s="20">
        <v>-95010.26</v>
      </c>
      <c r="K499" s="20">
        <v>-6934.4</v>
      </c>
      <c r="L499" s="20">
        <v>-42075.009999999995</v>
      </c>
      <c r="M499" s="20">
        <f t="shared" si="56"/>
        <v>216712.11000000004</v>
      </c>
    </row>
    <row r="500" spans="1:13" ht="15">
      <c r="A500" s="20" t="s">
        <v>39</v>
      </c>
      <c r="B500" t="s">
        <v>64</v>
      </c>
      <c r="C500" s="20" t="s">
        <v>40</v>
      </c>
      <c r="D500" s="20"/>
      <c r="E500" s="21">
        <v>210.6</v>
      </c>
      <c r="F500" s="32"/>
      <c r="G500" s="32">
        <v>7587.2699999999995</v>
      </c>
      <c r="H500" s="20">
        <f t="shared" si="57"/>
        <v>1597879.06</v>
      </c>
      <c r="I500" s="20">
        <v>103733.82</v>
      </c>
      <c r="J500" s="20">
        <v>-47936.37</v>
      </c>
      <c r="K500" s="20">
        <v>-3117.6</v>
      </c>
      <c r="L500" s="20"/>
      <c r="M500" s="20">
        <f t="shared" si="56"/>
        <v>100616.22</v>
      </c>
    </row>
    <row r="501" spans="1:13" ht="15">
      <c r="A501" s="20" t="s">
        <v>39</v>
      </c>
      <c r="B501" t="s">
        <v>65</v>
      </c>
      <c r="C501" s="20" t="s">
        <v>46</v>
      </c>
      <c r="D501" s="20"/>
      <c r="E501" s="21">
        <v>452.5</v>
      </c>
      <c r="F501" s="32">
        <v>6690.32</v>
      </c>
      <c r="G501" s="32">
        <v>7594.0199999999995</v>
      </c>
      <c r="H501" s="20">
        <f>ROUND((E501*G501)+(1*F501),2)</f>
        <v>3442984.37</v>
      </c>
      <c r="I501" s="20">
        <v>288649.98</v>
      </c>
      <c r="J501" s="20">
        <v>-103289.53</v>
      </c>
      <c r="K501" s="20">
        <v>-8665.2</v>
      </c>
      <c r="L501" s="20"/>
      <c r="M501" s="20">
        <f t="shared" si="56"/>
        <v>279984.77999999997</v>
      </c>
    </row>
    <row r="502" spans="1:13" ht="15">
      <c r="A502" s="20" t="s">
        <v>39</v>
      </c>
      <c r="B502" t="s">
        <v>92</v>
      </c>
      <c r="C502" s="20" t="s">
        <v>56</v>
      </c>
      <c r="D502" s="20"/>
      <c r="E502" s="21">
        <v>85</v>
      </c>
      <c r="F502" s="21"/>
      <c r="G502" s="32">
        <v>7955.967865852849</v>
      </c>
      <c r="H502" s="20">
        <f aca="true" t="shared" si="58" ref="H502:H522">ROUND(E502*G502,2)</f>
        <v>676257.27</v>
      </c>
      <c r="I502" s="20">
        <v>32347.72</v>
      </c>
      <c r="J502" s="20">
        <v>-20287.72</v>
      </c>
      <c r="K502" s="20">
        <v>-1125.77</v>
      </c>
      <c r="L502" s="20"/>
      <c r="M502" s="20">
        <f t="shared" si="56"/>
        <v>31221.95</v>
      </c>
    </row>
    <row r="503" spans="1:13" ht="15">
      <c r="A503" s="20" t="s">
        <v>54</v>
      </c>
      <c r="B503" t="s">
        <v>91</v>
      </c>
      <c r="C503" s="20" t="s">
        <v>55</v>
      </c>
      <c r="D503" s="20"/>
      <c r="E503" s="21">
        <v>69.2</v>
      </c>
      <c r="F503" s="21"/>
      <c r="G503" s="32">
        <v>7117.86</v>
      </c>
      <c r="H503" s="20">
        <f t="shared" si="58"/>
        <v>492555.91</v>
      </c>
      <c r="I503" s="20">
        <v>41523.74</v>
      </c>
      <c r="J503" s="20">
        <v>-14776.68</v>
      </c>
      <c r="K503" s="20">
        <v>-1212.88</v>
      </c>
      <c r="L503" s="20"/>
      <c r="M503" s="20">
        <f t="shared" si="56"/>
        <v>40310.86</v>
      </c>
    </row>
    <row r="504" spans="1:13" ht="15">
      <c r="A504" s="20" t="s">
        <v>47</v>
      </c>
      <c r="B504" t="s">
        <v>66</v>
      </c>
      <c r="C504" s="20" t="s">
        <v>48</v>
      </c>
      <c r="D504" s="20"/>
      <c r="E504" s="21">
        <v>413.5</v>
      </c>
      <c r="F504" s="21"/>
      <c r="G504" s="32">
        <v>6964.07</v>
      </c>
      <c r="H504" s="20">
        <f t="shared" si="58"/>
        <v>2879642.95</v>
      </c>
      <c r="I504" s="20">
        <v>228386.68</v>
      </c>
      <c r="J504" s="20">
        <v>-86389.29</v>
      </c>
      <c r="K504" s="20">
        <v>-6655.61</v>
      </c>
      <c r="L504" s="20"/>
      <c r="M504" s="20">
        <f t="shared" si="56"/>
        <v>221731.07</v>
      </c>
    </row>
    <row r="505" spans="1:13" ht="15">
      <c r="A505" s="20" t="s">
        <v>17</v>
      </c>
      <c r="B505" t="s">
        <v>67</v>
      </c>
      <c r="C505" s="20" t="s">
        <v>18</v>
      </c>
      <c r="D505" s="20"/>
      <c r="E505" s="21">
        <v>277.9</v>
      </c>
      <c r="F505" s="21"/>
      <c r="G505" s="32">
        <v>7343.8099999999995</v>
      </c>
      <c r="H505" s="20">
        <f t="shared" si="58"/>
        <v>2040844.8</v>
      </c>
      <c r="I505" s="20">
        <v>116239.8</v>
      </c>
      <c r="J505" s="20">
        <v>-61225.34</v>
      </c>
      <c r="K505" s="20">
        <v>-3139.82</v>
      </c>
      <c r="L505" s="20"/>
      <c r="M505" s="20">
        <f t="shared" si="56"/>
        <v>113099.98</v>
      </c>
    </row>
    <row r="506" spans="1:13" ht="15">
      <c r="A506" s="20" t="s">
        <v>19</v>
      </c>
      <c r="B506" t="s">
        <v>68</v>
      </c>
      <c r="C506" s="20" t="s">
        <v>20</v>
      </c>
      <c r="D506" s="20"/>
      <c r="E506" s="21">
        <v>60</v>
      </c>
      <c r="F506" s="21"/>
      <c r="G506" s="32">
        <v>8467.03</v>
      </c>
      <c r="H506" s="20">
        <f t="shared" si="58"/>
        <v>508021.8</v>
      </c>
      <c r="I506" s="20">
        <v>41275.15</v>
      </c>
      <c r="J506" s="20">
        <v>-15240.65</v>
      </c>
      <c r="K506" s="20">
        <v>-1292.66</v>
      </c>
      <c r="L506" s="20"/>
      <c r="M506" s="20">
        <f t="shared" si="56"/>
        <v>39982.49</v>
      </c>
    </row>
    <row r="507" spans="1:13" ht="15">
      <c r="A507" s="20" t="s">
        <v>21</v>
      </c>
      <c r="B507" t="s">
        <v>69</v>
      </c>
      <c r="C507" s="20" t="s">
        <v>22</v>
      </c>
      <c r="D507" s="20"/>
      <c r="E507" s="21">
        <v>329.7</v>
      </c>
      <c r="F507" s="21"/>
      <c r="G507" s="32">
        <v>7301.35</v>
      </c>
      <c r="H507" s="20">
        <f t="shared" si="58"/>
        <v>2407255.1</v>
      </c>
      <c r="I507" s="20">
        <v>222856.13</v>
      </c>
      <c r="J507" s="20">
        <v>-72217.65</v>
      </c>
      <c r="K507" s="20">
        <v>-6810.49</v>
      </c>
      <c r="L507" s="20">
        <v>-27175</v>
      </c>
      <c r="M507" s="20">
        <f t="shared" si="56"/>
        <v>188870.64</v>
      </c>
    </row>
    <row r="508" spans="1:13" ht="15">
      <c r="A508" s="20" t="s">
        <v>21</v>
      </c>
      <c r="B508" t="s">
        <v>70</v>
      </c>
      <c r="C508" s="29" t="s">
        <v>23</v>
      </c>
      <c r="D508" s="20"/>
      <c r="E508" s="21">
        <v>392</v>
      </c>
      <c r="F508" s="21"/>
      <c r="G508" s="32">
        <v>6940.04</v>
      </c>
      <c r="H508" s="20">
        <f t="shared" si="58"/>
        <v>2720495.68</v>
      </c>
      <c r="I508" s="20">
        <v>218753.19</v>
      </c>
      <c r="J508" s="20">
        <v>-81614.87</v>
      </c>
      <c r="K508" s="20">
        <v>-6018.91</v>
      </c>
      <c r="L508" s="20"/>
      <c r="M508" s="20">
        <f t="shared" si="56"/>
        <v>212734.28</v>
      </c>
    </row>
    <row r="509" spans="1:13" ht="15">
      <c r="A509" s="20" t="s">
        <v>21</v>
      </c>
      <c r="B509" t="s">
        <v>71</v>
      </c>
      <c r="C509" s="20" t="s">
        <v>24</v>
      </c>
      <c r="D509" s="20"/>
      <c r="E509" s="21">
        <v>464.9</v>
      </c>
      <c r="F509" s="21"/>
      <c r="G509" s="32">
        <v>6962.1</v>
      </c>
      <c r="H509" s="20">
        <f t="shared" si="58"/>
        <v>3236680.29</v>
      </c>
      <c r="I509" s="20">
        <v>222850.35</v>
      </c>
      <c r="J509" s="20">
        <v>-97100.41</v>
      </c>
      <c r="K509" s="20">
        <v>-6072.56</v>
      </c>
      <c r="L509" s="20">
        <v>-42510.41</v>
      </c>
      <c r="M509" s="20">
        <f t="shared" si="56"/>
        <v>174267.38</v>
      </c>
    </row>
    <row r="510" spans="1:13" ht="15">
      <c r="A510" s="20" t="s">
        <v>21</v>
      </c>
      <c r="B510" t="s">
        <v>72</v>
      </c>
      <c r="C510" s="20" t="s">
        <v>25</v>
      </c>
      <c r="D510" s="20"/>
      <c r="E510" s="21">
        <v>627</v>
      </c>
      <c r="F510" s="21"/>
      <c r="G510" s="32">
        <v>6945.719999999999</v>
      </c>
      <c r="H510" s="20">
        <f t="shared" si="58"/>
        <v>4354966.44</v>
      </c>
      <c r="I510" s="20">
        <v>359541.45</v>
      </c>
      <c r="J510" s="20">
        <v>-130648.99</v>
      </c>
      <c r="K510" s="20">
        <v>-9934.24</v>
      </c>
      <c r="L510" s="20"/>
      <c r="M510" s="20">
        <f t="shared" si="56"/>
        <v>349607.21</v>
      </c>
    </row>
    <row r="511" spans="1:13" ht="15">
      <c r="A511" s="20" t="s">
        <v>21</v>
      </c>
      <c r="B511" t="s">
        <v>73</v>
      </c>
      <c r="C511" s="20" t="s">
        <v>41</v>
      </c>
      <c r="D511" s="20"/>
      <c r="E511" s="21">
        <v>375.4</v>
      </c>
      <c r="F511" s="21"/>
      <c r="G511" s="32">
        <v>7109.4400000000005</v>
      </c>
      <c r="H511" s="20">
        <f t="shared" si="58"/>
        <v>2668883.78</v>
      </c>
      <c r="I511" s="20">
        <v>212703.42</v>
      </c>
      <c r="J511" s="20">
        <v>-80066.51</v>
      </c>
      <c r="K511" s="20">
        <v>-6177.99</v>
      </c>
      <c r="L511" s="20"/>
      <c r="M511" s="20">
        <f t="shared" si="56"/>
        <v>206525.43000000002</v>
      </c>
    </row>
    <row r="512" spans="1:13" ht="15">
      <c r="A512" s="20" t="s">
        <v>21</v>
      </c>
      <c r="B512" t="s">
        <v>74</v>
      </c>
      <c r="C512" s="20" t="s">
        <v>42</v>
      </c>
      <c r="D512" s="20"/>
      <c r="E512" s="21">
        <v>275.5</v>
      </c>
      <c r="F512" s="21"/>
      <c r="G512" s="32">
        <v>6940.04</v>
      </c>
      <c r="H512" s="20">
        <f t="shared" si="58"/>
        <v>1911981.02</v>
      </c>
      <c r="I512" s="20">
        <v>167922.03</v>
      </c>
      <c r="J512" s="20">
        <v>-57359.43</v>
      </c>
      <c r="K512" s="20">
        <v>-4639.63</v>
      </c>
      <c r="L512" s="20"/>
      <c r="M512" s="20">
        <f t="shared" si="56"/>
        <v>163282.4</v>
      </c>
    </row>
    <row r="513" spans="1:13" ht="15">
      <c r="A513" s="20" t="s">
        <v>21</v>
      </c>
      <c r="B513" t="s">
        <v>75</v>
      </c>
      <c r="C513" s="20" t="s">
        <v>43</v>
      </c>
      <c r="D513" s="20"/>
      <c r="E513" s="21">
        <v>291.8</v>
      </c>
      <c r="F513" s="21"/>
      <c r="G513" s="32">
        <v>7105.42</v>
      </c>
      <c r="H513" s="20">
        <f t="shared" si="58"/>
        <v>2073361.56</v>
      </c>
      <c r="I513" s="20">
        <v>158168.49</v>
      </c>
      <c r="J513" s="20">
        <v>-62200.85</v>
      </c>
      <c r="K513" s="20">
        <v>-4563.9</v>
      </c>
      <c r="L513" s="20">
        <v>-14108.48</v>
      </c>
      <c r="M513" s="20">
        <f t="shared" si="56"/>
        <v>139496.11</v>
      </c>
    </row>
    <row r="514" spans="1:13" ht="15">
      <c r="A514" s="20" t="s">
        <v>26</v>
      </c>
      <c r="B514" t="s">
        <v>76</v>
      </c>
      <c r="C514" s="20" t="s">
        <v>27</v>
      </c>
      <c r="D514" s="20"/>
      <c r="E514" s="21">
        <v>241</v>
      </c>
      <c r="F514" s="21"/>
      <c r="G514" s="32">
        <v>7331.250000000001</v>
      </c>
      <c r="H514" s="20">
        <f t="shared" si="58"/>
        <v>1766831.25</v>
      </c>
      <c r="I514" s="20">
        <v>149817.29</v>
      </c>
      <c r="J514" s="20">
        <v>-53004.94</v>
      </c>
      <c r="K514" s="20">
        <v>-4240.32</v>
      </c>
      <c r="L514" s="20"/>
      <c r="M514" s="20">
        <f t="shared" si="56"/>
        <v>145576.97</v>
      </c>
    </row>
    <row r="515" spans="1:13" ht="15">
      <c r="A515" s="20" t="s">
        <v>26</v>
      </c>
      <c r="B515" t="s">
        <v>77</v>
      </c>
      <c r="C515" s="20" t="s">
        <v>49</v>
      </c>
      <c r="D515" s="20"/>
      <c r="E515" s="21">
        <v>203.6</v>
      </c>
      <c r="F515" s="21"/>
      <c r="G515" s="32">
        <v>7292.820000000001</v>
      </c>
      <c r="H515" s="20">
        <f t="shared" si="58"/>
        <v>1484818.15</v>
      </c>
      <c r="I515" s="20">
        <v>137599.47</v>
      </c>
      <c r="J515" s="20">
        <v>-44544.54</v>
      </c>
      <c r="K515" s="20">
        <v>-3880.34</v>
      </c>
      <c r="L515" s="20"/>
      <c r="M515" s="20">
        <f t="shared" si="56"/>
        <v>133719.13</v>
      </c>
    </row>
    <row r="516" spans="1:13" ht="15">
      <c r="A516" s="20" t="s">
        <v>28</v>
      </c>
      <c r="B516" t="s">
        <v>78</v>
      </c>
      <c r="C516" s="20" t="s">
        <v>29</v>
      </c>
      <c r="D516" s="20"/>
      <c r="E516" s="21">
        <v>294.5</v>
      </c>
      <c r="F516" s="21"/>
      <c r="G516" s="32">
        <v>7026.08</v>
      </c>
      <c r="H516" s="20">
        <f t="shared" si="58"/>
        <v>2069180.56</v>
      </c>
      <c r="I516" s="20">
        <v>155889.86</v>
      </c>
      <c r="J516" s="20">
        <v>-62075.42</v>
      </c>
      <c r="K516" s="20">
        <v>-4449.96</v>
      </c>
      <c r="L516" s="20"/>
      <c r="M516" s="20">
        <f t="shared" si="56"/>
        <v>151439.9</v>
      </c>
    </row>
    <row r="517" spans="1:13" ht="15">
      <c r="A517" s="20" t="s">
        <v>28</v>
      </c>
      <c r="B517" t="s">
        <v>79</v>
      </c>
      <c r="C517" s="20" t="s">
        <v>30</v>
      </c>
      <c r="D517" s="20"/>
      <c r="E517" s="21">
        <v>180</v>
      </c>
      <c r="F517" s="21"/>
      <c r="G517" s="32">
        <v>7003.98</v>
      </c>
      <c r="H517" s="20">
        <f t="shared" si="58"/>
        <v>1260716.4</v>
      </c>
      <c r="I517" s="20">
        <v>108613.32</v>
      </c>
      <c r="J517" s="20">
        <v>-37821.49</v>
      </c>
      <c r="K517" s="20">
        <v>-3099.69</v>
      </c>
      <c r="L517" s="20"/>
      <c r="M517" s="20">
        <f t="shared" si="56"/>
        <v>105513.63</v>
      </c>
    </row>
    <row r="518" spans="1:13" ht="15">
      <c r="A518" s="20" t="s">
        <v>31</v>
      </c>
      <c r="B518" t="s">
        <v>80</v>
      </c>
      <c r="C518" s="20" t="s">
        <v>32</v>
      </c>
      <c r="D518" s="20"/>
      <c r="E518" s="21">
        <v>229.6</v>
      </c>
      <c r="F518" s="21"/>
      <c r="G518" s="32">
        <v>6940.04</v>
      </c>
      <c r="H518" s="20">
        <f t="shared" si="58"/>
        <v>1593433.18</v>
      </c>
      <c r="I518" s="20">
        <v>103223.71</v>
      </c>
      <c r="J518" s="20">
        <v>-47803</v>
      </c>
      <c r="K518" s="20">
        <v>-3078.84</v>
      </c>
      <c r="L518" s="20"/>
      <c r="M518" s="20">
        <f t="shared" si="56"/>
        <v>100144.87000000001</v>
      </c>
    </row>
    <row r="519" spans="1:13" ht="15">
      <c r="A519" s="20" t="s">
        <v>31</v>
      </c>
      <c r="B519" t="s">
        <v>81</v>
      </c>
      <c r="C519" s="20" t="s">
        <v>44</v>
      </c>
      <c r="D519" s="20"/>
      <c r="E519" s="21">
        <v>272.2</v>
      </c>
      <c r="F519" s="21"/>
      <c r="G519" s="32">
        <v>6963.8389682275865</v>
      </c>
      <c r="H519" s="20">
        <f t="shared" si="58"/>
        <v>1895556.97</v>
      </c>
      <c r="I519" s="20">
        <v>48387.8</v>
      </c>
      <c r="J519" s="20">
        <v>-56866.71</v>
      </c>
      <c r="K519" s="20">
        <v>-1440.72</v>
      </c>
      <c r="L519" s="20"/>
      <c r="M519" s="20">
        <f t="shared" si="56"/>
        <v>46947.08</v>
      </c>
    </row>
    <row r="520" spans="1:13" ht="15">
      <c r="A520" s="20" t="s">
        <v>31</v>
      </c>
      <c r="B520" t="s">
        <v>82</v>
      </c>
      <c r="C520" s="20" t="s">
        <v>37</v>
      </c>
      <c r="D520" s="20"/>
      <c r="E520" s="21">
        <v>752.5</v>
      </c>
      <c r="F520" s="21"/>
      <c r="G520" s="32">
        <v>6940.04</v>
      </c>
      <c r="H520" s="20">
        <f t="shared" si="58"/>
        <v>5222380.1</v>
      </c>
      <c r="I520" s="20">
        <v>406005.42</v>
      </c>
      <c r="J520" s="20">
        <v>-156671.4</v>
      </c>
      <c r="K520" s="20">
        <v>-12197.82</v>
      </c>
      <c r="L520" s="20">
        <v>-29184.98</v>
      </c>
      <c r="M520" s="20">
        <f t="shared" si="56"/>
        <v>364622.62</v>
      </c>
    </row>
    <row r="521" spans="1:13" ht="15">
      <c r="A521" s="20" t="s">
        <v>33</v>
      </c>
      <c r="B521" t="s">
        <v>83</v>
      </c>
      <c r="C521" s="20" t="s">
        <v>34</v>
      </c>
      <c r="D521" s="20"/>
      <c r="E521" s="21">
        <v>738.6</v>
      </c>
      <c r="F521" s="20"/>
      <c r="G521" s="32">
        <v>6940.04</v>
      </c>
      <c r="H521" s="20">
        <f t="shared" si="58"/>
        <v>5125913.54</v>
      </c>
      <c r="I521" s="20">
        <v>486033.58</v>
      </c>
      <c r="J521" s="20">
        <v>-153777.41</v>
      </c>
      <c r="K521" s="20">
        <v>-14566.51</v>
      </c>
      <c r="L521" s="20">
        <v>-65555.21</v>
      </c>
      <c r="M521" s="20">
        <f t="shared" si="56"/>
        <v>405911.86</v>
      </c>
    </row>
    <row r="522" spans="1:13" ht="15">
      <c r="A522" s="20" t="s">
        <v>35</v>
      </c>
      <c r="B522" t="s">
        <v>84</v>
      </c>
      <c r="C522" s="20" t="s">
        <v>36</v>
      </c>
      <c r="D522" s="20"/>
      <c r="E522" s="21">
        <v>187.5</v>
      </c>
      <c r="F522" s="20"/>
      <c r="G522" s="32">
        <v>7130.33</v>
      </c>
      <c r="H522" s="20">
        <f t="shared" si="58"/>
        <v>1336936.88</v>
      </c>
      <c r="I522" s="20">
        <v>145786.42</v>
      </c>
      <c r="J522" s="20">
        <v>-40108.11</v>
      </c>
      <c r="K522" s="20">
        <v>-4242.95</v>
      </c>
      <c r="L522" s="20"/>
      <c r="M522" s="20">
        <f t="shared" si="56"/>
        <v>141543.47</v>
      </c>
    </row>
    <row r="523" spans="1:13" ht="15">
      <c r="A523" s="20"/>
      <c r="C523" s="20"/>
      <c r="D523" s="20"/>
      <c r="E523" s="21"/>
      <c r="F523" s="20"/>
      <c r="G523" s="20"/>
      <c r="H523" s="20"/>
      <c r="I523" s="20"/>
      <c r="J523" s="20"/>
      <c r="K523" s="20"/>
      <c r="L523" s="20"/>
      <c r="M523" s="20"/>
    </row>
    <row r="524" spans="1:13" ht="15">
      <c r="A524" s="20"/>
      <c r="C524" s="20"/>
      <c r="D524" s="20"/>
      <c r="E524" s="21">
        <f>SUM(E492:E523)</f>
        <v>14409.2</v>
      </c>
      <c r="F524" s="20"/>
      <c r="G524" s="20"/>
      <c r="H524" s="32">
        <f>SUM(H492:H523)</f>
        <v>103214795.78000003</v>
      </c>
      <c r="I524" s="32">
        <v>8242271.250000001</v>
      </c>
      <c r="J524" s="20">
        <v>-3096443.8800000004</v>
      </c>
      <c r="K524" s="20">
        <v>-241276.05</v>
      </c>
      <c r="L524" s="20">
        <f>SUM(L492:L523)</f>
        <v>-806370.87</v>
      </c>
      <c r="M524" s="32">
        <f>SUM(M492:M523)</f>
        <v>7194624.330000001</v>
      </c>
    </row>
    <row r="528" spans="1:16" ht="51">
      <c r="A528" s="40" t="s">
        <v>110</v>
      </c>
      <c r="B528" s="40" t="s">
        <v>50</v>
      </c>
      <c r="C528" s="40" t="s">
        <v>51</v>
      </c>
      <c r="D528" s="40"/>
      <c r="E528" s="40" t="s">
        <v>0</v>
      </c>
      <c r="F528" s="40" t="s">
        <v>100</v>
      </c>
      <c r="G528" s="40" t="s">
        <v>2</v>
      </c>
      <c r="H528" s="40" t="s">
        <v>3</v>
      </c>
      <c r="I528" s="40" t="s">
        <v>111</v>
      </c>
      <c r="J528" s="40" t="s">
        <v>105</v>
      </c>
      <c r="K528" s="40" t="s">
        <v>6</v>
      </c>
      <c r="L528" s="40" t="s">
        <v>114</v>
      </c>
      <c r="M528" s="40"/>
      <c r="N528" s="40" t="s">
        <v>38</v>
      </c>
      <c r="O528" s="40" t="s">
        <v>7</v>
      </c>
      <c r="P528" s="29" t="s">
        <v>112</v>
      </c>
    </row>
    <row r="530" spans="1:16" ht="15">
      <c r="A530" s="20" t="s">
        <v>8</v>
      </c>
      <c r="B530" t="s">
        <v>57</v>
      </c>
      <c r="C530" s="20" t="s">
        <v>46</v>
      </c>
      <c r="D530" s="20"/>
      <c r="E530" s="38">
        <v>406</v>
      </c>
      <c r="F530" s="20"/>
      <c r="G530" s="20">
        <v>7327.9</v>
      </c>
      <c r="H530" s="20">
        <f>ROUND(E530*G530,2)</f>
        <v>2975127.4</v>
      </c>
      <c r="I530" s="20">
        <f>I342+I417+I454+I492+N417</f>
        <v>2724052.490000001</v>
      </c>
      <c r="J530" s="20">
        <f>H530-I530</f>
        <v>251074.90999999875</v>
      </c>
      <c r="K530" s="20">
        <f>ROUND(I530*-0.03,2)</f>
        <v>-81721.57</v>
      </c>
      <c r="L530" s="20">
        <f>K342+K417+K454+K492</f>
        <v>-81345.40000000001</v>
      </c>
      <c r="M530" s="20">
        <f>K530-L530</f>
        <v>-376.16999999999825</v>
      </c>
      <c r="N530" s="20">
        <f>ROUND($O$563*H530,2)</f>
        <v>77.88</v>
      </c>
      <c r="O530" s="20"/>
      <c r="P530" s="20">
        <v>73534.72</v>
      </c>
    </row>
    <row r="531" spans="1:16" ht="15">
      <c r="A531" s="20" t="s">
        <v>8</v>
      </c>
      <c r="B531" t="s">
        <v>58</v>
      </c>
      <c r="C531" s="20" t="s">
        <v>9</v>
      </c>
      <c r="D531" s="20"/>
      <c r="E531" s="21">
        <v>2030.5</v>
      </c>
      <c r="F531" s="21"/>
      <c r="G531" s="20">
        <v>7281.25</v>
      </c>
      <c r="H531" s="20">
        <f>ROUND(E531*G531,2)</f>
        <v>14784578.13</v>
      </c>
      <c r="I531" s="20">
        <f aca="true" t="shared" si="59" ref="I531:I560">I343+I418+I455+I493+N418</f>
        <v>13599071.22</v>
      </c>
      <c r="J531" s="20">
        <f aca="true" t="shared" si="60" ref="J531:J560">H531-I531</f>
        <v>1185506.9100000001</v>
      </c>
      <c r="K531" s="20">
        <f aca="true" t="shared" si="61" ref="K531:K560">ROUND(I531*-0.03,2)</f>
        <v>-407972.14</v>
      </c>
      <c r="L531" s="20">
        <f aca="true" t="shared" si="62" ref="L531:L560">K343+K418+K455+K493</f>
        <v>-406616.52</v>
      </c>
      <c r="M531" s="20">
        <f aca="true" t="shared" si="63" ref="M531:M560">K531-L531</f>
        <v>-1355.6199999999953</v>
      </c>
      <c r="N531" s="20">
        <f aca="true" t="shared" si="64" ref="N531:N559">ROUND($O$563*H531,2)</f>
        <v>387.02</v>
      </c>
      <c r="O531" s="20"/>
      <c r="P531" s="20">
        <v>273041.34</v>
      </c>
    </row>
    <row r="532" spans="1:16" ht="15">
      <c r="A532" s="20" t="s">
        <v>8</v>
      </c>
      <c r="B532" t="s">
        <v>59</v>
      </c>
      <c r="C532" s="20" t="s">
        <v>45</v>
      </c>
      <c r="D532" s="20"/>
      <c r="E532" s="21">
        <v>1766.5</v>
      </c>
      <c r="F532" s="32">
        <v>6690.34</v>
      </c>
      <c r="G532" s="20">
        <v>6940.08</v>
      </c>
      <c r="H532" s="20">
        <f>ROUND((E532*G532)+(2*F532),2)</f>
        <v>12273032</v>
      </c>
      <c r="I532" s="20">
        <f t="shared" si="59"/>
        <v>11247329.049999999</v>
      </c>
      <c r="J532" s="20">
        <f t="shared" si="60"/>
        <v>1025702.9500000011</v>
      </c>
      <c r="K532" s="20">
        <f t="shared" si="61"/>
        <v>-337419.87</v>
      </c>
      <c r="L532" s="20">
        <f t="shared" si="62"/>
        <v>-339252.73999999993</v>
      </c>
      <c r="M532" s="20">
        <f t="shared" si="63"/>
        <v>1832.8699999999371</v>
      </c>
      <c r="N532" s="20">
        <f t="shared" si="64"/>
        <v>321.27</v>
      </c>
      <c r="O532" s="20"/>
      <c r="P532" s="20">
        <v>-365135.55</v>
      </c>
    </row>
    <row r="533" spans="1:16" ht="15">
      <c r="A533" s="20" t="s">
        <v>10</v>
      </c>
      <c r="B533" t="s">
        <v>60</v>
      </c>
      <c r="C533" s="20" t="s">
        <v>11</v>
      </c>
      <c r="D533" s="20"/>
      <c r="E533" s="21">
        <v>943.1</v>
      </c>
      <c r="F533" s="32"/>
      <c r="G533" s="32">
        <v>7647.29</v>
      </c>
      <c r="H533" s="20">
        <f aca="true" t="shared" si="65" ref="H533:H538">ROUND(E533*G533,2)</f>
        <v>7212159.2</v>
      </c>
      <c r="I533" s="20">
        <f t="shared" si="59"/>
        <v>6680712.510000001</v>
      </c>
      <c r="J533" s="20">
        <f t="shared" si="60"/>
        <v>531446.6899999995</v>
      </c>
      <c r="K533" s="20">
        <f t="shared" si="61"/>
        <v>-200421.38</v>
      </c>
      <c r="L533" s="20">
        <f t="shared" si="62"/>
        <v>-200591.31</v>
      </c>
      <c r="M533" s="20">
        <f t="shared" si="63"/>
        <v>169.92999999999302</v>
      </c>
      <c r="N533" s="20">
        <f t="shared" si="64"/>
        <v>188.79</v>
      </c>
      <c r="O533" s="20"/>
      <c r="P533" s="20">
        <v>-33753.55</v>
      </c>
    </row>
    <row r="534" spans="1:16" ht="15">
      <c r="A534" s="20" t="s">
        <v>12</v>
      </c>
      <c r="B534" t="s">
        <v>61</v>
      </c>
      <c r="C534" s="20" t="s">
        <v>13</v>
      </c>
      <c r="D534" s="20"/>
      <c r="E534" s="21">
        <v>713.7</v>
      </c>
      <c r="F534" s="32"/>
      <c r="G534" s="32">
        <v>7067.79</v>
      </c>
      <c r="H534" s="20">
        <f t="shared" si="65"/>
        <v>5044281.72</v>
      </c>
      <c r="I534" s="20">
        <f t="shared" si="59"/>
        <v>4657394.57</v>
      </c>
      <c r="J534" s="20">
        <f t="shared" si="60"/>
        <v>386887.14999999944</v>
      </c>
      <c r="K534" s="20">
        <f t="shared" si="61"/>
        <v>-139721.84</v>
      </c>
      <c r="L534" s="20">
        <f t="shared" si="62"/>
        <v>-139619.91000000003</v>
      </c>
      <c r="M534" s="20">
        <f t="shared" si="63"/>
        <v>-101.92999999996391</v>
      </c>
      <c r="N534" s="20">
        <f t="shared" si="64"/>
        <v>132.04</v>
      </c>
      <c r="O534" s="20"/>
      <c r="P534" s="20">
        <v>20254.81</v>
      </c>
    </row>
    <row r="535" spans="1:16" ht="15">
      <c r="A535" s="20" t="s">
        <v>14</v>
      </c>
      <c r="B535" t="s">
        <v>62</v>
      </c>
      <c r="C535" s="20" t="s">
        <v>15</v>
      </c>
      <c r="D535" s="20"/>
      <c r="E535" s="21">
        <v>341</v>
      </c>
      <c r="F535" s="32"/>
      <c r="G535" s="32">
        <v>7165.170000000001</v>
      </c>
      <c r="H535" s="20">
        <f t="shared" si="65"/>
        <v>2443322.97</v>
      </c>
      <c r="I535" s="20">
        <f t="shared" si="59"/>
        <v>2211923.37</v>
      </c>
      <c r="J535" s="20">
        <f t="shared" si="60"/>
        <v>231399.6000000001</v>
      </c>
      <c r="K535" s="20">
        <f t="shared" si="61"/>
        <v>-66357.7</v>
      </c>
      <c r="L535" s="20">
        <f t="shared" si="62"/>
        <v>-67035.98000000001</v>
      </c>
      <c r="M535" s="20">
        <f t="shared" si="63"/>
        <v>678.2800000000134</v>
      </c>
      <c r="N535" s="20">
        <f t="shared" si="64"/>
        <v>63.96</v>
      </c>
      <c r="O535" s="20"/>
      <c r="P535" s="20">
        <v>-137191.11999999965</v>
      </c>
    </row>
    <row r="536" spans="1:16" ht="15">
      <c r="A536" s="20" t="s">
        <v>14</v>
      </c>
      <c r="B536" t="s">
        <v>63</v>
      </c>
      <c r="C536" s="20" t="s">
        <v>16</v>
      </c>
      <c r="D536" s="20"/>
      <c r="E536" s="21">
        <v>337.7</v>
      </c>
      <c r="F536" s="32"/>
      <c r="G536" s="32">
        <v>7544.880000000001</v>
      </c>
      <c r="H536" s="20">
        <f t="shared" si="65"/>
        <v>2547905.98</v>
      </c>
      <c r="I536" s="20">
        <f t="shared" si="59"/>
        <v>2339486.0000000005</v>
      </c>
      <c r="J536" s="20">
        <f t="shared" si="60"/>
        <v>208419.97999999952</v>
      </c>
      <c r="K536" s="20">
        <f t="shared" si="61"/>
        <v>-70184.58</v>
      </c>
      <c r="L536" s="20">
        <f t="shared" si="62"/>
        <v>-70227.21</v>
      </c>
      <c r="M536" s="20">
        <f t="shared" si="63"/>
        <v>42.63000000000466</v>
      </c>
      <c r="N536" s="20">
        <f t="shared" si="64"/>
        <v>66.7</v>
      </c>
      <c r="O536" s="20"/>
      <c r="P536" s="20">
        <v>-7635.4</v>
      </c>
    </row>
    <row r="537" spans="1:16" ht="15">
      <c r="A537" s="20" t="s">
        <v>14</v>
      </c>
      <c r="B537" t="s">
        <v>86</v>
      </c>
      <c r="C537" s="20" t="s">
        <v>85</v>
      </c>
      <c r="D537" s="20"/>
      <c r="E537" s="21">
        <v>446.2</v>
      </c>
      <c r="F537" s="32"/>
      <c r="G537" s="32">
        <v>7097.763329786665</v>
      </c>
      <c r="H537" s="20">
        <f t="shared" si="65"/>
        <v>3167022</v>
      </c>
      <c r="I537" s="20">
        <f t="shared" si="59"/>
        <v>2901287.0900000003</v>
      </c>
      <c r="J537" s="20">
        <f t="shared" si="60"/>
        <v>265734.9099999997</v>
      </c>
      <c r="K537" s="20">
        <f t="shared" si="61"/>
        <v>-87038.61</v>
      </c>
      <c r="L537" s="20">
        <f t="shared" si="62"/>
        <v>-88075.87</v>
      </c>
      <c r="M537" s="20">
        <f t="shared" si="63"/>
        <v>1037.2599999999948</v>
      </c>
      <c r="N537" s="20">
        <f t="shared" si="64"/>
        <v>82.9</v>
      </c>
      <c r="O537" s="20"/>
      <c r="P537" s="20">
        <v>-209592.04</v>
      </c>
    </row>
    <row r="538" spans="1:16" ht="15">
      <c r="A538" s="20" t="s">
        <v>39</v>
      </c>
      <c r="B538" t="s">
        <v>64</v>
      </c>
      <c r="C538" s="20" t="s">
        <v>40</v>
      </c>
      <c r="D538" s="20"/>
      <c r="E538" s="21">
        <v>210.6</v>
      </c>
      <c r="F538" s="32"/>
      <c r="G538" s="32">
        <v>7587.299999999999</v>
      </c>
      <c r="H538" s="20">
        <f t="shared" si="65"/>
        <v>1597885.38</v>
      </c>
      <c r="I538" s="20">
        <f t="shared" si="59"/>
        <v>1494145.2400000002</v>
      </c>
      <c r="J538" s="20">
        <f t="shared" si="60"/>
        <v>103740.13999999966</v>
      </c>
      <c r="K538" s="20">
        <f t="shared" si="61"/>
        <v>-44824.36</v>
      </c>
      <c r="L538" s="20">
        <f t="shared" si="62"/>
        <v>-44818.77999999999</v>
      </c>
      <c r="M538" s="20">
        <f t="shared" si="63"/>
        <v>-5.580000000009022</v>
      </c>
      <c r="N538" s="20">
        <f t="shared" si="64"/>
        <v>41.83</v>
      </c>
      <c r="O538" s="20"/>
      <c r="P538" s="20">
        <v>-1878.55</v>
      </c>
    </row>
    <row r="539" spans="1:16" ht="15">
      <c r="A539" s="20" t="s">
        <v>39</v>
      </c>
      <c r="B539" t="s">
        <v>65</v>
      </c>
      <c r="C539" s="20" t="s">
        <v>46</v>
      </c>
      <c r="D539" s="20"/>
      <c r="E539" s="21">
        <v>452.5</v>
      </c>
      <c r="F539" s="32">
        <v>6690.34</v>
      </c>
      <c r="G539" s="32">
        <v>7594.049999999999</v>
      </c>
      <c r="H539" s="20">
        <f>ROUND((E539*G539)+(1*F539),2)</f>
        <v>3442997.97</v>
      </c>
      <c r="I539" s="20">
        <f t="shared" si="59"/>
        <v>3154334.3799999994</v>
      </c>
      <c r="J539" s="20">
        <f t="shared" si="60"/>
        <v>288663.5900000008</v>
      </c>
      <c r="K539" s="20">
        <f t="shared" si="61"/>
        <v>-94630.03</v>
      </c>
      <c r="L539" s="20">
        <f t="shared" si="62"/>
        <v>-94624.31999999999</v>
      </c>
      <c r="M539" s="20">
        <f t="shared" si="63"/>
        <v>-5.710000000006403</v>
      </c>
      <c r="N539" s="20">
        <f t="shared" si="64"/>
        <v>90.13</v>
      </c>
      <c r="O539" s="20"/>
      <c r="P539" s="20">
        <v>-981.91</v>
      </c>
    </row>
    <row r="540" spans="1:16" ht="15">
      <c r="A540" s="20" t="s">
        <v>39</v>
      </c>
      <c r="B540" t="s">
        <v>92</v>
      </c>
      <c r="C540" s="20" t="s">
        <v>56</v>
      </c>
      <c r="D540" s="20"/>
      <c r="E540" s="21">
        <v>85</v>
      </c>
      <c r="F540" s="21"/>
      <c r="G540" s="32">
        <v>7955.997865852849</v>
      </c>
      <c r="H540" s="20">
        <f aca="true" t="shared" si="66" ref="H540:H560">ROUND(E540*G540,2)</f>
        <v>676259.82</v>
      </c>
      <c r="I540" s="20">
        <f t="shared" si="59"/>
        <v>643909.5399999999</v>
      </c>
      <c r="J540" s="20">
        <f t="shared" si="60"/>
        <v>32350.280000000028</v>
      </c>
      <c r="K540" s="20">
        <f t="shared" si="61"/>
        <v>-19317.29</v>
      </c>
      <c r="L540" s="20">
        <f t="shared" si="62"/>
        <v>-19161.94</v>
      </c>
      <c r="M540" s="20">
        <f t="shared" si="63"/>
        <v>-155.35000000000218</v>
      </c>
      <c r="N540" s="20">
        <f t="shared" si="64"/>
        <v>17.7</v>
      </c>
      <c r="O540" s="20"/>
      <c r="P540" s="20">
        <v>30581.12</v>
      </c>
    </row>
    <row r="541" spans="1:16" ht="15">
      <c r="A541" s="20" t="s">
        <v>54</v>
      </c>
      <c r="B541" t="s">
        <v>91</v>
      </c>
      <c r="C541" s="20" t="s">
        <v>55</v>
      </c>
      <c r="D541" s="20"/>
      <c r="E541" s="21">
        <v>69.2</v>
      </c>
      <c r="F541" s="21"/>
      <c r="G541" s="32">
        <v>7117.88</v>
      </c>
      <c r="H541" s="20">
        <f t="shared" si="66"/>
        <v>492557.3</v>
      </c>
      <c r="I541" s="20">
        <f t="shared" si="59"/>
        <v>451032.17</v>
      </c>
      <c r="J541" s="20">
        <f t="shared" si="60"/>
        <v>41525.130000000005</v>
      </c>
      <c r="K541" s="20">
        <f t="shared" si="61"/>
        <v>-13530.97</v>
      </c>
      <c r="L541" s="20">
        <f t="shared" si="62"/>
        <v>-13563.810000000001</v>
      </c>
      <c r="M541" s="20">
        <f t="shared" si="63"/>
        <v>32.840000000001965</v>
      </c>
      <c r="N541" s="20">
        <f t="shared" si="64"/>
        <v>12.89</v>
      </c>
      <c r="O541" s="20"/>
      <c r="P541" s="20">
        <v>-6212.78</v>
      </c>
    </row>
    <row r="542" spans="1:16" ht="15">
      <c r="A542" s="20" t="s">
        <v>47</v>
      </c>
      <c r="B542" t="s">
        <v>66</v>
      </c>
      <c r="C542" s="20" t="s">
        <v>48</v>
      </c>
      <c r="D542" s="20"/>
      <c r="E542" s="21">
        <v>413.5</v>
      </c>
      <c r="F542" s="21"/>
      <c r="G542" s="32">
        <v>6964.1</v>
      </c>
      <c r="H542" s="20">
        <f t="shared" si="66"/>
        <v>2879655.35</v>
      </c>
      <c r="I542" s="20">
        <f t="shared" si="59"/>
        <v>2651256.2800000003</v>
      </c>
      <c r="J542" s="20">
        <f t="shared" si="60"/>
        <v>228399.06999999983</v>
      </c>
      <c r="K542" s="20">
        <f t="shared" si="61"/>
        <v>-79537.69</v>
      </c>
      <c r="L542" s="20">
        <f t="shared" si="62"/>
        <v>-79733.69</v>
      </c>
      <c r="M542" s="20">
        <f t="shared" si="63"/>
        <v>196</v>
      </c>
      <c r="N542" s="20">
        <f t="shared" si="64"/>
        <v>75.38</v>
      </c>
      <c r="O542" s="20"/>
      <c r="P542" s="20">
        <v>-41002.66</v>
      </c>
    </row>
    <row r="543" spans="1:16" ht="15">
      <c r="A543" s="20" t="s">
        <v>17</v>
      </c>
      <c r="B543" t="s">
        <v>67</v>
      </c>
      <c r="C543" s="20" t="s">
        <v>18</v>
      </c>
      <c r="D543" s="20"/>
      <c r="E543" s="21">
        <v>277.9</v>
      </c>
      <c r="F543" s="21"/>
      <c r="G543" s="32">
        <v>7343.84</v>
      </c>
      <c r="H543" s="20">
        <f t="shared" si="66"/>
        <v>2040853.14</v>
      </c>
      <c r="I543" s="20">
        <f t="shared" si="59"/>
        <v>1924604.9999999998</v>
      </c>
      <c r="J543" s="20">
        <f t="shared" si="60"/>
        <v>116248.14000000013</v>
      </c>
      <c r="K543" s="20">
        <f t="shared" si="61"/>
        <v>-57738.15</v>
      </c>
      <c r="L543" s="20">
        <f t="shared" si="62"/>
        <v>-58085.53</v>
      </c>
      <c r="M543" s="20">
        <f t="shared" si="63"/>
        <v>347.3799999999974</v>
      </c>
      <c r="N543" s="20">
        <f t="shared" si="64"/>
        <v>53.42</v>
      </c>
      <c r="O543" s="20"/>
      <c r="P543" s="20">
        <v>-68099.4</v>
      </c>
    </row>
    <row r="544" spans="1:16" ht="15">
      <c r="A544" s="20" t="s">
        <v>19</v>
      </c>
      <c r="B544" t="s">
        <v>68</v>
      </c>
      <c r="C544" s="20" t="s">
        <v>20</v>
      </c>
      <c r="D544" s="20"/>
      <c r="E544" s="21">
        <v>60</v>
      </c>
      <c r="F544" s="21"/>
      <c r="G544" s="32">
        <v>8467.03</v>
      </c>
      <c r="H544" s="20">
        <f t="shared" si="66"/>
        <v>508021.8</v>
      </c>
      <c r="I544" s="20">
        <f t="shared" si="59"/>
        <v>466746.6500000001</v>
      </c>
      <c r="J544" s="20">
        <f t="shared" si="60"/>
        <v>41275.14999999991</v>
      </c>
      <c r="K544" s="20">
        <f t="shared" si="61"/>
        <v>-14002.4</v>
      </c>
      <c r="L544" s="20">
        <f t="shared" si="62"/>
        <v>-13947.980000000001</v>
      </c>
      <c r="M544" s="20">
        <f t="shared" si="63"/>
        <v>-54.419999999998254</v>
      </c>
      <c r="N544" s="20">
        <f t="shared" si="64"/>
        <v>13.3</v>
      </c>
      <c r="O544" s="20"/>
      <c r="P544" s="20">
        <v>10473</v>
      </c>
    </row>
    <row r="545" spans="1:16" ht="15">
      <c r="A545" s="20" t="s">
        <v>21</v>
      </c>
      <c r="B545" t="s">
        <v>69</v>
      </c>
      <c r="C545" s="20" t="s">
        <v>22</v>
      </c>
      <c r="D545" s="20"/>
      <c r="E545" s="21">
        <v>329.7</v>
      </c>
      <c r="F545" s="21"/>
      <c r="G545" s="32">
        <v>7301.380000000001</v>
      </c>
      <c r="H545" s="20">
        <f t="shared" si="66"/>
        <v>2407264.99</v>
      </c>
      <c r="I545" s="20">
        <f t="shared" si="59"/>
        <v>2184398.98</v>
      </c>
      <c r="J545" s="20">
        <f t="shared" si="60"/>
        <v>222866.01000000024</v>
      </c>
      <c r="K545" s="20">
        <f t="shared" si="61"/>
        <v>-65531.97</v>
      </c>
      <c r="L545" s="20">
        <f t="shared" si="62"/>
        <v>-65407.15999999999</v>
      </c>
      <c r="M545" s="20">
        <f t="shared" si="63"/>
        <v>-124.81000000001222</v>
      </c>
      <c r="N545" s="20">
        <f t="shared" si="64"/>
        <v>63.02</v>
      </c>
      <c r="O545" s="20"/>
      <c r="P545" s="20">
        <v>26135.32</v>
      </c>
    </row>
    <row r="546" spans="1:16" ht="15">
      <c r="A546" s="20" t="s">
        <v>21</v>
      </c>
      <c r="B546" t="s">
        <v>70</v>
      </c>
      <c r="C546" s="29" t="s">
        <v>23</v>
      </c>
      <c r="D546" s="20"/>
      <c r="E546" s="21">
        <v>392</v>
      </c>
      <c r="F546" s="21"/>
      <c r="G546" s="32">
        <v>6940.08</v>
      </c>
      <c r="H546" s="20">
        <f t="shared" si="66"/>
        <v>2720511.36</v>
      </c>
      <c r="I546" s="20">
        <f t="shared" si="59"/>
        <v>2501742.48</v>
      </c>
      <c r="J546" s="20">
        <f t="shared" si="60"/>
        <v>218768.8799999999</v>
      </c>
      <c r="K546" s="20">
        <f t="shared" si="61"/>
        <v>-75052.27</v>
      </c>
      <c r="L546" s="20">
        <f t="shared" si="62"/>
        <v>-75595.96</v>
      </c>
      <c r="M546" s="20">
        <f t="shared" si="63"/>
        <v>543.6900000000023</v>
      </c>
      <c r="N546" s="20">
        <f t="shared" si="64"/>
        <v>71.21</v>
      </c>
      <c r="O546" s="20"/>
      <c r="P546" s="20">
        <v>-110555.76</v>
      </c>
    </row>
    <row r="547" spans="1:16" ht="15">
      <c r="A547" s="20" t="s">
        <v>21</v>
      </c>
      <c r="B547" t="s">
        <v>71</v>
      </c>
      <c r="C547" s="20" t="s">
        <v>24</v>
      </c>
      <c r="D547" s="20"/>
      <c r="E547" s="21">
        <v>464.9</v>
      </c>
      <c r="F547" s="21"/>
      <c r="G547" s="32">
        <v>6962.13</v>
      </c>
      <c r="H547" s="20">
        <f t="shared" si="66"/>
        <v>3236694.24</v>
      </c>
      <c r="I547" s="20">
        <f t="shared" si="59"/>
        <v>3013829.9400000004</v>
      </c>
      <c r="J547" s="20">
        <f t="shared" si="60"/>
        <v>222864.2999999998</v>
      </c>
      <c r="K547" s="20">
        <f t="shared" si="61"/>
        <v>-90414.9</v>
      </c>
      <c r="L547" s="20">
        <f t="shared" si="62"/>
        <v>-91027.84</v>
      </c>
      <c r="M547" s="20">
        <f t="shared" si="63"/>
        <v>612.9400000000023</v>
      </c>
      <c r="N547" s="20">
        <f t="shared" si="64"/>
        <v>84.73</v>
      </c>
      <c r="O547" s="20"/>
      <c r="P547" s="20">
        <v>-120864.7</v>
      </c>
    </row>
    <row r="548" spans="1:16" ht="15">
      <c r="A548" s="20" t="s">
        <v>21</v>
      </c>
      <c r="B548" t="s">
        <v>72</v>
      </c>
      <c r="C548" s="20" t="s">
        <v>25</v>
      </c>
      <c r="D548" s="20"/>
      <c r="E548" s="21">
        <v>627</v>
      </c>
      <c r="F548" s="21"/>
      <c r="G548" s="32">
        <v>6945.75</v>
      </c>
      <c r="H548" s="20">
        <f t="shared" si="66"/>
        <v>4354985.25</v>
      </c>
      <c r="I548" s="20">
        <f t="shared" si="59"/>
        <v>3995424.990000001</v>
      </c>
      <c r="J548" s="20">
        <f t="shared" si="60"/>
        <v>359560.25999999885</v>
      </c>
      <c r="K548" s="20">
        <f t="shared" si="61"/>
        <v>-119862.75</v>
      </c>
      <c r="L548" s="20">
        <f t="shared" si="62"/>
        <v>-120714.74</v>
      </c>
      <c r="M548" s="20">
        <f t="shared" si="63"/>
        <v>851.9900000000052</v>
      </c>
      <c r="N548" s="20">
        <f t="shared" si="64"/>
        <v>114</v>
      </c>
      <c r="O548" s="20"/>
      <c r="P548" s="20">
        <v>-173277.71999999974</v>
      </c>
    </row>
    <row r="549" spans="1:16" ht="15">
      <c r="A549" s="20" t="s">
        <v>21</v>
      </c>
      <c r="B549" t="s">
        <v>73</v>
      </c>
      <c r="C549" s="20" t="s">
        <v>41</v>
      </c>
      <c r="D549" s="20"/>
      <c r="E549" s="21">
        <v>375.4</v>
      </c>
      <c r="F549" s="21"/>
      <c r="G549" s="32">
        <v>7109.47</v>
      </c>
      <c r="H549" s="20">
        <f t="shared" si="66"/>
        <v>2668895.04</v>
      </c>
      <c r="I549" s="20">
        <f t="shared" si="59"/>
        <v>2456180.37</v>
      </c>
      <c r="J549" s="20">
        <f t="shared" si="60"/>
        <v>212714.66999999993</v>
      </c>
      <c r="K549" s="20">
        <f t="shared" si="61"/>
        <v>-73685.41</v>
      </c>
      <c r="L549" s="20">
        <f t="shared" si="62"/>
        <v>-73888.52999999998</v>
      </c>
      <c r="M549" s="20">
        <f t="shared" si="63"/>
        <v>203.1199999999808</v>
      </c>
      <c r="N549" s="20">
        <f t="shared" si="64"/>
        <v>69.86</v>
      </c>
      <c r="O549" s="20"/>
      <c r="P549" s="20">
        <v>-42285.056</v>
      </c>
    </row>
    <row r="550" spans="1:16" ht="15">
      <c r="A550" s="20" t="s">
        <v>21</v>
      </c>
      <c r="B550" t="s">
        <v>74</v>
      </c>
      <c r="C550" s="20" t="s">
        <v>42</v>
      </c>
      <c r="D550" s="20"/>
      <c r="E550" s="21">
        <v>275.5</v>
      </c>
      <c r="F550" s="21"/>
      <c r="G550" s="32">
        <v>6940.08</v>
      </c>
      <c r="H550" s="20">
        <f t="shared" si="66"/>
        <v>1911992.04</v>
      </c>
      <c r="I550" s="20">
        <f t="shared" si="59"/>
        <v>1744058.98</v>
      </c>
      <c r="J550" s="20">
        <f t="shared" si="60"/>
        <v>167933.06000000006</v>
      </c>
      <c r="K550" s="20">
        <f t="shared" si="61"/>
        <v>-52321.77</v>
      </c>
      <c r="L550" s="20">
        <f t="shared" si="62"/>
        <v>-52719.80999999999</v>
      </c>
      <c r="M550" s="20">
        <f t="shared" si="63"/>
        <v>398.0399999999936</v>
      </c>
      <c r="N550" s="20">
        <f t="shared" si="64"/>
        <v>50.05</v>
      </c>
      <c r="O550" s="20"/>
      <c r="P550" s="20">
        <v>-77699.26</v>
      </c>
    </row>
    <row r="551" spans="1:16" ht="15">
      <c r="A551" s="20" t="s">
        <v>21</v>
      </c>
      <c r="B551" t="s">
        <v>75</v>
      </c>
      <c r="C551" s="20" t="s">
        <v>43</v>
      </c>
      <c r="D551" s="20"/>
      <c r="E551" s="21">
        <v>291.8</v>
      </c>
      <c r="F551" s="21"/>
      <c r="G551" s="32">
        <v>7105.450000000001</v>
      </c>
      <c r="H551" s="20">
        <f t="shared" si="66"/>
        <v>2073370.31</v>
      </c>
      <c r="I551" s="20">
        <f t="shared" si="59"/>
        <v>1915193.06</v>
      </c>
      <c r="J551" s="20">
        <f t="shared" si="60"/>
        <v>158177.25</v>
      </c>
      <c r="K551" s="20">
        <f t="shared" si="61"/>
        <v>-57455.79</v>
      </c>
      <c r="L551" s="20">
        <f t="shared" si="62"/>
        <v>-57636.950000000004</v>
      </c>
      <c r="M551" s="20">
        <f t="shared" si="63"/>
        <v>181.1600000000035</v>
      </c>
      <c r="N551" s="20">
        <f t="shared" si="64"/>
        <v>54.27</v>
      </c>
      <c r="O551" s="20"/>
      <c r="P551" s="20">
        <v>-34041.39</v>
      </c>
    </row>
    <row r="552" spans="1:16" ht="15">
      <c r="A552" s="20" t="s">
        <v>26</v>
      </c>
      <c r="B552" t="s">
        <v>76</v>
      </c>
      <c r="C552" s="20" t="s">
        <v>27</v>
      </c>
      <c r="D552" s="20"/>
      <c r="E552" s="21">
        <v>241</v>
      </c>
      <c r="F552" s="21"/>
      <c r="G552" s="32">
        <v>7331.280000000001</v>
      </c>
      <c r="H552" s="20">
        <f t="shared" si="66"/>
        <v>1766838.48</v>
      </c>
      <c r="I552" s="20">
        <f t="shared" si="59"/>
        <v>1617013.9700000002</v>
      </c>
      <c r="J552" s="20">
        <f t="shared" si="60"/>
        <v>149824.50999999978</v>
      </c>
      <c r="K552" s="20">
        <f t="shared" si="61"/>
        <v>-48510.42</v>
      </c>
      <c r="L552" s="20">
        <f t="shared" si="62"/>
        <v>-48764.62999999999</v>
      </c>
      <c r="M552" s="20">
        <f t="shared" si="63"/>
        <v>254.20999999999185</v>
      </c>
      <c r="N552" s="20">
        <f t="shared" si="64"/>
        <v>46.25</v>
      </c>
      <c r="O552" s="20"/>
      <c r="P552" s="20">
        <v>-48226.51</v>
      </c>
    </row>
    <row r="553" spans="1:16" ht="15">
      <c r="A553" s="20" t="s">
        <v>26</v>
      </c>
      <c r="B553" t="s">
        <v>77</v>
      </c>
      <c r="C553" s="20" t="s">
        <v>49</v>
      </c>
      <c r="D553" s="20"/>
      <c r="E553" s="21">
        <v>203.6</v>
      </c>
      <c r="F553" s="21"/>
      <c r="G553" s="32">
        <v>7292.85</v>
      </c>
      <c r="H553" s="20">
        <f t="shared" si="66"/>
        <v>1484824.26</v>
      </c>
      <c r="I553" s="20">
        <f t="shared" si="59"/>
        <v>1347218.67</v>
      </c>
      <c r="J553" s="20">
        <f t="shared" si="60"/>
        <v>137605.59000000008</v>
      </c>
      <c r="K553" s="20">
        <f t="shared" si="61"/>
        <v>-40416.56</v>
      </c>
      <c r="L553" s="20">
        <f t="shared" si="62"/>
        <v>-40664.18999999999</v>
      </c>
      <c r="M553" s="20">
        <f t="shared" si="63"/>
        <v>247.6299999999901</v>
      </c>
      <c r="N553" s="20">
        <f t="shared" si="64"/>
        <v>38.87</v>
      </c>
      <c r="O553" s="20"/>
      <c r="P553" s="20">
        <v>-48566.74</v>
      </c>
    </row>
    <row r="554" spans="1:16" ht="15">
      <c r="A554" s="20" t="s">
        <v>28</v>
      </c>
      <c r="B554" t="s">
        <v>78</v>
      </c>
      <c r="C554" s="20" t="s">
        <v>29</v>
      </c>
      <c r="D554" s="20"/>
      <c r="E554" s="21">
        <v>294.5</v>
      </c>
      <c r="F554" s="21"/>
      <c r="G554" s="32">
        <v>7026.1</v>
      </c>
      <c r="H554" s="20">
        <f t="shared" si="66"/>
        <v>2069186.45</v>
      </c>
      <c r="I554" s="20">
        <f t="shared" si="59"/>
        <v>1913290.69</v>
      </c>
      <c r="J554" s="20">
        <f t="shared" si="60"/>
        <v>155895.76</v>
      </c>
      <c r="K554" s="20">
        <f t="shared" si="61"/>
        <v>-57398.72</v>
      </c>
      <c r="L554" s="20">
        <f t="shared" si="62"/>
        <v>-57625.46</v>
      </c>
      <c r="M554" s="20">
        <f t="shared" si="63"/>
        <v>226.73999999999796</v>
      </c>
      <c r="N554" s="20">
        <f t="shared" si="64"/>
        <v>54.17</v>
      </c>
      <c r="O554" s="20"/>
      <c r="P554" s="20">
        <v>-46657.63</v>
      </c>
    </row>
    <row r="555" spans="1:16" ht="15">
      <c r="A555" s="20" t="s">
        <v>28</v>
      </c>
      <c r="B555" t="s">
        <v>79</v>
      </c>
      <c r="C555" s="20" t="s">
        <v>30</v>
      </c>
      <c r="D555" s="20"/>
      <c r="E555" s="21">
        <v>180</v>
      </c>
      <c r="F555" s="21"/>
      <c r="G555" s="32">
        <v>7004</v>
      </c>
      <c r="H555" s="20">
        <f t="shared" si="66"/>
        <v>1260720</v>
      </c>
      <c r="I555" s="20">
        <f t="shared" si="59"/>
        <v>1152103.0799999998</v>
      </c>
      <c r="J555" s="20">
        <f t="shared" si="60"/>
        <v>108616.92000000016</v>
      </c>
      <c r="K555" s="20">
        <f t="shared" si="61"/>
        <v>-34563.09</v>
      </c>
      <c r="L555" s="20">
        <f t="shared" si="62"/>
        <v>-34721.799999999996</v>
      </c>
      <c r="M555" s="20">
        <f t="shared" si="63"/>
        <v>158.70999999999913</v>
      </c>
      <c r="N555" s="20">
        <f t="shared" si="64"/>
        <v>33</v>
      </c>
      <c r="O555" s="20"/>
      <c r="P555" s="20">
        <v>-32495.4</v>
      </c>
    </row>
    <row r="556" spans="1:16" ht="15">
      <c r="A556" s="20" t="s">
        <v>31</v>
      </c>
      <c r="B556" t="s">
        <v>80</v>
      </c>
      <c r="C556" s="20" t="s">
        <v>32</v>
      </c>
      <c r="D556" s="20"/>
      <c r="E556" s="21">
        <v>229.6</v>
      </c>
      <c r="F556" s="21"/>
      <c r="G556" s="32">
        <v>6940.08</v>
      </c>
      <c r="H556" s="20">
        <f t="shared" si="66"/>
        <v>1593442.37</v>
      </c>
      <c r="I556" s="20">
        <f t="shared" si="59"/>
        <v>1490209.46</v>
      </c>
      <c r="J556" s="20">
        <f t="shared" si="60"/>
        <v>103232.91000000015</v>
      </c>
      <c r="K556" s="20">
        <f t="shared" si="61"/>
        <v>-44706.28</v>
      </c>
      <c r="L556" s="20">
        <f t="shared" si="62"/>
        <v>-44724.15999999999</v>
      </c>
      <c r="M556" s="20">
        <f t="shared" si="63"/>
        <v>17.879999999990105</v>
      </c>
      <c r="N556" s="20">
        <f t="shared" si="64"/>
        <v>41.71</v>
      </c>
      <c r="O556" s="20"/>
      <c r="P556" s="20">
        <v>0</v>
      </c>
    </row>
    <row r="557" spans="1:16" ht="15">
      <c r="A557" s="20" t="s">
        <v>31</v>
      </c>
      <c r="B557" t="s">
        <v>81</v>
      </c>
      <c r="C557" s="20" t="s">
        <v>44</v>
      </c>
      <c r="D557" s="20"/>
      <c r="E557" s="21">
        <v>272.2</v>
      </c>
      <c r="F557" s="21"/>
      <c r="G557" s="32">
        <v>6963.858968227587</v>
      </c>
      <c r="H557" s="20">
        <f t="shared" si="66"/>
        <v>1895562.41</v>
      </c>
      <c r="I557" s="20">
        <f t="shared" si="59"/>
        <v>1847169.1599999997</v>
      </c>
      <c r="J557" s="20">
        <f t="shared" si="60"/>
        <v>48393.25000000023</v>
      </c>
      <c r="K557" s="20">
        <f t="shared" si="61"/>
        <v>-55415.07</v>
      </c>
      <c r="L557" s="20">
        <f t="shared" si="62"/>
        <v>-55425.99000000001</v>
      </c>
      <c r="M557" s="20">
        <f t="shared" si="63"/>
        <v>10.920000000012806</v>
      </c>
      <c r="N557" s="20">
        <f t="shared" si="64"/>
        <v>49.62</v>
      </c>
      <c r="O557" s="20"/>
      <c r="P557" s="20">
        <v>6472.64</v>
      </c>
    </row>
    <row r="558" spans="1:16" ht="15">
      <c r="A558" s="20" t="s">
        <v>31</v>
      </c>
      <c r="B558" t="s">
        <v>82</v>
      </c>
      <c r="C558" s="20" t="s">
        <v>37</v>
      </c>
      <c r="D558" s="20"/>
      <c r="E558" s="21">
        <v>752.5</v>
      </c>
      <c r="F558" s="21"/>
      <c r="G558" s="32">
        <v>6940.08</v>
      </c>
      <c r="H558" s="20">
        <f t="shared" si="66"/>
        <v>5222410.2</v>
      </c>
      <c r="I558" s="20">
        <f t="shared" si="59"/>
        <v>4816374.67</v>
      </c>
      <c r="J558" s="20">
        <f t="shared" si="60"/>
        <v>406035.53000000026</v>
      </c>
      <c r="K558" s="20">
        <f t="shared" si="61"/>
        <v>-144491.24</v>
      </c>
      <c r="L558" s="20">
        <f t="shared" si="62"/>
        <v>-144473.56999999998</v>
      </c>
      <c r="M558" s="20">
        <f t="shared" si="63"/>
        <v>-17.670000000012806</v>
      </c>
      <c r="N558" s="20">
        <f t="shared" si="64"/>
        <v>136.71</v>
      </c>
      <c r="O558" s="20"/>
      <c r="P558" s="20">
        <v>0</v>
      </c>
    </row>
    <row r="559" spans="1:16" ht="15">
      <c r="A559" s="20" t="s">
        <v>33</v>
      </c>
      <c r="B559" t="s">
        <v>83</v>
      </c>
      <c r="C559" s="20" t="s">
        <v>34</v>
      </c>
      <c r="D559" s="20"/>
      <c r="E559" s="21">
        <v>738.6</v>
      </c>
      <c r="F559" s="20"/>
      <c r="G559" s="32">
        <v>6940.08</v>
      </c>
      <c r="H559" s="20">
        <f t="shared" si="66"/>
        <v>5125943.09</v>
      </c>
      <c r="I559" s="20">
        <f t="shared" si="59"/>
        <v>4639879.949999999</v>
      </c>
      <c r="J559" s="20">
        <f t="shared" si="60"/>
        <v>486063.1400000006</v>
      </c>
      <c r="K559" s="20">
        <f t="shared" si="61"/>
        <v>-139196.4</v>
      </c>
      <c r="L559" s="20">
        <f t="shared" si="62"/>
        <v>-139210.9</v>
      </c>
      <c r="M559" s="20">
        <f t="shared" si="63"/>
        <v>14.5</v>
      </c>
      <c r="N559" s="20">
        <f t="shared" si="64"/>
        <v>134.18</v>
      </c>
      <c r="O559" s="20"/>
      <c r="P559" s="20">
        <v>0</v>
      </c>
    </row>
    <row r="560" spans="1:16" ht="15">
      <c r="A560" s="20" t="s">
        <v>35</v>
      </c>
      <c r="B560" t="s">
        <v>84</v>
      </c>
      <c r="C560" s="20" t="s">
        <v>36</v>
      </c>
      <c r="D560" s="20"/>
      <c r="E560" s="21">
        <v>187.5</v>
      </c>
      <c r="F560" s="20"/>
      <c r="G560" s="32">
        <v>7130.36</v>
      </c>
      <c r="H560" s="20">
        <f t="shared" si="66"/>
        <v>1336942.5</v>
      </c>
      <c r="I560" s="20">
        <f t="shared" si="59"/>
        <v>1191150.4499999997</v>
      </c>
      <c r="J560" s="20">
        <f t="shared" si="60"/>
        <v>145792.05000000028</v>
      </c>
      <c r="K560" s="20">
        <f t="shared" si="61"/>
        <v>-35734.51</v>
      </c>
      <c r="L560" s="20">
        <f t="shared" si="62"/>
        <v>-35865.159999999996</v>
      </c>
      <c r="M560" s="20">
        <f t="shared" si="63"/>
        <v>130.64999999999418</v>
      </c>
      <c r="N560" s="20">
        <v>35.01</v>
      </c>
      <c r="O560" s="20"/>
      <c r="P560" s="20">
        <v>-26823.75</v>
      </c>
    </row>
    <row r="561" spans="1:14" ht="15">
      <c r="A561" s="20"/>
      <c r="C561" s="20"/>
      <c r="D561" s="20"/>
      <c r="E561" s="21"/>
      <c r="F561" s="20"/>
      <c r="G561" s="20"/>
      <c r="H561" s="20"/>
      <c r="I561" s="20"/>
      <c r="J561" s="20"/>
      <c r="K561" s="20"/>
      <c r="L561" s="20"/>
      <c r="M561" s="20"/>
      <c r="N561" s="20"/>
    </row>
    <row r="562" spans="1:16" ht="15">
      <c r="A562" s="20"/>
      <c r="C562" s="20"/>
      <c r="D562" s="20"/>
      <c r="E562" s="21">
        <f>SUM(E530:E561)</f>
        <v>14409.2</v>
      </c>
      <c r="F562" s="20"/>
      <c r="G562" s="20"/>
      <c r="H562" s="32">
        <f>SUM(H530:H561)</f>
        <v>103215243.15000004</v>
      </c>
      <c r="I562" s="32">
        <f>SUM(I530:I561)</f>
        <v>94972524.46</v>
      </c>
      <c r="J562" s="20">
        <f>SUM(J530:J560)</f>
        <v>8242718.689999998</v>
      </c>
      <c r="K562" s="20">
        <f>SUM(K530:K560)</f>
        <v>-2849175.729999999</v>
      </c>
      <c r="L562" s="20">
        <f>SUM(L530:L560)</f>
        <v>-2855167.84</v>
      </c>
      <c r="M562" s="20">
        <f>SUM(M530:M560)</f>
        <v>5992.109999999908</v>
      </c>
      <c r="N562" s="20">
        <f>SUM(N530:N560)</f>
        <v>2701.8700000000003</v>
      </c>
      <c r="P562" s="20">
        <f>SUM(P530:P561)</f>
        <v>-1192483.9259999993</v>
      </c>
    </row>
    <row r="563" spans="14:15" ht="15">
      <c r="N563" s="29">
        <v>2701.87</v>
      </c>
      <c r="O563" s="29">
        <f>N563/H562</f>
        <v>2.6177044373895844E-05</v>
      </c>
    </row>
    <row r="566" spans="1:13" ht="51">
      <c r="A566" s="40" t="s">
        <v>113</v>
      </c>
      <c r="B566" s="40" t="s">
        <v>50</v>
      </c>
      <c r="C566" s="40" t="s">
        <v>51</v>
      </c>
      <c r="D566" s="40"/>
      <c r="E566" s="40" t="s">
        <v>0</v>
      </c>
      <c r="F566" s="40" t="s">
        <v>100</v>
      </c>
      <c r="G566" s="40" t="s">
        <v>2</v>
      </c>
      <c r="H566" s="40" t="s">
        <v>3</v>
      </c>
      <c r="I566" s="40" t="s">
        <v>4</v>
      </c>
      <c r="J566" s="40" t="s">
        <v>6</v>
      </c>
      <c r="K566" s="40" t="s">
        <v>38</v>
      </c>
      <c r="L566" s="40" t="s">
        <v>115</v>
      </c>
      <c r="M566" s="40" t="s">
        <v>7</v>
      </c>
    </row>
    <row r="568" spans="1:13" ht="15">
      <c r="A568" s="20" t="s">
        <v>8</v>
      </c>
      <c r="B568" t="s">
        <v>57</v>
      </c>
      <c r="C568" s="20" t="s">
        <v>46</v>
      </c>
      <c r="D568" s="20"/>
      <c r="E568" s="38">
        <v>406</v>
      </c>
      <c r="F568" s="20"/>
      <c r="G568" s="20">
        <v>7327.9</v>
      </c>
      <c r="H568" s="20">
        <f>ROUND(E568*G568,2)</f>
        <v>2975127.4</v>
      </c>
      <c r="I568" s="20">
        <v>251074.90999999875</v>
      </c>
      <c r="J568" s="20">
        <v>-376.16999999999825</v>
      </c>
      <c r="K568" s="20"/>
      <c r="L568" s="20">
        <v>77.88</v>
      </c>
      <c r="M568" s="20">
        <f>I568+J568+K568+L568</f>
        <v>250776.61999999877</v>
      </c>
    </row>
    <row r="569" spans="1:13" ht="15">
      <c r="A569" s="20" t="s">
        <v>8</v>
      </c>
      <c r="B569" t="s">
        <v>58</v>
      </c>
      <c r="C569" s="20" t="s">
        <v>9</v>
      </c>
      <c r="D569" s="20"/>
      <c r="E569" s="21">
        <v>2030.5</v>
      </c>
      <c r="F569" s="21"/>
      <c r="G569" s="20">
        <v>7281.25</v>
      </c>
      <c r="H569" s="20">
        <f>ROUND(E569*G569,2)</f>
        <v>14784578.13</v>
      </c>
      <c r="I569" s="20">
        <v>1185506.9100000001</v>
      </c>
      <c r="J569" s="20">
        <v>-1355.6199999999953</v>
      </c>
      <c r="K569" s="20">
        <v>-175563.86</v>
      </c>
      <c r="L569" s="20">
        <v>387.02</v>
      </c>
      <c r="M569" s="20">
        <f aca="true" t="shared" si="67" ref="M569:M598">I569+J569+K569+L569</f>
        <v>1008974.4500000001</v>
      </c>
    </row>
    <row r="570" spans="1:13" ht="15">
      <c r="A570" s="20" t="s">
        <v>8</v>
      </c>
      <c r="B570" t="s">
        <v>59</v>
      </c>
      <c r="C570" s="20" t="s">
        <v>45</v>
      </c>
      <c r="D570" s="20"/>
      <c r="E570" s="21">
        <v>1766.5</v>
      </c>
      <c r="F570" s="32">
        <v>6690.34</v>
      </c>
      <c r="G570" s="20">
        <v>6940.08</v>
      </c>
      <c r="H570" s="20">
        <f>ROUND((E570*G570)+(2*F570),2)</f>
        <v>12273032</v>
      </c>
      <c r="I570" s="20">
        <v>1025702.9500000011</v>
      </c>
      <c r="J570" s="20">
        <v>1832.8699999999371</v>
      </c>
      <c r="K570" s="20">
        <v>-215024.99</v>
      </c>
      <c r="L570" s="20">
        <v>321.27</v>
      </c>
      <c r="M570" s="20">
        <f t="shared" si="67"/>
        <v>812832.100000001</v>
      </c>
    </row>
    <row r="571" spans="1:13" ht="15">
      <c r="A571" s="20" t="s">
        <v>10</v>
      </c>
      <c r="B571" t="s">
        <v>60</v>
      </c>
      <c r="C571" s="20" t="s">
        <v>11</v>
      </c>
      <c r="D571" s="20"/>
      <c r="E571" s="21">
        <v>943.1</v>
      </c>
      <c r="F571" s="32"/>
      <c r="G571" s="32">
        <v>7647.29</v>
      </c>
      <c r="H571" s="20">
        <f aca="true" t="shared" si="68" ref="H571:H576">ROUND(E571*G571,2)</f>
        <v>7212159.2</v>
      </c>
      <c r="I571" s="20">
        <v>531446.6899999995</v>
      </c>
      <c r="J571" s="20">
        <v>169.92999999999302</v>
      </c>
      <c r="K571" s="20">
        <v>-126624.38</v>
      </c>
      <c r="L571" s="20">
        <v>188.79</v>
      </c>
      <c r="M571" s="20">
        <f t="shared" si="67"/>
        <v>405181.0299999994</v>
      </c>
    </row>
    <row r="572" spans="1:13" ht="15">
      <c r="A572" s="20" t="s">
        <v>12</v>
      </c>
      <c r="B572" t="s">
        <v>61</v>
      </c>
      <c r="C572" s="20" t="s">
        <v>13</v>
      </c>
      <c r="D572" s="20"/>
      <c r="E572" s="21">
        <v>713.7</v>
      </c>
      <c r="F572" s="32"/>
      <c r="G572" s="32">
        <v>7067.79</v>
      </c>
      <c r="H572" s="20">
        <f t="shared" si="68"/>
        <v>5044281.72</v>
      </c>
      <c r="I572" s="20">
        <v>386887.14999999944</v>
      </c>
      <c r="J572" s="20">
        <v>-101.92999999996391</v>
      </c>
      <c r="K572" s="20">
        <v>-68536.05</v>
      </c>
      <c r="L572" s="20">
        <v>132.04</v>
      </c>
      <c r="M572" s="20">
        <f t="shared" si="67"/>
        <v>318381.2099999995</v>
      </c>
    </row>
    <row r="573" spans="1:13" ht="15">
      <c r="A573" s="20" t="s">
        <v>14</v>
      </c>
      <c r="B573" t="s">
        <v>62</v>
      </c>
      <c r="C573" s="20" t="s">
        <v>15</v>
      </c>
      <c r="D573" s="20"/>
      <c r="E573" s="21">
        <v>341</v>
      </c>
      <c r="F573" s="32"/>
      <c r="G573" s="32">
        <v>7165.170000000001</v>
      </c>
      <c r="H573" s="20">
        <f t="shared" si="68"/>
        <v>2443322.97</v>
      </c>
      <c r="I573" s="20">
        <v>231399.6000000001</v>
      </c>
      <c r="J573" s="20">
        <v>678.2800000000134</v>
      </c>
      <c r="K573" s="20"/>
      <c r="L573" s="20">
        <v>63.96</v>
      </c>
      <c r="M573" s="20">
        <f t="shared" si="67"/>
        <v>232141.8400000001</v>
      </c>
    </row>
    <row r="574" spans="1:13" ht="15">
      <c r="A574" s="20" t="s">
        <v>14</v>
      </c>
      <c r="B574" t="s">
        <v>63</v>
      </c>
      <c r="C574" s="20" t="s">
        <v>16</v>
      </c>
      <c r="D574" s="20"/>
      <c r="E574" s="21">
        <v>337.7</v>
      </c>
      <c r="F574" s="32"/>
      <c r="G574" s="32">
        <v>7544.880000000001</v>
      </c>
      <c r="H574" s="20">
        <f t="shared" si="68"/>
        <v>2547905.98</v>
      </c>
      <c r="I574" s="20">
        <v>208419.97999999952</v>
      </c>
      <c r="J574" s="20">
        <v>42.63000000000466</v>
      </c>
      <c r="K574" s="20"/>
      <c r="L574" s="20">
        <v>66.7</v>
      </c>
      <c r="M574" s="20">
        <f t="shared" si="67"/>
        <v>208529.30999999953</v>
      </c>
    </row>
    <row r="575" spans="1:13" ht="15">
      <c r="A575" s="20" t="s">
        <v>14</v>
      </c>
      <c r="B575" t="s">
        <v>86</v>
      </c>
      <c r="C575" s="20" t="s">
        <v>85</v>
      </c>
      <c r="D575" s="20"/>
      <c r="E575" s="21">
        <v>446.2</v>
      </c>
      <c r="F575" s="32"/>
      <c r="G575" s="32">
        <v>7097.763329786665</v>
      </c>
      <c r="H575" s="20">
        <f t="shared" si="68"/>
        <v>3167022</v>
      </c>
      <c r="I575" s="20">
        <v>265734.9099999997</v>
      </c>
      <c r="J575" s="20">
        <v>1037.2599999999948</v>
      </c>
      <c r="K575" s="20">
        <v>-42075.009999999995</v>
      </c>
      <c r="L575" s="20">
        <v>82.9</v>
      </c>
      <c r="M575" s="20">
        <f t="shared" si="67"/>
        <v>224780.05999999968</v>
      </c>
    </row>
    <row r="576" spans="1:13" ht="15">
      <c r="A576" s="20" t="s">
        <v>39</v>
      </c>
      <c r="B576" t="s">
        <v>64</v>
      </c>
      <c r="C576" s="20" t="s">
        <v>40</v>
      </c>
      <c r="D576" s="20"/>
      <c r="E576" s="21">
        <v>210.6</v>
      </c>
      <c r="F576" s="32"/>
      <c r="G576" s="32">
        <v>7587.299999999999</v>
      </c>
      <c r="H576" s="20">
        <f t="shared" si="68"/>
        <v>1597885.38</v>
      </c>
      <c r="I576" s="20">
        <v>103740.13999999966</v>
      </c>
      <c r="J576" s="20">
        <v>-5.580000000009022</v>
      </c>
      <c r="K576" s="20"/>
      <c r="L576" s="20">
        <v>41.83</v>
      </c>
      <c r="M576" s="20">
        <f t="shared" si="67"/>
        <v>103776.38999999965</v>
      </c>
    </row>
    <row r="577" spans="1:13" ht="15">
      <c r="A577" s="20" t="s">
        <v>39</v>
      </c>
      <c r="B577" t="s">
        <v>65</v>
      </c>
      <c r="C577" s="20" t="s">
        <v>46</v>
      </c>
      <c r="D577" s="20"/>
      <c r="E577" s="21">
        <v>452.5</v>
      </c>
      <c r="F577" s="32">
        <v>6690.34</v>
      </c>
      <c r="G577" s="32">
        <v>7594.049999999999</v>
      </c>
      <c r="H577" s="20">
        <f>ROUND((E577*G577)+(1*F577),2)</f>
        <v>3442997.97</v>
      </c>
      <c r="I577" s="20">
        <v>288663.5900000008</v>
      </c>
      <c r="J577" s="20">
        <v>-5.710000000006403</v>
      </c>
      <c r="K577" s="20"/>
      <c r="L577" s="20">
        <v>90.13</v>
      </c>
      <c r="M577" s="20">
        <f t="shared" si="67"/>
        <v>288748.01000000077</v>
      </c>
    </row>
    <row r="578" spans="1:13" ht="15">
      <c r="A578" s="20" t="s">
        <v>39</v>
      </c>
      <c r="B578" t="s">
        <v>92</v>
      </c>
      <c r="C578" s="20" t="s">
        <v>56</v>
      </c>
      <c r="D578" s="20"/>
      <c r="E578" s="21">
        <v>85</v>
      </c>
      <c r="F578" s="21"/>
      <c r="G578" s="32">
        <v>7955.997865852849</v>
      </c>
      <c r="H578" s="20">
        <f aca="true" t="shared" si="69" ref="H578:H598">ROUND(E578*G578,2)</f>
        <v>676259.82</v>
      </c>
      <c r="I578" s="20">
        <v>32350.280000000028</v>
      </c>
      <c r="J578" s="20">
        <v>-155.35000000000218</v>
      </c>
      <c r="K578" s="20"/>
      <c r="L578" s="20">
        <v>17.7</v>
      </c>
      <c r="M578" s="20">
        <f t="shared" si="67"/>
        <v>32212.630000000026</v>
      </c>
    </row>
    <row r="579" spans="1:13" ht="15">
      <c r="A579" s="20" t="s">
        <v>54</v>
      </c>
      <c r="B579" t="s">
        <v>91</v>
      </c>
      <c r="C579" s="20" t="s">
        <v>55</v>
      </c>
      <c r="D579" s="20"/>
      <c r="E579" s="21">
        <v>69.2</v>
      </c>
      <c r="F579" s="21"/>
      <c r="G579" s="32">
        <v>7117.88</v>
      </c>
      <c r="H579" s="20">
        <f t="shared" si="69"/>
        <v>492557.3</v>
      </c>
      <c r="I579" s="20">
        <v>41525.130000000005</v>
      </c>
      <c r="J579" s="20">
        <v>32.840000000001965</v>
      </c>
      <c r="K579" s="20"/>
      <c r="L579" s="20">
        <v>12.89</v>
      </c>
      <c r="M579" s="20">
        <f t="shared" si="67"/>
        <v>41570.86000000001</v>
      </c>
    </row>
    <row r="580" spans="1:13" ht="15">
      <c r="A580" s="20" t="s">
        <v>47</v>
      </c>
      <c r="B580" t="s">
        <v>66</v>
      </c>
      <c r="C580" s="20" t="s">
        <v>48</v>
      </c>
      <c r="D580" s="20"/>
      <c r="E580" s="21">
        <v>413.5</v>
      </c>
      <c r="F580" s="21"/>
      <c r="G580" s="32">
        <v>6964.1</v>
      </c>
      <c r="H580" s="20">
        <f t="shared" si="69"/>
        <v>2879655.35</v>
      </c>
      <c r="I580" s="20">
        <v>228399.06999999983</v>
      </c>
      <c r="J580" s="20">
        <v>196</v>
      </c>
      <c r="K580" s="20"/>
      <c r="L580" s="20">
        <v>75.38</v>
      </c>
      <c r="M580" s="20">
        <f t="shared" si="67"/>
        <v>228670.44999999984</v>
      </c>
    </row>
    <row r="581" spans="1:13" ht="15">
      <c r="A581" s="20" t="s">
        <v>17</v>
      </c>
      <c r="B581" t="s">
        <v>67</v>
      </c>
      <c r="C581" s="20" t="s">
        <v>18</v>
      </c>
      <c r="D581" s="20"/>
      <c r="E581" s="21">
        <v>277.9</v>
      </c>
      <c r="F581" s="21"/>
      <c r="G581" s="32">
        <v>7343.84</v>
      </c>
      <c r="H581" s="20">
        <f t="shared" si="69"/>
        <v>2040853.14</v>
      </c>
      <c r="I581" s="20">
        <v>116248.14000000013</v>
      </c>
      <c r="J581" s="20">
        <v>347.3799999999974</v>
      </c>
      <c r="K581" s="20"/>
      <c r="L581" s="20">
        <v>53.42</v>
      </c>
      <c r="M581" s="20">
        <f t="shared" si="67"/>
        <v>116648.94000000013</v>
      </c>
    </row>
    <row r="582" spans="1:13" ht="15">
      <c r="A582" s="20" t="s">
        <v>19</v>
      </c>
      <c r="B582" t="s">
        <v>68</v>
      </c>
      <c r="C582" s="20" t="s">
        <v>20</v>
      </c>
      <c r="D582" s="20"/>
      <c r="E582" s="21">
        <v>60</v>
      </c>
      <c r="F582" s="21"/>
      <c r="G582" s="32">
        <v>8467.03</v>
      </c>
      <c r="H582" s="20">
        <f t="shared" si="69"/>
        <v>508021.8</v>
      </c>
      <c r="I582" s="20">
        <v>41275.14999999991</v>
      </c>
      <c r="J582" s="20">
        <v>-54.419999999998254</v>
      </c>
      <c r="K582" s="20"/>
      <c r="L582" s="20">
        <v>13.3</v>
      </c>
      <c r="M582" s="20">
        <f t="shared" si="67"/>
        <v>41234.02999999991</v>
      </c>
    </row>
    <row r="583" spans="1:13" ht="15">
      <c r="A583" s="20" t="s">
        <v>21</v>
      </c>
      <c r="B583" t="s">
        <v>69</v>
      </c>
      <c r="C583" s="20" t="s">
        <v>22</v>
      </c>
      <c r="D583" s="20"/>
      <c r="E583" s="21">
        <v>329.7</v>
      </c>
      <c r="F583" s="21"/>
      <c r="G583" s="32">
        <v>7301.380000000001</v>
      </c>
      <c r="H583" s="20">
        <f t="shared" si="69"/>
        <v>2407264.99</v>
      </c>
      <c r="I583" s="20">
        <v>222866.01000000024</v>
      </c>
      <c r="J583" s="20">
        <v>-124.81000000001222</v>
      </c>
      <c r="K583" s="20">
        <v>-27175</v>
      </c>
      <c r="L583" s="20">
        <v>63.02</v>
      </c>
      <c r="M583" s="20">
        <f t="shared" si="67"/>
        <v>195629.22000000023</v>
      </c>
    </row>
    <row r="584" spans="1:13" ht="15">
      <c r="A584" s="20" t="s">
        <v>21</v>
      </c>
      <c r="B584" t="s">
        <v>70</v>
      </c>
      <c r="C584" s="29" t="s">
        <v>23</v>
      </c>
      <c r="D584" s="20"/>
      <c r="E584" s="21">
        <v>392</v>
      </c>
      <c r="F584" s="21"/>
      <c r="G584" s="32">
        <v>6940.08</v>
      </c>
      <c r="H584" s="20">
        <f t="shared" si="69"/>
        <v>2720511.36</v>
      </c>
      <c r="I584" s="20">
        <v>218768.8799999999</v>
      </c>
      <c r="J584" s="20">
        <v>543.6900000000023</v>
      </c>
      <c r="K584" s="20"/>
      <c r="L584" s="20">
        <v>71.21</v>
      </c>
      <c r="M584" s="20">
        <f t="shared" si="67"/>
        <v>219383.77999999988</v>
      </c>
    </row>
    <row r="585" spans="1:13" ht="15">
      <c r="A585" s="20" t="s">
        <v>21</v>
      </c>
      <c r="B585" t="s">
        <v>71</v>
      </c>
      <c r="C585" s="20" t="s">
        <v>24</v>
      </c>
      <c r="D585" s="20"/>
      <c r="E585" s="21">
        <v>464.9</v>
      </c>
      <c r="F585" s="21"/>
      <c r="G585" s="32">
        <v>6962.13</v>
      </c>
      <c r="H585" s="20">
        <f t="shared" si="69"/>
        <v>3236694.24</v>
      </c>
      <c r="I585" s="20">
        <v>222864.2999999998</v>
      </c>
      <c r="J585" s="20">
        <v>612.9400000000023</v>
      </c>
      <c r="K585" s="20">
        <v>-42499.16</v>
      </c>
      <c r="L585" s="20">
        <v>84.73</v>
      </c>
      <c r="M585" s="20">
        <f t="shared" si="67"/>
        <v>181062.80999999982</v>
      </c>
    </row>
    <row r="586" spans="1:13" ht="15">
      <c r="A586" s="20" t="s">
        <v>21</v>
      </c>
      <c r="B586" t="s">
        <v>72</v>
      </c>
      <c r="C586" s="20" t="s">
        <v>25</v>
      </c>
      <c r="D586" s="20"/>
      <c r="E586" s="21">
        <v>627</v>
      </c>
      <c r="F586" s="21"/>
      <c r="G586" s="32">
        <v>6945.75</v>
      </c>
      <c r="H586" s="20">
        <f t="shared" si="69"/>
        <v>4354985.25</v>
      </c>
      <c r="I586" s="20">
        <v>359560.25999999885</v>
      </c>
      <c r="J586" s="20">
        <v>851.9900000000052</v>
      </c>
      <c r="K586" s="20"/>
      <c r="L586" s="20">
        <v>114</v>
      </c>
      <c r="M586" s="20">
        <f t="shared" si="67"/>
        <v>360526.24999999884</v>
      </c>
    </row>
    <row r="587" spans="1:13" ht="15">
      <c r="A587" s="20" t="s">
        <v>21</v>
      </c>
      <c r="B587" t="s">
        <v>73</v>
      </c>
      <c r="C587" s="20" t="s">
        <v>41</v>
      </c>
      <c r="D587" s="20"/>
      <c r="E587" s="21">
        <v>375.4</v>
      </c>
      <c r="F587" s="21"/>
      <c r="G587" s="32">
        <v>7109.47</v>
      </c>
      <c r="H587" s="20">
        <f t="shared" si="69"/>
        <v>2668895.04</v>
      </c>
      <c r="I587" s="20">
        <v>212714.66999999993</v>
      </c>
      <c r="J587" s="20">
        <v>203.1199999999808</v>
      </c>
      <c r="K587" s="20"/>
      <c r="L587" s="20">
        <v>69.86</v>
      </c>
      <c r="M587" s="20">
        <f t="shared" si="67"/>
        <v>212987.6499999999</v>
      </c>
    </row>
    <row r="588" spans="1:13" ht="15">
      <c r="A588" s="20" t="s">
        <v>21</v>
      </c>
      <c r="B588" t="s">
        <v>74</v>
      </c>
      <c r="C588" s="20" t="s">
        <v>42</v>
      </c>
      <c r="D588" s="20"/>
      <c r="E588" s="21">
        <v>275.5</v>
      </c>
      <c r="F588" s="21"/>
      <c r="G588" s="32">
        <v>6940.08</v>
      </c>
      <c r="H588" s="20">
        <f t="shared" si="69"/>
        <v>1911992.04</v>
      </c>
      <c r="I588" s="20">
        <v>167933.06000000006</v>
      </c>
      <c r="J588" s="20">
        <v>398.0399999999936</v>
      </c>
      <c r="K588" s="20"/>
      <c r="L588" s="20">
        <v>50.05</v>
      </c>
      <c r="M588" s="20">
        <f t="shared" si="67"/>
        <v>168381.15000000002</v>
      </c>
    </row>
    <row r="589" spans="1:13" ht="15">
      <c r="A589" s="20" t="s">
        <v>21</v>
      </c>
      <c r="B589" t="s">
        <v>75</v>
      </c>
      <c r="C589" s="20" t="s">
        <v>43</v>
      </c>
      <c r="D589" s="20"/>
      <c r="E589" s="21">
        <v>291.8</v>
      </c>
      <c r="F589" s="21"/>
      <c r="G589" s="32">
        <v>7105.450000000001</v>
      </c>
      <c r="H589" s="20">
        <f t="shared" si="69"/>
        <v>2073370.31</v>
      </c>
      <c r="I589" s="20">
        <v>158177.25</v>
      </c>
      <c r="J589" s="20">
        <v>181.1600000000035</v>
      </c>
      <c r="K589" s="20">
        <v>-14108.48</v>
      </c>
      <c r="L589" s="20">
        <v>54.27</v>
      </c>
      <c r="M589" s="20">
        <f t="shared" si="67"/>
        <v>144304.19999999998</v>
      </c>
    </row>
    <row r="590" spans="1:13" ht="15">
      <c r="A590" s="20" t="s">
        <v>26</v>
      </c>
      <c r="B590" t="s">
        <v>76</v>
      </c>
      <c r="C590" s="20" t="s">
        <v>27</v>
      </c>
      <c r="D590" s="20"/>
      <c r="E590" s="21">
        <v>241</v>
      </c>
      <c r="F590" s="21"/>
      <c r="G590" s="32">
        <v>7331.280000000001</v>
      </c>
      <c r="H590" s="20">
        <f t="shared" si="69"/>
        <v>1766838.48</v>
      </c>
      <c r="I590" s="20">
        <v>149824.50999999978</v>
      </c>
      <c r="J590" s="20">
        <v>254.20999999999185</v>
      </c>
      <c r="K590" s="20"/>
      <c r="L590" s="20">
        <v>46.25</v>
      </c>
      <c r="M590" s="20">
        <f t="shared" si="67"/>
        <v>150124.96999999977</v>
      </c>
    </row>
    <row r="591" spans="1:13" ht="15">
      <c r="A591" s="20" t="s">
        <v>26</v>
      </c>
      <c r="B591" t="s">
        <v>77</v>
      </c>
      <c r="C591" s="20" t="s">
        <v>49</v>
      </c>
      <c r="D591" s="20"/>
      <c r="E591" s="21">
        <v>203.6</v>
      </c>
      <c r="F591" s="21"/>
      <c r="G591" s="32">
        <v>7292.85</v>
      </c>
      <c r="H591" s="20">
        <f t="shared" si="69"/>
        <v>1484824.26</v>
      </c>
      <c r="I591" s="20">
        <v>137605.59000000008</v>
      </c>
      <c r="J591" s="20">
        <v>247.6299999999901</v>
      </c>
      <c r="K591" s="20"/>
      <c r="L591" s="20">
        <v>38.87</v>
      </c>
      <c r="M591" s="20">
        <f t="shared" si="67"/>
        <v>137892.09000000008</v>
      </c>
    </row>
    <row r="592" spans="1:13" ht="15">
      <c r="A592" s="20" t="s">
        <v>28</v>
      </c>
      <c r="B592" t="s">
        <v>78</v>
      </c>
      <c r="C592" s="20" t="s">
        <v>29</v>
      </c>
      <c r="D592" s="20"/>
      <c r="E592" s="21">
        <v>294.5</v>
      </c>
      <c r="F592" s="21"/>
      <c r="G592" s="32">
        <v>7026.1</v>
      </c>
      <c r="H592" s="20">
        <f t="shared" si="69"/>
        <v>2069186.45</v>
      </c>
      <c r="I592" s="20">
        <v>155895.76</v>
      </c>
      <c r="J592" s="20">
        <v>226.73999999999796</v>
      </c>
      <c r="K592" s="20"/>
      <c r="L592" s="20">
        <v>54.17</v>
      </c>
      <c r="M592" s="20">
        <f t="shared" si="67"/>
        <v>156176.67</v>
      </c>
    </row>
    <row r="593" spans="1:13" ht="15">
      <c r="A593" s="20" t="s">
        <v>28</v>
      </c>
      <c r="B593" t="s">
        <v>79</v>
      </c>
      <c r="C593" s="20" t="s">
        <v>30</v>
      </c>
      <c r="D593" s="20"/>
      <c r="E593" s="21">
        <v>180</v>
      </c>
      <c r="F593" s="21"/>
      <c r="G593" s="32">
        <v>7004</v>
      </c>
      <c r="H593" s="20">
        <f t="shared" si="69"/>
        <v>1260720</v>
      </c>
      <c r="I593" s="20">
        <v>108616.92000000016</v>
      </c>
      <c r="J593" s="20">
        <v>158.70999999999913</v>
      </c>
      <c r="K593" s="20"/>
      <c r="L593" s="20">
        <v>33</v>
      </c>
      <c r="M593" s="20">
        <f t="shared" si="67"/>
        <v>108808.63000000015</v>
      </c>
    </row>
    <row r="594" spans="1:13" ht="15">
      <c r="A594" s="20" t="s">
        <v>31</v>
      </c>
      <c r="B594" t="s">
        <v>80</v>
      </c>
      <c r="C594" s="20" t="s">
        <v>32</v>
      </c>
      <c r="D594" s="20"/>
      <c r="E594" s="21">
        <v>229.6</v>
      </c>
      <c r="F594" s="21"/>
      <c r="G594" s="32">
        <v>6940.08</v>
      </c>
      <c r="H594" s="20">
        <f t="shared" si="69"/>
        <v>1593442.37</v>
      </c>
      <c r="I594" s="20">
        <v>103232.91000000015</v>
      </c>
      <c r="J594" s="20">
        <v>17.879999999990105</v>
      </c>
      <c r="K594" s="20"/>
      <c r="L594" s="20">
        <v>41.71</v>
      </c>
      <c r="M594" s="20">
        <f t="shared" si="67"/>
        <v>103292.50000000015</v>
      </c>
    </row>
    <row r="595" spans="1:13" ht="15">
      <c r="A595" s="20" t="s">
        <v>31</v>
      </c>
      <c r="B595" t="s">
        <v>81</v>
      </c>
      <c r="C595" s="20" t="s">
        <v>44</v>
      </c>
      <c r="D595" s="20"/>
      <c r="E595" s="21">
        <v>272.2</v>
      </c>
      <c r="F595" s="21"/>
      <c r="G595" s="32">
        <v>6963.858968227587</v>
      </c>
      <c r="H595" s="20">
        <f t="shared" si="69"/>
        <v>1895562.41</v>
      </c>
      <c r="I595" s="20">
        <v>48393.25000000023</v>
      </c>
      <c r="J595" s="20">
        <v>10.920000000012806</v>
      </c>
      <c r="K595" s="20"/>
      <c r="L595" s="20">
        <v>49.62</v>
      </c>
      <c r="M595" s="20">
        <f t="shared" si="67"/>
        <v>48453.79000000025</v>
      </c>
    </row>
    <row r="596" spans="1:13" ht="15">
      <c r="A596" s="20" t="s">
        <v>31</v>
      </c>
      <c r="B596" t="s">
        <v>82</v>
      </c>
      <c r="C596" s="20" t="s">
        <v>37</v>
      </c>
      <c r="D596" s="20"/>
      <c r="E596" s="21">
        <v>752.5</v>
      </c>
      <c r="F596" s="21"/>
      <c r="G596" s="32">
        <v>6940.08</v>
      </c>
      <c r="H596" s="20">
        <f t="shared" si="69"/>
        <v>5222410.2</v>
      </c>
      <c r="I596" s="20">
        <v>406035.53000000026</v>
      </c>
      <c r="J596" s="20">
        <v>-17.670000000012806</v>
      </c>
      <c r="K596" s="20">
        <v>-29184.98</v>
      </c>
      <c r="L596" s="20">
        <v>136.71</v>
      </c>
      <c r="M596" s="20">
        <f t="shared" si="67"/>
        <v>376969.59000000026</v>
      </c>
    </row>
    <row r="597" spans="1:13" ht="15">
      <c r="A597" s="20" t="s">
        <v>33</v>
      </c>
      <c r="B597" t="s">
        <v>83</v>
      </c>
      <c r="C597" s="20" t="s">
        <v>34</v>
      </c>
      <c r="D597" s="20"/>
      <c r="E597" s="21">
        <v>738.6</v>
      </c>
      <c r="F597" s="20"/>
      <c r="G597" s="32">
        <v>6940.08</v>
      </c>
      <c r="H597" s="20">
        <f t="shared" si="69"/>
        <v>5125943.09</v>
      </c>
      <c r="I597" s="20">
        <v>486063.1400000006</v>
      </c>
      <c r="J597" s="20">
        <v>14.5</v>
      </c>
      <c r="K597" s="20">
        <v>-65341.67</v>
      </c>
      <c r="L597" s="20">
        <v>134.18</v>
      </c>
      <c r="M597" s="20">
        <f t="shared" si="67"/>
        <v>420870.1500000006</v>
      </c>
    </row>
    <row r="598" spans="1:13" ht="15">
      <c r="A598" s="20" t="s">
        <v>35</v>
      </c>
      <c r="B598" t="s">
        <v>84</v>
      </c>
      <c r="C598" s="20" t="s">
        <v>36</v>
      </c>
      <c r="D598" s="20"/>
      <c r="E598" s="21">
        <v>187.5</v>
      </c>
      <c r="F598" s="20"/>
      <c r="G598" s="32">
        <v>7130.36</v>
      </c>
      <c r="H598" s="20">
        <f t="shared" si="69"/>
        <v>1336942.5</v>
      </c>
      <c r="I598" s="20">
        <v>145792.05000000028</v>
      </c>
      <c r="J598" s="20">
        <v>130.64999999999418</v>
      </c>
      <c r="K598" s="20"/>
      <c r="L598" s="20">
        <v>35.01</v>
      </c>
      <c r="M598" s="20">
        <f t="shared" si="67"/>
        <v>145957.71000000028</v>
      </c>
    </row>
    <row r="599" spans="1:13" ht="15">
      <c r="A599" s="20"/>
      <c r="C599" s="20"/>
      <c r="D599" s="20"/>
      <c r="E599" s="21"/>
      <c r="F599" s="20"/>
      <c r="G599" s="20"/>
      <c r="H599" s="20"/>
      <c r="I599" s="20"/>
      <c r="J599" s="20"/>
      <c r="K599" s="20"/>
      <c r="L599" s="20"/>
      <c r="M599" s="20"/>
    </row>
    <row r="600" spans="1:13" ht="15">
      <c r="A600" s="20"/>
      <c r="C600" s="20"/>
      <c r="D600" s="20"/>
      <c r="E600" s="21">
        <f>SUM(E568:E599)</f>
        <v>14409.2</v>
      </c>
      <c r="F600" s="20"/>
      <c r="G600" s="20"/>
      <c r="H600" s="32">
        <f aca="true" t="shared" si="70" ref="H600:M600">SUM(H568:H599)</f>
        <v>103215243.15000004</v>
      </c>
      <c r="I600" s="32">
        <f t="shared" si="70"/>
        <v>8242718.689999998</v>
      </c>
      <c r="J600" s="32">
        <f t="shared" si="70"/>
        <v>5992.109999999908</v>
      </c>
      <c r="K600" s="32">
        <f t="shared" si="70"/>
        <v>-806133.5800000001</v>
      </c>
      <c r="L600" s="32">
        <f t="shared" si="70"/>
        <v>2701.8700000000003</v>
      </c>
      <c r="M600" s="32">
        <f t="shared" si="70"/>
        <v>7445279.089999999</v>
      </c>
    </row>
  </sheetData>
  <sheetProtection/>
  <mergeCells count="6">
    <mergeCell ref="C19:D19"/>
    <mergeCell ref="C56:D56"/>
    <mergeCell ref="C93:D93"/>
    <mergeCell ref="C130:D130"/>
    <mergeCell ref="C168:D168"/>
    <mergeCell ref="C206:D206"/>
  </mergeCells>
  <printOptions/>
  <pageMargins left="0.7" right="0.7" top="0.75" bottom="0.75" header="0.3" footer="0.3"/>
  <pageSetup fitToHeight="1" fitToWidth="1" horizontalDpi="600" verticalDpi="600" orientation="landscape" paperSize="5" scale="10" r:id="rId1"/>
  <ignoredErrors>
    <ignoredError sqref="J454:J48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Christel_M</dc:creator>
  <cp:keywords/>
  <dc:description/>
  <cp:lastModifiedBy>Christel, Mary Lynn</cp:lastModifiedBy>
  <cp:lastPrinted>2016-04-14T16:09:49Z</cp:lastPrinted>
  <dcterms:created xsi:type="dcterms:W3CDTF">2012-01-04T22:28:18Z</dcterms:created>
  <dcterms:modified xsi:type="dcterms:W3CDTF">2016-06-07T21:25:50Z</dcterms:modified>
  <cp:category/>
  <cp:version/>
  <cp:contentType/>
  <cp:contentStatus/>
</cp:coreProperties>
</file>