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J:\PAYMENTS\PSFA22\CSI\"/>
    </mc:Choice>
  </mc:AlternateContent>
  <xr:revisionPtr revIDLastSave="0" documentId="13_ncr:1_{29907DA6-9C33-4FD5-8B84-C4030B1B786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Monthly" sheetId="1" r:id="rId1"/>
    <sheet name="Entitlement to Date" sheetId="2" r:id="rId2"/>
    <sheet name="CSI Admin to Date" sheetId="4" r:id="rId3"/>
  </sheets>
  <externalReferences>
    <externalReference r:id="rId4"/>
    <externalReference r:id="rId5"/>
  </externalReferences>
  <definedNames>
    <definedName name="Inputs">[1]Inputs!$A$2:$I$181</definedName>
    <definedName name="Values">[2]Inputs!$A$2:$I$181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544" i="1" l="1"/>
  <c r="M544" i="1"/>
  <c r="P3" i="4"/>
  <c r="P4" i="4"/>
  <c r="P5" i="4"/>
  <c r="P6" i="4"/>
  <c r="S6" i="4" s="1"/>
  <c r="P7" i="4"/>
  <c r="P8" i="4"/>
  <c r="P9" i="4"/>
  <c r="P10" i="4"/>
  <c r="P11" i="4"/>
  <c r="P12" i="4"/>
  <c r="P13" i="4"/>
  <c r="P14" i="4"/>
  <c r="P15" i="4"/>
  <c r="P16" i="4"/>
  <c r="S16" i="4" s="1"/>
  <c r="P17" i="4"/>
  <c r="P18" i="4"/>
  <c r="P19" i="4"/>
  <c r="P20" i="4"/>
  <c r="P21" i="4"/>
  <c r="P22" i="4"/>
  <c r="P23" i="4"/>
  <c r="S23" i="4" s="1"/>
  <c r="P24" i="4"/>
  <c r="P25" i="4"/>
  <c r="P26" i="4"/>
  <c r="P27" i="4"/>
  <c r="P28" i="4"/>
  <c r="S28" i="4" s="1"/>
  <c r="P29" i="4"/>
  <c r="P30" i="4"/>
  <c r="S30" i="4" s="1"/>
  <c r="P31" i="4"/>
  <c r="P32" i="4"/>
  <c r="P33" i="4"/>
  <c r="P34" i="4"/>
  <c r="P35" i="4"/>
  <c r="P36" i="4"/>
  <c r="P37" i="4"/>
  <c r="P38" i="4"/>
  <c r="P39" i="4"/>
  <c r="P40" i="4"/>
  <c r="P41" i="4"/>
  <c r="P42" i="4"/>
  <c r="S42" i="4" s="1"/>
  <c r="P43" i="4"/>
  <c r="P2" i="4"/>
  <c r="S2" i="4" s="1"/>
  <c r="R3" i="4"/>
  <c r="R4" i="4"/>
  <c r="R5" i="4"/>
  <c r="S5" i="4" s="1"/>
  <c r="R6" i="4"/>
  <c r="R7" i="4"/>
  <c r="R8" i="4"/>
  <c r="R9" i="4"/>
  <c r="R10" i="4"/>
  <c r="R11" i="4"/>
  <c r="R12" i="4"/>
  <c r="R13" i="4"/>
  <c r="R14" i="4"/>
  <c r="R15" i="4"/>
  <c r="R16" i="4"/>
  <c r="R17" i="4"/>
  <c r="S17" i="4" s="1"/>
  <c r="R18" i="4"/>
  <c r="R19" i="4"/>
  <c r="R20" i="4"/>
  <c r="R21" i="4"/>
  <c r="R22" i="4"/>
  <c r="R23" i="4"/>
  <c r="R24" i="4"/>
  <c r="R25" i="4"/>
  <c r="R26" i="4"/>
  <c r="R27" i="4"/>
  <c r="R28" i="4"/>
  <c r="R29" i="4"/>
  <c r="S29" i="4" s="1"/>
  <c r="R30" i="4"/>
  <c r="R31" i="4"/>
  <c r="R32" i="4"/>
  <c r="R33" i="4"/>
  <c r="R34" i="4"/>
  <c r="R35" i="4"/>
  <c r="R36" i="4"/>
  <c r="R37" i="4"/>
  <c r="R38" i="4"/>
  <c r="R39" i="4"/>
  <c r="R40" i="4"/>
  <c r="R41" i="4"/>
  <c r="S41" i="4" s="1"/>
  <c r="R42" i="4"/>
  <c r="R43" i="4"/>
  <c r="R2" i="4"/>
  <c r="S3" i="4"/>
  <c r="S4" i="4"/>
  <c r="S7" i="4"/>
  <c r="S8" i="4"/>
  <c r="S10" i="4"/>
  <c r="S11" i="4"/>
  <c r="S12" i="4"/>
  <c r="S15" i="4"/>
  <c r="S18" i="4"/>
  <c r="S19" i="4"/>
  <c r="S20" i="4"/>
  <c r="S22" i="4"/>
  <c r="S24" i="4"/>
  <c r="S27" i="4"/>
  <c r="S31" i="4"/>
  <c r="S32" i="4"/>
  <c r="S34" i="4"/>
  <c r="S35" i="4"/>
  <c r="S36" i="4"/>
  <c r="S39" i="4"/>
  <c r="S40" i="4"/>
  <c r="T43" i="2"/>
  <c r="T3" i="2"/>
  <c r="T4" i="2"/>
  <c r="T5" i="2"/>
  <c r="T6" i="2"/>
  <c r="T7" i="2"/>
  <c r="T8" i="2"/>
  <c r="T9" i="2"/>
  <c r="T10" i="2"/>
  <c r="T11" i="2"/>
  <c r="T12" i="2"/>
  <c r="T13" i="2"/>
  <c r="T14" i="2"/>
  <c r="T15" i="2"/>
  <c r="T16" i="2"/>
  <c r="T17" i="2"/>
  <c r="T18" i="2"/>
  <c r="T19" i="2"/>
  <c r="T20" i="2"/>
  <c r="T21" i="2"/>
  <c r="T22" i="2"/>
  <c r="T23" i="2"/>
  <c r="T24" i="2"/>
  <c r="T25" i="2"/>
  <c r="T26" i="2"/>
  <c r="T27" i="2"/>
  <c r="T28" i="2"/>
  <c r="T29" i="2"/>
  <c r="T30" i="2"/>
  <c r="T31" i="2"/>
  <c r="T32" i="2"/>
  <c r="T33" i="2"/>
  <c r="T34" i="2"/>
  <c r="T35" i="2"/>
  <c r="T36" i="2"/>
  <c r="T37" i="2"/>
  <c r="T38" i="2"/>
  <c r="T39" i="2"/>
  <c r="T40" i="2"/>
  <c r="T41" i="2"/>
  <c r="T42" i="2"/>
  <c r="T2" i="2"/>
  <c r="S43" i="2"/>
  <c r="M543" i="1"/>
  <c r="M545" i="1"/>
  <c r="M546" i="1"/>
  <c r="M547" i="1"/>
  <c r="M548" i="1"/>
  <c r="M549" i="1"/>
  <c r="M550" i="1"/>
  <c r="M551" i="1"/>
  <c r="M552" i="1"/>
  <c r="M553" i="1"/>
  <c r="M554" i="1"/>
  <c r="M555" i="1"/>
  <c r="M556" i="1"/>
  <c r="M557" i="1"/>
  <c r="M558" i="1"/>
  <c r="M559" i="1"/>
  <c r="M560" i="1"/>
  <c r="M561" i="1"/>
  <c r="M562" i="1"/>
  <c r="M563" i="1"/>
  <c r="M564" i="1"/>
  <c r="M565" i="1"/>
  <c r="M566" i="1"/>
  <c r="M567" i="1"/>
  <c r="M568" i="1"/>
  <c r="M569" i="1"/>
  <c r="M570" i="1"/>
  <c r="M571" i="1"/>
  <c r="M572" i="1"/>
  <c r="M573" i="1"/>
  <c r="M574" i="1"/>
  <c r="M575" i="1"/>
  <c r="O575" i="1" s="1"/>
  <c r="M576" i="1"/>
  <c r="M577" i="1"/>
  <c r="M578" i="1"/>
  <c r="M579" i="1"/>
  <c r="M580" i="1"/>
  <c r="M581" i="1"/>
  <c r="M582" i="1"/>
  <c r="M542" i="1"/>
  <c r="K543" i="1"/>
  <c r="K545" i="1"/>
  <c r="K546" i="1"/>
  <c r="K547" i="1"/>
  <c r="K548" i="1"/>
  <c r="K549" i="1"/>
  <c r="K550" i="1"/>
  <c r="K551" i="1"/>
  <c r="K552" i="1"/>
  <c r="K553" i="1"/>
  <c r="K554" i="1"/>
  <c r="K555" i="1"/>
  <c r="K556" i="1"/>
  <c r="K557" i="1"/>
  <c r="K558" i="1"/>
  <c r="K559" i="1"/>
  <c r="K560" i="1"/>
  <c r="K561" i="1"/>
  <c r="K562" i="1"/>
  <c r="K563" i="1"/>
  <c r="K564" i="1"/>
  <c r="K565" i="1"/>
  <c r="K566" i="1"/>
  <c r="K567" i="1"/>
  <c r="K568" i="1"/>
  <c r="K569" i="1"/>
  <c r="K570" i="1"/>
  <c r="K571" i="1"/>
  <c r="K572" i="1"/>
  <c r="K573" i="1"/>
  <c r="K574" i="1"/>
  <c r="K575" i="1"/>
  <c r="K576" i="1"/>
  <c r="K577" i="1"/>
  <c r="K578" i="1"/>
  <c r="K579" i="1"/>
  <c r="K580" i="1"/>
  <c r="K581" i="1"/>
  <c r="K582" i="1"/>
  <c r="K542" i="1"/>
  <c r="O542" i="1" s="1"/>
  <c r="L584" i="1"/>
  <c r="H584" i="1"/>
  <c r="G584" i="1"/>
  <c r="J582" i="1"/>
  <c r="J581" i="1"/>
  <c r="J580" i="1"/>
  <c r="J579" i="1"/>
  <c r="J578" i="1"/>
  <c r="J577" i="1"/>
  <c r="J576" i="1"/>
  <c r="J575" i="1"/>
  <c r="J574" i="1"/>
  <c r="J573" i="1"/>
  <c r="O572" i="1"/>
  <c r="J572" i="1"/>
  <c r="J571" i="1"/>
  <c r="J570" i="1"/>
  <c r="J569" i="1"/>
  <c r="J568" i="1"/>
  <c r="J567" i="1"/>
  <c r="J566" i="1"/>
  <c r="J565" i="1"/>
  <c r="J564" i="1"/>
  <c r="O563" i="1"/>
  <c r="J563" i="1"/>
  <c r="J562" i="1"/>
  <c r="J561" i="1"/>
  <c r="J560" i="1"/>
  <c r="J559" i="1"/>
  <c r="J558" i="1"/>
  <c r="J557" i="1"/>
  <c r="J556" i="1"/>
  <c r="J555" i="1"/>
  <c r="J554" i="1"/>
  <c r="J553" i="1"/>
  <c r="J552" i="1"/>
  <c r="O551" i="1"/>
  <c r="J551" i="1"/>
  <c r="J550" i="1"/>
  <c r="J549" i="1"/>
  <c r="O548" i="1"/>
  <c r="J548" i="1"/>
  <c r="J547" i="1"/>
  <c r="J546" i="1"/>
  <c r="J545" i="1"/>
  <c r="J543" i="1"/>
  <c r="J542" i="1"/>
  <c r="J584" i="1" s="1"/>
  <c r="M495" i="1"/>
  <c r="M496" i="1"/>
  <c r="M497" i="1"/>
  <c r="M498" i="1"/>
  <c r="M499" i="1"/>
  <c r="M500" i="1"/>
  <c r="M501" i="1"/>
  <c r="M502" i="1"/>
  <c r="M503" i="1"/>
  <c r="M504" i="1"/>
  <c r="M505" i="1"/>
  <c r="M506" i="1"/>
  <c r="M507" i="1"/>
  <c r="M508" i="1"/>
  <c r="M509" i="1"/>
  <c r="M510" i="1"/>
  <c r="M511" i="1"/>
  <c r="M512" i="1"/>
  <c r="M513" i="1"/>
  <c r="M514" i="1"/>
  <c r="M515" i="1"/>
  <c r="M516" i="1"/>
  <c r="M517" i="1"/>
  <c r="M518" i="1"/>
  <c r="M519" i="1"/>
  <c r="M520" i="1"/>
  <c r="M521" i="1"/>
  <c r="M522" i="1"/>
  <c r="M523" i="1"/>
  <c r="M524" i="1"/>
  <c r="M525" i="1"/>
  <c r="M526" i="1"/>
  <c r="M527" i="1"/>
  <c r="M528" i="1"/>
  <c r="M529" i="1"/>
  <c r="M530" i="1"/>
  <c r="O530" i="1" s="1"/>
  <c r="M531" i="1"/>
  <c r="M532" i="1"/>
  <c r="M533" i="1"/>
  <c r="M534" i="1"/>
  <c r="M494" i="1"/>
  <c r="O494" i="1" s="1"/>
  <c r="K495" i="1"/>
  <c r="K496" i="1"/>
  <c r="K497" i="1"/>
  <c r="K498" i="1"/>
  <c r="K499" i="1"/>
  <c r="K500" i="1"/>
  <c r="K501" i="1"/>
  <c r="K502" i="1"/>
  <c r="K503" i="1"/>
  <c r="O503" i="1" s="1"/>
  <c r="K504" i="1"/>
  <c r="K505" i="1"/>
  <c r="K506" i="1"/>
  <c r="O506" i="1" s="1"/>
  <c r="K507" i="1"/>
  <c r="K508" i="1"/>
  <c r="K509" i="1"/>
  <c r="K510" i="1"/>
  <c r="K511" i="1"/>
  <c r="K512" i="1"/>
  <c r="K513" i="1"/>
  <c r="K514" i="1"/>
  <c r="K515" i="1"/>
  <c r="K516" i="1"/>
  <c r="K517" i="1"/>
  <c r="K518" i="1"/>
  <c r="O518" i="1" s="1"/>
  <c r="K519" i="1"/>
  <c r="K520" i="1"/>
  <c r="K521" i="1"/>
  <c r="K522" i="1"/>
  <c r="K523" i="1"/>
  <c r="K524" i="1"/>
  <c r="K525" i="1"/>
  <c r="K526" i="1"/>
  <c r="K527" i="1"/>
  <c r="O527" i="1" s="1"/>
  <c r="K528" i="1"/>
  <c r="K529" i="1"/>
  <c r="K530" i="1"/>
  <c r="K531" i="1"/>
  <c r="K532" i="1"/>
  <c r="K533" i="1"/>
  <c r="K534" i="1"/>
  <c r="K494" i="1"/>
  <c r="N536" i="1"/>
  <c r="L536" i="1"/>
  <c r="H536" i="1"/>
  <c r="G536" i="1"/>
  <c r="J534" i="1"/>
  <c r="J533" i="1"/>
  <c r="J532" i="1"/>
  <c r="J531" i="1"/>
  <c r="J530" i="1"/>
  <c r="J529" i="1"/>
  <c r="J528" i="1"/>
  <c r="J527" i="1"/>
  <c r="J526" i="1"/>
  <c r="J525" i="1"/>
  <c r="J524" i="1"/>
  <c r="J523" i="1"/>
  <c r="J522" i="1"/>
  <c r="O521" i="1"/>
  <c r="J521" i="1"/>
  <c r="J520" i="1"/>
  <c r="J519" i="1"/>
  <c r="J518" i="1"/>
  <c r="J517" i="1"/>
  <c r="J516" i="1"/>
  <c r="O515" i="1"/>
  <c r="J515" i="1"/>
  <c r="J514" i="1"/>
  <c r="J513" i="1"/>
  <c r="J512" i="1"/>
  <c r="J511" i="1"/>
  <c r="J510" i="1"/>
  <c r="J509" i="1"/>
  <c r="J508" i="1"/>
  <c r="J507" i="1"/>
  <c r="J506" i="1"/>
  <c r="J505" i="1"/>
  <c r="J504" i="1"/>
  <c r="J503" i="1"/>
  <c r="J502" i="1"/>
  <c r="J501" i="1"/>
  <c r="J500" i="1"/>
  <c r="J499" i="1"/>
  <c r="J498" i="1"/>
  <c r="J497" i="1"/>
  <c r="J496" i="1"/>
  <c r="J495" i="1"/>
  <c r="J494" i="1"/>
  <c r="J536" i="1" s="1"/>
  <c r="M446" i="1"/>
  <c r="M447" i="1"/>
  <c r="M448" i="1"/>
  <c r="M449" i="1"/>
  <c r="M450" i="1"/>
  <c r="M451" i="1"/>
  <c r="M452" i="1"/>
  <c r="M453" i="1"/>
  <c r="M454" i="1"/>
  <c r="M455" i="1"/>
  <c r="M456" i="1"/>
  <c r="M457" i="1"/>
  <c r="M458" i="1"/>
  <c r="M459" i="1"/>
  <c r="M460" i="1"/>
  <c r="M461" i="1"/>
  <c r="M462" i="1"/>
  <c r="M463" i="1"/>
  <c r="M464" i="1"/>
  <c r="M465" i="1"/>
  <c r="M466" i="1"/>
  <c r="M467" i="1"/>
  <c r="M468" i="1"/>
  <c r="M469" i="1"/>
  <c r="M470" i="1"/>
  <c r="M471" i="1"/>
  <c r="M472" i="1"/>
  <c r="M473" i="1"/>
  <c r="M474" i="1"/>
  <c r="M475" i="1"/>
  <c r="M476" i="1"/>
  <c r="M477" i="1"/>
  <c r="M478" i="1"/>
  <c r="M479" i="1"/>
  <c r="M480" i="1"/>
  <c r="M481" i="1"/>
  <c r="M482" i="1"/>
  <c r="M483" i="1"/>
  <c r="M484" i="1"/>
  <c r="M485" i="1"/>
  <c r="M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45" i="1"/>
  <c r="N487" i="1"/>
  <c r="L487" i="1"/>
  <c r="H487" i="1"/>
  <c r="G487" i="1"/>
  <c r="J485" i="1"/>
  <c r="J484" i="1"/>
  <c r="J483" i="1"/>
  <c r="J482" i="1"/>
  <c r="J481" i="1"/>
  <c r="J480" i="1"/>
  <c r="J479" i="1"/>
  <c r="J478" i="1"/>
  <c r="J477" i="1"/>
  <c r="J476" i="1"/>
  <c r="J475" i="1"/>
  <c r="J474" i="1"/>
  <c r="J473" i="1"/>
  <c r="J472" i="1"/>
  <c r="J471" i="1"/>
  <c r="J470" i="1"/>
  <c r="J469" i="1"/>
  <c r="J468" i="1"/>
  <c r="J467" i="1"/>
  <c r="J466" i="1"/>
  <c r="J465" i="1"/>
  <c r="J464" i="1"/>
  <c r="J463" i="1"/>
  <c r="J462" i="1"/>
  <c r="J461" i="1"/>
  <c r="J460" i="1"/>
  <c r="J459" i="1"/>
  <c r="J458" i="1"/>
  <c r="J457" i="1"/>
  <c r="J456" i="1"/>
  <c r="J455" i="1"/>
  <c r="J454" i="1"/>
  <c r="J453" i="1"/>
  <c r="J452" i="1"/>
  <c r="J451" i="1"/>
  <c r="J450" i="1"/>
  <c r="J449" i="1"/>
  <c r="J448" i="1"/>
  <c r="J447" i="1"/>
  <c r="J446" i="1"/>
  <c r="J445" i="1"/>
  <c r="H438" i="1"/>
  <c r="J398" i="1"/>
  <c r="L438" i="1"/>
  <c r="K544" i="1" l="1"/>
  <c r="O544" i="1" s="1"/>
  <c r="S38" i="4"/>
  <c r="S26" i="4"/>
  <c r="S14" i="4"/>
  <c r="S37" i="4"/>
  <c r="S25" i="4"/>
  <c r="S13" i="4"/>
  <c r="S33" i="4"/>
  <c r="S21" i="4"/>
  <c r="S9" i="4"/>
  <c r="O560" i="1"/>
  <c r="O581" i="1"/>
  <c r="O557" i="1"/>
  <c r="O545" i="1"/>
  <c r="O566" i="1"/>
  <c r="O554" i="1"/>
  <c r="O569" i="1"/>
  <c r="N584" i="1"/>
  <c r="O578" i="1"/>
  <c r="M584" i="1"/>
  <c r="O543" i="1"/>
  <c r="O546" i="1"/>
  <c r="O549" i="1"/>
  <c r="O552" i="1"/>
  <c r="O555" i="1"/>
  <c r="O558" i="1"/>
  <c r="O561" i="1"/>
  <c r="O564" i="1"/>
  <c r="O567" i="1"/>
  <c r="O570" i="1"/>
  <c r="O573" i="1"/>
  <c r="O576" i="1"/>
  <c r="O579" i="1"/>
  <c r="O582" i="1"/>
  <c r="O571" i="1"/>
  <c r="O547" i="1"/>
  <c r="O550" i="1"/>
  <c r="O553" i="1"/>
  <c r="O556" i="1"/>
  <c r="O559" i="1"/>
  <c r="O562" i="1"/>
  <c r="O565" i="1"/>
  <c r="O568" i="1"/>
  <c r="O574" i="1"/>
  <c r="O577" i="1"/>
  <c r="O580" i="1"/>
  <c r="O524" i="1"/>
  <c r="O512" i="1"/>
  <c r="O500" i="1"/>
  <c r="O509" i="1"/>
  <c r="O497" i="1"/>
  <c r="O533" i="1"/>
  <c r="M536" i="1"/>
  <c r="O495" i="1"/>
  <c r="O498" i="1"/>
  <c r="O501" i="1"/>
  <c r="O504" i="1"/>
  <c r="O507" i="1"/>
  <c r="O510" i="1"/>
  <c r="O513" i="1"/>
  <c r="O516" i="1"/>
  <c r="O519" i="1"/>
  <c r="O522" i="1"/>
  <c r="O525" i="1"/>
  <c r="O528" i="1"/>
  <c r="O531" i="1"/>
  <c r="O534" i="1"/>
  <c r="O496" i="1"/>
  <c r="O499" i="1"/>
  <c r="O502" i="1"/>
  <c r="O505" i="1"/>
  <c r="O508" i="1"/>
  <c r="O511" i="1"/>
  <c r="O514" i="1"/>
  <c r="O517" i="1"/>
  <c r="O520" i="1"/>
  <c r="O523" i="1"/>
  <c r="O526" i="1"/>
  <c r="O529" i="1"/>
  <c r="O532" i="1"/>
  <c r="O482" i="1"/>
  <c r="O470" i="1"/>
  <c r="O456" i="1"/>
  <c r="O472" i="1"/>
  <c r="O446" i="1"/>
  <c r="O452" i="1"/>
  <c r="O454" i="1"/>
  <c r="O458" i="1"/>
  <c r="O460" i="1"/>
  <c r="O466" i="1"/>
  <c r="O468" i="1"/>
  <c r="O474" i="1"/>
  <c r="O478" i="1"/>
  <c r="M487" i="1"/>
  <c r="O450" i="1"/>
  <c r="O462" i="1"/>
  <c r="O464" i="1"/>
  <c r="O476" i="1"/>
  <c r="O480" i="1"/>
  <c r="O484" i="1"/>
  <c r="J487" i="1"/>
  <c r="O447" i="1"/>
  <c r="O449" i="1"/>
  <c r="O451" i="1"/>
  <c r="O453" i="1"/>
  <c r="O455" i="1"/>
  <c r="O457" i="1"/>
  <c r="O459" i="1"/>
  <c r="O461" i="1"/>
  <c r="O463" i="1"/>
  <c r="O465" i="1"/>
  <c r="O467" i="1"/>
  <c r="O469" i="1"/>
  <c r="O471" i="1"/>
  <c r="O473" i="1"/>
  <c r="O475" i="1"/>
  <c r="O477" i="1"/>
  <c r="O479" i="1"/>
  <c r="O481" i="1"/>
  <c r="O483" i="1"/>
  <c r="O485" i="1"/>
  <c r="J426" i="1"/>
  <c r="J427" i="1"/>
  <c r="O584" i="1" l="1"/>
  <c r="O585" i="1" s="1"/>
  <c r="K584" i="1"/>
  <c r="O536" i="1"/>
  <c r="O537" i="1" s="1"/>
  <c r="K536" i="1"/>
  <c r="O448" i="1"/>
  <c r="O445" i="1"/>
  <c r="K487" i="1"/>
  <c r="M426" i="1"/>
  <c r="K404" i="1"/>
  <c r="K426" i="1"/>
  <c r="N438" i="1"/>
  <c r="G438" i="1"/>
  <c r="J436" i="1"/>
  <c r="K436" i="1" s="1"/>
  <c r="J435" i="1"/>
  <c r="M435" i="1" s="1"/>
  <c r="J434" i="1"/>
  <c r="M434" i="1" s="1"/>
  <c r="J433" i="1"/>
  <c r="M433" i="1" s="1"/>
  <c r="J432" i="1"/>
  <c r="M432" i="1" s="1"/>
  <c r="J431" i="1"/>
  <c r="M431" i="1" s="1"/>
  <c r="J430" i="1"/>
  <c r="M430" i="1" s="1"/>
  <c r="J429" i="1"/>
  <c r="M429" i="1" s="1"/>
  <c r="J428" i="1"/>
  <c r="M428" i="1" s="1"/>
  <c r="M427" i="1"/>
  <c r="J425" i="1"/>
  <c r="M425" i="1" s="1"/>
  <c r="J424" i="1"/>
  <c r="M424" i="1" s="1"/>
  <c r="J423" i="1"/>
  <c r="K423" i="1" s="1"/>
  <c r="J422" i="1"/>
  <c r="K422" i="1" s="1"/>
  <c r="J421" i="1"/>
  <c r="K421" i="1" s="1"/>
  <c r="J420" i="1"/>
  <c r="M420" i="1" s="1"/>
  <c r="J419" i="1"/>
  <c r="M419" i="1" s="1"/>
  <c r="J418" i="1"/>
  <c r="M418" i="1" s="1"/>
  <c r="J417" i="1"/>
  <c r="M417" i="1" s="1"/>
  <c r="J416" i="1"/>
  <c r="M416" i="1" s="1"/>
  <c r="J415" i="1"/>
  <c r="M415" i="1" s="1"/>
  <c r="J414" i="1"/>
  <c r="K414" i="1" s="1"/>
  <c r="J413" i="1"/>
  <c r="K413" i="1" s="1"/>
  <c r="J412" i="1"/>
  <c r="M412" i="1" s="1"/>
  <c r="J411" i="1"/>
  <c r="M411" i="1" s="1"/>
  <c r="J410" i="1"/>
  <c r="K410" i="1" s="1"/>
  <c r="J409" i="1"/>
  <c r="M409" i="1" s="1"/>
  <c r="J408" i="1"/>
  <c r="M408" i="1" s="1"/>
  <c r="J407" i="1"/>
  <c r="K407" i="1" s="1"/>
  <c r="J406" i="1"/>
  <c r="M406" i="1" s="1"/>
  <c r="J405" i="1"/>
  <c r="M405" i="1" s="1"/>
  <c r="J404" i="1"/>
  <c r="M404" i="1" s="1"/>
  <c r="J403" i="1"/>
  <c r="M403" i="1" s="1"/>
  <c r="J402" i="1"/>
  <c r="M402" i="1" s="1"/>
  <c r="J401" i="1"/>
  <c r="M401" i="1" s="1"/>
  <c r="J400" i="1"/>
  <c r="M400" i="1" s="1"/>
  <c r="J399" i="1"/>
  <c r="M399" i="1" s="1"/>
  <c r="M398" i="1"/>
  <c r="J397" i="1"/>
  <c r="M397" i="1" s="1"/>
  <c r="J396" i="1"/>
  <c r="M396" i="1" s="1"/>
  <c r="K44" i="2"/>
  <c r="L377" i="1"/>
  <c r="J350" i="1"/>
  <c r="J360" i="1"/>
  <c r="J374" i="1"/>
  <c r="J376" i="1"/>
  <c r="M389" i="1"/>
  <c r="K389" i="1"/>
  <c r="G389" i="1"/>
  <c r="I387" i="1"/>
  <c r="L387" i="1" s="1"/>
  <c r="I386" i="1"/>
  <c r="J386" i="1" s="1"/>
  <c r="I385" i="1"/>
  <c r="J385" i="1" s="1"/>
  <c r="I384" i="1"/>
  <c r="L384" i="1" s="1"/>
  <c r="I383" i="1"/>
  <c r="L383" i="1" s="1"/>
  <c r="I382" i="1"/>
  <c r="I381" i="1"/>
  <c r="J381" i="1" s="1"/>
  <c r="I380" i="1"/>
  <c r="J380" i="1" s="1"/>
  <c r="I379" i="1"/>
  <c r="L379" i="1" s="1"/>
  <c r="I378" i="1"/>
  <c r="J378" i="1" s="1"/>
  <c r="I377" i="1"/>
  <c r="J377" i="1" s="1"/>
  <c r="I376" i="1"/>
  <c r="L376" i="1" s="1"/>
  <c r="I375" i="1"/>
  <c r="L375" i="1" s="1"/>
  <c r="I374" i="1"/>
  <c r="I373" i="1"/>
  <c r="L373" i="1" s="1"/>
  <c r="I372" i="1"/>
  <c r="J372" i="1" s="1"/>
  <c r="I371" i="1"/>
  <c r="J371" i="1" s="1"/>
  <c r="I370" i="1"/>
  <c r="J370" i="1" s="1"/>
  <c r="I369" i="1"/>
  <c r="J369" i="1" s="1"/>
  <c r="I368" i="1"/>
  <c r="I367" i="1"/>
  <c r="L367" i="1" s="1"/>
  <c r="I366" i="1"/>
  <c r="J366" i="1" s="1"/>
  <c r="I365" i="1"/>
  <c r="J365" i="1" s="1"/>
  <c r="I364" i="1"/>
  <c r="J364" i="1" s="1"/>
  <c r="I363" i="1"/>
  <c r="L363" i="1" s="1"/>
  <c r="I362" i="1"/>
  <c r="J362" i="1" s="1"/>
  <c r="I361" i="1"/>
  <c r="J361" i="1" s="1"/>
  <c r="I360" i="1"/>
  <c r="L360" i="1" s="1"/>
  <c r="I359" i="1"/>
  <c r="L359" i="1" s="1"/>
  <c r="I358" i="1"/>
  <c r="L358" i="1" s="1"/>
  <c r="I357" i="1"/>
  <c r="J357" i="1" s="1"/>
  <c r="I356" i="1"/>
  <c r="L356" i="1" s="1"/>
  <c r="I355" i="1"/>
  <c r="L355" i="1" s="1"/>
  <c r="I354" i="1"/>
  <c r="J354" i="1" s="1"/>
  <c r="I353" i="1"/>
  <c r="J353" i="1" s="1"/>
  <c r="I352" i="1"/>
  <c r="J352" i="1" s="1"/>
  <c r="I351" i="1"/>
  <c r="L351" i="1" s="1"/>
  <c r="I350" i="1"/>
  <c r="L350" i="1" s="1"/>
  <c r="I349" i="1"/>
  <c r="L349" i="1" s="1"/>
  <c r="I348" i="1"/>
  <c r="L348" i="1" s="1"/>
  <c r="I347" i="1"/>
  <c r="L347" i="1" s="1"/>
  <c r="G340" i="1"/>
  <c r="K340" i="1"/>
  <c r="M340" i="1"/>
  <c r="J44" i="2"/>
  <c r="I314" i="1"/>
  <c r="J314" i="1" s="1"/>
  <c r="O487" i="1" l="1"/>
  <c r="O488" i="1" s="1"/>
  <c r="L364" i="1"/>
  <c r="L357" i="1"/>
  <c r="J347" i="1"/>
  <c r="J348" i="1"/>
  <c r="N348" i="1" s="1"/>
  <c r="L369" i="1"/>
  <c r="N369" i="1" s="1"/>
  <c r="J375" i="1"/>
  <c r="N375" i="1" s="1"/>
  <c r="J349" i="1"/>
  <c r="N349" i="1" s="1"/>
  <c r="L361" i="1"/>
  <c r="N361" i="1" s="1"/>
  <c r="K396" i="1"/>
  <c r="O396" i="1" s="1"/>
  <c r="J373" i="1"/>
  <c r="L385" i="1"/>
  <c r="N385" i="1" s="1"/>
  <c r="L354" i="1"/>
  <c r="N354" i="1" s="1"/>
  <c r="K420" i="1"/>
  <c r="L381" i="1"/>
  <c r="N381" i="1" s="1"/>
  <c r="L353" i="1"/>
  <c r="N353" i="1" s="1"/>
  <c r="K406" i="1"/>
  <c r="L378" i="1"/>
  <c r="N378" i="1" s="1"/>
  <c r="L352" i="1"/>
  <c r="N352" i="1" s="1"/>
  <c r="K405" i="1"/>
  <c r="O405" i="1" s="1"/>
  <c r="J387" i="1"/>
  <c r="K400" i="1"/>
  <c r="J363" i="1"/>
  <c r="M436" i="1"/>
  <c r="O436" i="1" s="1"/>
  <c r="J384" i="1"/>
  <c r="N384" i="1" s="1"/>
  <c r="L366" i="1"/>
  <c r="N366" i="1" s="1"/>
  <c r="M421" i="1"/>
  <c r="O421" i="1" s="1"/>
  <c r="J351" i="1"/>
  <c r="L365" i="1"/>
  <c r="N365" i="1" s="1"/>
  <c r="J358" i="1"/>
  <c r="N358" i="1" s="1"/>
  <c r="J383" i="1"/>
  <c r="J359" i="1"/>
  <c r="N359" i="1" s="1"/>
  <c r="J382" i="1"/>
  <c r="L386" i="1"/>
  <c r="N386" i="1" s="1"/>
  <c r="L374" i="1"/>
  <c r="N374" i="1" s="1"/>
  <c r="L362" i="1"/>
  <c r="N362" i="1" s="1"/>
  <c r="M423" i="1"/>
  <c r="O423" i="1" s="1"/>
  <c r="J368" i="1"/>
  <c r="J379" i="1"/>
  <c r="J355" i="1"/>
  <c r="N355" i="1" s="1"/>
  <c r="L372" i="1"/>
  <c r="N372" i="1" s="1"/>
  <c r="M414" i="1"/>
  <c r="O414" i="1" s="1"/>
  <c r="N360" i="1"/>
  <c r="J356" i="1"/>
  <c r="N356" i="1" s="1"/>
  <c r="N364" i="1"/>
  <c r="N376" i="1"/>
  <c r="J367" i="1"/>
  <c r="N367" i="1" s="1"/>
  <c r="L371" i="1"/>
  <c r="N371" i="1" s="1"/>
  <c r="K412" i="1"/>
  <c r="M413" i="1"/>
  <c r="L380" i="1"/>
  <c r="N380" i="1" s="1"/>
  <c r="L368" i="1"/>
  <c r="N368" i="1" s="1"/>
  <c r="K398" i="1"/>
  <c r="O398" i="1" s="1"/>
  <c r="L382" i="1"/>
  <c r="L370" i="1"/>
  <c r="N370" i="1" s="1"/>
  <c r="K409" i="1"/>
  <c r="O409" i="1" s="1"/>
  <c r="K403" i="1"/>
  <c r="O403" i="1" s="1"/>
  <c r="K402" i="1"/>
  <c r="O402" i="1" s="1"/>
  <c r="K401" i="1"/>
  <c r="O401" i="1" s="1"/>
  <c r="K408" i="1"/>
  <c r="O408" i="1" s="1"/>
  <c r="M422" i="1"/>
  <c r="O422" i="1" s="1"/>
  <c r="K435" i="1"/>
  <c r="O435" i="1" s="1"/>
  <c r="K434" i="1"/>
  <c r="O434" i="1" s="1"/>
  <c r="K433" i="1"/>
  <c r="O433" i="1" s="1"/>
  <c r="K432" i="1"/>
  <c r="O432" i="1" s="1"/>
  <c r="K431" i="1"/>
  <c r="O431" i="1" s="1"/>
  <c r="K430" i="1"/>
  <c r="O430" i="1" s="1"/>
  <c r="K429" i="1"/>
  <c r="O429" i="1" s="1"/>
  <c r="K428" i="1"/>
  <c r="O428" i="1" s="1"/>
  <c r="K427" i="1"/>
  <c r="O427" i="1" s="1"/>
  <c r="K411" i="1"/>
  <c r="O411" i="1" s="1"/>
  <c r="K425" i="1"/>
  <c r="O425" i="1" s="1"/>
  <c r="K424" i="1"/>
  <c r="O424" i="1" s="1"/>
  <c r="M410" i="1"/>
  <c r="O410" i="1" s="1"/>
  <c r="K399" i="1"/>
  <c r="O399" i="1" s="1"/>
  <c r="K419" i="1"/>
  <c r="O419" i="1" s="1"/>
  <c r="K418" i="1"/>
  <c r="O418" i="1" s="1"/>
  <c r="K417" i="1"/>
  <c r="O417" i="1" s="1"/>
  <c r="K416" i="1"/>
  <c r="O416" i="1" s="1"/>
  <c r="K415" i="1"/>
  <c r="O415" i="1" s="1"/>
  <c r="M407" i="1"/>
  <c r="K397" i="1"/>
  <c r="O397" i="1" s="1"/>
  <c r="O413" i="1"/>
  <c r="J438" i="1"/>
  <c r="O404" i="1"/>
  <c r="O406" i="1"/>
  <c r="O412" i="1"/>
  <c r="O420" i="1"/>
  <c r="O426" i="1"/>
  <c r="N350" i="1"/>
  <c r="I389" i="1"/>
  <c r="N357" i="1"/>
  <c r="N363" i="1"/>
  <c r="N373" i="1"/>
  <c r="N377" i="1"/>
  <c r="N379" i="1"/>
  <c r="N383" i="1"/>
  <c r="N387" i="1"/>
  <c r="N351" i="1"/>
  <c r="L314" i="1"/>
  <c r="N314" i="1" s="1"/>
  <c r="O400" i="1" l="1"/>
  <c r="K438" i="1"/>
  <c r="N382" i="1"/>
  <c r="M438" i="1"/>
  <c r="O407" i="1"/>
  <c r="N347" i="1"/>
  <c r="J389" i="1"/>
  <c r="L389" i="1"/>
  <c r="I338" i="1"/>
  <c r="L338" i="1" s="1"/>
  <c r="I337" i="1"/>
  <c r="J337" i="1" s="1"/>
  <c r="I336" i="1"/>
  <c r="L336" i="1" s="1"/>
  <c r="I335" i="1"/>
  <c r="L335" i="1" s="1"/>
  <c r="I334" i="1"/>
  <c r="J334" i="1" s="1"/>
  <c r="I333" i="1"/>
  <c r="L333" i="1" s="1"/>
  <c r="I332" i="1"/>
  <c r="J332" i="1" s="1"/>
  <c r="I331" i="1"/>
  <c r="J331" i="1" s="1"/>
  <c r="I330" i="1"/>
  <c r="L330" i="1" s="1"/>
  <c r="I329" i="1"/>
  <c r="L329" i="1" s="1"/>
  <c r="I328" i="1"/>
  <c r="L328" i="1" s="1"/>
  <c r="I327" i="1"/>
  <c r="L327" i="1" s="1"/>
  <c r="I326" i="1"/>
  <c r="L326" i="1" s="1"/>
  <c r="I325" i="1"/>
  <c r="L325" i="1" s="1"/>
  <c r="I324" i="1"/>
  <c r="L324" i="1" s="1"/>
  <c r="I323" i="1"/>
  <c r="L323" i="1" s="1"/>
  <c r="I322" i="1"/>
  <c r="J322" i="1" s="1"/>
  <c r="I321" i="1"/>
  <c r="L321" i="1" s="1"/>
  <c r="I320" i="1"/>
  <c r="J320" i="1" s="1"/>
  <c r="I319" i="1"/>
  <c r="J319" i="1" s="1"/>
  <c r="I318" i="1"/>
  <c r="L318" i="1" s="1"/>
  <c r="I317" i="1"/>
  <c r="L317" i="1" s="1"/>
  <c r="I316" i="1"/>
  <c r="L316" i="1" s="1"/>
  <c r="I315" i="1"/>
  <c r="L315" i="1" s="1"/>
  <c r="I313" i="1"/>
  <c r="L313" i="1" s="1"/>
  <c r="I312" i="1"/>
  <c r="L312" i="1" s="1"/>
  <c r="I311" i="1"/>
  <c r="L311" i="1" s="1"/>
  <c r="I310" i="1"/>
  <c r="J310" i="1" s="1"/>
  <c r="I309" i="1"/>
  <c r="J309" i="1" s="1"/>
  <c r="I308" i="1"/>
  <c r="J308" i="1" s="1"/>
  <c r="I307" i="1"/>
  <c r="J307" i="1" s="1"/>
  <c r="I306" i="1"/>
  <c r="L306" i="1" s="1"/>
  <c r="I305" i="1"/>
  <c r="L305" i="1" s="1"/>
  <c r="I304" i="1"/>
  <c r="L304" i="1" s="1"/>
  <c r="I303" i="1"/>
  <c r="L303" i="1" s="1"/>
  <c r="I302" i="1"/>
  <c r="L302" i="1" s="1"/>
  <c r="I301" i="1"/>
  <c r="L301" i="1" s="1"/>
  <c r="I300" i="1"/>
  <c r="L300" i="1" s="1"/>
  <c r="I299" i="1"/>
  <c r="L299" i="1" s="1"/>
  <c r="I298" i="1"/>
  <c r="I44" i="2"/>
  <c r="O438" i="1" l="1"/>
  <c r="O439" i="1" s="1"/>
  <c r="N389" i="1"/>
  <c r="N390" i="1" s="1"/>
  <c r="L298" i="1"/>
  <c r="I340" i="1"/>
  <c r="J333" i="1"/>
  <c r="N333" i="1" s="1"/>
  <c r="J330" i="1"/>
  <c r="N330" i="1" s="1"/>
  <c r="J321" i="1"/>
  <c r="N321" i="1" s="1"/>
  <c r="J318" i="1"/>
  <c r="J306" i="1"/>
  <c r="N306" i="1" s="1"/>
  <c r="L337" i="1"/>
  <c r="N337" i="1" s="1"/>
  <c r="L334" i="1"/>
  <c r="N334" i="1" s="1"/>
  <c r="J329" i="1"/>
  <c r="N329" i="1" s="1"/>
  <c r="J317" i="1"/>
  <c r="N317" i="1" s="1"/>
  <c r="J305" i="1"/>
  <c r="N305" i="1" s="1"/>
  <c r="L309" i="1"/>
  <c r="N309" i="1" s="1"/>
  <c r="L332" i="1"/>
  <c r="N332" i="1" s="1"/>
  <c r="J327" i="1"/>
  <c r="N327" i="1" s="1"/>
  <c r="J315" i="1"/>
  <c r="N315" i="1" s="1"/>
  <c r="J303" i="1"/>
  <c r="N303" i="1" s="1"/>
  <c r="L331" i="1"/>
  <c r="N331" i="1" s="1"/>
  <c r="L319" i="1"/>
  <c r="N319" i="1" s="1"/>
  <c r="L307" i="1"/>
  <c r="N307" i="1" s="1"/>
  <c r="L322" i="1"/>
  <c r="N322" i="1" s="1"/>
  <c r="J316" i="1"/>
  <c r="N316" i="1" s="1"/>
  <c r="L308" i="1"/>
  <c r="N308" i="1" s="1"/>
  <c r="J338" i="1"/>
  <c r="N338" i="1" s="1"/>
  <c r="J326" i="1"/>
  <c r="N326" i="1" s="1"/>
  <c r="J302" i="1"/>
  <c r="N302" i="1" s="1"/>
  <c r="L310" i="1"/>
  <c r="N310" i="1" s="1"/>
  <c r="J328" i="1"/>
  <c r="N328" i="1" s="1"/>
  <c r="J304" i="1"/>
  <c r="N304" i="1" s="1"/>
  <c r="L320" i="1"/>
  <c r="N320" i="1" s="1"/>
  <c r="J325" i="1"/>
  <c r="N325" i="1" s="1"/>
  <c r="J313" i="1"/>
  <c r="N313" i="1" s="1"/>
  <c r="J301" i="1"/>
  <c r="N301" i="1" s="1"/>
  <c r="J336" i="1"/>
  <c r="N336" i="1" s="1"/>
  <c r="J324" i="1"/>
  <c r="N324" i="1" s="1"/>
  <c r="J312" i="1"/>
  <c r="N312" i="1" s="1"/>
  <c r="J300" i="1"/>
  <c r="N300" i="1" s="1"/>
  <c r="J335" i="1"/>
  <c r="N335" i="1" s="1"/>
  <c r="J323" i="1"/>
  <c r="N323" i="1" s="1"/>
  <c r="J311" i="1"/>
  <c r="N311" i="1" s="1"/>
  <c r="J299" i="1"/>
  <c r="J298" i="1"/>
  <c r="N318" i="1"/>
  <c r="L340" i="1" l="1"/>
  <c r="N298" i="1"/>
  <c r="J340" i="1"/>
  <c r="N299" i="1"/>
  <c r="N340" i="1" l="1"/>
  <c r="N341" i="1" s="1"/>
  <c r="K291" i="1"/>
  <c r="M291" i="1"/>
  <c r="G291" i="1"/>
  <c r="I289" i="1"/>
  <c r="I288" i="1"/>
  <c r="I287" i="1"/>
  <c r="I286" i="1"/>
  <c r="I285" i="1"/>
  <c r="I284" i="1"/>
  <c r="I283" i="1"/>
  <c r="I282" i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9" i="1"/>
  <c r="M242" i="1"/>
  <c r="K242" i="1"/>
  <c r="G242" i="1"/>
  <c r="I240" i="1"/>
  <c r="L240" i="1" s="1"/>
  <c r="I239" i="1"/>
  <c r="L239" i="1" s="1"/>
  <c r="I238" i="1"/>
  <c r="L238" i="1" s="1"/>
  <c r="I237" i="1"/>
  <c r="L237" i="1" s="1"/>
  <c r="I236" i="1"/>
  <c r="L236" i="1" s="1"/>
  <c r="I235" i="1"/>
  <c r="L235" i="1" s="1"/>
  <c r="I234" i="1"/>
  <c r="L234" i="1" s="1"/>
  <c r="I233" i="1"/>
  <c r="L233" i="1" s="1"/>
  <c r="I232" i="1"/>
  <c r="L232" i="1" s="1"/>
  <c r="I231" i="1"/>
  <c r="L231" i="1" s="1"/>
  <c r="I230" i="1"/>
  <c r="L230" i="1" s="1"/>
  <c r="I229" i="1"/>
  <c r="L229" i="1" s="1"/>
  <c r="I228" i="1"/>
  <c r="L228" i="1" s="1"/>
  <c r="I227" i="1"/>
  <c r="L227" i="1" s="1"/>
  <c r="I226" i="1"/>
  <c r="L226" i="1" s="1"/>
  <c r="I225" i="1"/>
  <c r="L225" i="1" s="1"/>
  <c r="I224" i="1"/>
  <c r="L224" i="1" s="1"/>
  <c r="I223" i="1"/>
  <c r="L223" i="1" s="1"/>
  <c r="I222" i="1"/>
  <c r="L222" i="1" s="1"/>
  <c r="I221" i="1"/>
  <c r="L221" i="1" s="1"/>
  <c r="I220" i="1"/>
  <c r="L220" i="1" s="1"/>
  <c r="I219" i="1"/>
  <c r="L219" i="1" s="1"/>
  <c r="I218" i="1"/>
  <c r="L218" i="1" s="1"/>
  <c r="I217" i="1"/>
  <c r="L217" i="1" s="1"/>
  <c r="I216" i="1"/>
  <c r="L216" i="1" s="1"/>
  <c r="I215" i="1"/>
  <c r="L215" i="1" s="1"/>
  <c r="I214" i="1"/>
  <c r="L214" i="1" s="1"/>
  <c r="I213" i="1"/>
  <c r="L213" i="1" s="1"/>
  <c r="I212" i="1"/>
  <c r="L212" i="1" s="1"/>
  <c r="I211" i="1"/>
  <c r="L211" i="1" s="1"/>
  <c r="I210" i="1"/>
  <c r="L210" i="1" s="1"/>
  <c r="I209" i="1"/>
  <c r="L209" i="1" s="1"/>
  <c r="I208" i="1"/>
  <c r="L208" i="1" s="1"/>
  <c r="I207" i="1"/>
  <c r="L207" i="1" s="1"/>
  <c r="I206" i="1"/>
  <c r="L206" i="1" s="1"/>
  <c r="I205" i="1"/>
  <c r="L205" i="1" s="1"/>
  <c r="I204" i="1"/>
  <c r="L204" i="1" s="1"/>
  <c r="I203" i="1"/>
  <c r="L203" i="1" s="1"/>
  <c r="I202" i="1"/>
  <c r="L202" i="1" s="1"/>
  <c r="I201" i="1"/>
  <c r="J201" i="1" s="1"/>
  <c r="I200" i="1"/>
  <c r="L200" i="1" s="1"/>
  <c r="G193" i="1"/>
  <c r="I191" i="1"/>
  <c r="J191" i="1" s="1"/>
  <c r="I190" i="1"/>
  <c r="L190" i="1" s="1"/>
  <c r="I189" i="1"/>
  <c r="L189" i="1" s="1"/>
  <c r="I188" i="1"/>
  <c r="J188" i="1" s="1"/>
  <c r="I187" i="1"/>
  <c r="J187" i="1" s="1"/>
  <c r="I186" i="1"/>
  <c r="L186" i="1" s="1"/>
  <c r="I185" i="1"/>
  <c r="L185" i="1" s="1"/>
  <c r="I184" i="1"/>
  <c r="L184" i="1" s="1"/>
  <c r="I183" i="1"/>
  <c r="J183" i="1" s="1"/>
  <c r="I182" i="1"/>
  <c r="L182" i="1" s="1"/>
  <c r="I181" i="1"/>
  <c r="L181" i="1" s="1"/>
  <c r="I180" i="1"/>
  <c r="J180" i="1" s="1"/>
  <c r="I179" i="1"/>
  <c r="J179" i="1" s="1"/>
  <c r="I178" i="1"/>
  <c r="L178" i="1" s="1"/>
  <c r="I177" i="1"/>
  <c r="L177" i="1" s="1"/>
  <c r="I176" i="1"/>
  <c r="L176" i="1" s="1"/>
  <c r="I175" i="1"/>
  <c r="J175" i="1" s="1"/>
  <c r="I174" i="1"/>
  <c r="L174" i="1" s="1"/>
  <c r="I173" i="1"/>
  <c r="L173" i="1" s="1"/>
  <c r="I172" i="1"/>
  <c r="L172" i="1" s="1"/>
  <c r="I171" i="1"/>
  <c r="J171" i="1" s="1"/>
  <c r="I170" i="1"/>
  <c r="L170" i="1" s="1"/>
  <c r="I169" i="1"/>
  <c r="L169" i="1" s="1"/>
  <c r="I168" i="1"/>
  <c r="L168" i="1" s="1"/>
  <c r="I167" i="1"/>
  <c r="J167" i="1" s="1"/>
  <c r="I166" i="1"/>
  <c r="L166" i="1" s="1"/>
  <c r="I165" i="1"/>
  <c r="L165" i="1" s="1"/>
  <c r="I164" i="1"/>
  <c r="L164" i="1" s="1"/>
  <c r="I163" i="1"/>
  <c r="J163" i="1" s="1"/>
  <c r="I162" i="1"/>
  <c r="L162" i="1" s="1"/>
  <c r="I161" i="1"/>
  <c r="L161" i="1" s="1"/>
  <c r="I160" i="1"/>
  <c r="L160" i="1" s="1"/>
  <c r="I159" i="1"/>
  <c r="J159" i="1" s="1"/>
  <c r="I158" i="1"/>
  <c r="L158" i="1" s="1"/>
  <c r="I157" i="1"/>
  <c r="L157" i="1" s="1"/>
  <c r="I156" i="1"/>
  <c r="L156" i="1" s="1"/>
  <c r="I155" i="1"/>
  <c r="J155" i="1" s="1"/>
  <c r="I154" i="1"/>
  <c r="L154" i="1" s="1"/>
  <c r="I153" i="1"/>
  <c r="L153" i="1" s="1"/>
  <c r="I152" i="1"/>
  <c r="L152" i="1" s="1"/>
  <c r="I151" i="1"/>
  <c r="J151" i="1" s="1"/>
  <c r="P144" i="1"/>
  <c r="P95" i="1"/>
  <c r="Q54" i="1"/>
  <c r="Q103" i="1" s="1"/>
  <c r="Q55" i="1"/>
  <c r="Q104" i="1" s="1"/>
  <c r="Q56" i="1"/>
  <c r="Q105" i="1" s="1"/>
  <c r="Q57" i="1"/>
  <c r="Q106" i="1" s="1"/>
  <c r="Q58" i="1"/>
  <c r="Q107" i="1" s="1"/>
  <c r="Q59" i="1"/>
  <c r="Q108" i="1" s="1"/>
  <c r="Q61" i="1"/>
  <c r="Q110" i="1" s="1"/>
  <c r="Q67" i="1"/>
  <c r="Q116" i="1" s="1"/>
  <c r="Q70" i="1"/>
  <c r="Q119" i="1" s="1"/>
  <c r="Q71" i="1"/>
  <c r="Q120" i="1" s="1"/>
  <c r="Q72" i="1"/>
  <c r="Q121" i="1" s="1"/>
  <c r="Q74" i="1"/>
  <c r="Q123" i="1" s="1"/>
  <c r="Q77" i="1"/>
  <c r="Q126" i="1" s="1"/>
  <c r="Q79" i="1"/>
  <c r="Q128" i="1" s="1"/>
  <c r="Q80" i="1"/>
  <c r="Q129" i="1" s="1"/>
  <c r="Q88" i="1"/>
  <c r="Q137" i="1" s="1"/>
  <c r="Q90" i="1"/>
  <c r="Q139" i="1" s="1"/>
  <c r="L284" i="1" l="1"/>
  <c r="J284" i="1"/>
  <c r="N284" i="1" s="1"/>
  <c r="L249" i="1"/>
  <c r="J249" i="1"/>
  <c r="N249" i="1" s="1"/>
  <c r="L261" i="1"/>
  <c r="J261" i="1"/>
  <c r="L273" i="1"/>
  <c r="J273" i="1"/>
  <c r="L285" i="1"/>
  <c r="J285" i="1"/>
  <c r="L259" i="1"/>
  <c r="J259" i="1"/>
  <c r="N259" i="1" s="1"/>
  <c r="L272" i="1"/>
  <c r="J272" i="1"/>
  <c r="N272" i="1" s="1"/>
  <c r="L250" i="1"/>
  <c r="J250" i="1"/>
  <c r="N250" i="1" s="1"/>
  <c r="L262" i="1"/>
  <c r="J262" i="1"/>
  <c r="L274" i="1"/>
  <c r="J274" i="1"/>
  <c r="L286" i="1"/>
  <c r="J286" i="1"/>
  <c r="L260" i="1"/>
  <c r="J260" i="1"/>
  <c r="N260" i="1" s="1"/>
  <c r="L251" i="1"/>
  <c r="J251" i="1"/>
  <c r="N251" i="1" s="1"/>
  <c r="L263" i="1"/>
  <c r="J263" i="1"/>
  <c r="N263" i="1" s="1"/>
  <c r="L275" i="1"/>
  <c r="J275" i="1"/>
  <c r="L287" i="1"/>
  <c r="J287" i="1"/>
  <c r="L271" i="1"/>
  <c r="J271" i="1"/>
  <c r="L252" i="1"/>
  <c r="J252" i="1"/>
  <c r="N252" i="1" s="1"/>
  <c r="L264" i="1"/>
  <c r="J264" i="1"/>
  <c r="N264" i="1" s="1"/>
  <c r="L276" i="1"/>
  <c r="J276" i="1"/>
  <c r="N276" i="1" s="1"/>
  <c r="L288" i="1"/>
  <c r="J288" i="1"/>
  <c r="L253" i="1"/>
  <c r="J253" i="1"/>
  <c r="L265" i="1"/>
  <c r="J265" i="1"/>
  <c r="L277" i="1"/>
  <c r="J277" i="1"/>
  <c r="N277" i="1" s="1"/>
  <c r="L289" i="1"/>
  <c r="J289" i="1"/>
  <c r="N289" i="1" s="1"/>
  <c r="L254" i="1"/>
  <c r="J254" i="1"/>
  <c r="N254" i="1" s="1"/>
  <c r="L266" i="1"/>
  <c r="J266" i="1"/>
  <c r="L278" i="1"/>
  <c r="J278" i="1"/>
  <c r="I291" i="1"/>
  <c r="L255" i="1"/>
  <c r="J255" i="1"/>
  <c r="L267" i="1"/>
  <c r="J267" i="1"/>
  <c r="L279" i="1"/>
  <c r="J279" i="1"/>
  <c r="L256" i="1"/>
  <c r="J256" i="1"/>
  <c r="L268" i="1"/>
  <c r="J268" i="1"/>
  <c r="L280" i="1"/>
  <c r="J280" i="1"/>
  <c r="L257" i="1"/>
  <c r="J257" i="1"/>
  <c r="L269" i="1"/>
  <c r="J269" i="1"/>
  <c r="L281" i="1"/>
  <c r="J281" i="1"/>
  <c r="L258" i="1"/>
  <c r="J258" i="1"/>
  <c r="L270" i="1"/>
  <c r="J270" i="1"/>
  <c r="L282" i="1"/>
  <c r="J282" i="1"/>
  <c r="L283" i="1"/>
  <c r="J283" i="1"/>
  <c r="J168" i="1"/>
  <c r="N168" i="1" s="1"/>
  <c r="J186" i="1"/>
  <c r="N186" i="1" s="1"/>
  <c r="L180" i="1"/>
  <c r="N180" i="1" s="1"/>
  <c r="J162" i="1"/>
  <c r="N162" i="1" s="1"/>
  <c r="L188" i="1"/>
  <c r="N188" i="1" s="1"/>
  <c r="J156" i="1"/>
  <c r="N156" i="1" s="1"/>
  <c r="J174" i="1"/>
  <c r="J160" i="1"/>
  <c r="N160" i="1" s="1"/>
  <c r="J166" i="1"/>
  <c r="N166" i="1" s="1"/>
  <c r="J178" i="1"/>
  <c r="N178" i="1" s="1"/>
  <c r="J184" i="1"/>
  <c r="N184" i="1" s="1"/>
  <c r="J190" i="1"/>
  <c r="N190" i="1" s="1"/>
  <c r="J154" i="1"/>
  <c r="N154" i="1" s="1"/>
  <c r="J172" i="1"/>
  <c r="N172" i="1" s="1"/>
  <c r="J152" i="1"/>
  <c r="N152" i="1" s="1"/>
  <c r="J158" i="1"/>
  <c r="N158" i="1" s="1"/>
  <c r="J164" i="1"/>
  <c r="N164" i="1" s="1"/>
  <c r="J170" i="1"/>
  <c r="N170" i="1" s="1"/>
  <c r="J176" i="1"/>
  <c r="N176" i="1" s="1"/>
  <c r="J182" i="1"/>
  <c r="N182" i="1" s="1"/>
  <c r="J207" i="1"/>
  <c r="N207" i="1" s="1"/>
  <c r="J210" i="1"/>
  <c r="N210" i="1" s="1"/>
  <c r="J213" i="1"/>
  <c r="N213" i="1" s="1"/>
  <c r="J216" i="1"/>
  <c r="N216" i="1" s="1"/>
  <c r="J219" i="1"/>
  <c r="N219" i="1" s="1"/>
  <c r="J222" i="1"/>
  <c r="N222" i="1" s="1"/>
  <c r="J225" i="1"/>
  <c r="N225" i="1" s="1"/>
  <c r="J228" i="1"/>
  <c r="N228" i="1" s="1"/>
  <c r="J231" i="1"/>
  <c r="N231" i="1" s="1"/>
  <c r="J234" i="1"/>
  <c r="N234" i="1" s="1"/>
  <c r="J237" i="1"/>
  <c r="N237" i="1" s="1"/>
  <c r="J240" i="1"/>
  <c r="N240" i="1" s="1"/>
  <c r="J204" i="1"/>
  <c r="N204" i="1" s="1"/>
  <c r="L201" i="1"/>
  <c r="N201" i="1" s="1"/>
  <c r="J202" i="1"/>
  <c r="N202" i="1" s="1"/>
  <c r="J205" i="1"/>
  <c r="N205" i="1" s="1"/>
  <c r="J208" i="1"/>
  <c r="N208" i="1" s="1"/>
  <c r="J211" i="1"/>
  <c r="N211" i="1" s="1"/>
  <c r="J214" i="1"/>
  <c r="N214" i="1" s="1"/>
  <c r="J217" i="1"/>
  <c r="N217" i="1" s="1"/>
  <c r="J220" i="1"/>
  <c r="N220" i="1" s="1"/>
  <c r="J223" i="1"/>
  <c r="N223" i="1" s="1"/>
  <c r="J226" i="1"/>
  <c r="N226" i="1" s="1"/>
  <c r="J229" i="1"/>
  <c r="N229" i="1" s="1"/>
  <c r="J232" i="1"/>
  <c r="N232" i="1" s="1"/>
  <c r="J235" i="1"/>
  <c r="N235" i="1" s="1"/>
  <c r="J238" i="1"/>
  <c r="N238" i="1" s="1"/>
  <c r="I242" i="1"/>
  <c r="J200" i="1"/>
  <c r="J203" i="1"/>
  <c r="N203" i="1" s="1"/>
  <c r="J206" i="1"/>
  <c r="N206" i="1" s="1"/>
  <c r="J209" i="1"/>
  <c r="N209" i="1" s="1"/>
  <c r="J212" i="1"/>
  <c r="N212" i="1" s="1"/>
  <c r="J215" i="1"/>
  <c r="N215" i="1" s="1"/>
  <c r="J218" i="1"/>
  <c r="N218" i="1" s="1"/>
  <c r="J221" i="1"/>
  <c r="N221" i="1" s="1"/>
  <c r="J224" i="1"/>
  <c r="N224" i="1" s="1"/>
  <c r="J227" i="1"/>
  <c r="N227" i="1" s="1"/>
  <c r="J230" i="1"/>
  <c r="N230" i="1" s="1"/>
  <c r="J233" i="1"/>
  <c r="N233" i="1" s="1"/>
  <c r="J236" i="1"/>
  <c r="N236" i="1" s="1"/>
  <c r="J239" i="1"/>
  <c r="N239" i="1" s="1"/>
  <c r="M193" i="1"/>
  <c r="N174" i="1"/>
  <c r="L151" i="1"/>
  <c r="N151" i="1" s="1"/>
  <c r="J153" i="1"/>
  <c r="L155" i="1"/>
  <c r="N155" i="1" s="1"/>
  <c r="J157" i="1"/>
  <c r="L159" i="1"/>
  <c r="N159" i="1" s="1"/>
  <c r="J161" i="1"/>
  <c r="L163" i="1"/>
  <c r="N163" i="1" s="1"/>
  <c r="J165" i="1"/>
  <c r="N165" i="1" s="1"/>
  <c r="L167" i="1"/>
  <c r="N167" i="1" s="1"/>
  <c r="J169" i="1"/>
  <c r="L171" i="1"/>
  <c r="N171" i="1" s="1"/>
  <c r="J173" i="1"/>
  <c r="N173" i="1" s="1"/>
  <c r="L175" i="1"/>
  <c r="N175" i="1" s="1"/>
  <c r="J177" i="1"/>
  <c r="L179" i="1"/>
  <c r="N179" i="1" s="1"/>
  <c r="J181" i="1"/>
  <c r="N181" i="1" s="1"/>
  <c r="L183" i="1"/>
  <c r="N183" i="1" s="1"/>
  <c r="J185" i="1"/>
  <c r="L187" i="1"/>
  <c r="N187" i="1" s="1"/>
  <c r="J189" i="1"/>
  <c r="N189" i="1" s="1"/>
  <c r="L191" i="1"/>
  <c r="N191" i="1" s="1"/>
  <c r="I193" i="1"/>
  <c r="K193" i="1"/>
  <c r="N282" i="1" l="1"/>
  <c r="N280" i="1"/>
  <c r="N265" i="1"/>
  <c r="N271" i="1"/>
  <c r="N286" i="1"/>
  <c r="N285" i="1"/>
  <c r="N270" i="1"/>
  <c r="N268" i="1"/>
  <c r="N266" i="1"/>
  <c r="N288" i="1"/>
  <c r="N275" i="1"/>
  <c r="N262" i="1"/>
  <c r="N261" i="1"/>
  <c r="N269" i="1"/>
  <c r="N267" i="1"/>
  <c r="N283" i="1"/>
  <c r="N257" i="1"/>
  <c r="N255" i="1"/>
  <c r="N278" i="1"/>
  <c r="N253" i="1"/>
  <c r="N287" i="1"/>
  <c r="N274" i="1"/>
  <c r="N273" i="1"/>
  <c r="N258" i="1"/>
  <c r="N256" i="1"/>
  <c r="J291" i="1"/>
  <c r="N281" i="1"/>
  <c r="N279" i="1"/>
  <c r="L291" i="1"/>
  <c r="N200" i="1"/>
  <c r="N242" i="1" s="1"/>
  <c r="J242" i="1"/>
  <c r="L242" i="1"/>
  <c r="N157" i="1"/>
  <c r="N185" i="1"/>
  <c r="N177" i="1"/>
  <c r="N169" i="1"/>
  <c r="N161" i="1"/>
  <c r="N153" i="1"/>
  <c r="L193" i="1"/>
  <c r="J193" i="1"/>
  <c r="M144" i="1"/>
  <c r="G144" i="1"/>
  <c r="I142" i="1"/>
  <c r="J142" i="1" s="1"/>
  <c r="I141" i="1"/>
  <c r="K141" i="1" s="1"/>
  <c r="I140" i="1"/>
  <c r="L140" i="1" s="1"/>
  <c r="I139" i="1"/>
  <c r="J139" i="1" s="1"/>
  <c r="I138" i="1"/>
  <c r="J138" i="1" s="1"/>
  <c r="I137" i="1"/>
  <c r="K137" i="1" s="1"/>
  <c r="I136" i="1"/>
  <c r="L136" i="1" s="1"/>
  <c r="I135" i="1"/>
  <c r="L135" i="1" s="1"/>
  <c r="I134" i="1"/>
  <c r="J134" i="1" s="1"/>
  <c r="I133" i="1"/>
  <c r="K133" i="1" s="1"/>
  <c r="I132" i="1"/>
  <c r="L132" i="1" s="1"/>
  <c r="I131" i="1"/>
  <c r="L131" i="1" s="1"/>
  <c r="I130" i="1"/>
  <c r="J130" i="1" s="1"/>
  <c r="I129" i="1"/>
  <c r="K129" i="1" s="1"/>
  <c r="I128" i="1"/>
  <c r="L128" i="1" s="1"/>
  <c r="I127" i="1"/>
  <c r="K127" i="1" s="1"/>
  <c r="I126" i="1"/>
  <c r="J126" i="1" s="1"/>
  <c r="I125" i="1"/>
  <c r="K125" i="1" s="1"/>
  <c r="I124" i="1"/>
  <c r="L124" i="1" s="1"/>
  <c r="I123" i="1"/>
  <c r="K123" i="1" s="1"/>
  <c r="I122" i="1"/>
  <c r="J122" i="1" s="1"/>
  <c r="I121" i="1"/>
  <c r="K121" i="1" s="1"/>
  <c r="I120" i="1"/>
  <c r="L120" i="1" s="1"/>
  <c r="I119" i="1"/>
  <c r="L119" i="1" s="1"/>
  <c r="I118" i="1"/>
  <c r="J118" i="1" s="1"/>
  <c r="I117" i="1"/>
  <c r="K117" i="1" s="1"/>
  <c r="I116" i="1"/>
  <c r="L116" i="1" s="1"/>
  <c r="I115" i="1"/>
  <c r="L115" i="1" s="1"/>
  <c r="I114" i="1"/>
  <c r="J114" i="1" s="1"/>
  <c r="I113" i="1"/>
  <c r="K113" i="1" s="1"/>
  <c r="I112" i="1"/>
  <c r="L112" i="1" s="1"/>
  <c r="I111" i="1"/>
  <c r="L111" i="1" s="1"/>
  <c r="I110" i="1"/>
  <c r="J110" i="1" s="1"/>
  <c r="I109" i="1"/>
  <c r="K109" i="1" s="1"/>
  <c r="I108" i="1"/>
  <c r="L108" i="1" s="1"/>
  <c r="I107" i="1"/>
  <c r="L107" i="1" s="1"/>
  <c r="I106" i="1"/>
  <c r="J106" i="1" s="1"/>
  <c r="I105" i="1"/>
  <c r="K105" i="1" s="1"/>
  <c r="I104" i="1"/>
  <c r="L104" i="1" s="1"/>
  <c r="I103" i="1"/>
  <c r="K103" i="1" s="1"/>
  <c r="I102" i="1"/>
  <c r="J102" i="1" s="1"/>
  <c r="N291" i="1" l="1"/>
  <c r="N292" i="1" s="1"/>
  <c r="J132" i="1"/>
  <c r="J123" i="1"/>
  <c r="L123" i="1"/>
  <c r="L118" i="1"/>
  <c r="K108" i="1"/>
  <c r="L103" i="1"/>
  <c r="L127" i="1"/>
  <c r="J120" i="1"/>
  <c r="J135" i="1"/>
  <c r="L130" i="1"/>
  <c r="K131" i="1"/>
  <c r="K107" i="1"/>
  <c r="K116" i="1"/>
  <c r="J108" i="1"/>
  <c r="K132" i="1"/>
  <c r="J104" i="1"/>
  <c r="J119" i="1"/>
  <c r="J128" i="1"/>
  <c r="L138" i="1"/>
  <c r="K128" i="1"/>
  <c r="K119" i="1"/>
  <c r="L110" i="1"/>
  <c r="J115" i="1"/>
  <c r="J124" i="1"/>
  <c r="L134" i="1"/>
  <c r="K139" i="1"/>
  <c r="K104" i="1"/>
  <c r="K115" i="1"/>
  <c r="K124" i="1"/>
  <c r="L139" i="1"/>
  <c r="J111" i="1"/>
  <c r="K120" i="1"/>
  <c r="K135" i="1"/>
  <c r="N135" i="1" s="1"/>
  <c r="J140" i="1"/>
  <c r="K111" i="1"/>
  <c r="L102" i="1"/>
  <c r="J107" i="1"/>
  <c r="J116" i="1"/>
  <c r="L126" i="1"/>
  <c r="J131" i="1"/>
  <c r="K140" i="1"/>
  <c r="L106" i="1"/>
  <c r="L114" i="1"/>
  <c r="J103" i="1"/>
  <c r="J112" i="1"/>
  <c r="L122" i="1"/>
  <c r="J127" i="1"/>
  <c r="N127" i="1" s="1"/>
  <c r="J136" i="1"/>
  <c r="K112" i="1"/>
  <c r="K136" i="1"/>
  <c r="N243" i="1"/>
  <c r="N193" i="1"/>
  <c r="N194" i="1" s="1"/>
  <c r="J105" i="1"/>
  <c r="J113" i="1"/>
  <c r="J121" i="1"/>
  <c r="J129" i="1"/>
  <c r="K102" i="1"/>
  <c r="L105" i="1"/>
  <c r="K106" i="1"/>
  <c r="L109" i="1"/>
  <c r="K110" i="1"/>
  <c r="L113" i="1"/>
  <c r="K114" i="1"/>
  <c r="L117" i="1"/>
  <c r="K118" i="1"/>
  <c r="L121" i="1"/>
  <c r="K122" i="1"/>
  <c r="L125" i="1"/>
  <c r="K126" i="1"/>
  <c r="L129" i="1"/>
  <c r="K130" i="1"/>
  <c r="L133" i="1"/>
  <c r="K134" i="1"/>
  <c r="L137" i="1"/>
  <c r="K138" i="1"/>
  <c r="L141" i="1"/>
  <c r="K142" i="1"/>
  <c r="I144" i="1"/>
  <c r="L142" i="1"/>
  <c r="J109" i="1"/>
  <c r="J117" i="1"/>
  <c r="J125" i="1"/>
  <c r="J133" i="1"/>
  <c r="J137" i="1"/>
  <c r="J141" i="1"/>
  <c r="G95" i="1"/>
  <c r="I93" i="1"/>
  <c r="L93" i="1" s="1"/>
  <c r="I92" i="1"/>
  <c r="J92" i="1" s="1"/>
  <c r="I91" i="1"/>
  <c r="K91" i="1" s="1"/>
  <c r="I90" i="1"/>
  <c r="K90" i="1" s="1"/>
  <c r="I89" i="1"/>
  <c r="L89" i="1" s="1"/>
  <c r="I88" i="1"/>
  <c r="J88" i="1" s="1"/>
  <c r="I87" i="1"/>
  <c r="K87" i="1" s="1"/>
  <c r="I86" i="1"/>
  <c r="L86" i="1" s="1"/>
  <c r="I85" i="1"/>
  <c r="L85" i="1" s="1"/>
  <c r="I84" i="1"/>
  <c r="J84" i="1" s="1"/>
  <c r="I83" i="1"/>
  <c r="K83" i="1" s="1"/>
  <c r="I82" i="1"/>
  <c r="L82" i="1" s="1"/>
  <c r="I81" i="1"/>
  <c r="L81" i="1" s="1"/>
  <c r="I80" i="1"/>
  <c r="J80" i="1" s="1"/>
  <c r="I79" i="1"/>
  <c r="K79" i="1" s="1"/>
  <c r="I78" i="1"/>
  <c r="L78" i="1" s="1"/>
  <c r="I77" i="1"/>
  <c r="L77" i="1" s="1"/>
  <c r="I76" i="1"/>
  <c r="K76" i="1" s="1"/>
  <c r="I75" i="1"/>
  <c r="K75" i="1" s="1"/>
  <c r="I74" i="1"/>
  <c r="K74" i="1" s="1"/>
  <c r="I73" i="1"/>
  <c r="J73" i="1" s="1"/>
  <c r="I72" i="1"/>
  <c r="J72" i="1" s="1"/>
  <c r="I71" i="1"/>
  <c r="J71" i="1" s="1"/>
  <c r="I70" i="1"/>
  <c r="L70" i="1" s="1"/>
  <c r="I69" i="1"/>
  <c r="J69" i="1" s="1"/>
  <c r="I68" i="1"/>
  <c r="J68" i="1" s="1"/>
  <c r="I67" i="1"/>
  <c r="K67" i="1" s="1"/>
  <c r="I66" i="1"/>
  <c r="K66" i="1" s="1"/>
  <c r="I65" i="1"/>
  <c r="J65" i="1" s="1"/>
  <c r="I64" i="1"/>
  <c r="J64" i="1" s="1"/>
  <c r="I63" i="1"/>
  <c r="K63" i="1" s="1"/>
  <c r="I62" i="1"/>
  <c r="L62" i="1" s="1"/>
  <c r="I61" i="1"/>
  <c r="J61" i="1" s="1"/>
  <c r="I60" i="1"/>
  <c r="K60" i="1" s="1"/>
  <c r="I59" i="1"/>
  <c r="J59" i="1" s="1"/>
  <c r="I58" i="1"/>
  <c r="J58" i="1" s="1"/>
  <c r="I57" i="1"/>
  <c r="J57" i="1" s="1"/>
  <c r="I56" i="1"/>
  <c r="K56" i="1" s="1"/>
  <c r="I55" i="1"/>
  <c r="J55" i="1" s="1"/>
  <c r="I54" i="1"/>
  <c r="J54" i="1" s="1"/>
  <c r="I53" i="1"/>
  <c r="N130" i="1" l="1"/>
  <c r="N140" i="1"/>
  <c r="N103" i="1"/>
  <c r="N124" i="1"/>
  <c r="N118" i="1"/>
  <c r="N132" i="1"/>
  <c r="N133" i="1"/>
  <c r="N123" i="1"/>
  <c r="N107" i="1"/>
  <c r="L74" i="1"/>
  <c r="N112" i="1"/>
  <c r="N109" i="1"/>
  <c r="L68" i="1"/>
  <c r="L90" i="1"/>
  <c r="L58" i="1"/>
  <c r="N131" i="1"/>
  <c r="N138" i="1"/>
  <c r="N116" i="1"/>
  <c r="N108" i="1"/>
  <c r="N139" i="1"/>
  <c r="J70" i="1"/>
  <c r="L76" i="1"/>
  <c r="K70" i="1"/>
  <c r="N136" i="1"/>
  <c r="N106" i="1"/>
  <c r="N115" i="1"/>
  <c r="J78" i="1"/>
  <c r="N125" i="1"/>
  <c r="K78" i="1"/>
  <c r="N126" i="1"/>
  <c r="N117" i="1"/>
  <c r="L65" i="1"/>
  <c r="K73" i="1"/>
  <c r="N120" i="1"/>
  <c r="K57" i="1"/>
  <c r="L73" i="1"/>
  <c r="N122" i="1"/>
  <c r="K58" i="1"/>
  <c r="J74" i="1"/>
  <c r="N74" i="1" s="1"/>
  <c r="L80" i="1"/>
  <c r="N142" i="1"/>
  <c r="L144" i="1"/>
  <c r="K54" i="1"/>
  <c r="L64" i="1"/>
  <c r="K69" i="1"/>
  <c r="L84" i="1"/>
  <c r="L54" i="1"/>
  <c r="L69" i="1"/>
  <c r="J90" i="1"/>
  <c r="L60" i="1"/>
  <c r="K65" i="1"/>
  <c r="N65" i="1" s="1"/>
  <c r="K85" i="1"/>
  <c r="N121" i="1"/>
  <c r="J86" i="1"/>
  <c r="N105" i="1"/>
  <c r="N111" i="1"/>
  <c r="L61" i="1"/>
  <c r="J66" i="1"/>
  <c r="K81" i="1"/>
  <c r="K86" i="1"/>
  <c r="K89" i="1"/>
  <c r="K61" i="1"/>
  <c r="N114" i="1"/>
  <c r="L56" i="1"/>
  <c r="I95" i="1"/>
  <c r="L57" i="1"/>
  <c r="J62" i="1"/>
  <c r="L66" i="1"/>
  <c r="J82" i="1"/>
  <c r="N128" i="1"/>
  <c r="K62" i="1"/>
  <c r="L72" i="1"/>
  <c r="K77" i="1"/>
  <c r="K82" i="1"/>
  <c r="N141" i="1"/>
  <c r="N134" i="1"/>
  <c r="N110" i="1"/>
  <c r="N119" i="1"/>
  <c r="K53" i="1"/>
  <c r="L53" i="1"/>
  <c r="L88" i="1"/>
  <c r="N137" i="1"/>
  <c r="N104" i="1"/>
  <c r="N113" i="1"/>
  <c r="J144" i="1"/>
  <c r="K144" i="1"/>
  <c r="N129" i="1"/>
  <c r="N102" i="1"/>
  <c r="K55" i="1"/>
  <c r="J56" i="1"/>
  <c r="K59" i="1"/>
  <c r="J60" i="1"/>
  <c r="K71" i="1"/>
  <c r="J76" i="1"/>
  <c r="N76" i="1" s="1"/>
  <c r="J53" i="1"/>
  <c r="L55" i="1"/>
  <c r="L59" i="1"/>
  <c r="L63" i="1"/>
  <c r="K64" i="1"/>
  <c r="N64" i="1" s="1"/>
  <c r="L67" i="1"/>
  <c r="K68" i="1"/>
  <c r="L71" i="1"/>
  <c r="K72" i="1"/>
  <c r="L75" i="1"/>
  <c r="J77" i="1"/>
  <c r="L79" i="1"/>
  <c r="K80" i="1"/>
  <c r="J81" i="1"/>
  <c r="L83" i="1"/>
  <c r="K84" i="1"/>
  <c r="J85" i="1"/>
  <c r="L87" i="1"/>
  <c r="K88" i="1"/>
  <c r="J89" i="1"/>
  <c r="L91" i="1"/>
  <c r="K92" i="1"/>
  <c r="J93" i="1"/>
  <c r="L92" i="1"/>
  <c r="K93" i="1"/>
  <c r="J67" i="1"/>
  <c r="J75" i="1"/>
  <c r="J79" i="1"/>
  <c r="J83" i="1"/>
  <c r="J87" i="1"/>
  <c r="J91" i="1"/>
  <c r="J63" i="1"/>
  <c r="M46" i="1"/>
  <c r="G46" i="1"/>
  <c r="N84" i="1" l="1"/>
  <c r="N61" i="1"/>
  <c r="L145" i="1"/>
  <c r="N90" i="1"/>
  <c r="N70" i="1"/>
  <c r="N68" i="1"/>
  <c r="N58" i="1"/>
  <c r="N80" i="1"/>
  <c r="N73" i="1"/>
  <c r="N87" i="1"/>
  <c r="N89" i="1"/>
  <c r="N54" i="1"/>
  <c r="N60" i="1"/>
  <c r="N72" i="1"/>
  <c r="N63" i="1"/>
  <c r="N82" i="1"/>
  <c r="N77" i="1"/>
  <c r="N78" i="1"/>
  <c r="N59" i="1"/>
  <c r="N56" i="1"/>
  <c r="N66" i="1"/>
  <c r="N55" i="1"/>
  <c r="N83" i="1"/>
  <c r="N85" i="1"/>
  <c r="N69" i="1"/>
  <c r="N79" i="1"/>
  <c r="N57" i="1"/>
  <c r="N62" i="1"/>
  <c r="N86" i="1"/>
  <c r="N67" i="1"/>
  <c r="N88" i="1"/>
  <c r="N81" i="1"/>
  <c r="N71" i="1"/>
  <c r="N91" i="1"/>
  <c r="L95" i="1"/>
  <c r="N92" i="1"/>
  <c r="N144" i="1"/>
  <c r="N145" i="1" s="1"/>
  <c r="K95" i="1"/>
  <c r="J95" i="1"/>
  <c r="N75" i="1"/>
  <c r="N93" i="1"/>
  <c r="Q41" i="2"/>
  <c r="Q42" i="2"/>
  <c r="P43" i="2"/>
  <c r="O43" i="2"/>
  <c r="N43" i="2"/>
  <c r="M43" i="2"/>
  <c r="L43" i="2"/>
  <c r="K43" i="2"/>
  <c r="J43" i="2"/>
  <c r="I43" i="2"/>
  <c r="H43" i="2"/>
  <c r="G43" i="2"/>
  <c r="F43" i="2"/>
  <c r="E43" i="2"/>
  <c r="O43" i="4"/>
  <c r="N43" i="4"/>
  <c r="M43" i="4"/>
  <c r="L43" i="4"/>
  <c r="K43" i="4"/>
  <c r="J43" i="4"/>
  <c r="I43" i="4"/>
  <c r="H43" i="4"/>
  <c r="G43" i="4"/>
  <c r="F43" i="4"/>
  <c r="E43" i="4"/>
  <c r="D43" i="4"/>
  <c r="L96" i="1" l="1"/>
  <c r="I40" i="1"/>
  <c r="I43" i="1"/>
  <c r="J43" i="1" s="1"/>
  <c r="J40" i="1" l="1"/>
  <c r="L43" i="1"/>
  <c r="K43" i="1"/>
  <c r="L40" i="1"/>
  <c r="K40" i="1"/>
  <c r="N43" i="1" l="1"/>
  <c r="N40" i="1"/>
  <c r="Q38" i="2"/>
  <c r="Q39" i="2"/>
  <c r="Q40" i="2"/>
  <c r="I10" i="1"/>
  <c r="J10" i="1" s="1"/>
  <c r="I11" i="1"/>
  <c r="L11" i="1" s="1"/>
  <c r="I5" i="1"/>
  <c r="I6" i="1"/>
  <c r="I12" i="1"/>
  <c r="I13" i="1"/>
  <c r="I14" i="1"/>
  <c r="I15" i="1"/>
  <c r="I8" i="1"/>
  <c r="I7" i="1"/>
  <c r="I23" i="1"/>
  <c r="I24" i="1"/>
  <c r="I21" i="1"/>
  <c r="I22" i="1"/>
  <c r="I26" i="1"/>
  <c r="I20" i="1"/>
  <c r="I25" i="1"/>
  <c r="I27" i="1"/>
  <c r="I28" i="1"/>
  <c r="I17" i="1"/>
  <c r="I18" i="1"/>
  <c r="I32" i="1"/>
  <c r="I33" i="1"/>
  <c r="I19" i="1"/>
  <c r="I31" i="1"/>
  <c r="I41" i="1"/>
  <c r="I42" i="1"/>
  <c r="I36" i="1"/>
  <c r="I37" i="1"/>
  <c r="I35" i="1"/>
  <c r="I38" i="1"/>
  <c r="I39" i="1"/>
  <c r="I34" i="1"/>
  <c r="I29" i="1"/>
  <c r="I30" i="1"/>
  <c r="I16" i="1"/>
  <c r="I44" i="1"/>
  <c r="I9" i="1"/>
  <c r="I4" i="1"/>
  <c r="I46" i="1" l="1"/>
  <c r="J11" i="1"/>
  <c r="L10" i="1"/>
  <c r="K11" i="1"/>
  <c r="K10" i="1"/>
  <c r="N10" i="1" l="1"/>
  <c r="N11" i="1"/>
  <c r="Q37" i="2"/>
  <c r="K6" i="1"/>
  <c r="K5" i="1"/>
  <c r="J27" i="1"/>
  <c r="L28" i="1"/>
  <c r="L16" i="1"/>
  <c r="K44" i="1"/>
  <c r="J9" i="1"/>
  <c r="L12" i="1"/>
  <c r="J13" i="1"/>
  <c r="K13" i="1"/>
  <c r="L14" i="1"/>
  <c r="L15" i="1"/>
  <c r="J29" i="1"/>
  <c r="K17" i="1"/>
  <c r="K33" i="1"/>
  <c r="L7" i="1"/>
  <c r="L23" i="1"/>
  <c r="L24" i="1"/>
  <c r="K21" i="1"/>
  <c r="K22" i="1"/>
  <c r="K26" i="1"/>
  <c r="K25" i="1"/>
  <c r="K20" i="1"/>
  <c r="K8" i="1"/>
  <c r="K39" i="1"/>
  <c r="K34" i="1"/>
  <c r="K19" i="1"/>
  <c r="K18" i="1"/>
  <c r="J32" i="1"/>
  <c r="L37" i="1"/>
  <c r="J38" i="1"/>
  <c r="K36" i="1"/>
  <c r="J36" i="1"/>
  <c r="K35" i="1"/>
  <c r="L42" i="1"/>
  <c r="K31" i="1"/>
  <c r="L41" i="1"/>
  <c r="J30" i="1"/>
  <c r="L17" i="1"/>
  <c r="L13" i="1"/>
  <c r="K23" i="1"/>
  <c r="J23" i="1"/>
  <c r="K4" i="1"/>
  <c r="Q11" i="2"/>
  <c r="Q7" i="2"/>
  <c r="Q33" i="2"/>
  <c r="Q2" i="2"/>
  <c r="Q17" i="2"/>
  <c r="Q25" i="2"/>
  <c r="Q28" i="2"/>
  <c r="Q31" i="2"/>
  <c r="Q27" i="2"/>
  <c r="Q18" i="2"/>
  <c r="Q24" i="2"/>
  <c r="Q10" i="2"/>
  <c r="Q30" i="2"/>
  <c r="Q35" i="2"/>
  <c r="Q34" i="2"/>
  <c r="Q36" i="2"/>
  <c r="Q29" i="2"/>
  <c r="Q26" i="2"/>
  <c r="Q23" i="2"/>
  <c r="Q22" i="2"/>
  <c r="Q21" i="2"/>
  <c r="Q20" i="2"/>
  <c r="Q19" i="2"/>
  <c r="Q16" i="2"/>
  <c r="Q15" i="2"/>
  <c r="Q14" i="2"/>
  <c r="Q12" i="2"/>
  <c r="Q9" i="2"/>
  <c r="Q8" i="2"/>
  <c r="Q5" i="2"/>
  <c r="Q4" i="2"/>
  <c r="Q3" i="2"/>
  <c r="Q32" i="2"/>
  <c r="Q13" i="2"/>
  <c r="Q6" i="2"/>
  <c r="L25" i="1"/>
  <c r="K28" i="1"/>
  <c r="J25" i="1"/>
  <c r="J19" i="1"/>
  <c r="J20" i="1"/>
  <c r="L36" i="1"/>
  <c r="J16" i="1"/>
  <c r="L8" i="1"/>
  <c r="J8" i="1"/>
  <c r="K14" i="1"/>
  <c r="S43" i="4" l="1"/>
  <c r="Q43" i="2"/>
  <c r="J35" i="1"/>
  <c r="L30" i="1"/>
  <c r="J15" i="1"/>
  <c r="K12" i="1"/>
  <c r="K30" i="1"/>
  <c r="J34" i="1"/>
  <c r="L34" i="1"/>
  <c r="K15" i="1"/>
  <c r="J17" i="1"/>
  <c r="N17" i="1" s="1"/>
  <c r="J14" i="1"/>
  <c r="N14" i="1" s="1"/>
  <c r="J41" i="1"/>
  <c r="L31" i="1"/>
  <c r="L35" i="1"/>
  <c r="J28" i="1"/>
  <c r="N28" i="1" s="1"/>
  <c r="L33" i="1"/>
  <c r="K41" i="1"/>
  <c r="K32" i="1"/>
  <c r="J31" i="1"/>
  <c r="J22" i="1"/>
  <c r="L39" i="1"/>
  <c r="L20" i="1"/>
  <c r="N20" i="1" s="1"/>
  <c r="L32" i="1"/>
  <c r="J33" i="1"/>
  <c r="L21" i="1"/>
  <c r="L22" i="1"/>
  <c r="L19" i="1"/>
  <c r="N19" i="1" s="1"/>
  <c r="J21" i="1"/>
  <c r="K38" i="1"/>
  <c r="L29" i="1"/>
  <c r="J7" i="1"/>
  <c r="N36" i="1"/>
  <c r="L38" i="1"/>
  <c r="N8" i="1"/>
  <c r="K29" i="1"/>
  <c r="L4" i="1"/>
  <c r="K7" i="1"/>
  <c r="L26" i="1"/>
  <c r="N13" i="1"/>
  <c r="J44" i="1"/>
  <c r="L5" i="1"/>
  <c r="J37" i="1"/>
  <c r="J5" i="1"/>
  <c r="L44" i="1"/>
  <c r="K37" i="1"/>
  <c r="N23" i="1"/>
  <c r="J4" i="1"/>
  <c r="N25" i="1"/>
  <c r="L18" i="1"/>
  <c r="J42" i="1"/>
  <c r="J26" i="1"/>
  <c r="J24" i="1"/>
  <c r="J39" i="1"/>
  <c r="L9" i="1"/>
  <c r="K42" i="1"/>
  <c r="J12" i="1"/>
  <c r="K24" i="1"/>
  <c r="L27" i="1"/>
  <c r="K16" i="1"/>
  <c r="N16" i="1" s="1"/>
  <c r="J18" i="1"/>
  <c r="K27" i="1"/>
  <c r="K9" i="1"/>
  <c r="L6" i="1"/>
  <c r="J6" i="1"/>
  <c r="K46" i="1" l="1"/>
  <c r="L46" i="1"/>
  <c r="N33" i="1"/>
  <c r="J46" i="1"/>
  <c r="N41" i="1"/>
  <c r="N35" i="1"/>
  <c r="N22" i="1"/>
  <c r="N34" i="1"/>
  <c r="N4" i="1"/>
  <c r="N21" i="1"/>
  <c r="N15" i="1"/>
  <c r="N39" i="1"/>
  <c r="N5" i="1"/>
  <c r="N12" i="1"/>
  <c r="N32" i="1"/>
  <c r="N30" i="1"/>
  <c r="N6" i="1"/>
  <c r="N31" i="1"/>
  <c r="N44" i="1"/>
  <c r="N9" i="1"/>
  <c r="N26" i="1"/>
  <c r="N37" i="1"/>
  <c r="N29" i="1"/>
  <c r="N38" i="1"/>
  <c r="N7" i="1"/>
  <c r="N27" i="1"/>
  <c r="N18" i="1"/>
  <c r="N42" i="1"/>
  <c r="N24" i="1"/>
  <c r="N53" i="1"/>
  <c r="N95" i="1" s="1"/>
  <c r="N96" i="1" s="1"/>
  <c r="M95" i="1"/>
  <c r="Q53" i="1"/>
  <c r="L47" i="1" l="1"/>
  <c r="N46" i="1"/>
  <c r="Q95" i="1"/>
  <c r="Q102" i="1"/>
  <c r="Q144" i="1" s="1"/>
</calcChain>
</file>

<file path=xl/sharedStrings.xml><?xml version="1.0" encoding="utf-8"?>
<sst xmlns="http://schemas.openxmlformats.org/spreadsheetml/2006/main" count="2942" uniqueCount="172">
  <si>
    <t>Projected Funded Pupil Count</t>
  </si>
  <si>
    <t>Projected Per Pupil Revenue</t>
  </si>
  <si>
    <t>TOTAL FUNDING FROM PUBLIC SCHOOL FINANCE ACT</t>
  </si>
  <si>
    <t>Monthly Entitlement</t>
  </si>
  <si>
    <t>Withholding for CDE Administrative Overhead @ 1%</t>
  </si>
  <si>
    <t>Withholding for Institute Administrative Overhead @ 3%</t>
  </si>
  <si>
    <t>Amount to be Distributed to Institute Charter Schools</t>
  </si>
  <si>
    <t>Commerce City</t>
  </si>
  <si>
    <t>Eagle</t>
  </si>
  <si>
    <t>Colo Springs</t>
  </si>
  <si>
    <t>Colorado Springs Charter Academy</t>
  </si>
  <si>
    <t>Roaring Fork</t>
  </si>
  <si>
    <t>Durango</t>
  </si>
  <si>
    <t>Mountain Middle School</t>
  </si>
  <si>
    <t>Poudre</t>
  </si>
  <si>
    <t>Mesa 51</t>
  </si>
  <si>
    <t>Caprock Academy</t>
  </si>
  <si>
    <t>Treasurer's Intercept Program</t>
  </si>
  <si>
    <t>Aurora</t>
  </si>
  <si>
    <t>Mountain Song Community School</t>
  </si>
  <si>
    <t>School Code</t>
  </si>
  <si>
    <t>School Name</t>
  </si>
  <si>
    <t>Salida</t>
  </si>
  <si>
    <t>0015</t>
  </si>
  <si>
    <t>1882;9037;9040</t>
  </si>
  <si>
    <t>0655</t>
  </si>
  <si>
    <t>2837</t>
  </si>
  <si>
    <t>7278</t>
  </si>
  <si>
    <t>5957</t>
  </si>
  <si>
    <t>6219</t>
  </si>
  <si>
    <t>2196</t>
  </si>
  <si>
    <t>0653</t>
  </si>
  <si>
    <t>8825</t>
  </si>
  <si>
    <t>1791</t>
  </si>
  <si>
    <t>1795</t>
  </si>
  <si>
    <t>3326</t>
  </si>
  <si>
    <t>5851</t>
  </si>
  <si>
    <t>4403</t>
  </si>
  <si>
    <t>7512</t>
  </si>
  <si>
    <t>8821</t>
  </si>
  <si>
    <t>0075</t>
  </si>
  <si>
    <t>5453</t>
  </si>
  <si>
    <t>0657</t>
  </si>
  <si>
    <t>2067</t>
  </si>
  <si>
    <t>1279</t>
  </si>
  <si>
    <t>2035</t>
  </si>
  <si>
    <t>3439</t>
  </si>
  <si>
    <t>5423</t>
  </si>
  <si>
    <t>Colorado Military Academy</t>
  </si>
  <si>
    <t>1505</t>
  </si>
  <si>
    <t>1633</t>
  </si>
  <si>
    <t>5845</t>
  </si>
  <si>
    <t>8061</t>
  </si>
  <si>
    <t>Golden View Charter Academy</t>
  </si>
  <si>
    <t>Jefferson</t>
  </si>
  <si>
    <t>District 27J</t>
  </si>
  <si>
    <t>Adams</t>
  </si>
  <si>
    <t>Douglas</t>
  </si>
  <si>
    <t>Mesa</t>
  </si>
  <si>
    <t>Arapahoe</t>
  </si>
  <si>
    <t>El Paso</t>
  </si>
  <si>
    <t>La Plata</t>
  </si>
  <si>
    <t>Larimer</t>
  </si>
  <si>
    <t>Garfield</t>
  </si>
  <si>
    <t>Chaffee</t>
  </si>
  <si>
    <t>Routt</t>
  </si>
  <si>
    <t>3393</t>
  </si>
  <si>
    <t>6266;3513</t>
  </si>
  <si>
    <t>July</t>
  </si>
  <si>
    <t>County</t>
  </si>
  <si>
    <t>District</t>
  </si>
  <si>
    <t>School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</si>
  <si>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</si>
  <si>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</si>
  <si>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</si>
  <si>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</si>
  <si>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</si>
  <si>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</si>
  <si>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</si>
  <si>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</si>
  <si>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</si>
  <si>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</si>
  <si>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</si>
  <si>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Total to Date</t>
  </si>
  <si>
    <t>5431</t>
  </si>
  <si>
    <t>0493</t>
  </si>
  <si>
    <t>0149</t>
  </si>
  <si>
    <t>1387</t>
  </si>
  <si>
    <t>1371</t>
  </si>
  <si>
    <t>Coperni 3</t>
  </si>
  <si>
    <t>Axis International Academy</t>
  </si>
  <si>
    <t>Coperni 2</t>
  </si>
  <si>
    <t>Totals</t>
  </si>
  <si>
    <t>0020</t>
  </si>
  <si>
    <t>6914</t>
  </si>
  <si>
    <t>0030</t>
  </si>
  <si>
    <t>0040</t>
  </si>
  <si>
    <t>0070</t>
  </si>
  <si>
    <t>0180</t>
  </si>
  <si>
    <t>0500</t>
  </si>
  <si>
    <t>0900</t>
  </si>
  <si>
    <t>0910</t>
  </si>
  <si>
    <t>1010</t>
  </si>
  <si>
    <t>1180</t>
  </si>
  <si>
    <t>1420</t>
  </si>
  <si>
    <t>1520</t>
  </si>
  <si>
    <t>1550</t>
  </si>
  <si>
    <t>2000</t>
  </si>
  <si>
    <t>2770</t>
  </si>
  <si>
    <t>Adams 12</t>
  </si>
  <si>
    <t>0079</t>
  </si>
  <si>
    <t>1005</t>
  </si>
  <si>
    <t>Steamboat</t>
  </si>
  <si>
    <t>Wesminster 50</t>
  </si>
  <si>
    <t>Academy Of Charter Schools</t>
  </si>
  <si>
    <t>Global Village Academy - Northglenn</t>
  </si>
  <si>
    <t>The Pinnacle Charter School</t>
  </si>
  <si>
    <t>Colorado Early Colleges - Aurora</t>
  </si>
  <si>
    <t>Montessori Del Mundo Charter School</t>
  </si>
  <si>
    <t>New America School - Lowry</t>
  </si>
  <si>
    <t>New Legacy Charter School</t>
  </si>
  <si>
    <t>High Point Academy</t>
  </si>
  <si>
    <t>Community Leadership Academy/Victory Prep</t>
  </si>
  <si>
    <t xml:space="preserve">Colorado Early Colleges - Colorado Springs </t>
  </si>
  <si>
    <t>Colorado International Language Academy</t>
  </si>
  <si>
    <t>James Irwin Charter Academy</t>
  </si>
  <si>
    <t>Thomas Maclaren State Charter School</t>
  </si>
  <si>
    <t>Ascent Classical Academies Dougco</t>
  </si>
  <si>
    <t>Colorado Early Colleges - Douglas County</t>
  </si>
  <si>
    <t>Animas High School</t>
  </si>
  <si>
    <t>Stone Creek School</t>
  </si>
  <si>
    <t>Monument View Montessori Charter School</t>
  </si>
  <si>
    <t>Academy Of Arts &amp; Knowledge</t>
  </si>
  <si>
    <t>Ascent Classical Academies Noco</t>
  </si>
  <si>
    <t>Colorado Early College - Windsor</t>
  </si>
  <si>
    <t>Colorado Early College - Fort Collins</t>
  </si>
  <si>
    <t>Colorado Early College - Fort Collins West</t>
  </si>
  <si>
    <t>Ross Montessori School</t>
  </si>
  <si>
    <t>Two Rivers Community School</t>
  </si>
  <si>
    <t>Salida Montessori Charter School</t>
  </si>
  <si>
    <t>Mountain Village Montessori Charter School</t>
  </si>
  <si>
    <t>Crown Pointe Charter Academy</t>
  </si>
  <si>
    <t>Early College Of Arvada</t>
  </si>
  <si>
    <t>Ricardo Flores Magon Academy</t>
  </si>
  <si>
    <t>5169</t>
  </si>
  <si>
    <t>Pueblo School for Arts &amp; Sciences e-Learning Academy</t>
  </si>
  <si>
    <t>Montezuma-Cortez</t>
  </si>
  <si>
    <t>5313</t>
  </si>
  <si>
    <t>Kwiyagat Community Academy</t>
  </si>
  <si>
    <t>JULY 2021 PAYMENT</t>
  </si>
  <si>
    <t>FY 2021-22 Charter School Institute Funding by School</t>
  </si>
  <si>
    <t>Montezuma</t>
  </si>
  <si>
    <t>AUGUST 2021 PAYMENT</t>
  </si>
  <si>
    <t>SEPTEMBER 2021 PAYMENT</t>
  </si>
  <si>
    <t>August Credit/Debit to Apply to September</t>
  </si>
  <si>
    <t>August Treasurer's Intercept Program Actual:</t>
  </si>
  <si>
    <t>September Treasurer's Intercept Program Actual:</t>
  </si>
  <si>
    <t>With August Credit/Debit Applied to September</t>
  </si>
  <si>
    <t>OCTOBER 2021 PAYMENT</t>
  </si>
  <si>
    <t>NOVEMBER 2021 PAYMENT</t>
  </si>
  <si>
    <t>DECEMBER 2021 PAYMENT</t>
  </si>
  <si>
    <t>JANUARY 2022 PAYMENT</t>
  </si>
  <si>
    <t>FEBRUARY 2022 PAYMENT</t>
  </si>
  <si>
    <t>MARCH 2022 PAYMENT</t>
  </si>
  <si>
    <t>ASCENT
Pupil
Count</t>
  </si>
  <si>
    <t>ASCENT PPR =</t>
  </si>
  <si>
    <t>APRIL 2022 PAYMENT</t>
  </si>
  <si>
    <t>MAY 2022 PAYMENT</t>
  </si>
  <si>
    <t>JUNE 2022 PAYMENT</t>
  </si>
  <si>
    <t>Annual Entitlement</t>
  </si>
  <si>
    <t>Difference</t>
  </si>
  <si>
    <t>Annual Admin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</si>
</sst>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_);[Red]\(#,##0.0\)"/>
  </numFmts>
  <fonts count="11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name val="Calibri"/>
      <family val="2"/>
      <scheme val="minor"/>
    </font>
    <font>
      <b/>
      <i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27">
    <xf numFmtId="0" fontId="0" fillId="0" borderId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0" fontId="1" fillId="0" borderId="0"/>
    <xf numFmtId="4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40" fontId="1" fillId="0" borderId="0"/>
    <xf numFmtId="40" fontId="1" fillId="0" borderId="0"/>
    <xf numFmtId="40" fontId="1" fillId="0" borderId="0"/>
    <xf numFmtId="40" fontId="4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5" fillId="0" borderId="0"/>
    <xf numFmtId="40" fontId="1" fillId="0" borderId="0"/>
    <xf numFmtId="44" fontId="5" fillId="0" borderId="0" applyFont="0" applyFill="0" applyBorder="0" applyAlignment="0" applyProtection="0"/>
  </cellStyleXfs>
  <cellXfs count="46">
    <xf numFmtId="0" fontId="0" fillId="0" borderId="0" xfId="0"/>
    <xf numFmtId="40" fontId="2" fillId="0" borderId="0" xfId="5" applyFont="1"/>
    <xf numFmtId="40" fontId="2" fillId="0" borderId="0" xfId="5" applyNumberFormat="1" applyFont="1" applyBorder="1" applyAlignment="1">
      <alignment wrapText="1"/>
    </xf>
    <xf numFmtId="40" fontId="2" fillId="0" borderId="0" xfId="5" applyFont="1" applyBorder="1" applyAlignment="1">
      <alignment wrapText="1"/>
    </xf>
    <xf numFmtId="0" fontId="2" fillId="0" borderId="0" xfId="5" applyNumberFormat="1" applyFont="1"/>
    <xf numFmtId="40" fontId="2" fillId="0" borderId="0" xfId="5" applyFont="1" applyFill="1"/>
    <xf numFmtId="40" fontId="7" fillId="0" borderId="0" xfId="0" applyNumberFormat="1" applyFont="1" applyFill="1" applyBorder="1"/>
    <xf numFmtId="40" fontId="7" fillId="0" borderId="0" xfId="5" applyFont="1"/>
    <xf numFmtId="40" fontId="7" fillId="0" borderId="0" xfId="0" applyNumberFormat="1" applyFont="1"/>
    <xf numFmtId="40" fontId="2" fillId="0" borderId="0" xfId="5" applyFont="1" applyFill="1" applyBorder="1" applyAlignment="1">
      <alignment wrapText="1"/>
    </xf>
    <xf numFmtId="40" fontId="3" fillId="2" borderId="0" xfId="0" applyNumberFormat="1" applyFont="1" applyFill="1" applyBorder="1" applyAlignment="1">
      <alignment wrapText="1"/>
    </xf>
    <xf numFmtId="40" fontId="7" fillId="2" borderId="0" xfId="0" applyNumberFormat="1" applyFont="1" applyFill="1" applyBorder="1"/>
    <xf numFmtId="0" fontId="7" fillId="0" borderId="0" xfId="0" applyFont="1"/>
    <xf numFmtId="40" fontId="2" fillId="0" borderId="0" xfId="5" applyFont="1" applyFill="1" applyBorder="1" applyAlignment="1">
      <alignment horizontal="center" wrapText="1"/>
    </xf>
    <xf numFmtId="0" fontId="7" fillId="0" borderId="0" xfId="0" applyFont="1" applyFill="1"/>
    <xf numFmtId="4" fontId="7" fillId="0" borderId="0" xfId="0" applyNumberFormat="1" applyFont="1"/>
    <xf numFmtId="40" fontId="8" fillId="2" borderId="0" xfId="0" applyNumberFormat="1" applyFont="1" applyFill="1" applyBorder="1"/>
    <xf numFmtId="40" fontId="7" fillId="0" borderId="0" xfId="5" applyFont="1" applyFill="1"/>
    <xf numFmtId="0" fontId="7" fillId="2" borderId="0" xfId="0" applyFont="1" applyFill="1"/>
    <xf numFmtId="40" fontId="3" fillId="2" borderId="0" xfId="0" applyNumberFormat="1" applyFont="1" applyFill="1" applyBorder="1" applyAlignment="1"/>
    <xf numFmtId="49" fontId="7" fillId="0" borderId="0" xfId="0" quotePrefix="1" applyNumberFormat="1" applyFont="1" applyFill="1"/>
    <xf numFmtId="49" fontId="7" fillId="0" borderId="0" xfId="0" quotePrefix="1" applyNumberFormat="1" applyFont="1"/>
    <xf numFmtId="40" fontId="3" fillId="2" borderId="0" xfId="5" applyFont="1" applyFill="1" applyBorder="1" applyAlignment="1">
      <alignment horizontal="center" wrapText="1"/>
    </xf>
    <xf numFmtId="40" fontId="0" fillId="0" borderId="0" xfId="0" applyNumberFormat="1"/>
    <xf numFmtId="0" fontId="6" fillId="0" borderId="0" xfId="0" applyFont="1"/>
    <xf numFmtId="0" fontId="6" fillId="0" borderId="0" xfId="0" applyFont="1" applyAlignment="1">
      <alignment horizontal="center"/>
    </xf>
    <xf numFmtId="43" fontId="5" fillId="0" borderId="0" xfId="1" applyFont="1"/>
    <xf numFmtId="40" fontId="9" fillId="0" borderId="0" xfId="5" applyNumberFormat="1" applyFont="1" applyBorder="1" applyAlignment="1">
      <alignment wrapText="1"/>
    </xf>
    <xf numFmtId="0" fontId="7" fillId="0" borderId="0" xfId="0" quotePrefix="1" applyFont="1" applyFill="1"/>
    <xf numFmtId="0" fontId="7" fillId="0" borderId="0" xfId="0" quotePrefix="1" applyFont="1"/>
    <xf numFmtId="164" fontId="7" fillId="0" borderId="0" xfId="0" applyNumberFormat="1" applyFont="1" applyFill="1" applyBorder="1"/>
    <xf numFmtId="164" fontId="7" fillId="0" borderId="0" xfId="0" applyNumberFormat="1" applyFont="1"/>
    <xf numFmtId="40" fontId="8" fillId="2" borderId="0" xfId="0" applyNumberFormat="1" applyFont="1" applyFill="1"/>
    <xf numFmtId="40" fontId="3" fillId="2" borderId="0" xfId="0" applyNumberFormat="1" applyFont="1" applyFill="1" applyAlignment="1">
      <alignment wrapText="1"/>
    </xf>
    <xf numFmtId="40" fontId="3" fillId="2" borderId="0" xfId="0" applyNumberFormat="1" applyFont="1" applyFill="1"/>
    <xf numFmtId="40" fontId="7" fillId="2" borderId="0" xfId="0" applyNumberFormat="1" applyFont="1" applyFill="1"/>
    <xf numFmtId="40" fontId="3" fillId="2" borderId="0" xfId="5" applyFont="1" applyFill="1" applyAlignment="1">
      <alignment horizontal="center" wrapText="1"/>
    </xf>
    <xf numFmtId="40" fontId="2" fillId="0" borderId="0" xfId="5" applyFont="1" applyAlignment="1">
      <alignment horizontal="center" wrapText="1"/>
    </xf>
    <xf numFmtId="40" fontId="2" fillId="0" borderId="0" xfId="5" applyFont="1" applyAlignment="1">
      <alignment wrapText="1"/>
    </xf>
    <xf numFmtId="40" fontId="2" fillId="0" borderId="0" xfId="5" applyFont="1" applyFill="1" applyAlignment="1">
      <alignment wrapText="1"/>
    </xf>
    <xf numFmtId="0" fontId="0" fillId="0" borderId="0" xfId="0"/>
    <xf numFmtId="40" fontId="7" fillId="0" borderId="0" xfId="0" applyNumberFormat="1" applyFont="1"/>
    <xf numFmtId="0" fontId="10" fillId="0" borderId="0" xfId="0" applyFont="1"/>
    <xf numFmtId="40" fontId="10" fillId="0" borderId="0" xfId="0" applyNumberFormat="1" applyFont="1"/>
    <xf numFmtId="44" fontId="0" fillId="0" borderId="0" xfId="26" applyFont="1"/>
    <xf numFmtId="44" fontId="0" fillId="0" borderId="0" xfId="0" applyNumberFormat="1"/>
  </cellXfs>
  <cellStyles count="27">
    <cellStyle name="Comma" xfId="1" builtinId="3"/>
    <cellStyle name="Comma 2" xfId="2" xr:uid="{00000000-0005-0000-0000-000001000000}"/>
    <cellStyle name="Comma0" xfId="3" xr:uid="{00000000-0005-0000-0000-000002000000}"/>
    <cellStyle name="Currency" xfId="26" builtinId="4"/>
    <cellStyle name="Currency 2" xfId="4" xr:uid="{00000000-0005-0000-0000-000003000000}"/>
    <cellStyle name="Normal" xfId="0" builtinId="0"/>
    <cellStyle name="Normal 2" xfId="5" xr:uid="{00000000-0005-0000-0000-000005000000}"/>
    <cellStyle name="Normal 2 2" xfId="6" xr:uid="{00000000-0005-0000-0000-000006000000}"/>
    <cellStyle name="Normal 2 2 2" xfId="23" xr:uid="{00000000-0005-0000-0000-000007000000}"/>
    <cellStyle name="Normal 3" xfId="7" xr:uid="{00000000-0005-0000-0000-000008000000}"/>
    <cellStyle name="Normal 3 2" xfId="8" xr:uid="{00000000-0005-0000-0000-000009000000}"/>
    <cellStyle name="Normal 3 3" xfId="9" xr:uid="{00000000-0005-0000-0000-00000A000000}"/>
    <cellStyle name="Normal 3 4" xfId="24" xr:uid="{00000000-0005-0000-0000-00000B000000}"/>
    <cellStyle name="Normal 4" xfId="10" xr:uid="{00000000-0005-0000-0000-00000C000000}"/>
    <cellStyle name="Normal 5" xfId="11" xr:uid="{00000000-0005-0000-0000-00000D000000}"/>
    <cellStyle name="Normal 5 2" xfId="12" xr:uid="{00000000-0005-0000-0000-00000E000000}"/>
    <cellStyle name="Normal 5 3" xfId="13" xr:uid="{00000000-0005-0000-0000-00000F000000}"/>
    <cellStyle name="Normal 6" xfId="14" xr:uid="{00000000-0005-0000-0000-000010000000}"/>
    <cellStyle name="Normal 6 2" xfId="25" xr:uid="{009B35CB-39E9-460D-AD0F-64A970435E1F}"/>
    <cellStyle name="Percent 2" xfId="15" xr:uid="{00000000-0005-0000-0000-000011000000}"/>
    <cellStyle name="Percent 2 2" xfId="16" xr:uid="{00000000-0005-0000-0000-000012000000}"/>
    <cellStyle name="Percent 2 3" xfId="17" xr:uid="{00000000-0005-0000-0000-000013000000}"/>
    <cellStyle name="Percent 3" xfId="18" xr:uid="{00000000-0005-0000-0000-000014000000}"/>
    <cellStyle name="Percent 3 2" xfId="19" xr:uid="{00000000-0005-0000-0000-000015000000}"/>
    <cellStyle name="Percent 3 3" xfId="20" xr:uid="{00000000-0005-0000-0000-000016000000}"/>
    <cellStyle name="Percent 4" xfId="21" xr:uid="{00000000-0005-0000-0000-000017000000}"/>
    <cellStyle name="Percent 5" xfId="22" xr:uid="{00000000-0005-0000-0000-000018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ahle_t\Desktop\COPIED\PSFA21\CSI\AdjustedAt-riskFundingConcentrationFY20JanAdams1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SFU/Institute%20Charter/Denver%20Adjusted%20At-risk%20Funding%20with%20Concentration%23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lculation Form"/>
      <sheetName val="Inputs"/>
      <sheetName val="CSI Counts"/>
    </sheetNames>
    <sheetDataSet>
      <sheetData sheetId="0"/>
      <sheetData sheetId="1">
        <row r="2">
          <cell r="A2" t="str">
            <v>District Code</v>
          </cell>
          <cell r="B2" t="str">
            <v>County</v>
          </cell>
          <cell r="C2" t="str">
            <v>District</v>
          </cell>
          <cell r="D2" t="str">
            <v>Funded Pupil Count</v>
          </cell>
          <cell r="E2" t="str">
            <v>At-Risk Pupil Count</v>
          </cell>
          <cell r="F2" t="str">
            <v xml:space="preserve">Total Formula Per Pupil Funding </v>
          </cell>
          <cell r="G2" t="str">
            <v>Total At-Risk Funding</v>
          </cell>
          <cell r="H2" t="str">
            <v>K-12 Membership</v>
          </cell>
          <cell r="I2" t="str">
            <v>Total Program Funding</v>
          </cell>
        </row>
        <row r="4">
          <cell r="A4" t="str">
            <v>0010</v>
          </cell>
          <cell r="B4" t="str">
            <v>ADAMS</v>
          </cell>
          <cell r="C4" t="str">
            <v>MAPLETON</v>
          </cell>
          <cell r="D4">
            <v>8867.5</v>
          </cell>
          <cell r="E4">
            <v>4279.8999999999996</v>
          </cell>
          <cell r="F4">
            <v>8584.9358354100004</v>
          </cell>
          <cell r="G4">
            <v>4914609.1100000003</v>
          </cell>
          <cell r="H4">
            <v>8613</v>
          </cell>
          <cell r="I4">
            <v>80579442.730000004</v>
          </cell>
        </row>
        <row r="5">
          <cell r="A5" t="str">
            <v>0020</v>
          </cell>
          <cell r="B5" t="str">
            <v>ADAMS</v>
          </cell>
          <cell r="C5" t="str">
            <v>ADAMS 12 FIVE STAR</v>
          </cell>
          <cell r="D5">
            <v>42597.9</v>
          </cell>
          <cell r="E5">
            <v>13543.4</v>
          </cell>
          <cell r="F5">
            <v>8609.0582632000005</v>
          </cell>
          <cell r="G5">
            <v>13991510.359999999</v>
          </cell>
          <cell r="H5">
            <v>42250</v>
          </cell>
          <cell r="I5">
            <v>380717610.41000003</v>
          </cell>
        </row>
        <row r="6">
          <cell r="A6" t="str">
            <v>0030</v>
          </cell>
          <cell r="B6" t="str">
            <v>ADAMS</v>
          </cell>
          <cell r="C6" t="str">
            <v>COMMERCE CITY</v>
          </cell>
          <cell r="D6">
            <v>7645.4</v>
          </cell>
          <cell r="E6">
            <v>4727.2</v>
          </cell>
          <cell r="F6">
            <v>8513.4890696300008</v>
          </cell>
          <cell r="G6">
            <v>6851783.3700000001</v>
          </cell>
          <cell r="H6">
            <v>6905</v>
          </cell>
          <cell r="I6">
            <v>71940812.700000003</v>
          </cell>
        </row>
        <row r="7">
          <cell r="A7" t="str">
            <v>0040</v>
          </cell>
          <cell r="B7" t="str">
            <v>ADAMS</v>
          </cell>
          <cell r="C7" t="str">
            <v>BRIGHTON</v>
          </cell>
          <cell r="D7">
            <v>19533.099999999999</v>
          </cell>
          <cell r="E7">
            <v>5872.4</v>
          </cell>
          <cell r="F7">
            <v>8529.8794361399996</v>
          </cell>
          <cell r="G7">
            <v>6010903.6799999997</v>
          </cell>
          <cell r="H7">
            <v>19221</v>
          </cell>
          <cell r="I7">
            <v>172625669.87</v>
          </cell>
        </row>
        <row r="8">
          <cell r="A8" t="str">
            <v>0050</v>
          </cell>
          <cell r="B8" t="str">
            <v>ADAMS</v>
          </cell>
          <cell r="C8" t="str">
            <v>BENNETT</v>
          </cell>
          <cell r="D8">
            <v>1082</v>
          </cell>
          <cell r="E8">
            <v>301.7</v>
          </cell>
          <cell r="F8">
            <v>9193.4238842800005</v>
          </cell>
          <cell r="G8">
            <v>332838.71999999997</v>
          </cell>
          <cell r="H8">
            <v>1080</v>
          </cell>
          <cell r="I8">
            <v>10279311.939999999</v>
          </cell>
        </row>
        <row r="9">
          <cell r="A9" t="str">
            <v>0060</v>
          </cell>
          <cell r="B9" t="str">
            <v>ADAMS</v>
          </cell>
          <cell r="C9" t="str">
            <v>STRASBURG</v>
          </cell>
          <cell r="D9">
            <v>1031</v>
          </cell>
          <cell r="E9">
            <v>209.2</v>
          </cell>
          <cell r="F9">
            <v>9154.7810101899995</v>
          </cell>
          <cell r="G9">
            <v>229821.62</v>
          </cell>
          <cell r="H9">
            <v>1013</v>
          </cell>
          <cell r="I9">
            <v>9666855.2799999993</v>
          </cell>
        </row>
        <row r="10">
          <cell r="A10" t="str">
            <v>0070</v>
          </cell>
          <cell r="B10" t="str">
            <v>ADAMS</v>
          </cell>
          <cell r="C10" t="str">
            <v>WESTMINSTER</v>
          </cell>
          <cell r="D10">
            <v>10262.799999999999</v>
          </cell>
          <cell r="E10">
            <v>6208.8</v>
          </cell>
          <cell r="F10">
            <v>8523.3628016399998</v>
          </cell>
          <cell r="G10">
            <v>8642352.0999999996</v>
          </cell>
          <cell r="H10">
            <v>9506</v>
          </cell>
          <cell r="I10">
            <v>96115001</v>
          </cell>
        </row>
        <row r="11">
          <cell r="A11" t="str">
            <v>0100</v>
          </cell>
          <cell r="B11" t="str">
            <v>ALAMOSA</v>
          </cell>
          <cell r="C11" t="str">
            <v>ALAMOSA</v>
          </cell>
          <cell r="D11">
            <v>2431.3000000000002</v>
          </cell>
          <cell r="E11">
            <v>1521.1</v>
          </cell>
          <cell r="F11">
            <v>8135.7949975000001</v>
          </cell>
          <cell r="G11">
            <v>2044987.39</v>
          </cell>
          <cell r="H11">
            <v>2298</v>
          </cell>
          <cell r="I11">
            <v>21825791.969999999</v>
          </cell>
        </row>
        <row r="12">
          <cell r="A12" t="str">
            <v>0110</v>
          </cell>
          <cell r="B12" t="str">
            <v>ALAMOSA</v>
          </cell>
          <cell r="C12" t="str">
            <v>SANGRE DE CRISTO</v>
          </cell>
          <cell r="D12">
            <v>290.89999999999998</v>
          </cell>
          <cell r="E12">
            <v>131.19999999999999</v>
          </cell>
          <cell r="F12">
            <v>11527.045164609999</v>
          </cell>
          <cell r="G12">
            <v>181481.8</v>
          </cell>
          <cell r="H12">
            <v>270</v>
          </cell>
          <cell r="I12">
            <v>3534699.24</v>
          </cell>
        </row>
        <row r="13">
          <cell r="A13" t="str">
            <v>0120</v>
          </cell>
          <cell r="B13" t="str">
            <v>ARAPAHOE</v>
          </cell>
          <cell r="C13" t="str">
            <v>ENGLEWOOD</v>
          </cell>
          <cell r="D13">
            <v>2622.8</v>
          </cell>
          <cell r="E13">
            <v>1366.2</v>
          </cell>
          <cell r="F13">
            <v>8822.7154458099994</v>
          </cell>
          <cell r="G13">
            <v>1760912.36</v>
          </cell>
          <cell r="H13">
            <v>2404</v>
          </cell>
          <cell r="I13">
            <v>24900689.719999999</v>
          </cell>
        </row>
        <row r="14">
          <cell r="A14" t="str">
            <v>0123</v>
          </cell>
          <cell r="B14" t="str">
            <v>ARAPAHOE</v>
          </cell>
          <cell r="C14" t="str">
            <v>SHERIDAN</v>
          </cell>
          <cell r="D14">
            <v>1354.5</v>
          </cell>
          <cell r="E14">
            <v>1000.4</v>
          </cell>
          <cell r="F14">
            <v>9264.2238334899994</v>
          </cell>
          <cell r="G14">
            <v>1909919.61</v>
          </cell>
          <cell r="H14">
            <v>1197</v>
          </cell>
          <cell r="I14">
            <v>14458310.789999999</v>
          </cell>
        </row>
        <row r="15">
          <cell r="A15" t="str">
            <v>0130</v>
          </cell>
          <cell r="B15" t="str">
            <v>ARAPAHOE</v>
          </cell>
          <cell r="C15" t="str">
            <v>CHERRY CREEK</v>
          </cell>
          <cell r="D15">
            <v>54539.6</v>
          </cell>
          <cell r="E15">
            <v>12397.1</v>
          </cell>
          <cell r="F15">
            <v>8861.6995358099994</v>
          </cell>
          <cell r="G15">
            <v>13183125.039999999</v>
          </cell>
          <cell r="H15">
            <v>54467</v>
          </cell>
          <cell r="I15">
            <v>496488038.44999999</v>
          </cell>
        </row>
        <row r="16">
          <cell r="A16" t="str">
            <v>0140</v>
          </cell>
          <cell r="B16" t="str">
            <v>ARAPAHOE</v>
          </cell>
          <cell r="C16" t="str">
            <v>LITTLETON</v>
          </cell>
          <cell r="D16">
            <v>14792.1</v>
          </cell>
          <cell r="E16">
            <v>2129.1</v>
          </cell>
          <cell r="F16">
            <v>8650.89099093</v>
          </cell>
          <cell r="G16">
            <v>2210233.44</v>
          </cell>
          <cell r="H16">
            <v>14390</v>
          </cell>
          <cell r="I16">
            <v>130175078.06999999</v>
          </cell>
        </row>
        <row r="17">
          <cell r="A17" t="str">
            <v>0170</v>
          </cell>
          <cell r="B17" t="str">
            <v>ARAPAHOE</v>
          </cell>
          <cell r="C17" t="str">
            <v>DEER TRAIL</v>
          </cell>
          <cell r="D17">
            <v>223.5</v>
          </cell>
          <cell r="E17">
            <v>84.1</v>
          </cell>
          <cell r="F17">
            <v>14219.20308166</v>
          </cell>
          <cell r="G17">
            <v>143500.20000000001</v>
          </cell>
          <cell r="H17">
            <v>216</v>
          </cell>
          <cell r="I17">
            <v>3321492.09</v>
          </cell>
        </row>
        <row r="18">
          <cell r="A18" t="str">
            <v>0180</v>
          </cell>
          <cell r="B18" t="str">
            <v>ARAPAHOE</v>
          </cell>
          <cell r="C18" t="str">
            <v>AURORA</v>
          </cell>
          <cell r="D18">
            <v>40607.699999999997</v>
          </cell>
          <cell r="E18">
            <v>26590</v>
          </cell>
          <cell r="F18">
            <v>8732.1399088300004</v>
          </cell>
          <cell r="G18">
            <v>39253413.890000001</v>
          </cell>
          <cell r="H18">
            <v>39148</v>
          </cell>
          <cell r="I18">
            <v>393797562.5</v>
          </cell>
        </row>
        <row r="19">
          <cell r="A19" t="str">
            <v>0190</v>
          </cell>
          <cell r="B19" t="str">
            <v>ARAPAHOE</v>
          </cell>
          <cell r="C19" t="str">
            <v>BYERS</v>
          </cell>
          <cell r="D19">
            <v>2144.1</v>
          </cell>
          <cell r="E19">
            <v>685.5</v>
          </cell>
          <cell r="F19">
            <v>8745.4361513599997</v>
          </cell>
          <cell r="G19">
            <v>719399.58</v>
          </cell>
          <cell r="H19">
            <v>2291</v>
          </cell>
          <cell r="I19">
            <v>18879905.489999998</v>
          </cell>
        </row>
        <row r="20">
          <cell r="A20" t="str">
            <v>0220</v>
          </cell>
          <cell r="B20" t="str">
            <v>ARCHULETA</v>
          </cell>
          <cell r="C20" t="str">
            <v>ARCHULETA</v>
          </cell>
          <cell r="D20">
            <v>1716.3</v>
          </cell>
          <cell r="E20">
            <v>800.6</v>
          </cell>
          <cell r="F20">
            <v>8731.3674994499997</v>
          </cell>
          <cell r="G20">
            <v>897762.61</v>
          </cell>
          <cell r="H20">
            <v>1742</v>
          </cell>
          <cell r="I20">
            <v>15882360.550000001</v>
          </cell>
        </row>
        <row r="21">
          <cell r="A21" t="str">
            <v>0230</v>
          </cell>
          <cell r="B21" t="str">
            <v>BACA</v>
          </cell>
          <cell r="C21" t="str">
            <v>WALSH</v>
          </cell>
          <cell r="D21">
            <v>148</v>
          </cell>
          <cell r="E21">
            <v>55.1</v>
          </cell>
          <cell r="F21">
            <v>15034.292881949999</v>
          </cell>
          <cell r="G21">
            <v>99406.74</v>
          </cell>
          <cell r="H21">
            <v>137</v>
          </cell>
          <cell r="I21">
            <v>2324482.09</v>
          </cell>
        </row>
        <row r="22">
          <cell r="A22" t="str">
            <v>0240</v>
          </cell>
          <cell r="B22" t="str">
            <v>BACA</v>
          </cell>
          <cell r="C22" t="str">
            <v>PRITCHETT</v>
          </cell>
          <cell r="D22">
            <v>54.5</v>
          </cell>
          <cell r="E22">
            <v>31.2</v>
          </cell>
          <cell r="F22">
            <v>17502.151608169999</v>
          </cell>
          <cell r="G22">
            <v>65528.06</v>
          </cell>
          <cell r="H22">
            <v>52</v>
          </cell>
          <cell r="I22">
            <v>1019395.32</v>
          </cell>
        </row>
        <row r="23">
          <cell r="A23" t="str">
            <v>0250</v>
          </cell>
          <cell r="B23" t="str">
            <v>BACA</v>
          </cell>
          <cell r="C23" t="str">
            <v>SPRINGFIELD</v>
          </cell>
          <cell r="D23">
            <v>293</v>
          </cell>
          <cell r="E23">
            <v>121.8</v>
          </cell>
          <cell r="F23">
            <v>11242.856077050001</v>
          </cell>
          <cell r="G23">
            <v>164325.57999999999</v>
          </cell>
          <cell r="H23">
            <v>273</v>
          </cell>
          <cell r="I23">
            <v>3458482.41</v>
          </cell>
        </row>
        <row r="24">
          <cell r="A24" t="str">
            <v>0260</v>
          </cell>
          <cell r="B24" t="str">
            <v>BACA</v>
          </cell>
          <cell r="C24" t="str">
            <v>VILAS</v>
          </cell>
          <cell r="D24">
            <v>81.7</v>
          </cell>
          <cell r="E24">
            <v>38</v>
          </cell>
          <cell r="F24">
            <v>16751.469369499999</v>
          </cell>
          <cell r="G24">
            <v>76386.7</v>
          </cell>
          <cell r="H24">
            <v>96</v>
          </cell>
          <cell r="I24">
            <v>1444981.75</v>
          </cell>
        </row>
        <row r="25">
          <cell r="A25" t="str">
            <v>0270</v>
          </cell>
          <cell r="B25" t="str">
            <v>BACA</v>
          </cell>
          <cell r="C25" t="str">
            <v>CAMPO</v>
          </cell>
          <cell r="D25">
            <v>50</v>
          </cell>
          <cell r="E25">
            <v>19</v>
          </cell>
          <cell r="F25">
            <v>17626.124326149999</v>
          </cell>
          <cell r="G25">
            <v>40187.56</v>
          </cell>
          <cell r="H25">
            <v>39</v>
          </cell>
          <cell r="I25">
            <v>921493.78</v>
          </cell>
        </row>
        <row r="26">
          <cell r="A26" t="str">
            <v>0290</v>
          </cell>
          <cell r="B26" t="str">
            <v>BENT</v>
          </cell>
          <cell r="C26" t="str">
            <v>LAS ANIMAS</v>
          </cell>
          <cell r="D26">
            <v>2355.8000000000002</v>
          </cell>
          <cell r="E26">
            <v>1572</v>
          </cell>
          <cell r="F26">
            <v>7770.5748048799996</v>
          </cell>
          <cell r="G26">
            <v>2017672.72</v>
          </cell>
          <cell r="H26">
            <v>2376</v>
          </cell>
          <cell r="I26">
            <v>21456563.73</v>
          </cell>
        </row>
        <row r="27">
          <cell r="A27" t="str">
            <v>0310</v>
          </cell>
          <cell r="B27" t="str">
            <v>BENT</v>
          </cell>
          <cell r="C27" t="str">
            <v>MCCLAVE</v>
          </cell>
          <cell r="D27">
            <v>243.2</v>
          </cell>
          <cell r="E27">
            <v>80.400000000000006</v>
          </cell>
          <cell r="F27">
            <v>12101.89078951</v>
          </cell>
          <cell r="G27">
            <v>116759.03999999999</v>
          </cell>
          <cell r="H27">
            <v>213</v>
          </cell>
          <cell r="I27">
            <v>3056218.99</v>
          </cell>
        </row>
        <row r="28">
          <cell r="A28" t="str">
            <v>0470</v>
          </cell>
          <cell r="B28" t="str">
            <v>BOULDER</v>
          </cell>
          <cell r="C28" t="str">
            <v>ST VRAIN</v>
          </cell>
          <cell r="D28">
            <v>31300.799999999999</v>
          </cell>
          <cell r="E28">
            <v>7169.5</v>
          </cell>
          <cell r="F28">
            <v>8680.3160580399999</v>
          </cell>
          <cell r="G28">
            <v>7468023.1200000001</v>
          </cell>
          <cell r="H28">
            <v>31295</v>
          </cell>
          <cell r="I28">
            <v>279168859.99000001</v>
          </cell>
        </row>
        <row r="29">
          <cell r="A29" t="str">
            <v>0480</v>
          </cell>
          <cell r="B29" t="str">
            <v>BOULDER</v>
          </cell>
          <cell r="C29" t="str">
            <v>BOULDER</v>
          </cell>
          <cell r="D29">
            <v>30302.400000000001</v>
          </cell>
          <cell r="E29">
            <v>5331.5</v>
          </cell>
          <cell r="F29">
            <v>8874.6554985099992</v>
          </cell>
          <cell r="G29">
            <v>5677827.0899999999</v>
          </cell>
          <cell r="H29">
            <v>30112</v>
          </cell>
          <cell r="I29">
            <v>274566209.32999998</v>
          </cell>
        </row>
        <row r="30">
          <cell r="A30" t="str">
            <v>0490</v>
          </cell>
          <cell r="B30" t="str">
            <v>CHAFFEE</v>
          </cell>
          <cell r="C30" t="str">
            <v>BUENA VISTA</v>
          </cell>
          <cell r="D30">
            <v>1035.5</v>
          </cell>
          <cell r="E30">
            <v>218.9</v>
          </cell>
          <cell r="F30">
            <v>8948.8472700099992</v>
          </cell>
          <cell r="G30">
            <v>235068.32</v>
          </cell>
          <cell r="H30">
            <v>978</v>
          </cell>
          <cell r="I30">
            <v>9501599.6699999999</v>
          </cell>
        </row>
        <row r="31">
          <cell r="A31" t="str">
            <v>0500</v>
          </cell>
          <cell r="B31" t="str">
            <v>CHAFFEE</v>
          </cell>
          <cell r="C31" t="str">
            <v>SALIDA</v>
          </cell>
          <cell r="D31">
            <v>1379</v>
          </cell>
          <cell r="E31">
            <v>412.1</v>
          </cell>
          <cell r="F31">
            <v>8684.7401194800004</v>
          </cell>
          <cell r="G31">
            <v>429477.77</v>
          </cell>
          <cell r="H31">
            <v>1331</v>
          </cell>
          <cell r="I31">
            <v>12405734.390000001</v>
          </cell>
        </row>
        <row r="32">
          <cell r="A32" t="str">
            <v>0510</v>
          </cell>
          <cell r="B32" t="str">
            <v>CHEYENNE</v>
          </cell>
          <cell r="C32" t="str">
            <v>KIT CARSON</v>
          </cell>
          <cell r="D32">
            <v>108.7</v>
          </cell>
          <cell r="E32">
            <v>35.1</v>
          </cell>
          <cell r="F32">
            <v>15920.885131589999</v>
          </cell>
          <cell r="G32">
            <v>67058.77</v>
          </cell>
          <cell r="H32">
            <v>102</v>
          </cell>
          <cell r="I32">
            <v>1790120.1</v>
          </cell>
        </row>
        <row r="33">
          <cell r="A33" t="str">
            <v>0520</v>
          </cell>
          <cell r="B33" t="str">
            <v>CHEYENNE</v>
          </cell>
          <cell r="C33" t="str">
            <v>CHEYENNE</v>
          </cell>
          <cell r="D33">
            <v>185.5</v>
          </cell>
          <cell r="E33">
            <v>39</v>
          </cell>
          <cell r="F33">
            <v>14382.3931775</v>
          </cell>
          <cell r="G33">
            <v>67309.600000000006</v>
          </cell>
          <cell r="H33">
            <v>181</v>
          </cell>
          <cell r="I33">
            <v>2735243.53</v>
          </cell>
        </row>
        <row r="34">
          <cell r="A34" t="str">
            <v>0540</v>
          </cell>
          <cell r="B34" t="str">
            <v>CLEAR CREEK</v>
          </cell>
          <cell r="C34" t="str">
            <v>CLEAR CREEK</v>
          </cell>
          <cell r="D34">
            <v>752.5</v>
          </cell>
          <cell r="E34">
            <v>103.5</v>
          </cell>
          <cell r="F34">
            <v>9650.7753590499997</v>
          </cell>
          <cell r="G34">
            <v>119862.63</v>
          </cell>
          <cell r="H34">
            <v>658</v>
          </cell>
          <cell r="I34">
            <v>7382071.0899999999</v>
          </cell>
        </row>
        <row r="35">
          <cell r="A35" t="str">
            <v>0550</v>
          </cell>
          <cell r="B35" t="str">
            <v>CONEJOS</v>
          </cell>
          <cell r="C35" t="str">
            <v>NORTH CONEJOS</v>
          </cell>
          <cell r="D35">
            <v>1105.5</v>
          </cell>
          <cell r="E35">
            <v>522.70000000000005</v>
          </cell>
          <cell r="F35">
            <v>8489.0528301699997</v>
          </cell>
          <cell r="G35">
            <v>588759.96</v>
          </cell>
          <cell r="H35">
            <v>1067</v>
          </cell>
          <cell r="I35">
            <v>9973407.8599999994</v>
          </cell>
        </row>
        <row r="36">
          <cell r="A36" t="str">
            <v>0560</v>
          </cell>
          <cell r="B36" t="str">
            <v>CONEJOS</v>
          </cell>
          <cell r="C36" t="str">
            <v>SANFORD</v>
          </cell>
          <cell r="D36">
            <v>361.1</v>
          </cell>
          <cell r="E36">
            <v>131.80000000000001</v>
          </cell>
          <cell r="F36">
            <v>10558.347895430001</v>
          </cell>
          <cell r="G36">
            <v>166990.82999999999</v>
          </cell>
          <cell r="H36">
            <v>322</v>
          </cell>
          <cell r="I36">
            <v>3979610.26</v>
          </cell>
        </row>
        <row r="37">
          <cell r="A37" t="str">
            <v>0580</v>
          </cell>
          <cell r="B37" t="str">
            <v>CONEJOS</v>
          </cell>
          <cell r="C37" t="str">
            <v>SOUTH CONEJOS</v>
          </cell>
          <cell r="D37">
            <v>182.6</v>
          </cell>
          <cell r="E37">
            <v>98.5</v>
          </cell>
          <cell r="F37">
            <v>14401.2871844</v>
          </cell>
          <cell r="G37">
            <v>170223.21</v>
          </cell>
          <cell r="H37">
            <v>147</v>
          </cell>
          <cell r="I37">
            <v>2799898.25</v>
          </cell>
        </row>
        <row r="38">
          <cell r="A38" t="str">
            <v>0640</v>
          </cell>
          <cell r="B38" t="str">
            <v>COSTILLA</v>
          </cell>
          <cell r="C38" t="str">
            <v>CENTENNIAL</v>
          </cell>
          <cell r="D38">
            <v>225.1</v>
          </cell>
          <cell r="E38">
            <v>142.1</v>
          </cell>
          <cell r="F38">
            <v>12956.9874872</v>
          </cell>
          <cell r="G38">
            <v>220942.55</v>
          </cell>
          <cell r="H38">
            <v>191</v>
          </cell>
          <cell r="I38">
            <v>3137560.43</v>
          </cell>
        </row>
        <row r="39">
          <cell r="A39" t="str">
            <v>0740</v>
          </cell>
          <cell r="B39" t="str">
            <v>COSTILLA</v>
          </cell>
          <cell r="C39" t="str">
            <v>SIERRA GRANDE</v>
          </cell>
          <cell r="D39">
            <v>278.89999999999998</v>
          </cell>
          <cell r="E39">
            <v>190</v>
          </cell>
          <cell r="F39">
            <v>11600.004973159999</v>
          </cell>
          <cell r="G39">
            <v>264480.11</v>
          </cell>
          <cell r="H39">
            <v>244</v>
          </cell>
          <cell r="I39">
            <v>3499721.5</v>
          </cell>
        </row>
        <row r="40">
          <cell r="A40" t="str">
            <v>0770</v>
          </cell>
          <cell r="B40" t="str">
            <v>CROWLEY</v>
          </cell>
          <cell r="C40" t="str">
            <v>CROWLEY</v>
          </cell>
          <cell r="D40">
            <v>458.7</v>
          </cell>
          <cell r="E40">
            <v>298.60000000000002</v>
          </cell>
          <cell r="F40">
            <v>9401.7717734300004</v>
          </cell>
          <cell r="G40">
            <v>336884.29</v>
          </cell>
          <cell r="H40">
            <v>425</v>
          </cell>
          <cell r="I40">
            <v>4649477</v>
          </cell>
        </row>
        <row r="41">
          <cell r="A41" t="str">
            <v>0860</v>
          </cell>
          <cell r="B41" t="str">
            <v>CUSTER</v>
          </cell>
          <cell r="C41" t="str">
            <v>WESTCLIFFE</v>
          </cell>
          <cell r="D41">
            <v>373.5</v>
          </cell>
          <cell r="E41">
            <v>173.1</v>
          </cell>
          <cell r="F41">
            <v>10749.14917758</v>
          </cell>
          <cell r="G41">
            <v>223281.33</v>
          </cell>
          <cell r="H41">
            <v>374</v>
          </cell>
          <cell r="I41">
            <v>4238088.55</v>
          </cell>
        </row>
        <row r="42">
          <cell r="A42" t="str">
            <v>0870</v>
          </cell>
          <cell r="B42" t="str">
            <v>DELTA</v>
          </cell>
          <cell r="C42" t="str">
            <v>DELTA</v>
          </cell>
          <cell r="D42">
            <v>4808.8</v>
          </cell>
          <cell r="E42">
            <v>2246.4</v>
          </cell>
          <cell r="F42">
            <v>8374.9386191699996</v>
          </cell>
          <cell r="G42">
            <v>2457933.1</v>
          </cell>
          <cell r="H42">
            <v>4720</v>
          </cell>
          <cell r="I42">
            <v>42731344.990000002</v>
          </cell>
        </row>
        <row r="43">
          <cell r="A43" t="str">
            <v>0880</v>
          </cell>
          <cell r="B43" t="str">
            <v>DENVER</v>
          </cell>
          <cell r="C43" t="str">
            <v>DENVER</v>
          </cell>
          <cell r="D43">
            <v>91185.2</v>
          </cell>
          <cell r="E43">
            <v>47070.3</v>
          </cell>
          <cell r="F43">
            <v>8745.0958715300003</v>
          </cell>
          <cell r="G43">
            <v>59838710.020000003</v>
          </cell>
          <cell r="H43">
            <v>86949</v>
          </cell>
          <cell r="I43">
            <v>857142930.63999999</v>
          </cell>
        </row>
        <row r="44">
          <cell r="A44" t="str">
            <v>0890</v>
          </cell>
          <cell r="B44" t="str">
            <v>DOLORES</v>
          </cell>
          <cell r="C44" t="str">
            <v>DOLORES</v>
          </cell>
          <cell r="D44">
            <v>239.3</v>
          </cell>
          <cell r="E44">
            <v>82</v>
          </cell>
          <cell r="F44">
            <v>13290.860851670001</v>
          </cell>
          <cell r="G44">
            <v>130782.07</v>
          </cell>
          <cell r="H44">
            <v>217</v>
          </cell>
          <cell r="I44">
            <v>3311285.07</v>
          </cell>
        </row>
        <row r="45">
          <cell r="A45" t="str">
            <v>0900</v>
          </cell>
          <cell r="B45" t="str">
            <v>DOUGLAS</v>
          </cell>
          <cell r="C45" t="str">
            <v>DOUGLAS</v>
          </cell>
          <cell r="D45">
            <v>66036.2</v>
          </cell>
          <cell r="E45">
            <v>6299</v>
          </cell>
          <cell r="F45">
            <v>8738.6178901799994</v>
          </cell>
          <cell r="G45">
            <v>6605346.4900000002</v>
          </cell>
          <cell r="H45">
            <v>66179</v>
          </cell>
          <cell r="I45">
            <v>582983619.14999998</v>
          </cell>
        </row>
        <row r="46">
          <cell r="A46" t="str">
            <v>0910</v>
          </cell>
          <cell r="B46" t="str">
            <v>EAGLE</v>
          </cell>
          <cell r="C46" t="str">
            <v>EAGLE</v>
          </cell>
          <cell r="D46">
            <v>7052</v>
          </cell>
          <cell r="E46">
            <v>1639.9</v>
          </cell>
          <cell r="F46">
            <v>9177.2001330900002</v>
          </cell>
          <cell r="G46">
            <v>1805962.86</v>
          </cell>
          <cell r="H46">
            <v>6844</v>
          </cell>
          <cell r="I46">
            <v>66522783</v>
          </cell>
        </row>
        <row r="47">
          <cell r="A47" t="str">
            <v>0920</v>
          </cell>
          <cell r="B47" t="str">
            <v>ELBERT</v>
          </cell>
          <cell r="C47" t="str">
            <v>ELIZABETH</v>
          </cell>
          <cell r="D47">
            <v>2310.1</v>
          </cell>
          <cell r="E47">
            <v>342</v>
          </cell>
          <cell r="F47">
            <v>8874.9970102200004</v>
          </cell>
          <cell r="G47">
            <v>364229.88</v>
          </cell>
          <cell r="H47">
            <v>2226</v>
          </cell>
          <cell r="I47">
            <v>20865374.48</v>
          </cell>
        </row>
        <row r="48">
          <cell r="A48" t="str">
            <v>0930</v>
          </cell>
          <cell r="B48" t="str">
            <v>ELBERT</v>
          </cell>
          <cell r="C48" t="str">
            <v>KIOWA</v>
          </cell>
          <cell r="D48">
            <v>254.3</v>
          </cell>
          <cell r="E48">
            <v>60</v>
          </cell>
          <cell r="F48">
            <v>13278.653687489999</v>
          </cell>
          <cell r="G48">
            <v>95606.31</v>
          </cell>
          <cell r="H48">
            <v>217</v>
          </cell>
          <cell r="I48">
            <v>3472367.94</v>
          </cell>
        </row>
        <row r="49">
          <cell r="A49" t="str">
            <v>0940</v>
          </cell>
          <cell r="B49" t="str">
            <v>ELBERT</v>
          </cell>
          <cell r="C49" t="str">
            <v>BIG SANDY</v>
          </cell>
          <cell r="D49">
            <v>320</v>
          </cell>
          <cell r="E49">
            <v>118.6</v>
          </cell>
          <cell r="F49">
            <v>11902.026914759999</v>
          </cell>
          <cell r="G49">
            <v>169389.65</v>
          </cell>
          <cell r="H49">
            <v>307</v>
          </cell>
          <cell r="I49">
            <v>3978038.26</v>
          </cell>
        </row>
        <row r="50">
          <cell r="A50" t="str">
            <v>0950</v>
          </cell>
          <cell r="B50" t="str">
            <v>ELBERT</v>
          </cell>
          <cell r="C50" t="str">
            <v>ELBERT</v>
          </cell>
          <cell r="D50">
            <v>232.5</v>
          </cell>
          <cell r="E50">
            <v>63.5</v>
          </cell>
          <cell r="F50">
            <v>13838.219521270001</v>
          </cell>
          <cell r="G50">
            <v>105447.23</v>
          </cell>
          <cell r="H50">
            <v>228</v>
          </cell>
          <cell r="I50">
            <v>3322833.27</v>
          </cell>
        </row>
        <row r="51">
          <cell r="A51" t="str">
            <v>0960</v>
          </cell>
          <cell r="B51" t="str">
            <v>ELBERT</v>
          </cell>
          <cell r="C51" t="str">
            <v>AGATE</v>
          </cell>
          <cell r="D51">
            <v>50</v>
          </cell>
          <cell r="E51">
            <v>20</v>
          </cell>
          <cell r="F51">
            <v>18930.52950026</v>
          </cell>
          <cell r="G51">
            <v>45433.27</v>
          </cell>
          <cell r="H51">
            <v>37</v>
          </cell>
          <cell r="I51">
            <v>991959.75</v>
          </cell>
        </row>
        <row r="52">
          <cell r="A52" t="str">
            <v>0970</v>
          </cell>
          <cell r="B52" t="str">
            <v>EL PASO</v>
          </cell>
          <cell r="C52" t="str">
            <v>CALHAN</v>
          </cell>
          <cell r="D52">
            <v>455.5</v>
          </cell>
          <cell r="E52">
            <v>159</v>
          </cell>
          <cell r="F52">
            <v>10092.087079270001</v>
          </cell>
          <cell r="G52">
            <v>192557.02</v>
          </cell>
          <cell r="H52">
            <v>446</v>
          </cell>
          <cell r="I52">
            <v>4789502.68</v>
          </cell>
        </row>
        <row r="53">
          <cell r="A53" t="str">
            <v>0980</v>
          </cell>
          <cell r="B53" t="str">
            <v>EL PASO</v>
          </cell>
          <cell r="C53" t="str">
            <v>HARRISON</v>
          </cell>
          <cell r="D53">
            <v>11801.5</v>
          </cell>
          <cell r="E53">
            <v>7811.1</v>
          </cell>
          <cell r="F53">
            <v>8474.6326343199999</v>
          </cell>
          <cell r="G53">
            <v>11152601.630000001</v>
          </cell>
          <cell r="H53">
            <v>11543</v>
          </cell>
          <cell r="I53">
            <v>111165886.03</v>
          </cell>
        </row>
        <row r="54">
          <cell r="A54" t="str">
            <v>0990</v>
          </cell>
          <cell r="B54" t="str">
            <v>EL PASO</v>
          </cell>
          <cell r="C54" t="str">
            <v>WIDEFIELD</v>
          </cell>
          <cell r="D54">
            <v>9388.7000000000007</v>
          </cell>
          <cell r="E54">
            <v>3331.6</v>
          </cell>
          <cell r="F54">
            <v>8281.0276036600008</v>
          </cell>
          <cell r="G54">
            <v>3315406.7</v>
          </cell>
          <cell r="H54">
            <v>9246</v>
          </cell>
          <cell r="I54">
            <v>81433277.849999994</v>
          </cell>
        </row>
        <row r="55">
          <cell r="A55" t="str">
            <v>1000</v>
          </cell>
          <cell r="B55" t="str">
            <v>EL PASO</v>
          </cell>
          <cell r="C55" t="str">
            <v>FOUNTAIN</v>
          </cell>
          <cell r="D55">
            <v>8313</v>
          </cell>
          <cell r="E55">
            <v>2589.3000000000002</v>
          </cell>
          <cell r="F55">
            <v>8343.27134114</v>
          </cell>
          <cell r="G55">
            <v>2592387.9</v>
          </cell>
          <cell r="H55">
            <v>8016</v>
          </cell>
          <cell r="I55">
            <v>72104778.590000004</v>
          </cell>
        </row>
        <row r="56">
          <cell r="A56" t="str">
            <v>1010</v>
          </cell>
          <cell r="B56" t="str">
            <v>EL PASO</v>
          </cell>
          <cell r="C56" t="str">
            <v>COLORADO SPRINGS</v>
          </cell>
          <cell r="D56">
            <v>30567.4</v>
          </cell>
          <cell r="E56">
            <v>14022</v>
          </cell>
          <cell r="F56">
            <v>8492.4545989199996</v>
          </cell>
          <cell r="G56">
            <v>15677142.439999999</v>
          </cell>
          <cell r="H56">
            <v>29038</v>
          </cell>
          <cell r="I56">
            <v>275239521.18000001</v>
          </cell>
        </row>
        <row r="57">
          <cell r="A57" t="str">
            <v>1020</v>
          </cell>
          <cell r="B57" t="str">
            <v>EL PASO</v>
          </cell>
          <cell r="C57" t="str">
            <v>CHEYENNE MOUNTAIN</v>
          </cell>
          <cell r="D57">
            <v>5175.3</v>
          </cell>
          <cell r="E57">
            <v>604.1</v>
          </cell>
          <cell r="F57">
            <v>8470.7479929000001</v>
          </cell>
          <cell r="G57">
            <v>614061.46</v>
          </cell>
          <cell r="H57">
            <v>5170</v>
          </cell>
          <cell r="I57">
            <v>44889465.390000001</v>
          </cell>
        </row>
        <row r="58">
          <cell r="A58" t="str">
            <v>1030</v>
          </cell>
          <cell r="B58" t="str">
            <v>EL PASO</v>
          </cell>
          <cell r="C58" t="str">
            <v>MANITOU SPRINGS</v>
          </cell>
          <cell r="D58">
            <v>1432.5</v>
          </cell>
          <cell r="E58">
            <v>384.3</v>
          </cell>
          <cell r="F58">
            <v>8998.0513663000002</v>
          </cell>
          <cell r="G58">
            <v>414954.14</v>
          </cell>
          <cell r="H58">
            <v>1393</v>
          </cell>
          <cell r="I58">
            <v>13304662.720000001</v>
          </cell>
        </row>
        <row r="59">
          <cell r="A59" t="str">
            <v>1040</v>
          </cell>
          <cell r="B59" t="str">
            <v>EL PASO</v>
          </cell>
          <cell r="C59" t="str">
            <v>ACADEMY</v>
          </cell>
          <cell r="D59">
            <v>25613.4</v>
          </cell>
          <cell r="E59">
            <v>2640.2</v>
          </cell>
          <cell r="F59">
            <v>8551.2045212600005</v>
          </cell>
          <cell r="G59">
            <v>2709226.82</v>
          </cell>
          <cell r="H59">
            <v>26241</v>
          </cell>
          <cell r="I59">
            <v>221922483.50999999</v>
          </cell>
        </row>
        <row r="60">
          <cell r="A60" t="str">
            <v>1050</v>
          </cell>
          <cell r="B60" t="str">
            <v>EL PASO</v>
          </cell>
          <cell r="C60" t="str">
            <v>ELLICOTT</v>
          </cell>
          <cell r="D60">
            <v>1087.5</v>
          </cell>
          <cell r="E60">
            <v>505.3</v>
          </cell>
          <cell r="F60">
            <v>9040.2932148599994</v>
          </cell>
          <cell r="G60">
            <v>604569.59999999998</v>
          </cell>
          <cell r="H60">
            <v>1036</v>
          </cell>
          <cell r="I60">
            <v>10435888.470000001</v>
          </cell>
        </row>
        <row r="61">
          <cell r="A61" t="str">
            <v>1060</v>
          </cell>
          <cell r="B61" t="str">
            <v>EL PASO</v>
          </cell>
          <cell r="C61" t="str">
            <v>PEYTON</v>
          </cell>
          <cell r="D61">
            <v>626.9</v>
          </cell>
          <cell r="E61">
            <v>132.19999999999999</v>
          </cell>
          <cell r="F61">
            <v>9786.4892470100003</v>
          </cell>
          <cell r="G61">
            <v>155252.87</v>
          </cell>
          <cell r="H61">
            <v>609</v>
          </cell>
          <cell r="I61">
            <v>6247566.0599999996</v>
          </cell>
        </row>
        <row r="62">
          <cell r="A62" t="str">
            <v>1070</v>
          </cell>
          <cell r="B62" t="str">
            <v>EL PASO</v>
          </cell>
          <cell r="C62" t="str">
            <v>HANOVER</v>
          </cell>
          <cell r="D62">
            <v>252.7</v>
          </cell>
          <cell r="E62">
            <v>96.6</v>
          </cell>
          <cell r="F62">
            <v>12986.16868115</v>
          </cell>
          <cell r="G62">
            <v>150535.67000000001</v>
          </cell>
          <cell r="H62">
            <v>233</v>
          </cell>
          <cell r="I62">
            <v>3404515.48</v>
          </cell>
        </row>
        <row r="63">
          <cell r="A63" t="str">
            <v>1080</v>
          </cell>
          <cell r="B63" t="str">
            <v>EL PASO</v>
          </cell>
          <cell r="C63" t="str">
            <v>LEWIS-PALMER</v>
          </cell>
          <cell r="D63">
            <v>6517.2</v>
          </cell>
          <cell r="E63">
            <v>557.9</v>
          </cell>
          <cell r="F63">
            <v>8601.0241347299998</v>
          </cell>
          <cell r="G63">
            <v>575821.36</v>
          </cell>
          <cell r="H63">
            <v>6511</v>
          </cell>
          <cell r="I63">
            <v>56629758.780000001</v>
          </cell>
        </row>
        <row r="64">
          <cell r="A64" t="str">
            <v>1110</v>
          </cell>
          <cell r="B64" t="str">
            <v>EL PASO</v>
          </cell>
          <cell r="C64" t="str">
            <v>FALCON</v>
          </cell>
          <cell r="D64">
            <v>25811.4</v>
          </cell>
          <cell r="E64">
            <v>6856</v>
          </cell>
          <cell r="F64">
            <v>8493.3021049800009</v>
          </cell>
          <cell r="G64">
            <v>6987609.5099999998</v>
          </cell>
          <cell r="H64">
            <v>23497</v>
          </cell>
          <cell r="I64">
            <v>225295611.13999999</v>
          </cell>
        </row>
        <row r="65">
          <cell r="A65" t="str">
            <v>1120</v>
          </cell>
          <cell r="B65" t="str">
            <v>EL PASO</v>
          </cell>
          <cell r="C65" t="str">
            <v>EDISON</v>
          </cell>
          <cell r="D65">
            <v>207</v>
          </cell>
          <cell r="E65">
            <v>105.6</v>
          </cell>
          <cell r="F65">
            <v>14193.942532970001</v>
          </cell>
          <cell r="G65">
            <v>179865.64</v>
          </cell>
          <cell r="H65">
            <v>239</v>
          </cell>
          <cell r="I65">
            <v>3071516.2</v>
          </cell>
        </row>
        <row r="66">
          <cell r="A66" t="str">
            <v>1130</v>
          </cell>
          <cell r="B66" t="str">
            <v>EL PASO</v>
          </cell>
          <cell r="C66" t="str">
            <v>MIAMI-YODER</v>
          </cell>
          <cell r="D66">
            <v>284.8</v>
          </cell>
          <cell r="E66">
            <v>99</v>
          </cell>
          <cell r="F66">
            <v>12071.78855148</v>
          </cell>
          <cell r="G66">
            <v>143412.85</v>
          </cell>
          <cell r="H66">
            <v>262</v>
          </cell>
          <cell r="I66">
            <v>3581458.23</v>
          </cell>
        </row>
        <row r="67">
          <cell r="A67" t="str">
            <v>1140</v>
          </cell>
          <cell r="B67" t="str">
            <v>FREMONT</v>
          </cell>
          <cell r="C67" t="str">
            <v>CANON CITY</v>
          </cell>
          <cell r="D67">
            <v>3726.2</v>
          </cell>
          <cell r="E67">
            <v>1766.3</v>
          </cell>
          <cell r="F67">
            <v>8164.5371269699999</v>
          </cell>
          <cell r="G67">
            <v>1952406.99</v>
          </cell>
          <cell r="H67">
            <v>3482</v>
          </cell>
          <cell r="I67">
            <v>32375105.23</v>
          </cell>
        </row>
        <row r="68">
          <cell r="A68" t="str">
            <v>1150</v>
          </cell>
          <cell r="B68" t="str">
            <v>FREMONT</v>
          </cell>
          <cell r="C68" t="str">
            <v>FLORENCE</v>
          </cell>
          <cell r="D68">
            <v>1374.3</v>
          </cell>
          <cell r="E68">
            <v>596.29999999999995</v>
          </cell>
          <cell r="F68">
            <v>8556.0029961399996</v>
          </cell>
          <cell r="G68">
            <v>652806.77</v>
          </cell>
          <cell r="H68">
            <v>1308</v>
          </cell>
          <cell r="I68">
            <v>12411147.68</v>
          </cell>
        </row>
        <row r="69">
          <cell r="A69" t="str">
            <v>1160</v>
          </cell>
          <cell r="B69" t="str">
            <v>FREMONT</v>
          </cell>
          <cell r="C69" t="str">
            <v>COTOPAXI</v>
          </cell>
          <cell r="D69">
            <v>218</v>
          </cell>
          <cell r="E69">
            <v>90</v>
          </cell>
          <cell r="F69">
            <v>13503.31139841</v>
          </cell>
          <cell r="G69">
            <v>145835.76</v>
          </cell>
          <cell r="H69">
            <v>210</v>
          </cell>
          <cell r="I69">
            <v>3089557.64</v>
          </cell>
        </row>
        <row r="70">
          <cell r="A70" t="str">
            <v>1180</v>
          </cell>
          <cell r="B70" t="str">
            <v>GARFIELD</v>
          </cell>
          <cell r="C70" t="str">
            <v>ROARING FORK</v>
          </cell>
          <cell r="D70">
            <v>6284.6</v>
          </cell>
          <cell r="E70">
            <v>1833</v>
          </cell>
          <cell r="F70">
            <v>9111.0266588600007</v>
          </cell>
          <cell r="G70">
            <v>2004061.42</v>
          </cell>
          <cell r="H70">
            <v>6081</v>
          </cell>
          <cell r="I70">
            <v>59263219.560000002</v>
          </cell>
        </row>
        <row r="71">
          <cell r="A71" t="str">
            <v>1195</v>
          </cell>
          <cell r="B71" t="str">
            <v>GARFIELD</v>
          </cell>
          <cell r="C71" t="str">
            <v>RIFLE</v>
          </cell>
          <cell r="D71">
            <v>4837.2</v>
          </cell>
          <cell r="E71">
            <v>1690.7</v>
          </cell>
          <cell r="F71">
            <v>8455.9624059300004</v>
          </cell>
          <cell r="G71">
            <v>1722995.69</v>
          </cell>
          <cell r="H71">
            <v>4553</v>
          </cell>
          <cell r="I71">
            <v>42626177.039999999</v>
          </cell>
        </row>
        <row r="72">
          <cell r="A72" t="str">
            <v>1220</v>
          </cell>
          <cell r="B72" t="str">
            <v>GARFIELD</v>
          </cell>
          <cell r="C72" t="str">
            <v>PARACHUTE</v>
          </cell>
          <cell r="D72">
            <v>1282</v>
          </cell>
          <cell r="E72">
            <v>593.4</v>
          </cell>
          <cell r="F72">
            <v>9096.1379479499992</v>
          </cell>
          <cell r="G72">
            <v>713587.66</v>
          </cell>
          <cell r="H72">
            <v>1219</v>
          </cell>
          <cell r="I72">
            <v>12374836.51</v>
          </cell>
        </row>
        <row r="73">
          <cell r="A73" t="str">
            <v>1330</v>
          </cell>
          <cell r="B73" t="str">
            <v>GILPIN</v>
          </cell>
          <cell r="C73" t="str">
            <v>GILPIN</v>
          </cell>
          <cell r="D73">
            <v>461</v>
          </cell>
          <cell r="E73">
            <v>118.1</v>
          </cell>
          <cell r="F73">
            <v>10275.71569408</v>
          </cell>
          <cell r="G73">
            <v>145627.44</v>
          </cell>
          <cell r="H73">
            <v>453</v>
          </cell>
          <cell r="I73">
            <v>4882732.37</v>
          </cell>
        </row>
        <row r="74">
          <cell r="A74" t="str">
            <v>1340</v>
          </cell>
          <cell r="B74" t="str">
            <v>GRAND</v>
          </cell>
          <cell r="C74" t="str">
            <v>WEST GRAND</v>
          </cell>
          <cell r="D74">
            <v>445.5</v>
          </cell>
          <cell r="E74">
            <v>107.3</v>
          </cell>
          <cell r="F74">
            <v>10480.45111013</v>
          </cell>
          <cell r="G74">
            <v>134946.29</v>
          </cell>
          <cell r="H74">
            <v>434</v>
          </cell>
          <cell r="I74">
            <v>4803987.26</v>
          </cell>
        </row>
        <row r="75">
          <cell r="A75" t="str">
            <v>1350</v>
          </cell>
          <cell r="B75" t="str">
            <v>GRAND</v>
          </cell>
          <cell r="C75" t="str">
            <v>EAST GRAND</v>
          </cell>
          <cell r="D75">
            <v>1330.5</v>
          </cell>
          <cell r="E75">
            <v>313.7</v>
          </cell>
          <cell r="F75">
            <v>8919.4651518200008</v>
          </cell>
          <cell r="G75">
            <v>335764.35</v>
          </cell>
          <cell r="H75">
            <v>1302</v>
          </cell>
          <cell r="I75">
            <v>12203112.73</v>
          </cell>
        </row>
        <row r="76">
          <cell r="A76" t="str">
            <v>1360</v>
          </cell>
          <cell r="B76" t="str">
            <v>GUNNISON</v>
          </cell>
          <cell r="C76" t="str">
            <v>GUNNISON</v>
          </cell>
          <cell r="D76">
            <v>2062.5</v>
          </cell>
          <cell r="E76">
            <v>392.4</v>
          </cell>
          <cell r="F76">
            <v>8800.2118865699995</v>
          </cell>
          <cell r="G76">
            <v>414384.38</v>
          </cell>
          <cell r="H76">
            <v>2025</v>
          </cell>
          <cell r="I76">
            <v>18564403.18</v>
          </cell>
        </row>
        <row r="77">
          <cell r="A77" t="str">
            <v>1380</v>
          </cell>
          <cell r="B77" t="str">
            <v>HINSDALE</v>
          </cell>
          <cell r="C77" t="str">
            <v>HINSDALE</v>
          </cell>
          <cell r="D77">
            <v>88.6</v>
          </cell>
          <cell r="E77">
            <v>16.3</v>
          </cell>
          <cell r="F77">
            <v>18366.876589700001</v>
          </cell>
          <cell r="G77">
            <v>35925.61</v>
          </cell>
          <cell r="H77">
            <v>80</v>
          </cell>
          <cell r="I77">
            <v>1663230.88</v>
          </cell>
        </row>
        <row r="78">
          <cell r="A78" t="str">
            <v>1390</v>
          </cell>
          <cell r="B78" t="str">
            <v>HUERFANO</v>
          </cell>
          <cell r="C78" t="str">
            <v>HUERFANO</v>
          </cell>
          <cell r="D78">
            <v>529.1</v>
          </cell>
          <cell r="E78">
            <v>383.5</v>
          </cell>
          <cell r="F78">
            <v>9100.7110764699992</v>
          </cell>
          <cell r="G78">
            <v>664611.74</v>
          </cell>
          <cell r="H78">
            <v>497</v>
          </cell>
          <cell r="I78">
            <v>5360287.62</v>
          </cell>
        </row>
        <row r="79">
          <cell r="A79" t="str">
            <v>1400</v>
          </cell>
          <cell r="B79" t="str">
            <v>HUERFANO</v>
          </cell>
          <cell r="C79" t="str">
            <v>LA VETA</v>
          </cell>
          <cell r="D79">
            <v>213.4</v>
          </cell>
          <cell r="E79">
            <v>100.5</v>
          </cell>
          <cell r="F79">
            <v>13043.76527862</v>
          </cell>
          <cell r="G79">
            <v>157307.81</v>
          </cell>
          <cell r="H79">
            <v>201</v>
          </cell>
          <cell r="I79">
            <v>2940847.32</v>
          </cell>
        </row>
        <row r="80">
          <cell r="A80" t="str">
            <v>1410</v>
          </cell>
          <cell r="B80" t="str">
            <v>JACKSON</v>
          </cell>
          <cell r="C80" t="str">
            <v>NORTH PARK</v>
          </cell>
          <cell r="D80">
            <v>172.2</v>
          </cell>
          <cell r="E80">
            <v>59.8</v>
          </cell>
          <cell r="F80">
            <v>15240.897225180001</v>
          </cell>
          <cell r="G80">
            <v>109368.68</v>
          </cell>
          <cell r="H80">
            <v>162</v>
          </cell>
          <cell r="I80">
            <v>2733851.18</v>
          </cell>
        </row>
        <row r="81">
          <cell r="A81" t="str">
            <v>1420</v>
          </cell>
          <cell r="B81" t="str">
            <v>JEFFERSON</v>
          </cell>
          <cell r="C81" t="str">
            <v>JEFFERSON</v>
          </cell>
          <cell r="D81">
            <v>82858.7</v>
          </cell>
          <cell r="E81">
            <v>21185.5</v>
          </cell>
          <cell r="F81">
            <v>8667.36009534</v>
          </cell>
          <cell r="G81">
            <v>22034682.879999999</v>
          </cell>
          <cell r="H81">
            <v>81960</v>
          </cell>
          <cell r="I81">
            <v>740111555.10000002</v>
          </cell>
        </row>
        <row r="82">
          <cell r="A82" t="str">
            <v>1430</v>
          </cell>
          <cell r="B82" t="str">
            <v>KIOWA</v>
          </cell>
          <cell r="C82" t="str">
            <v>EADS</v>
          </cell>
          <cell r="D82">
            <v>178.5</v>
          </cell>
          <cell r="E82">
            <v>71</v>
          </cell>
          <cell r="F82">
            <v>13981.791360409999</v>
          </cell>
          <cell r="G82">
            <v>119124.86</v>
          </cell>
          <cell r="H82">
            <v>170</v>
          </cell>
          <cell r="I82">
            <v>2614874.62</v>
          </cell>
        </row>
        <row r="83">
          <cell r="A83" t="str">
            <v>1440</v>
          </cell>
          <cell r="B83" t="str">
            <v>KIOWA</v>
          </cell>
          <cell r="C83" t="str">
            <v>PLAINVIEW</v>
          </cell>
          <cell r="D83">
            <v>55.3</v>
          </cell>
          <cell r="E83">
            <v>32.299999999999997</v>
          </cell>
          <cell r="F83">
            <v>17097.217575400002</v>
          </cell>
          <cell r="G83">
            <v>66268.820000000007</v>
          </cell>
          <cell r="H83">
            <v>50</v>
          </cell>
          <cell r="I83">
            <v>1011744.95</v>
          </cell>
        </row>
        <row r="84">
          <cell r="A84" t="str">
            <v>1450</v>
          </cell>
          <cell r="B84" t="str">
            <v>KIT CARSON</v>
          </cell>
          <cell r="C84" t="str">
            <v>ARRIBA-FLAGLER</v>
          </cell>
          <cell r="D84">
            <v>161</v>
          </cell>
          <cell r="E84">
            <v>52</v>
          </cell>
          <cell r="F84">
            <v>14583.842427019999</v>
          </cell>
          <cell r="G84">
            <v>91003.18</v>
          </cell>
          <cell r="H84">
            <v>140</v>
          </cell>
          <cell r="I84">
            <v>2439001.81</v>
          </cell>
        </row>
        <row r="85">
          <cell r="A85" t="str">
            <v>1460</v>
          </cell>
          <cell r="B85" t="str">
            <v>KIT CARSON</v>
          </cell>
          <cell r="C85" t="str">
            <v>HI PLAINS</v>
          </cell>
          <cell r="D85">
            <v>119.5</v>
          </cell>
          <cell r="E85">
            <v>46.7</v>
          </cell>
          <cell r="F85">
            <v>15266.637520640001</v>
          </cell>
          <cell r="G85">
            <v>85554.240000000005</v>
          </cell>
          <cell r="H85">
            <v>108</v>
          </cell>
          <cell r="I85">
            <v>1909917.42</v>
          </cell>
        </row>
        <row r="86">
          <cell r="A86" t="str">
            <v>1480</v>
          </cell>
          <cell r="B86" t="str">
            <v>KIT CARSON</v>
          </cell>
          <cell r="C86" t="str">
            <v>STRATTON</v>
          </cell>
          <cell r="D86">
            <v>220</v>
          </cell>
          <cell r="E86">
            <v>70.2</v>
          </cell>
          <cell r="F86">
            <v>12950.758763739999</v>
          </cell>
          <cell r="G86">
            <v>109097.19</v>
          </cell>
          <cell r="H86">
            <v>205</v>
          </cell>
          <cell r="I86">
            <v>2958264.12</v>
          </cell>
        </row>
        <row r="87">
          <cell r="A87" t="str">
            <v>1490</v>
          </cell>
          <cell r="B87" t="str">
            <v>KIT CARSON</v>
          </cell>
          <cell r="C87" t="str">
            <v>BETHUNE</v>
          </cell>
          <cell r="D87">
            <v>116.5</v>
          </cell>
          <cell r="E87">
            <v>57.9</v>
          </cell>
          <cell r="F87">
            <v>15814.76721946</v>
          </cell>
          <cell r="G87">
            <v>109881</v>
          </cell>
          <cell r="H87">
            <v>112</v>
          </cell>
          <cell r="I87">
            <v>1952301.38</v>
          </cell>
        </row>
        <row r="88">
          <cell r="A88" t="str">
            <v>1500</v>
          </cell>
          <cell r="B88" t="str">
            <v>KIT CARSON</v>
          </cell>
          <cell r="C88" t="str">
            <v>BURLINGTON</v>
          </cell>
          <cell r="D88">
            <v>737.9</v>
          </cell>
          <cell r="E88">
            <v>369.7</v>
          </cell>
          <cell r="F88">
            <v>8737.5844539000009</v>
          </cell>
          <cell r="G88">
            <v>451535.38</v>
          </cell>
          <cell r="H88">
            <v>693</v>
          </cell>
          <cell r="I88">
            <v>6898998.9500000002</v>
          </cell>
        </row>
        <row r="89">
          <cell r="A89" t="str">
            <v>1510</v>
          </cell>
          <cell r="B89" t="str">
            <v>LAKE</v>
          </cell>
          <cell r="C89" t="str">
            <v>LAKE</v>
          </cell>
          <cell r="D89">
            <v>1045</v>
          </cell>
          <cell r="E89">
            <v>376.4</v>
          </cell>
          <cell r="F89">
            <v>9010.9533158199993</v>
          </cell>
          <cell r="G89">
            <v>408803.8</v>
          </cell>
          <cell r="H89">
            <v>1013</v>
          </cell>
          <cell r="I89">
            <v>9825250.0199999996</v>
          </cell>
        </row>
        <row r="90">
          <cell r="A90" t="str">
            <v>1520</v>
          </cell>
          <cell r="B90" t="str">
            <v>LA PLATA</v>
          </cell>
          <cell r="C90" t="str">
            <v>DURANGO</v>
          </cell>
          <cell r="D90">
            <v>5866.7</v>
          </cell>
          <cell r="E90">
            <v>1612.1</v>
          </cell>
          <cell r="F90">
            <v>8772.1917285500003</v>
          </cell>
          <cell r="G90">
            <v>1696998.03</v>
          </cell>
          <cell r="H90">
            <v>5796</v>
          </cell>
          <cell r="I90">
            <v>52846320.710000001</v>
          </cell>
        </row>
        <row r="91">
          <cell r="A91" t="str">
            <v>1530</v>
          </cell>
          <cell r="B91" t="str">
            <v>LA PLATA</v>
          </cell>
          <cell r="C91" t="str">
            <v>BAYFIELD</v>
          </cell>
          <cell r="D91">
            <v>1404.5</v>
          </cell>
          <cell r="E91">
            <v>340.3</v>
          </cell>
          <cell r="F91">
            <v>9198.5717958900004</v>
          </cell>
          <cell r="G91">
            <v>375632.88</v>
          </cell>
          <cell r="H91">
            <v>1363</v>
          </cell>
          <cell r="I91">
            <v>13286044.68</v>
          </cell>
        </row>
        <row r="92">
          <cell r="A92" t="str">
            <v>1540</v>
          </cell>
          <cell r="B92" t="str">
            <v>LA PLATA</v>
          </cell>
          <cell r="C92" t="str">
            <v>IGNACIO</v>
          </cell>
          <cell r="D92">
            <v>874.5</v>
          </cell>
          <cell r="E92">
            <v>363.4</v>
          </cell>
          <cell r="F92">
            <v>9525.53762757</v>
          </cell>
          <cell r="G92">
            <v>465327.28</v>
          </cell>
          <cell r="H92">
            <v>725</v>
          </cell>
          <cell r="I92">
            <v>8749096.6600000001</v>
          </cell>
        </row>
        <row r="93">
          <cell r="A93" t="str">
            <v>1550</v>
          </cell>
          <cell r="B93" t="str">
            <v>LARIMER</v>
          </cell>
          <cell r="C93" t="str">
            <v>POUDRE</v>
          </cell>
          <cell r="D93">
            <v>31745.8</v>
          </cell>
          <cell r="E93">
            <v>7716.1</v>
          </cell>
          <cell r="F93">
            <v>8356.4169905800009</v>
          </cell>
          <cell r="G93">
            <v>7737473.9000000004</v>
          </cell>
          <cell r="H93">
            <v>31866</v>
          </cell>
          <cell r="I93">
            <v>275263759.25999999</v>
          </cell>
        </row>
        <row r="94">
          <cell r="A94" t="str">
            <v>1560</v>
          </cell>
          <cell r="B94" t="str">
            <v>LARIMER</v>
          </cell>
          <cell r="C94" t="str">
            <v>THOMPSON</v>
          </cell>
          <cell r="D94">
            <v>15544.4</v>
          </cell>
          <cell r="E94">
            <v>4717.7</v>
          </cell>
          <cell r="F94">
            <v>8345.5869510499997</v>
          </cell>
          <cell r="G94">
            <v>4724637.07</v>
          </cell>
          <cell r="H94">
            <v>15600</v>
          </cell>
          <cell r="I94">
            <v>134822296</v>
          </cell>
        </row>
        <row r="95">
          <cell r="A95" t="str">
            <v>1570</v>
          </cell>
          <cell r="B95" t="str">
            <v>LARIMER</v>
          </cell>
          <cell r="C95" t="str">
            <v>ESTES PARK</v>
          </cell>
          <cell r="D95">
            <v>1094.0999999999999</v>
          </cell>
          <cell r="E95">
            <v>334.1</v>
          </cell>
          <cell r="F95">
            <v>9241.6839614799992</v>
          </cell>
          <cell r="G95">
            <v>370517.59</v>
          </cell>
          <cell r="H95">
            <v>1111</v>
          </cell>
          <cell r="I95">
            <v>10481844.01</v>
          </cell>
        </row>
        <row r="96">
          <cell r="A96" t="str">
            <v>1580</v>
          </cell>
          <cell r="B96" t="str">
            <v>LAS ANIMAS</v>
          </cell>
          <cell r="C96" t="str">
            <v>TRINIDAD</v>
          </cell>
          <cell r="D96">
            <v>1023.3</v>
          </cell>
          <cell r="E96">
            <v>529.9</v>
          </cell>
          <cell r="F96">
            <v>8866.6438202900008</v>
          </cell>
          <cell r="G96">
            <v>716896.26</v>
          </cell>
          <cell r="H96">
            <v>881</v>
          </cell>
          <cell r="I96">
            <v>9790132.8800000008</v>
          </cell>
        </row>
        <row r="97">
          <cell r="A97" t="str">
            <v>1590</v>
          </cell>
          <cell r="B97" t="str">
            <v>LAS ANIMAS</v>
          </cell>
          <cell r="C97" t="str">
            <v>PRIMERO</v>
          </cell>
          <cell r="D97">
            <v>190.5</v>
          </cell>
          <cell r="E97">
            <v>93.9</v>
          </cell>
          <cell r="F97">
            <v>14166.06529952</v>
          </cell>
          <cell r="G97">
            <v>159623.22</v>
          </cell>
          <cell r="H97">
            <v>185</v>
          </cell>
          <cell r="I97">
            <v>2858258.66</v>
          </cell>
        </row>
        <row r="98">
          <cell r="A98" t="str">
            <v>1600</v>
          </cell>
          <cell r="B98" t="str">
            <v>LAS ANIMAS</v>
          </cell>
          <cell r="C98" t="str">
            <v>HOEHNE</v>
          </cell>
          <cell r="D98">
            <v>374</v>
          </cell>
          <cell r="E98">
            <v>98.2</v>
          </cell>
          <cell r="F98">
            <v>10561.86548</v>
          </cell>
          <cell r="G98">
            <v>124461.02</v>
          </cell>
          <cell r="H98">
            <v>365</v>
          </cell>
          <cell r="I98">
            <v>4074598.71</v>
          </cell>
        </row>
        <row r="99">
          <cell r="A99" t="str">
            <v>1620</v>
          </cell>
          <cell r="B99" t="str">
            <v>LAS ANIMAS</v>
          </cell>
          <cell r="C99" t="str">
            <v>AGUILAR</v>
          </cell>
          <cell r="D99">
            <v>117.4</v>
          </cell>
          <cell r="E99">
            <v>70</v>
          </cell>
          <cell r="F99">
            <v>15765.77583491</v>
          </cell>
          <cell r="G99">
            <v>132432.51999999999</v>
          </cell>
          <cell r="H99">
            <v>108</v>
          </cell>
          <cell r="I99">
            <v>1983334.6</v>
          </cell>
        </row>
        <row r="100">
          <cell r="A100" t="str">
            <v>1750</v>
          </cell>
          <cell r="B100" t="str">
            <v>LAS ANIMAS</v>
          </cell>
          <cell r="C100" t="str">
            <v>BRANSON</v>
          </cell>
          <cell r="D100">
            <v>442.2</v>
          </cell>
          <cell r="E100">
            <v>119.7</v>
          </cell>
          <cell r="F100">
            <v>8907.1203173100002</v>
          </cell>
          <cell r="G100">
            <v>127941.88</v>
          </cell>
          <cell r="H100">
            <v>431</v>
          </cell>
          <cell r="I100">
            <v>3874476.45</v>
          </cell>
        </row>
        <row r="101">
          <cell r="A101" t="str">
            <v>1760</v>
          </cell>
          <cell r="B101" t="str">
            <v>LAS ANIMAS</v>
          </cell>
          <cell r="C101" t="str">
            <v>KIM</v>
          </cell>
          <cell r="D101">
            <v>50</v>
          </cell>
          <cell r="E101">
            <v>18.3</v>
          </cell>
          <cell r="F101">
            <v>16827.508913419999</v>
          </cell>
          <cell r="G101">
            <v>36953.21</v>
          </cell>
          <cell r="H101">
            <v>42</v>
          </cell>
          <cell r="I101">
            <v>878328.66</v>
          </cell>
        </row>
        <row r="102">
          <cell r="A102" t="str">
            <v>1780</v>
          </cell>
          <cell r="B102" t="str">
            <v>LINCOLN</v>
          </cell>
          <cell r="C102" t="str">
            <v>GENOA-HUGO</v>
          </cell>
          <cell r="D102">
            <v>200.5</v>
          </cell>
          <cell r="E102">
            <v>65</v>
          </cell>
          <cell r="F102">
            <v>13881.679413309999</v>
          </cell>
          <cell r="G102">
            <v>108277.1</v>
          </cell>
          <cell r="H102">
            <v>192</v>
          </cell>
          <cell r="I102">
            <v>2891553.82</v>
          </cell>
        </row>
        <row r="103">
          <cell r="A103" t="str">
            <v>1790</v>
          </cell>
          <cell r="B103" t="str">
            <v>LINCOLN</v>
          </cell>
          <cell r="C103" t="str">
            <v>LIMON</v>
          </cell>
          <cell r="D103">
            <v>501.2</v>
          </cell>
          <cell r="E103">
            <v>188.4</v>
          </cell>
          <cell r="F103">
            <v>9559.2703854200008</v>
          </cell>
          <cell r="G103">
            <v>222930.41</v>
          </cell>
          <cell r="H103">
            <v>450</v>
          </cell>
          <cell r="I103">
            <v>5012859.46</v>
          </cell>
        </row>
        <row r="104">
          <cell r="A104" t="str">
            <v>1810</v>
          </cell>
          <cell r="B104" t="str">
            <v>LINCOLN</v>
          </cell>
          <cell r="C104" t="str">
            <v>KARVAL</v>
          </cell>
          <cell r="D104">
            <v>50</v>
          </cell>
          <cell r="E104">
            <v>19</v>
          </cell>
          <cell r="F104">
            <v>17759.226894939999</v>
          </cell>
          <cell r="G104">
            <v>40491.040000000001</v>
          </cell>
          <cell r="H104">
            <v>45</v>
          </cell>
          <cell r="I104">
            <v>928452.38</v>
          </cell>
        </row>
        <row r="105">
          <cell r="A105" t="str">
            <v>1828</v>
          </cell>
          <cell r="B105" t="str">
            <v>LOGAN</v>
          </cell>
          <cell r="C105" t="str">
            <v>VALLEY</v>
          </cell>
          <cell r="D105">
            <v>2188.5</v>
          </cell>
          <cell r="E105">
            <v>876.6</v>
          </cell>
          <cell r="F105">
            <v>8376.7896831500002</v>
          </cell>
          <cell r="G105">
            <v>912265.91</v>
          </cell>
          <cell r="H105">
            <v>2071</v>
          </cell>
          <cell r="I105">
            <v>19244870.129999999</v>
          </cell>
        </row>
        <row r="106">
          <cell r="A106" t="str">
            <v>1850</v>
          </cell>
          <cell r="B106" t="str">
            <v>LOGAN</v>
          </cell>
          <cell r="C106" t="str">
            <v>FRENCHMAN</v>
          </cell>
          <cell r="D106">
            <v>197.5</v>
          </cell>
          <cell r="E106">
            <v>53.8</v>
          </cell>
          <cell r="F106">
            <v>14049.90790552</v>
          </cell>
          <cell r="G106">
            <v>90706.21</v>
          </cell>
          <cell r="H106">
            <v>190</v>
          </cell>
          <cell r="I106">
            <v>2865563.02</v>
          </cell>
        </row>
        <row r="107">
          <cell r="A107" t="str">
            <v>1860</v>
          </cell>
          <cell r="B107" t="str">
            <v>LOGAN</v>
          </cell>
          <cell r="C107" t="str">
            <v>BUFFALO</v>
          </cell>
          <cell r="D107">
            <v>308.89999999999998</v>
          </cell>
          <cell r="E107">
            <v>63.9</v>
          </cell>
          <cell r="F107">
            <v>11637.615008459999</v>
          </cell>
          <cell r="G107">
            <v>89237.23</v>
          </cell>
          <cell r="H107">
            <v>302</v>
          </cell>
          <cell r="I107">
            <v>3684096.51</v>
          </cell>
        </row>
        <row r="108">
          <cell r="A108" t="str">
            <v>1870</v>
          </cell>
          <cell r="B108" t="str">
            <v>LOGAN</v>
          </cell>
          <cell r="C108" t="str">
            <v>PLATEAU</v>
          </cell>
          <cell r="D108">
            <v>158</v>
          </cell>
          <cell r="E108">
            <v>25.9</v>
          </cell>
          <cell r="F108">
            <v>15302.429306939999</v>
          </cell>
          <cell r="G108">
            <v>47559.95</v>
          </cell>
          <cell r="H108">
            <v>148</v>
          </cell>
          <cell r="I108">
            <v>2465343.7799999998</v>
          </cell>
        </row>
        <row r="109">
          <cell r="A109" t="str">
            <v>1980</v>
          </cell>
          <cell r="B109" t="str">
            <v>MESA</v>
          </cell>
          <cell r="C109" t="str">
            <v>DEBEQUE</v>
          </cell>
          <cell r="D109">
            <v>164.3</v>
          </cell>
          <cell r="E109">
            <v>52</v>
          </cell>
          <cell r="F109">
            <v>15054.73938447</v>
          </cell>
          <cell r="G109">
            <v>93941.57</v>
          </cell>
          <cell r="H109">
            <v>148</v>
          </cell>
          <cell r="I109">
            <v>2567435.25</v>
          </cell>
        </row>
        <row r="110">
          <cell r="A110" t="str">
            <v>1990</v>
          </cell>
          <cell r="B110" t="str">
            <v>MESA</v>
          </cell>
          <cell r="C110" t="str">
            <v>PLATEAU VALLEY</v>
          </cell>
          <cell r="D110">
            <v>430.5</v>
          </cell>
          <cell r="E110">
            <v>111.1</v>
          </cell>
          <cell r="F110">
            <v>10009.465415000001</v>
          </cell>
          <cell r="G110">
            <v>133446.19</v>
          </cell>
          <cell r="H110">
            <v>382</v>
          </cell>
          <cell r="I110">
            <v>4442521.05</v>
          </cell>
        </row>
        <row r="111">
          <cell r="A111" t="str">
            <v>2000</v>
          </cell>
          <cell r="B111" t="str">
            <v>MESA</v>
          </cell>
          <cell r="C111" t="str">
            <v>MESA VALLEY</v>
          </cell>
          <cell r="D111">
            <v>22338.6</v>
          </cell>
          <cell r="E111">
            <v>8108.5</v>
          </cell>
          <cell r="F111">
            <v>8090.1361671799996</v>
          </cell>
          <cell r="G111">
            <v>7899123.2000000002</v>
          </cell>
          <cell r="H111">
            <v>22003</v>
          </cell>
          <cell r="I111">
            <v>193753176.44</v>
          </cell>
        </row>
        <row r="112">
          <cell r="A112" t="str">
            <v>2010</v>
          </cell>
          <cell r="B112" t="str">
            <v>MINERAL</v>
          </cell>
          <cell r="C112" t="str">
            <v>CREEDE</v>
          </cell>
          <cell r="D112">
            <v>92.3</v>
          </cell>
          <cell r="E112">
            <v>26</v>
          </cell>
          <cell r="F112">
            <v>17456.141923499999</v>
          </cell>
          <cell r="G112">
            <v>54463.16</v>
          </cell>
          <cell r="H112">
            <v>81</v>
          </cell>
          <cell r="I112">
            <v>1665665.06</v>
          </cell>
        </row>
        <row r="113">
          <cell r="A113" t="str">
            <v>2020</v>
          </cell>
          <cell r="B113" t="str">
            <v>MOFFAT</v>
          </cell>
          <cell r="C113" t="str">
            <v>MOFFAT</v>
          </cell>
          <cell r="D113">
            <v>2141.4</v>
          </cell>
          <cell r="E113">
            <v>727.9</v>
          </cell>
          <cell r="F113">
            <v>8238.0478896700006</v>
          </cell>
          <cell r="G113">
            <v>720463.42</v>
          </cell>
          <cell r="H113">
            <v>2026</v>
          </cell>
          <cell r="I113">
            <v>18574053.91</v>
          </cell>
        </row>
        <row r="114">
          <cell r="A114" t="str">
            <v>2035</v>
          </cell>
          <cell r="B114" t="str">
            <v>MONTEZUMA</v>
          </cell>
          <cell r="C114" t="str">
            <v>MONTEZUMA</v>
          </cell>
          <cell r="D114">
            <v>2767</v>
          </cell>
          <cell r="E114">
            <v>1494.5</v>
          </cell>
          <cell r="F114">
            <v>8208.8762167500008</v>
          </cell>
          <cell r="G114">
            <v>1776091.01</v>
          </cell>
          <cell r="H114">
            <v>2663</v>
          </cell>
          <cell r="I114">
            <v>24490570.870000001</v>
          </cell>
        </row>
        <row r="115">
          <cell r="A115" t="str">
            <v>2055</v>
          </cell>
          <cell r="B115" t="str">
            <v>MONTEZUMA</v>
          </cell>
          <cell r="C115" t="str">
            <v>DOLORES</v>
          </cell>
          <cell r="D115">
            <v>690.1</v>
          </cell>
          <cell r="E115">
            <v>240.5</v>
          </cell>
          <cell r="F115">
            <v>9367.2381097899997</v>
          </cell>
          <cell r="G115">
            <v>272314.96999999997</v>
          </cell>
          <cell r="H115">
            <v>634</v>
          </cell>
          <cell r="I115">
            <v>6735660.75</v>
          </cell>
        </row>
        <row r="116">
          <cell r="A116" t="str">
            <v>2070</v>
          </cell>
          <cell r="B116" t="str">
            <v>MONTEZUMA</v>
          </cell>
          <cell r="C116" t="str">
            <v>MANCOS</v>
          </cell>
          <cell r="D116">
            <v>481.5</v>
          </cell>
          <cell r="E116">
            <v>217.8</v>
          </cell>
          <cell r="F116">
            <v>9618.7370276099991</v>
          </cell>
          <cell r="G116">
            <v>271788</v>
          </cell>
          <cell r="H116">
            <v>464</v>
          </cell>
          <cell r="I116">
            <v>4903209.88</v>
          </cell>
        </row>
        <row r="117">
          <cell r="A117" t="str">
            <v>2180</v>
          </cell>
          <cell r="B117" t="str">
            <v>MONTROSE</v>
          </cell>
          <cell r="C117" t="str">
            <v>MONTROSE</v>
          </cell>
          <cell r="D117">
            <v>5998.9</v>
          </cell>
          <cell r="E117">
            <v>2430.4</v>
          </cell>
          <cell r="F117">
            <v>8584.1599092500001</v>
          </cell>
          <cell r="G117">
            <v>2569048.58</v>
          </cell>
          <cell r="H117">
            <v>5905</v>
          </cell>
          <cell r="I117">
            <v>54064565.460000001</v>
          </cell>
        </row>
        <row r="118">
          <cell r="A118" t="str">
            <v>2190</v>
          </cell>
          <cell r="B118" t="str">
            <v>MONTROSE</v>
          </cell>
          <cell r="C118" t="str">
            <v>WEST END</v>
          </cell>
          <cell r="D118">
            <v>267.2</v>
          </cell>
          <cell r="E118">
            <v>98.3</v>
          </cell>
          <cell r="F118">
            <v>13371.737681279999</v>
          </cell>
          <cell r="G118">
            <v>157733.01999999999</v>
          </cell>
          <cell r="H118">
            <v>235</v>
          </cell>
          <cell r="I118">
            <v>3730661.33</v>
          </cell>
        </row>
        <row r="119">
          <cell r="A119" t="str">
            <v>2395</v>
          </cell>
          <cell r="B119" t="str">
            <v>MORGAN</v>
          </cell>
          <cell r="C119" t="str">
            <v>BRUSH</v>
          </cell>
          <cell r="D119">
            <v>1488.2</v>
          </cell>
          <cell r="E119">
            <v>628.79999999999995</v>
          </cell>
          <cell r="F119">
            <v>8845.5163725799994</v>
          </cell>
          <cell r="G119">
            <v>719545.07</v>
          </cell>
          <cell r="H119">
            <v>1347</v>
          </cell>
          <cell r="I119">
            <v>13883442.539999999</v>
          </cell>
        </row>
        <row r="120">
          <cell r="A120" t="str">
            <v>2405</v>
          </cell>
          <cell r="B120" t="str">
            <v>MORGAN</v>
          </cell>
          <cell r="C120" t="str">
            <v>FT. MORGAN</v>
          </cell>
          <cell r="D120">
            <v>3326.5</v>
          </cell>
          <cell r="E120">
            <v>1963.1</v>
          </cell>
          <cell r="F120">
            <v>8440.7791240799997</v>
          </cell>
          <cell r="G120">
            <v>2530471.2200000002</v>
          </cell>
          <cell r="H120">
            <v>3260</v>
          </cell>
          <cell r="I120">
            <v>30608722.98</v>
          </cell>
        </row>
        <row r="121">
          <cell r="A121" t="str">
            <v>2505</v>
          </cell>
          <cell r="B121" t="str">
            <v>MORGAN</v>
          </cell>
          <cell r="C121" t="str">
            <v>WELDON</v>
          </cell>
          <cell r="D121">
            <v>205.4</v>
          </cell>
          <cell r="E121">
            <v>37.4</v>
          </cell>
          <cell r="F121">
            <v>14363.953198810001</v>
          </cell>
          <cell r="G121">
            <v>64465.42</v>
          </cell>
          <cell r="H121">
            <v>195</v>
          </cell>
          <cell r="I121">
            <v>3014821.41</v>
          </cell>
        </row>
        <row r="122">
          <cell r="A122" t="str">
            <v>2515</v>
          </cell>
          <cell r="B122" t="str">
            <v>MORGAN</v>
          </cell>
          <cell r="C122" t="str">
            <v>WIGGINS</v>
          </cell>
          <cell r="D122">
            <v>688</v>
          </cell>
          <cell r="E122">
            <v>181</v>
          </cell>
          <cell r="F122">
            <v>9459.8462325599994</v>
          </cell>
          <cell r="G122">
            <v>205467.86</v>
          </cell>
          <cell r="H122">
            <v>649</v>
          </cell>
          <cell r="I122">
            <v>6713842.0700000003</v>
          </cell>
        </row>
        <row r="123">
          <cell r="A123" t="str">
            <v>2520</v>
          </cell>
          <cell r="B123" t="str">
            <v>OTERO</v>
          </cell>
          <cell r="C123" t="str">
            <v>EAST OTERO</v>
          </cell>
          <cell r="D123">
            <v>1475</v>
          </cell>
          <cell r="E123">
            <v>1046.9000000000001</v>
          </cell>
          <cell r="F123">
            <v>8563.0663298199997</v>
          </cell>
          <cell r="G123">
            <v>1632178.59</v>
          </cell>
          <cell r="H123">
            <v>1422</v>
          </cell>
          <cell r="I123">
            <v>14262701.43</v>
          </cell>
        </row>
        <row r="124">
          <cell r="A124" t="str">
            <v>2530</v>
          </cell>
          <cell r="B124" t="str">
            <v>OTERO</v>
          </cell>
          <cell r="C124" t="str">
            <v>ROCKY FORD</v>
          </cell>
          <cell r="D124">
            <v>813.9</v>
          </cell>
          <cell r="E124">
            <v>501.7</v>
          </cell>
          <cell r="F124">
            <v>8995.4160983500005</v>
          </cell>
          <cell r="G124">
            <v>758947.58</v>
          </cell>
          <cell r="H124">
            <v>743</v>
          </cell>
          <cell r="I124">
            <v>8080316.7400000002</v>
          </cell>
        </row>
        <row r="125">
          <cell r="A125" t="str">
            <v>2535</v>
          </cell>
          <cell r="B125" t="str">
            <v>OTERO</v>
          </cell>
          <cell r="C125" t="str">
            <v>MANZANOLA</v>
          </cell>
          <cell r="D125">
            <v>167</v>
          </cell>
          <cell r="E125">
            <v>103</v>
          </cell>
          <cell r="F125">
            <v>15031.80688337</v>
          </cell>
          <cell r="G125">
            <v>185793.13</v>
          </cell>
          <cell r="H125">
            <v>167</v>
          </cell>
          <cell r="I125">
            <v>2696104.88</v>
          </cell>
        </row>
        <row r="126">
          <cell r="A126" t="str">
            <v>2540</v>
          </cell>
          <cell r="B126" t="str">
            <v>OTERO</v>
          </cell>
          <cell r="C126" t="str">
            <v>FOWLER</v>
          </cell>
          <cell r="D126">
            <v>391.5</v>
          </cell>
          <cell r="E126">
            <v>152.4</v>
          </cell>
          <cell r="F126">
            <v>10346.023407320001</v>
          </cell>
          <cell r="G126">
            <v>189208.08</v>
          </cell>
          <cell r="H126">
            <v>359</v>
          </cell>
          <cell r="I126">
            <v>4239676.24</v>
          </cell>
        </row>
        <row r="127">
          <cell r="A127" t="str">
            <v>2560</v>
          </cell>
          <cell r="B127" t="str">
            <v>OTERO</v>
          </cell>
          <cell r="C127" t="str">
            <v>CHERAW</v>
          </cell>
          <cell r="D127">
            <v>222.5</v>
          </cell>
          <cell r="E127">
            <v>59.5</v>
          </cell>
          <cell r="F127">
            <v>13334.118589260001</v>
          </cell>
          <cell r="G127">
            <v>95205.61</v>
          </cell>
          <cell r="H127">
            <v>209</v>
          </cell>
          <cell r="I127">
            <v>3062047</v>
          </cell>
        </row>
        <row r="128">
          <cell r="A128" t="str">
            <v>2570</v>
          </cell>
          <cell r="B128" t="str">
            <v>OTERO</v>
          </cell>
          <cell r="C128" t="str">
            <v>SWINK</v>
          </cell>
          <cell r="D128">
            <v>356.5</v>
          </cell>
          <cell r="E128">
            <v>113</v>
          </cell>
          <cell r="F128">
            <v>10865.65782113</v>
          </cell>
          <cell r="G128">
            <v>147338.32</v>
          </cell>
          <cell r="H128">
            <v>321</v>
          </cell>
          <cell r="I128">
            <v>4020945.33</v>
          </cell>
        </row>
        <row r="129">
          <cell r="A129" t="str">
            <v>2580</v>
          </cell>
          <cell r="B129" t="str">
            <v>OURAY</v>
          </cell>
          <cell r="C129" t="str">
            <v>OURAY</v>
          </cell>
          <cell r="D129">
            <v>168.3</v>
          </cell>
          <cell r="E129">
            <v>44.8</v>
          </cell>
          <cell r="F129">
            <v>16930.88839606</v>
          </cell>
          <cell r="G129">
            <v>91020.46</v>
          </cell>
          <cell r="H129">
            <v>155</v>
          </cell>
          <cell r="I129">
            <v>2940488.98</v>
          </cell>
        </row>
        <row r="130">
          <cell r="A130" t="str">
            <v>2590</v>
          </cell>
          <cell r="B130" t="str">
            <v>OURAY</v>
          </cell>
          <cell r="C130" t="str">
            <v>RIDGWAY</v>
          </cell>
          <cell r="D130">
            <v>336.3</v>
          </cell>
          <cell r="E130">
            <v>48.9</v>
          </cell>
          <cell r="F130">
            <v>12381.025591240001</v>
          </cell>
          <cell r="G130">
            <v>72651.86</v>
          </cell>
          <cell r="H130">
            <v>330</v>
          </cell>
          <cell r="I130">
            <v>4236390.7699999996</v>
          </cell>
        </row>
        <row r="131">
          <cell r="A131" t="str">
            <v>2600</v>
          </cell>
          <cell r="B131" t="str">
            <v>PARK</v>
          </cell>
          <cell r="C131" t="str">
            <v>PLATTE CANYON</v>
          </cell>
          <cell r="D131">
            <v>896.8</v>
          </cell>
          <cell r="E131">
            <v>142.1</v>
          </cell>
          <cell r="F131">
            <v>9569.1270418999993</v>
          </cell>
          <cell r="G131">
            <v>163172.75</v>
          </cell>
          <cell r="H131">
            <v>799</v>
          </cell>
          <cell r="I131">
            <v>8743578.75</v>
          </cell>
        </row>
        <row r="132">
          <cell r="A132" t="str">
            <v>2610</v>
          </cell>
          <cell r="B132" t="str">
            <v>PARK</v>
          </cell>
          <cell r="C132" t="str">
            <v>PARK</v>
          </cell>
          <cell r="D132">
            <v>650.29999999999995</v>
          </cell>
          <cell r="E132">
            <v>211</v>
          </cell>
          <cell r="F132">
            <v>9811.1797708600006</v>
          </cell>
          <cell r="G132">
            <v>248419.07</v>
          </cell>
          <cell r="H132">
            <v>623</v>
          </cell>
          <cell r="I132">
            <v>6628629.2699999996</v>
          </cell>
        </row>
        <row r="133">
          <cell r="A133" t="str">
            <v>2620</v>
          </cell>
          <cell r="B133" t="str">
            <v>PHILLIPS</v>
          </cell>
          <cell r="C133" t="str">
            <v>HOLYOKE</v>
          </cell>
          <cell r="D133">
            <v>608.5</v>
          </cell>
          <cell r="E133">
            <v>293.7</v>
          </cell>
          <cell r="F133">
            <v>9210.4400091700008</v>
          </cell>
          <cell r="G133">
            <v>363248.51</v>
          </cell>
          <cell r="H133">
            <v>587</v>
          </cell>
          <cell r="I133">
            <v>5967801.2599999998</v>
          </cell>
        </row>
        <row r="134">
          <cell r="A134" t="str">
            <v>2630</v>
          </cell>
          <cell r="B134" t="str">
            <v>PHILLIPS</v>
          </cell>
          <cell r="C134" t="str">
            <v>HAXTUN</v>
          </cell>
          <cell r="D134">
            <v>324.5</v>
          </cell>
          <cell r="E134">
            <v>77.099999999999994</v>
          </cell>
          <cell r="F134">
            <v>10794.38429011</v>
          </cell>
          <cell r="G134">
            <v>99869.64</v>
          </cell>
          <cell r="H134">
            <v>304</v>
          </cell>
          <cell r="I134">
            <v>3602647.34</v>
          </cell>
        </row>
        <row r="135">
          <cell r="A135" t="str">
            <v>2640</v>
          </cell>
          <cell r="B135" t="str">
            <v>PITKIN</v>
          </cell>
          <cell r="C135" t="str">
            <v>ASPEN</v>
          </cell>
          <cell r="D135">
            <v>1683</v>
          </cell>
          <cell r="E135">
            <v>46</v>
          </cell>
          <cell r="F135">
            <v>11771.62219027</v>
          </cell>
          <cell r="G135">
            <v>64979.35</v>
          </cell>
          <cell r="H135">
            <v>1629</v>
          </cell>
          <cell r="I135">
            <v>19876619.5</v>
          </cell>
        </row>
        <row r="136">
          <cell r="A136" t="str">
            <v>2650</v>
          </cell>
          <cell r="B136" t="str">
            <v>PROWERS</v>
          </cell>
          <cell r="C136" t="str">
            <v>GRANADA</v>
          </cell>
          <cell r="D136">
            <v>196.9</v>
          </cell>
          <cell r="E136">
            <v>105.9</v>
          </cell>
          <cell r="F136">
            <v>13569.386844729999</v>
          </cell>
          <cell r="G136">
            <v>172439.77</v>
          </cell>
          <cell r="H136">
            <v>180</v>
          </cell>
          <cell r="I136">
            <v>2828689.88</v>
          </cell>
        </row>
        <row r="137">
          <cell r="A137" t="str">
            <v>2660</v>
          </cell>
          <cell r="B137" t="str">
            <v>PROWERS</v>
          </cell>
          <cell r="C137" t="str">
            <v>LAMAR</v>
          </cell>
          <cell r="D137">
            <v>1536.5</v>
          </cell>
          <cell r="E137">
            <v>911.4</v>
          </cell>
          <cell r="F137">
            <v>8467.5585923599992</v>
          </cell>
          <cell r="G137">
            <v>1209680.5</v>
          </cell>
          <cell r="H137">
            <v>1465</v>
          </cell>
          <cell r="I137">
            <v>14219998.720000001</v>
          </cell>
        </row>
        <row r="138">
          <cell r="A138" t="str">
            <v>2670</v>
          </cell>
          <cell r="B138" t="str">
            <v>PROWERS</v>
          </cell>
          <cell r="C138" t="str">
            <v>HOLLY</v>
          </cell>
          <cell r="D138">
            <v>293.3</v>
          </cell>
          <cell r="E138">
            <v>125</v>
          </cell>
          <cell r="F138">
            <v>10904.197073969999</v>
          </cell>
          <cell r="G138">
            <v>163562.96</v>
          </cell>
          <cell r="H138">
            <v>279</v>
          </cell>
          <cell r="I138">
            <v>3361763.96</v>
          </cell>
        </row>
        <row r="139">
          <cell r="A139" t="str">
            <v>2680</v>
          </cell>
          <cell r="B139" t="str">
            <v>PROWERS</v>
          </cell>
          <cell r="C139" t="str">
            <v>WILEY</v>
          </cell>
          <cell r="D139">
            <v>239.3</v>
          </cell>
          <cell r="E139">
            <v>61.5</v>
          </cell>
          <cell r="F139">
            <v>12388.716596710001</v>
          </cell>
          <cell r="G139">
            <v>91428.73</v>
          </cell>
          <cell r="H139">
            <v>217</v>
          </cell>
          <cell r="I139">
            <v>3052041.89</v>
          </cell>
        </row>
        <row r="140">
          <cell r="A140" t="str">
            <v>2690</v>
          </cell>
          <cell r="B140" t="str">
            <v>PUEBLO</v>
          </cell>
          <cell r="C140" t="str">
            <v>PUEBLO CITY</v>
          </cell>
          <cell r="D140">
            <v>16631.3</v>
          </cell>
          <cell r="E140">
            <v>10945.3</v>
          </cell>
          <cell r="F140">
            <v>8276.6053971700003</v>
          </cell>
          <cell r="G140">
            <v>16081769.390000001</v>
          </cell>
          <cell r="H140">
            <v>15270</v>
          </cell>
          <cell r="I140">
            <v>153732898.31</v>
          </cell>
        </row>
        <row r="141">
          <cell r="A141" t="str">
            <v>2700</v>
          </cell>
          <cell r="B141" t="str">
            <v>PUEBLO</v>
          </cell>
          <cell r="C141" t="str">
            <v>PUEBLO RURAL</v>
          </cell>
          <cell r="D141">
            <v>10278.6</v>
          </cell>
          <cell r="E141">
            <v>3927.2</v>
          </cell>
          <cell r="F141">
            <v>8199.6011675999998</v>
          </cell>
          <cell r="G141">
            <v>3899839.95</v>
          </cell>
          <cell r="H141">
            <v>10238</v>
          </cell>
          <cell r="I141">
            <v>89088035.670000002</v>
          </cell>
        </row>
        <row r="142">
          <cell r="A142" t="str">
            <v>2710</v>
          </cell>
          <cell r="B142" t="str">
            <v>RIO BLANCO</v>
          </cell>
          <cell r="C142" t="str">
            <v>MEEKER</v>
          </cell>
          <cell r="D142">
            <v>721.8</v>
          </cell>
          <cell r="E142">
            <v>206.8</v>
          </cell>
          <cell r="F142">
            <v>9097.8637256099992</v>
          </cell>
          <cell r="G142">
            <v>225772.59</v>
          </cell>
          <cell r="H142">
            <v>704</v>
          </cell>
          <cell r="I142">
            <v>6792610.6299999999</v>
          </cell>
        </row>
        <row r="143">
          <cell r="A143" t="str">
            <v>2720</v>
          </cell>
          <cell r="B143" t="str">
            <v>RIO BLANCO</v>
          </cell>
          <cell r="C143" t="str">
            <v>RANGELY</v>
          </cell>
          <cell r="D143">
            <v>490.8</v>
          </cell>
          <cell r="E143">
            <v>133.6</v>
          </cell>
          <cell r="F143">
            <v>9307.1553195699998</v>
          </cell>
          <cell r="G143">
            <v>149212.31</v>
          </cell>
          <cell r="H143">
            <v>473</v>
          </cell>
          <cell r="I143">
            <v>4717164.1399999997</v>
          </cell>
        </row>
        <row r="144">
          <cell r="A144" t="str">
            <v>2730</v>
          </cell>
          <cell r="B144" t="str">
            <v>RIO GRANDE</v>
          </cell>
          <cell r="C144" t="str">
            <v>DEL NORTE</v>
          </cell>
          <cell r="D144">
            <v>446.6</v>
          </cell>
          <cell r="E144">
            <v>249</v>
          </cell>
          <cell r="F144">
            <v>9634.7308438100008</v>
          </cell>
          <cell r="G144">
            <v>287885.76</v>
          </cell>
          <cell r="H144">
            <v>421</v>
          </cell>
          <cell r="I144">
            <v>4590756.55</v>
          </cell>
        </row>
        <row r="145">
          <cell r="A145" t="str">
            <v>2740</v>
          </cell>
          <cell r="B145" t="str">
            <v>RIO GRANDE</v>
          </cell>
          <cell r="C145" t="str">
            <v>MONTE VISTA</v>
          </cell>
          <cell r="D145">
            <v>1130.0999999999999</v>
          </cell>
          <cell r="E145">
            <v>681.8</v>
          </cell>
          <cell r="F145">
            <v>8557.7550876999994</v>
          </cell>
          <cell r="G145">
            <v>905777.28</v>
          </cell>
          <cell r="H145">
            <v>1109</v>
          </cell>
          <cell r="I145">
            <v>10557035.98</v>
          </cell>
        </row>
        <row r="146">
          <cell r="A146" t="str">
            <v>2750</v>
          </cell>
          <cell r="B146" t="str">
            <v>RIO GRANDE</v>
          </cell>
          <cell r="C146" t="str">
            <v>SARGENT</v>
          </cell>
          <cell r="D146">
            <v>385.2</v>
          </cell>
          <cell r="E146">
            <v>122.7</v>
          </cell>
          <cell r="F146">
            <v>10348.967625810001</v>
          </cell>
          <cell r="G146">
            <v>152378.20000000001</v>
          </cell>
          <cell r="H146">
            <v>354</v>
          </cell>
          <cell r="I146">
            <v>4138800.53</v>
          </cell>
        </row>
        <row r="147">
          <cell r="A147" t="str">
            <v>2760</v>
          </cell>
          <cell r="B147" t="str">
            <v>ROUTT</v>
          </cell>
          <cell r="C147" t="str">
            <v>HAYDEN</v>
          </cell>
          <cell r="D147">
            <v>404.9</v>
          </cell>
          <cell r="E147">
            <v>77.599999999999994</v>
          </cell>
          <cell r="F147">
            <v>11124.205445219999</v>
          </cell>
          <cell r="G147">
            <v>103588.6</v>
          </cell>
          <cell r="H147">
            <v>388</v>
          </cell>
          <cell r="I147">
            <v>4607779.38</v>
          </cell>
        </row>
        <row r="148">
          <cell r="A148" t="str">
            <v>2770</v>
          </cell>
          <cell r="B148" t="str">
            <v>ROUTT</v>
          </cell>
          <cell r="C148" t="str">
            <v>STEAMBOAT SPRINGS</v>
          </cell>
          <cell r="D148">
            <v>2793.8</v>
          </cell>
          <cell r="E148">
            <v>334.2</v>
          </cell>
          <cell r="F148">
            <v>8974.9786273999998</v>
          </cell>
          <cell r="G148">
            <v>359932.54</v>
          </cell>
          <cell r="H148">
            <v>2733</v>
          </cell>
          <cell r="I148">
            <v>25434227.829999998</v>
          </cell>
        </row>
        <row r="149">
          <cell r="A149" t="str">
            <v>2780</v>
          </cell>
          <cell r="B149" t="str">
            <v>ROUTT</v>
          </cell>
          <cell r="C149" t="str">
            <v>SOUTH ROUTT</v>
          </cell>
          <cell r="D149">
            <v>324.89999999999998</v>
          </cell>
          <cell r="E149">
            <v>90</v>
          </cell>
          <cell r="F149">
            <v>12226.912053690001</v>
          </cell>
          <cell r="G149">
            <v>132050.65</v>
          </cell>
          <cell r="H149">
            <v>292</v>
          </cell>
          <cell r="I149">
            <v>4100729.46</v>
          </cell>
        </row>
        <row r="150">
          <cell r="A150" t="str">
            <v>2790</v>
          </cell>
          <cell r="B150" t="str">
            <v>SAGUACHE</v>
          </cell>
          <cell r="C150" t="str">
            <v>MOUNTAIN VALLEY</v>
          </cell>
          <cell r="D150">
            <v>156.19999999999999</v>
          </cell>
          <cell r="E150">
            <v>84</v>
          </cell>
          <cell r="F150">
            <v>14783.33531509</v>
          </cell>
          <cell r="G150">
            <v>149016.01999999999</v>
          </cell>
          <cell r="H150">
            <v>155</v>
          </cell>
          <cell r="I150">
            <v>2458173</v>
          </cell>
        </row>
        <row r="151">
          <cell r="A151" t="str">
            <v>2800</v>
          </cell>
          <cell r="B151" t="str">
            <v>SAGUACHE</v>
          </cell>
          <cell r="C151" t="str">
            <v>MOFFAT</v>
          </cell>
          <cell r="D151">
            <v>226.5</v>
          </cell>
          <cell r="E151">
            <v>164.3</v>
          </cell>
          <cell r="F151">
            <v>14687.21397907</v>
          </cell>
          <cell r="G151">
            <v>289573.11</v>
          </cell>
          <cell r="H151">
            <v>215</v>
          </cell>
          <cell r="I151">
            <v>3616227.08</v>
          </cell>
        </row>
        <row r="152">
          <cell r="A152" t="str">
            <v>2810</v>
          </cell>
          <cell r="B152" t="str">
            <v>SAGUACHE</v>
          </cell>
          <cell r="C152" t="str">
            <v>CENTER</v>
          </cell>
          <cell r="D152">
            <v>643.29999999999995</v>
          </cell>
          <cell r="E152">
            <v>471.2</v>
          </cell>
          <cell r="F152">
            <v>8976.2407013100001</v>
          </cell>
          <cell r="G152">
            <v>874398.86</v>
          </cell>
          <cell r="H152">
            <v>562</v>
          </cell>
          <cell r="I152">
            <v>6648814.5</v>
          </cell>
        </row>
        <row r="153">
          <cell r="A153" t="str">
            <v>2820</v>
          </cell>
          <cell r="B153" t="str">
            <v>SAN JUAN</v>
          </cell>
          <cell r="C153" t="str">
            <v>SILVERTON</v>
          </cell>
          <cell r="D153">
            <v>81</v>
          </cell>
          <cell r="E153">
            <v>37.799999999999997</v>
          </cell>
          <cell r="F153">
            <v>18116.180823160001</v>
          </cell>
          <cell r="G153">
            <v>82175</v>
          </cell>
          <cell r="H153">
            <v>72</v>
          </cell>
          <cell r="I153">
            <v>1549585.65</v>
          </cell>
        </row>
        <row r="154">
          <cell r="A154" t="str">
            <v>2830</v>
          </cell>
          <cell r="B154" t="str">
            <v>SAN MIGUEL</v>
          </cell>
          <cell r="C154" t="str">
            <v>TELLURIDE</v>
          </cell>
          <cell r="D154">
            <v>919.3</v>
          </cell>
          <cell r="E154">
            <v>158.1</v>
          </cell>
          <cell r="F154">
            <v>11914.59526237</v>
          </cell>
          <cell r="G154">
            <v>226043.7</v>
          </cell>
          <cell r="H154">
            <v>885</v>
          </cell>
          <cell r="I154">
            <v>11179131.119999999</v>
          </cell>
        </row>
        <row r="155">
          <cell r="A155" t="str">
            <v>2840</v>
          </cell>
          <cell r="B155" t="str">
            <v>SAN MIGUEL</v>
          </cell>
          <cell r="C155" t="str">
            <v>NORWOOD</v>
          </cell>
          <cell r="D155">
            <v>219.2</v>
          </cell>
          <cell r="E155">
            <v>43.6</v>
          </cell>
          <cell r="F155">
            <v>14518.97483134</v>
          </cell>
          <cell r="G155">
            <v>75963.28</v>
          </cell>
          <cell r="H155">
            <v>171</v>
          </cell>
          <cell r="I155">
            <v>3258522.56</v>
          </cell>
        </row>
        <row r="156">
          <cell r="A156" t="str">
            <v>2862</v>
          </cell>
          <cell r="B156" t="str">
            <v>SEDGWICK</v>
          </cell>
          <cell r="C156" t="str">
            <v>JULESBURG</v>
          </cell>
          <cell r="D156">
            <v>813.5</v>
          </cell>
          <cell r="E156">
            <v>371.1</v>
          </cell>
          <cell r="F156">
            <v>8881.0284578800001</v>
          </cell>
          <cell r="G156">
            <v>424325.23</v>
          </cell>
          <cell r="H156">
            <v>803</v>
          </cell>
          <cell r="I156">
            <v>7347939.5899999999</v>
          </cell>
        </row>
        <row r="157">
          <cell r="A157" t="str">
            <v>2865</v>
          </cell>
          <cell r="B157" t="str">
            <v>SEDGWICK</v>
          </cell>
          <cell r="C157" t="str">
            <v>PLATTE VALLEY</v>
          </cell>
          <cell r="D157">
            <v>148.5</v>
          </cell>
          <cell r="E157">
            <v>56.2</v>
          </cell>
          <cell r="F157">
            <v>15247.01356257</v>
          </cell>
          <cell r="G157">
            <v>102825.86</v>
          </cell>
          <cell r="H157">
            <v>139</v>
          </cell>
          <cell r="I157">
            <v>2367007.37</v>
          </cell>
        </row>
        <row r="158">
          <cell r="A158" t="str">
            <v>3000</v>
          </cell>
          <cell r="B158" t="str">
            <v>SUMMIT</v>
          </cell>
          <cell r="C158" t="str">
            <v>SUMMIT</v>
          </cell>
          <cell r="D158">
            <v>3511</v>
          </cell>
          <cell r="E158">
            <v>857</v>
          </cell>
          <cell r="F158">
            <v>9204.6440153900003</v>
          </cell>
          <cell r="G158">
            <v>946605.59</v>
          </cell>
          <cell r="H158">
            <v>3445</v>
          </cell>
          <cell r="I158">
            <v>33263288.079999998</v>
          </cell>
        </row>
        <row r="159">
          <cell r="A159" t="str">
            <v>3010</v>
          </cell>
          <cell r="B159" t="str">
            <v>TELLER</v>
          </cell>
          <cell r="C159" t="str">
            <v>CRIPPLE CREEK</v>
          </cell>
          <cell r="D159">
            <v>357.3</v>
          </cell>
          <cell r="E159">
            <v>208.2</v>
          </cell>
          <cell r="F159">
            <v>10943.245375959999</v>
          </cell>
          <cell r="G159">
            <v>273406.03999999998</v>
          </cell>
          <cell r="H159">
            <v>338</v>
          </cell>
          <cell r="I159">
            <v>4183427.61</v>
          </cell>
        </row>
        <row r="160">
          <cell r="A160" t="str">
            <v>3020</v>
          </cell>
          <cell r="B160" t="str">
            <v>TELLER</v>
          </cell>
          <cell r="C160" t="str">
            <v>WOODLAND PARK</v>
          </cell>
          <cell r="D160">
            <v>2316</v>
          </cell>
          <cell r="E160">
            <v>571.4</v>
          </cell>
          <cell r="F160">
            <v>8539.4490396900001</v>
          </cell>
          <cell r="G160">
            <v>585532.93999999994</v>
          </cell>
          <cell r="H160">
            <v>2166</v>
          </cell>
          <cell r="I160">
            <v>20362896.920000002</v>
          </cell>
        </row>
        <row r="161">
          <cell r="A161" t="str">
            <v>3030</v>
          </cell>
          <cell r="B161" t="str">
            <v>WASHINGTON</v>
          </cell>
          <cell r="C161" t="str">
            <v>AKRON</v>
          </cell>
          <cell r="D161">
            <v>384.8</v>
          </cell>
          <cell r="E161">
            <v>152.6</v>
          </cell>
          <cell r="F161">
            <v>10595.331692</v>
          </cell>
          <cell r="G161">
            <v>194021.71</v>
          </cell>
          <cell r="H161">
            <v>357</v>
          </cell>
          <cell r="I161">
            <v>4271105.3499999996</v>
          </cell>
        </row>
        <row r="162">
          <cell r="A162" t="str">
            <v>3040</v>
          </cell>
          <cell r="B162" t="str">
            <v>WASHINGTON</v>
          </cell>
          <cell r="C162" t="str">
            <v>ARICKAREE</v>
          </cell>
          <cell r="D162">
            <v>107</v>
          </cell>
          <cell r="E162">
            <v>50.5</v>
          </cell>
          <cell r="F162">
            <v>16564.218972390001</v>
          </cell>
          <cell r="G162">
            <v>100379.17</v>
          </cell>
          <cell r="H162">
            <v>94</v>
          </cell>
          <cell r="I162">
            <v>1872750.6</v>
          </cell>
        </row>
        <row r="163">
          <cell r="A163" t="str">
            <v>3050</v>
          </cell>
          <cell r="B163" t="str">
            <v>WASHINGTON</v>
          </cell>
          <cell r="C163" t="str">
            <v>OTIS</v>
          </cell>
          <cell r="D163">
            <v>225.6</v>
          </cell>
          <cell r="E163">
            <v>92</v>
          </cell>
          <cell r="F163">
            <v>13363.17767374</v>
          </cell>
          <cell r="G163">
            <v>147529.48000000001</v>
          </cell>
          <cell r="H163">
            <v>202</v>
          </cell>
          <cell r="I163">
            <v>3162262.36</v>
          </cell>
        </row>
        <row r="164">
          <cell r="A164" t="str">
            <v>3060</v>
          </cell>
          <cell r="B164" t="str">
            <v>WASHINGTON</v>
          </cell>
          <cell r="C164" t="str">
            <v>LONE STAR</v>
          </cell>
          <cell r="D164">
            <v>128</v>
          </cell>
          <cell r="E164">
            <v>50.6</v>
          </cell>
          <cell r="F164">
            <v>16295.61855822</v>
          </cell>
          <cell r="G164">
            <v>98947</v>
          </cell>
          <cell r="H164">
            <v>130</v>
          </cell>
          <cell r="I164">
            <v>2184786.1800000002</v>
          </cell>
        </row>
        <row r="165">
          <cell r="A165" t="str">
            <v>3070</v>
          </cell>
          <cell r="B165" t="str">
            <v>WASHINGTON</v>
          </cell>
          <cell r="C165" t="str">
            <v>WOODLIN</v>
          </cell>
          <cell r="D165">
            <v>95.7</v>
          </cell>
          <cell r="E165">
            <v>47</v>
          </cell>
          <cell r="F165">
            <v>16773.915095069999</v>
          </cell>
          <cell r="G165">
            <v>94604.88</v>
          </cell>
          <cell r="H165">
            <v>80</v>
          </cell>
          <cell r="I165">
            <v>1699868.55</v>
          </cell>
        </row>
        <row r="166">
          <cell r="A166" t="str">
            <v>3080</v>
          </cell>
          <cell r="B166" t="str">
            <v>WELD</v>
          </cell>
          <cell r="C166" t="str">
            <v>GILCREST</v>
          </cell>
          <cell r="D166">
            <v>1905.2</v>
          </cell>
          <cell r="E166">
            <v>867.9</v>
          </cell>
          <cell r="F166">
            <v>8592.6046833700002</v>
          </cell>
          <cell r="G166">
            <v>971480.4</v>
          </cell>
          <cell r="H166">
            <v>1834</v>
          </cell>
          <cell r="I166">
            <v>17341900.239999998</v>
          </cell>
        </row>
        <row r="167">
          <cell r="A167" t="str">
            <v>3085</v>
          </cell>
          <cell r="B167" t="str">
            <v>WELD</v>
          </cell>
          <cell r="C167" t="str">
            <v>EATON</v>
          </cell>
          <cell r="D167">
            <v>2033</v>
          </cell>
          <cell r="E167">
            <v>430.6</v>
          </cell>
          <cell r="F167">
            <v>8480.7738473999998</v>
          </cell>
          <cell r="G167">
            <v>438218.55</v>
          </cell>
          <cell r="H167">
            <v>1968</v>
          </cell>
          <cell r="I167">
            <v>17679631.780000001</v>
          </cell>
        </row>
        <row r="168">
          <cell r="A168" t="str">
            <v>3090</v>
          </cell>
          <cell r="B168" t="str">
            <v>WELD</v>
          </cell>
          <cell r="C168" t="str">
            <v>KEENESBURG</v>
          </cell>
          <cell r="D168">
            <v>2563</v>
          </cell>
          <cell r="E168">
            <v>829.9</v>
          </cell>
          <cell r="F168">
            <v>8463.1105460500003</v>
          </cell>
          <cell r="G168">
            <v>842824.25</v>
          </cell>
          <cell r="H168">
            <v>2511</v>
          </cell>
          <cell r="I168">
            <v>22533776.579999998</v>
          </cell>
        </row>
        <row r="169">
          <cell r="A169" t="str">
            <v>3100</v>
          </cell>
          <cell r="B169" t="str">
            <v>WELD</v>
          </cell>
          <cell r="C169" t="str">
            <v>WINDSOR</v>
          </cell>
          <cell r="D169">
            <v>7127</v>
          </cell>
          <cell r="E169">
            <v>774.2</v>
          </cell>
          <cell r="F169">
            <v>8259.5020948099991</v>
          </cell>
          <cell r="G169">
            <v>767340.78</v>
          </cell>
          <cell r="H169">
            <v>7113</v>
          </cell>
          <cell r="I169">
            <v>61818101.329999998</v>
          </cell>
        </row>
        <row r="170">
          <cell r="A170" t="str">
            <v>3110</v>
          </cell>
          <cell r="B170" t="str">
            <v>WELD</v>
          </cell>
          <cell r="C170" t="str">
            <v>JOHNSTOWN</v>
          </cell>
          <cell r="D170">
            <v>3894.5</v>
          </cell>
          <cell r="E170">
            <v>820.6</v>
          </cell>
          <cell r="F170">
            <v>8297.0976535400005</v>
          </cell>
          <cell r="G170">
            <v>817031.8</v>
          </cell>
          <cell r="H170">
            <v>3822</v>
          </cell>
          <cell r="I170">
            <v>33780075.159999996</v>
          </cell>
        </row>
        <row r="171">
          <cell r="A171" t="str">
            <v>3120</v>
          </cell>
          <cell r="B171" t="str">
            <v>WELD</v>
          </cell>
          <cell r="C171" t="str">
            <v>GREELEY</v>
          </cell>
          <cell r="D171">
            <v>22420.3</v>
          </cell>
          <cell r="E171">
            <v>11538.2</v>
          </cell>
          <cell r="F171">
            <v>8340.9829315999996</v>
          </cell>
          <cell r="G171">
            <v>13175115.029999999</v>
          </cell>
          <cell r="H171">
            <v>22341</v>
          </cell>
          <cell r="I171">
            <v>200182680.25</v>
          </cell>
        </row>
        <row r="172">
          <cell r="A172" t="str">
            <v>3130</v>
          </cell>
          <cell r="B172" t="str">
            <v>WELD</v>
          </cell>
          <cell r="C172" t="str">
            <v>PLATTE VALLEY</v>
          </cell>
          <cell r="D172">
            <v>1152.0999999999999</v>
          </cell>
          <cell r="E172">
            <v>413.7</v>
          </cell>
          <cell r="F172">
            <v>8897.7025419900001</v>
          </cell>
          <cell r="G172">
            <v>444813.05</v>
          </cell>
          <cell r="H172">
            <v>1093</v>
          </cell>
          <cell r="I172">
            <v>10695856.15</v>
          </cell>
        </row>
        <row r="173">
          <cell r="A173" t="str">
            <v>3140</v>
          </cell>
          <cell r="B173" t="str">
            <v>WELD</v>
          </cell>
          <cell r="C173" t="str">
            <v>FT. LUPTON</v>
          </cell>
          <cell r="D173">
            <v>2337.3000000000002</v>
          </cell>
          <cell r="E173">
            <v>1155.7</v>
          </cell>
          <cell r="F173">
            <v>8612.9676476099994</v>
          </cell>
          <cell r="G173">
            <v>1360570.51</v>
          </cell>
          <cell r="H173">
            <v>2243</v>
          </cell>
          <cell r="I173">
            <v>21491659.789999999</v>
          </cell>
        </row>
        <row r="174">
          <cell r="A174" t="str">
            <v>3145</v>
          </cell>
          <cell r="B174" t="str">
            <v>WELD</v>
          </cell>
          <cell r="C174" t="str">
            <v>AULT-HIGHLAND</v>
          </cell>
          <cell r="D174">
            <v>962.5</v>
          </cell>
          <cell r="E174">
            <v>354.2</v>
          </cell>
          <cell r="F174">
            <v>8989.4987591499994</v>
          </cell>
          <cell r="G174">
            <v>384321.83</v>
          </cell>
          <cell r="H174">
            <v>943</v>
          </cell>
          <cell r="I174">
            <v>9036714.3900000006</v>
          </cell>
        </row>
        <row r="175">
          <cell r="A175" t="str">
            <v>3146</v>
          </cell>
          <cell r="B175" t="str">
            <v>WELD</v>
          </cell>
          <cell r="C175" t="str">
            <v>BRIGGSDALE</v>
          </cell>
          <cell r="D175">
            <v>179</v>
          </cell>
          <cell r="E175">
            <v>39</v>
          </cell>
          <cell r="F175">
            <v>14858.15153696</v>
          </cell>
          <cell r="G175">
            <v>69536.149999999994</v>
          </cell>
          <cell r="H175">
            <v>170</v>
          </cell>
          <cell r="I175">
            <v>2729145.28</v>
          </cell>
        </row>
        <row r="176">
          <cell r="A176" t="str">
            <v>3147</v>
          </cell>
          <cell r="B176" t="str">
            <v>WELD</v>
          </cell>
          <cell r="C176" t="str">
            <v>PRAIRIE</v>
          </cell>
          <cell r="D176">
            <v>216</v>
          </cell>
          <cell r="E176">
            <v>36</v>
          </cell>
          <cell r="F176">
            <v>13749.88359035</v>
          </cell>
          <cell r="G176">
            <v>59399.5</v>
          </cell>
          <cell r="H176">
            <v>210</v>
          </cell>
          <cell r="I176">
            <v>3029374.36</v>
          </cell>
        </row>
        <row r="177">
          <cell r="A177" t="str">
            <v>3148</v>
          </cell>
          <cell r="B177" t="str">
            <v>WELD</v>
          </cell>
          <cell r="C177" t="str">
            <v>PAWNEE</v>
          </cell>
          <cell r="D177">
            <v>78.2</v>
          </cell>
          <cell r="E177">
            <v>25</v>
          </cell>
          <cell r="F177">
            <v>17752.83925859</v>
          </cell>
          <cell r="G177">
            <v>53258.52</v>
          </cell>
          <cell r="H177">
            <v>73</v>
          </cell>
          <cell r="I177">
            <v>1441530.55</v>
          </cell>
        </row>
        <row r="178">
          <cell r="A178" t="str">
            <v>3200</v>
          </cell>
          <cell r="B178" t="str">
            <v>YUMA</v>
          </cell>
          <cell r="C178" t="str">
            <v>YUMA 1</v>
          </cell>
          <cell r="D178">
            <v>864</v>
          </cell>
          <cell r="E178">
            <v>453.5</v>
          </cell>
          <cell r="F178">
            <v>9334.6513622700004</v>
          </cell>
          <cell r="G178">
            <v>596959.16</v>
          </cell>
          <cell r="H178">
            <v>839</v>
          </cell>
          <cell r="I178">
            <v>8662097.9399999995</v>
          </cell>
        </row>
        <row r="179">
          <cell r="A179" t="str">
            <v>3210</v>
          </cell>
          <cell r="B179" t="str">
            <v>YUMA</v>
          </cell>
          <cell r="C179" t="str">
            <v>WRAY RD-2</v>
          </cell>
          <cell r="D179">
            <v>733.5</v>
          </cell>
          <cell r="E179">
            <v>280.60000000000002</v>
          </cell>
          <cell r="F179">
            <v>9209.8784449800005</v>
          </cell>
          <cell r="G179">
            <v>315187.83</v>
          </cell>
          <cell r="H179">
            <v>707</v>
          </cell>
          <cell r="I179">
            <v>7070633.6699999999</v>
          </cell>
        </row>
        <row r="180">
          <cell r="A180" t="str">
            <v>3220</v>
          </cell>
          <cell r="B180" t="str">
            <v>YUMA</v>
          </cell>
          <cell r="C180" t="str">
            <v>IDALIA RJ-3</v>
          </cell>
          <cell r="D180">
            <v>200.9</v>
          </cell>
          <cell r="E180">
            <v>62.6</v>
          </cell>
          <cell r="F180">
            <v>14199.407144749999</v>
          </cell>
          <cell r="G180">
            <v>106665.95</v>
          </cell>
          <cell r="H180">
            <v>182</v>
          </cell>
          <cell r="I180">
            <v>2959326.85</v>
          </cell>
        </row>
        <row r="181">
          <cell r="A181" t="str">
            <v>3230</v>
          </cell>
          <cell r="B181" t="str">
            <v>YUMA</v>
          </cell>
          <cell r="C181" t="str">
            <v>LIBERTY J-4</v>
          </cell>
          <cell r="D181">
            <v>62.1</v>
          </cell>
          <cell r="E181">
            <v>19.7</v>
          </cell>
          <cell r="F181">
            <v>18873.86664384</v>
          </cell>
          <cell r="G181">
            <v>44617.82</v>
          </cell>
          <cell r="H181">
            <v>59</v>
          </cell>
          <cell r="I181">
            <v>1216684.94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mar Blair"/>
      <sheetName val="Original Form"/>
      <sheetName val="Calculation Form"/>
      <sheetName val="Inputs"/>
      <sheetName val="Sheet5"/>
      <sheetName val="Sheet4"/>
      <sheetName val="Sheet2"/>
      <sheetName val="Sheet3"/>
    </sheetNames>
    <sheetDataSet>
      <sheetData sheetId="0" refreshError="1"/>
      <sheetData sheetId="1" refreshError="1"/>
      <sheetData sheetId="2"/>
      <sheetData sheetId="3">
        <row r="2">
          <cell r="A2" t="str">
            <v>District Code</v>
          </cell>
          <cell r="D2" t="str">
            <v>Funded Pupil Count</v>
          </cell>
          <cell r="E2" t="str">
            <v>At-Risk Pupil Count</v>
          </cell>
          <cell r="F2" t="str">
            <v xml:space="preserve">Total Formula Per Pupil Funding </v>
          </cell>
          <cell r="G2" t="str">
            <v>Total At-Risk Funding</v>
          </cell>
          <cell r="H2" t="str">
            <v>K-12 Membership</v>
          </cell>
          <cell r="I2" t="str">
            <v>Total Program Funding</v>
          </cell>
        </row>
        <row r="4">
          <cell r="A4" t="str">
            <v>0010</v>
          </cell>
          <cell r="B4" t="str">
            <v>ADAMS</v>
          </cell>
          <cell r="C4" t="str">
            <v>MAPLETON</v>
          </cell>
          <cell r="D4">
            <v>5326.2</v>
          </cell>
          <cell r="E4">
            <v>2548</v>
          </cell>
          <cell r="F4">
            <v>5800.53</v>
          </cell>
          <cell r="G4">
            <v>2005793.99</v>
          </cell>
          <cell r="H4">
            <v>5210.5</v>
          </cell>
          <cell r="I4">
            <v>32900592.23</v>
          </cell>
        </row>
        <row r="5">
          <cell r="A5" t="str">
            <v>0020</v>
          </cell>
          <cell r="B5" t="str">
            <v>ADAMS</v>
          </cell>
          <cell r="C5" t="str">
            <v>ADAMS 12 FIVE STAR</v>
          </cell>
          <cell r="D5">
            <v>35710.5</v>
          </cell>
          <cell r="E5">
            <v>8338</v>
          </cell>
          <cell r="F5">
            <v>5824.91</v>
          </cell>
          <cell r="G5">
            <v>5585329.5499999998</v>
          </cell>
          <cell r="H5">
            <v>35641.5</v>
          </cell>
          <cell r="I5">
            <v>213342986.32999998</v>
          </cell>
        </row>
        <row r="6">
          <cell r="A6" t="str">
            <v>0030</v>
          </cell>
          <cell r="B6" t="str">
            <v>ADAMS</v>
          </cell>
          <cell r="C6" t="str">
            <v>COMMERCE CITY</v>
          </cell>
          <cell r="D6">
            <v>6161.5</v>
          </cell>
          <cell r="E6">
            <v>4451</v>
          </cell>
          <cell r="F6">
            <v>5757.89</v>
          </cell>
          <cell r="G6">
            <v>4876651.7699999996</v>
          </cell>
          <cell r="H6">
            <v>6059.5</v>
          </cell>
          <cell r="I6">
            <v>40353034.359999999</v>
          </cell>
        </row>
        <row r="7">
          <cell r="A7" t="str">
            <v>0040</v>
          </cell>
          <cell r="B7" t="str">
            <v>ADAMS</v>
          </cell>
          <cell r="C7" t="str">
            <v>BRIGHTON</v>
          </cell>
          <cell r="D7">
            <v>9842.5</v>
          </cell>
          <cell r="E7">
            <v>2726</v>
          </cell>
          <cell r="F7">
            <v>5766.79</v>
          </cell>
          <cell r="G7">
            <v>1807830.87</v>
          </cell>
          <cell r="H7">
            <v>9753.1</v>
          </cell>
          <cell r="I7">
            <v>58567457.600000001</v>
          </cell>
        </row>
        <row r="8">
          <cell r="A8" t="str">
            <v>0050</v>
          </cell>
          <cell r="B8" t="str">
            <v>ADAMS</v>
          </cell>
          <cell r="C8" t="str">
            <v>BENNETT</v>
          </cell>
          <cell r="D8">
            <v>1087</v>
          </cell>
          <cell r="E8">
            <v>174</v>
          </cell>
          <cell r="F8">
            <v>6220.36</v>
          </cell>
          <cell r="G8">
            <v>124469.37</v>
          </cell>
          <cell r="H8">
            <v>1079.5999999999999</v>
          </cell>
          <cell r="I8">
            <v>6885999.1199999992</v>
          </cell>
        </row>
        <row r="9">
          <cell r="A9" t="str">
            <v>0060</v>
          </cell>
          <cell r="B9" t="str">
            <v>ADAMS</v>
          </cell>
          <cell r="C9" t="str">
            <v>STRASBURG</v>
          </cell>
          <cell r="D9">
            <v>887</v>
          </cell>
          <cell r="E9">
            <v>86</v>
          </cell>
          <cell r="F9">
            <v>6350.27</v>
          </cell>
          <cell r="G9">
            <v>62804.2</v>
          </cell>
          <cell r="H9">
            <v>884.1</v>
          </cell>
          <cell r="I9">
            <v>5695496.25</v>
          </cell>
        </row>
        <row r="10">
          <cell r="A10" t="str">
            <v>0070</v>
          </cell>
          <cell r="B10" t="str">
            <v>ADAMS</v>
          </cell>
          <cell r="C10" t="str">
            <v>WESTMINSTER</v>
          </cell>
          <cell r="D10">
            <v>10014.4</v>
          </cell>
          <cell r="E10">
            <v>6063</v>
          </cell>
          <cell r="F10">
            <v>5771.2</v>
          </cell>
          <cell r="G10">
            <v>5721973.2599999998</v>
          </cell>
          <cell r="H10">
            <v>9739.2999999999993</v>
          </cell>
          <cell r="I10">
            <v>63517087.729999997</v>
          </cell>
        </row>
        <row r="11">
          <cell r="A11" t="str">
            <v>0100</v>
          </cell>
          <cell r="B11" t="str">
            <v>ALAMOSA</v>
          </cell>
          <cell r="C11" t="str">
            <v>ALAMOSA</v>
          </cell>
          <cell r="D11">
            <v>2329</v>
          </cell>
          <cell r="E11">
            <v>1223</v>
          </cell>
          <cell r="F11">
            <v>5515.48</v>
          </cell>
          <cell r="G11">
            <v>982627.19</v>
          </cell>
          <cell r="H11">
            <v>2263.8000000000002</v>
          </cell>
          <cell r="I11">
            <v>13829915.710000001</v>
          </cell>
        </row>
        <row r="12">
          <cell r="A12" t="str">
            <v>0110</v>
          </cell>
          <cell r="B12" t="str">
            <v>ALAMOSA</v>
          </cell>
          <cell r="C12" t="str">
            <v>SANGRE DE CRISTO</v>
          </cell>
          <cell r="D12">
            <v>313</v>
          </cell>
          <cell r="E12">
            <v>168</v>
          </cell>
          <cell r="F12">
            <v>7615.87</v>
          </cell>
          <cell r="G12">
            <v>147138.69</v>
          </cell>
          <cell r="H12">
            <v>304.5</v>
          </cell>
          <cell r="I12">
            <v>2530907.34</v>
          </cell>
        </row>
        <row r="13">
          <cell r="A13" t="str">
            <v>0120</v>
          </cell>
          <cell r="B13" t="str">
            <v>ARAPAHOE</v>
          </cell>
          <cell r="C13" t="str">
            <v>ENGLEWOOD</v>
          </cell>
          <cell r="D13">
            <v>3790.8</v>
          </cell>
          <cell r="E13">
            <v>1504</v>
          </cell>
          <cell r="F13">
            <v>5890.86</v>
          </cell>
          <cell r="G13">
            <v>1105393.25</v>
          </cell>
          <cell r="H13">
            <v>3561</v>
          </cell>
          <cell r="I13">
            <v>23436470.18</v>
          </cell>
        </row>
        <row r="14">
          <cell r="A14" t="str">
            <v>0123</v>
          </cell>
          <cell r="B14" t="str">
            <v>ARAPAHOE</v>
          </cell>
          <cell r="C14" t="str">
            <v>SHERIDAN</v>
          </cell>
          <cell r="D14">
            <v>1703.5</v>
          </cell>
          <cell r="E14">
            <v>1027</v>
          </cell>
          <cell r="F14">
            <v>6171.39</v>
          </cell>
          <cell r="G14">
            <v>1083362</v>
          </cell>
          <cell r="H14">
            <v>1569.1</v>
          </cell>
          <cell r="I14">
            <v>11596323.939999999</v>
          </cell>
        </row>
        <row r="15">
          <cell r="A15" t="str">
            <v>0130</v>
          </cell>
          <cell r="B15" t="str">
            <v>ARAPAHOE</v>
          </cell>
          <cell r="C15" t="str">
            <v>CHERRY CREEK</v>
          </cell>
          <cell r="D15">
            <v>45964</v>
          </cell>
          <cell r="E15">
            <v>6493</v>
          </cell>
          <cell r="F15">
            <v>5996.36</v>
          </cell>
          <cell r="G15">
            <v>4477453.3099999996</v>
          </cell>
          <cell r="H15">
            <v>46071.9</v>
          </cell>
          <cell r="I15">
            <v>280094223.13999999</v>
          </cell>
        </row>
        <row r="16">
          <cell r="A16" t="str">
            <v>0140</v>
          </cell>
          <cell r="B16" t="str">
            <v>ARAPAHOE</v>
          </cell>
          <cell r="C16" t="str">
            <v>LITTLETON</v>
          </cell>
          <cell r="D16">
            <v>15634</v>
          </cell>
          <cell r="E16">
            <v>1996</v>
          </cell>
          <cell r="F16">
            <v>5858.79</v>
          </cell>
          <cell r="G16">
            <v>1344826.93</v>
          </cell>
          <cell r="H16">
            <v>15383.6</v>
          </cell>
          <cell r="I16">
            <v>92941168.429999992</v>
          </cell>
        </row>
        <row r="17">
          <cell r="A17" t="str">
            <v>0170</v>
          </cell>
          <cell r="B17" t="str">
            <v>ARAPAHOE</v>
          </cell>
          <cell r="C17" t="str">
            <v>DEER TRAIL</v>
          </cell>
          <cell r="D17">
            <v>209.5</v>
          </cell>
          <cell r="E17">
            <v>40</v>
          </cell>
          <cell r="F17">
            <v>9911.91</v>
          </cell>
          <cell r="G17">
            <v>45594.76</v>
          </cell>
          <cell r="H17">
            <v>207.5</v>
          </cell>
          <cell r="I17">
            <v>2122138.87</v>
          </cell>
        </row>
        <row r="18">
          <cell r="A18" t="str">
            <v>0180</v>
          </cell>
          <cell r="B18" t="str">
            <v>ARAPAHOE</v>
          </cell>
          <cell r="C18" t="str">
            <v>AURORA</v>
          </cell>
          <cell r="D18">
            <v>30494</v>
          </cell>
          <cell r="E18">
            <v>15939</v>
          </cell>
          <cell r="F18">
            <v>5908.44</v>
          </cell>
          <cell r="G18">
            <v>13353058.35</v>
          </cell>
          <cell r="H18">
            <v>30600</v>
          </cell>
          <cell r="I18">
            <v>193524928.32999998</v>
          </cell>
        </row>
        <row r="19">
          <cell r="A19" t="str">
            <v>0190</v>
          </cell>
          <cell r="B19" t="str">
            <v>ARAPAHOE</v>
          </cell>
          <cell r="C19" t="str">
            <v>BYERS</v>
          </cell>
          <cell r="D19">
            <v>494.9</v>
          </cell>
          <cell r="E19">
            <v>89</v>
          </cell>
          <cell r="F19">
            <v>6820.34</v>
          </cell>
          <cell r="G19">
            <v>69806.14</v>
          </cell>
          <cell r="H19">
            <v>467.5</v>
          </cell>
          <cell r="I19">
            <v>3445190.48</v>
          </cell>
        </row>
        <row r="20">
          <cell r="A20" t="str">
            <v>0220</v>
          </cell>
          <cell r="B20" t="str">
            <v>ARCHULETA</v>
          </cell>
          <cell r="C20" t="str">
            <v>ARCHULETA</v>
          </cell>
          <cell r="D20">
            <v>1621</v>
          </cell>
          <cell r="E20">
            <v>509</v>
          </cell>
          <cell r="F20">
            <v>5926.38</v>
          </cell>
          <cell r="G20">
            <v>348121.57</v>
          </cell>
          <cell r="H20">
            <v>1560.5</v>
          </cell>
          <cell r="I20">
            <v>9954784.040000001</v>
          </cell>
        </row>
        <row r="21">
          <cell r="A21" t="str">
            <v>0230</v>
          </cell>
          <cell r="B21" t="str">
            <v>BACA</v>
          </cell>
          <cell r="C21" t="str">
            <v>WALSH</v>
          </cell>
          <cell r="D21">
            <v>189.8</v>
          </cell>
          <cell r="E21">
            <v>73</v>
          </cell>
          <cell r="F21">
            <v>9377.51</v>
          </cell>
          <cell r="G21">
            <v>78724.210000000006</v>
          </cell>
          <cell r="H21">
            <v>162</v>
          </cell>
          <cell r="I21">
            <v>1858575.85</v>
          </cell>
        </row>
        <row r="22">
          <cell r="A22" t="str">
            <v>0240</v>
          </cell>
          <cell r="B22" t="str">
            <v>BACA</v>
          </cell>
          <cell r="C22" t="str">
            <v>PRITCHETT</v>
          </cell>
          <cell r="D22">
            <v>68.5</v>
          </cell>
          <cell r="E22">
            <v>32</v>
          </cell>
          <cell r="F22">
            <v>11571.42</v>
          </cell>
          <cell r="G22">
            <v>42582.82</v>
          </cell>
          <cell r="H22">
            <v>67</v>
          </cell>
          <cell r="I22">
            <v>835225</v>
          </cell>
        </row>
        <row r="23">
          <cell r="A23" t="str">
            <v>0250</v>
          </cell>
          <cell r="B23" t="str">
            <v>BACA</v>
          </cell>
          <cell r="C23" t="str">
            <v>SPRINGFIELD</v>
          </cell>
          <cell r="D23">
            <v>313.3</v>
          </cell>
          <cell r="E23">
            <v>160</v>
          </cell>
          <cell r="F23">
            <v>7436.32</v>
          </cell>
          <cell r="G23">
            <v>136828.26999999999</v>
          </cell>
          <cell r="H23">
            <v>290.5</v>
          </cell>
          <cell r="I23">
            <v>2466627.02</v>
          </cell>
        </row>
        <row r="24">
          <cell r="A24" t="str">
            <v>0260</v>
          </cell>
          <cell r="B24" t="str">
            <v>BACA</v>
          </cell>
          <cell r="C24" t="str">
            <v>VILAS</v>
          </cell>
          <cell r="D24">
            <v>472</v>
          </cell>
          <cell r="E24">
            <v>114</v>
          </cell>
          <cell r="F24">
            <v>6152.49</v>
          </cell>
          <cell r="G24">
            <v>80659.08</v>
          </cell>
          <cell r="H24">
            <v>476.9</v>
          </cell>
          <cell r="I24">
            <v>2824497.97</v>
          </cell>
        </row>
        <row r="25">
          <cell r="A25" t="str">
            <v>0270</v>
          </cell>
          <cell r="B25" t="str">
            <v>BACA</v>
          </cell>
          <cell r="C25" t="str">
            <v>CAMPO</v>
          </cell>
          <cell r="D25">
            <v>71.3</v>
          </cell>
          <cell r="E25">
            <v>27</v>
          </cell>
          <cell r="F25">
            <v>11510.59</v>
          </cell>
          <cell r="G25">
            <v>35740.379999999997</v>
          </cell>
          <cell r="H25">
            <v>69.5</v>
          </cell>
          <cell r="I25">
            <v>856445.43999999994</v>
          </cell>
        </row>
        <row r="26">
          <cell r="A26" t="str">
            <v>0290</v>
          </cell>
          <cell r="B26" t="str">
            <v>BENT</v>
          </cell>
          <cell r="C26" t="str">
            <v>LAS ANIMAS</v>
          </cell>
          <cell r="D26">
            <v>570.4</v>
          </cell>
          <cell r="E26">
            <v>350</v>
          </cell>
          <cell r="F26">
            <v>6053.11</v>
          </cell>
          <cell r="G26">
            <v>352073.38</v>
          </cell>
          <cell r="H26">
            <v>552</v>
          </cell>
          <cell r="I26">
            <v>3803310.76</v>
          </cell>
        </row>
        <row r="27">
          <cell r="A27" t="str">
            <v>0310</v>
          </cell>
          <cell r="B27" t="str">
            <v>BENT</v>
          </cell>
          <cell r="C27" t="str">
            <v>MCCLAVE</v>
          </cell>
          <cell r="D27">
            <v>250.8</v>
          </cell>
          <cell r="E27">
            <v>107</v>
          </cell>
          <cell r="F27">
            <v>8047.19</v>
          </cell>
          <cell r="G27">
            <v>99020.61</v>
          </cell>
          <cell r="H27">
            <v>235.5</v>
          </cell>
          <cell r="I27">
            <v>2117254.64</v>
          </cell>
        </row>
        <row r="28">
          <cell r="A28" t="str">
            <v>0470</v>
          </cell>
          <cell r="B28" t="str">
            <v>BOULDER</v>
          </cell>
          <cell r="C28" t="str">
            <v>ST VRAIN</v>
          </cell>
          <cell r="D28">
            <v>21324</v>
          </cell>
          <cell r="E28">
            <v>5383</v>
          </cell>
          <cell r="F28">
            <v>5864.51</v>
          </cell>
          <cell r="G28">
            <v>3630398.12</v>
          </cell>
          <cell r="H28">
            <v>21283.1</v>
          </cell>
          <cell r="I28">
            <v>128685296.53</v>
          </cell>
        </row>
        <row r="29">
          <cell r="A29" t="str">
            <v>0480</v>
          </cell>
          <cell r="B29" t="str">
            <v>BOULDER</v>
          </cell>
          <cell r="C29" t="str">
            <v>BOULDER</v>
          </cell>
          <cell r="D29">
            <v>27081</v>
          </cell>
          <cell r="E29">
            <v>3837</v>
          </cell>
          <cell r="F29">
            <v>6001.86</v>
          </cell>
          <cell r="G29">
            <v>2648349.7400000002</v>
          </cell>
          <cell r="H29">
            <v>27069</v>
          </cell>
          <cell r="I29">
            <v>165184659.56999999</v>
          </cell>
        </row>
        <row r="30">
          <cell r="A30" t="str">
            <v>0490</v>
          </cell>
          <cell r="B30" t="str">
            <v>CHAFFEE</v>
          </cell>
          <cell r="C30" t="str">
            <v>BUENA VISTA</v>
          </cell>
          <cell r="D30">
            <v>946.4</v>
          </cell>
          <cell r="E30">
            <v>207</v>
          </cell>
          <cell r="F30">
            <v>6136.02</v>
          </cell>
          <cell r="G30">
            <v>146067.88</v>
          </cell>
          <cell r="H30">
            <v>924</v>
          </cell>
          <cell r="I30">
            <v>5953194.0700000003</v>
          </cell>
        </row>
        <row r="31">
          <cell r="A31" t="str">
            <v>0500</v>
          </cell>
          <cell r="B31" t="str">
            <v>CHAFFEE</v>
          </cell>
          <cell r="C31" t="str">
            <v>SALIDA</v>
          </cell>
          <cell r="D31">
            <v>1174</v>
          </cell>
          <cell r="E31">
            <v>376</v>
          </cell>
          <cell r="F31">
            <v>5925.69</v>
          </cell>
          <cell r="G31">
            <v>256966.62</v>
          </cell>
          <cell r="H31">
            <v>1160.0999999999999</v>
          </cell>
          <cell r="I31">
            <v>7213728.8300000001</v>
          </cell>
        </row>
        <row r="32">
          <cell r="A32" t="str">
            <v>0510</v>
          </cell>
          <cell r="B32" t="str">
            <v>CHEYENNE</v>
          </cell>
          <cell r="C32" t="str">
            <v>KIT CARSON</v>
          </cell>
          <cell r="D32">
            <v>104.5</v>
          </cell>
          <cell r="E32">
            <v>65</v>
          </cell>
          <cell r="F32">
            <v>10833.13</v>
          </cell>
          <cell r="G32">
            <v>80977.67</v>
          </cell>
          <cell r="H32">
            <v>97.5</v>
          </cell>
          <cell r="I32">
            <v>1213040.1299999999</v>
          </cell>
        </row>
        <row r="33">
          <cell r="A33" t="str">
            <v>0520</v>
          </cell>
          <cell r="B33" t="str">
            <v>CHEYENNE</v>
          </cell>
          <cell r="C33" t="str">
            <v>CHEYENNE</v>
          </cell>
          <cell r="D33">
            <v>242.6</v>
          </cell>
          <cell r="E33">
            <v>71</v>
          </cell>
          <cell r="F33">
            <v>8626.76</v>
          </cell>
          <cell r="G33">
            <v>70437.52</v>
          </cell>
          <cell r="H33">
            <v>234.5</v>
          </cell>
          <cell r="I33">
            <v>2163290.2999999998</v>
          </cell>
        </row>
        <row r="34">
          <cell r="A34" t="str">
            <v>0540</v>
          </cell>
          <cell r="B34" t="str">
            <v>CLEAR CREEK</v>
          </cell>
          <cell r="C34" t="str">
            <v>CLEAR CREEK</v>
          </cell>
          <cell r="D34">
            <v>1100.5999999999999</v>
          </cell>
          <cell r="E34">
            <v>172</v>
          </cell>
          <cell r="F34">
            <v>6216.36</v>
          </cell>
          <cell r="G34">
            <v>122959.52</v>
          </cell>
          <cell r="H34">
            <v>1018.6</v>
          </cell>
          <cell r="I34">
            <v>6964680.6499999994</v>
          </cell>
        </row>
        <row r="35">
          <cell r="A35" t="str">
            <v>0550</v>
          </cell>
          <cell r="B35" t="str">
            <v>CONEJOS</v>
          </cell>
          <cell r="C35" t="str">
            <v>NORTH CONEJOS</v>
          </cell>
          <cell r="D35">
            <v>1170.9000000000001</v>
          </cell>
          <cell r="E35">
            <v>664</v>
          </cell>
          <cell r="F35">
            <v>5725.84</v>
          </cell>
          <cell r="G35">
            <v>598611.22</v>
          </cell>
          <cell r="H35">
            <v>1115.2</v>
          </cell>
          <cell r="I35">
            <v>7302150.6600000001</v>
          </cell>
        </row>
        <row r="36">
          <cell r="A36" t="str">
            <v>0560</v>
          </cell>
          <cell r="B36" t="str">
            <v>CONEJOS</v>
          </cell>
          <cell r="C36" t="str">
            <v>SANFORD</v>
          </cell>
          <cell r="D36">
            <v>329.9</v>
          </cell>
          <cell r="E36">
            <v>136</v>
          </cell>
          <cell r="F36">
            <v>7409.2</v>
          </cell>
          <cell r="G36">
            <v>115879.86</v>
          </cell>
          <cell r="H36">
            <v>305.5</v>
          </cell>
          <cell r="I36">
            <v>2560174.2799999998</v>
          </cell>
        </row>
        <row r="37">
          <cell r="A37" t="str">
            <v>0580</v>
          </cell>
          <cell r="B37" t="str">
            <v>CONEJOS</v>
          </cell>
          <cell r="C37" t="str">
            <v>SOUTH CONEJOS</v>
          </cell>
          <cell r="D37">
            <v>316.89999999999998</v>
          </cell>
          <cell r="E37">
            <v>178</v>
          </cell>
          <cell r="F37">
            <v>7582.22</v>
          </cell>
          <cell r="G37">
            <v>155208.04</v>
          </cell>
          <cell r="H37">
            <v>307.10000000000002</v>
          </cell>
          <cell r="I37">
            <v>2558013.4900000002</v>
          </cell>
        </row>
        <row r="38">
          <cell r="A38" t="str">
            <v>0640</v>
          </cell>
          <cell r="B38" t="str">
            <v>COSTILLA</v>
          </cell>
          <cell r="C38" t="str">
            <v>CENTENNIAL</v>
          </cell>
          <cell r="D38">
            <v>261.3</v>
          </cell>
          <cell r="E38">
            <v>166</v>
          </cell>
          <cell r="F38">
            <v>8093.08</v>
          </cell>
          <cell r="G38">
            <v>154496.81</v>
          </cell>
          <cell r="H38">
            <v>249</v>
          </cell>
          <cell r="I38">
            <v>2269217.46</v>
          </cell>
        </row>
        <row r="39">
          <cell r="A39" t="str">
            <v>0740</v>
          </cell>
          <cell r="B39" t="str">
            <v>COSTILLA</v>
          </cell>
          <cell r="C39" t="str">
            <v>SIERRA GRANDE</v>
          </cell>
          <cell r="D39">
            <v>297</v>
          </cell>
          <cell r="E39">
            <v>192</v>
          </cell>
          <cell r="F39">
            <v>7688.8</v>
          </cell>
          <cell r="G39">
            <v>169768.68</v>
          </cell>
          <cell r="H39">
            <v>287.39999999999998</v>
          </cell>
          <cell r="I39">
            <v>2453342.02</v>
          </cell>
        </row>
        <row r="40">
          <cell r="A40" t="str">
            <v>0770</v>
          </cell>
          <cell r="B40" t="str">
            <v>CROWLEY</v>
          </cell>
          <cell r="C40" t="str">
            <v>CROWLEY</v>
          </cell>
          <cell r="D40">
            <v>553</v>
          </cell>
          <cell r="E40">
            <v>320</v>
          </cell>
          <cell r="F40">
            <v>6260.85</v>
          </cell>
          <cell r="G40">
            <v>310227.93</v>
          </cell>
          <cell r="H40">
            <v>548.29999999999995</v>
          </cell>
          <cell r="I40">
            <v>3772477.91</v>
          </cell>
        </row>
        <row r="41">
          <cell r="A41" t="str">
            <v>0860</v>
          </cell>
          <cell r="B41" t="str">
            <v>CUSTER</v>
          </cell>
          <cell r="C41" t="str">
            <v>WESTCLIFFE</v>
          </cell>
          <cell r="D41">
            <v>495.5</v>
          </cell>
          <cell r="E41">
            <v>131</v>
          </cell>
          <cell r="F41">
            <v>6479.2</v>
          </cell>
          <cell r="G41">
            <v>97609.16</v>
          </cell>
          <cell r="H41">
            <v>491.6</v>
          </cell>
          <cell r="I41">
            <v>3308053.12</v>
          </cell>
        </row>
        <row r="42">
          <cell r="A42" t="str">
            <v>0870</v>
          </cell>
          <cell r="B42" t="str">
            <v>DELTA</v>
          </cell>
          <cell r="C42" t="str">
            <v>DELTA</v>
          </cell>
          <cell r="D42">
            <v>4952</v>
          </cell>
          <cell r="E42">
            <v>1662</v>
          </cell>
          <cell r="F42">
            <v>5662.37</v>
          </cell>
          <cell r="G42">
            <v>1090181.96</v>
          </cell>
          <cell r="H42">
            <v>4946.5</v>
          </cell>
          <cell r="I42">
            <v>29130219.960000001</v>
          </cell>
        </row>
        <row r="43">
          <cell r="A43" t="str">
            <v>0880</v>
          </cell>
          <cell r="B43" t="str">
            <v>DENVER</v>
          </cell>
          <cell r="C43" t="str">
            <v>DENVER</v>
          </cell>
          <cell r="D43">
            <v>68383.5</v>
          </cell>
          <cell r="E43">
            <v>43623</v>
          </cell>
          <cell r="F43">
            <v>5912.83</v>
          </cell>
          <cell r="G43">
            <v>46943423.600000001</v>
          </cell>
          <cell r="H43">
            <v>66690.3</v>
          </cell>
          <cell r="I43">
            <v>451206527.88999999</v>
          </cell>
        </row>
        <row r="44">
          <cell r="A44" t="str">
            <v>0890</v>
          </cell>
          <cell r="B44" t="str">
            <v>DOLORES</v>
          </cell>
          <cell r="C44" t="str">
            <v>DOLORES</v>
          </cell>
          <cell r="D44">
            <v>253.5</v>
          </cell>
          <cell r="E44">
            <v>71</v>
          </cell>
          <cell r="F44">
            <v>8696.86</v>
          </cell>
          <cell r="G44">
            <v>71009.87</v>
          </cell>
          <cell r="H44">
            <v>244</v>
          </cell>
          <cell r="I44">
            <v>2275664.16</v>
          </cell>
        </row>
        <row r="45">
          <cell r="A45" t="str">
            <v>0900</v>
          </cell>
          <cell r="B45" t="str">
            <v>DOUGLAS</v>
          </cell>
          <cell r="C45" t="str">
            <v>DOUGLAS</v>
          </cell>
          <cell r="D45">
            <v>43983</v>
          </cell>
          <cell r="E45">
            <v>1802</v>
          </cell>
          <cell r="F45">
            <v>5917.23</v>
          </cell>
          <cell r="G45">
            <v>1226227.42</v>
          </cell>
          <cell r="H45">
            <v>44076.2</v>
          </cell>
          <cell r="I45">
            <v>261483721.00999999</v>
          </cell>
        </row>
        <row r="46">
          <cell r="A46" t="str">
            <v>0910</v>
          </cell>
          <cell r="B46" t="str">
            <v>EAGLE</v>
          </cell>
          <cell r="C46" t="str">
            <v>EAGLE</v>
          </cell>
          <cell r="D46">
            <v>4974.5</v>
          </cell>
          <cell r="E46">
            <v>1284</v>
          </cell>
          <cell r="F46">
            <v>6186.17</v>
          </cell>
          <cell r="G46">
            <v>913449.56</v>
          </cell>
          <cell r="H46">
            <v>4956</v>
          </cell>
          <cell r="I46">
            <v>31686541.919999998</v>
          </cell>
        </row>
        <row r="47">
          <cell r="A47" t="str">
            <v>0920</v>
          </cell>
          <cell r="B47" t="str">
            <v>ELBERT</v>
          </cell>
          <cell r="C47" t="str">
            <v>ELIZABETH</v>
          </cell>
          <cell r="D47">
            <v>2758</v>
          </cell>
          <cell r="E47">
            <v>150</v>
          </cell>
          <cell r="F47">
            <v>5973.78</v>
          </cell>
          <cell r="G47">
            <v>103047.71</v>
          </cell>
          <cell r="H47">
            <v>2737.4</v>
          </cell>
          <cell r="I47">
            <v>16578732.99</v>
          </cell>
        </row>
        <row r="48">
          <cell r="A48" t="str">
            <v>0930</v>
          </cell>
          <cell r="B48" t="str">
            <v>ELBERT</v>
          </cell>
          <cell r="C48" t="str">
            <v>KIOWA</v>
          </cell>
          <cell r="D48">
            <v>403.1</v>
          </cell>
          <cell r="E48">
            <v>50</v>
          </cell>
          <cell r="F48">
            <v>7380.32</v>
          </cell>
          <cell r="G48">
            <v>42436.83</v>
          </cell>
          <cell r="H48">
            <v>379</v>
          </cell>
          <cell r="I48">
            <v>3017442.84</v>
          </cell>
        </row>
        <row r="49">
          <cell r="A49" t="str">
            <v>0940</v>
          </cell>
          <cell r="B49" t="str">
            <v>ELBERT</v>
          </cell>
          <cell r="C49" t="str">
            <v>BIG SANDY</v>
          </cell>
          <cell r="D49">
            <v>307.10000000000002</v>
          </cell>
          <cell r="E49">
            <v>114</v>
          </cell>
          <cell r="F49">
            <v>8189.32</v>
          </cell>
          <cell r="G49">
            <v>107362.04</v>
          </cell>
          <cell r="H49">
            <v>289.5</v>
          </cell>
          <cell r="I49">
            <v>2622303.5</v>
          </cell>
        </row>
        <row r="50">
          <cell r="A50" t="str">
            <v>0950</v>
          </cell>
          <cell r="B50" t="str">
            <v>ELBERT</v>
          </cell>
          <cell r="C50" t="str">
            <v>ELBERT</v>
          </cell>
          <cell r="D50">
            <v>272.2</v>
          </cell>
          <cell r="E50">
            <v>16</v>
          </cell>
          <cell r="F50">
            <v>8562.7099999999991</v>
          </cell>
          <cell r="G50">
            <v>15755.4</v>
          </cell>
          <cell r="H50">
            <v>268</v>
          </cell>
          <cell r="I50">
            <v>2346526.36</v>
          </cell>
        </row>
        <row r="51">
          <cell r="A51" t="str">
            <v>0960</v>
          </cell>
          <cell r="B51" t="str">
            <v>ELBERT</v>
          </cell>
          <cell r="C51" t="str">
            <v>AGATE</v>
          </cell>
          <cell r="D51">
            <v>93</v>
          </cell>
          <cell r="E51">
            <v>37</v>
          </cell>
          <cell r="F51">
            <v>11968.16</v>
          </cell>
          <cell r="G51">
            <v>50924.5</v>
          </cell>
          <cell r="H51">
            <v>92</v>
          </cell>
          <cell r="I51">
            <v>1163963</v>
          </cell>
        </row>
        <row r="52">
          <cell r="A52" t="str">
            <v>0970</v>
          </cell>
          <cell r="B52" t="str">
            <v>EL PASO</v>
          </cell>
          <cell r="C52" t="str">
            <v>CALHAN</v>
          </cell>
          <cell r="D52">
            <v>696.5</v>
          </cell>
          <cell r="E52">
            <v>186</v>
          </cell>
          <cell r="F52">
            <v>6546.49</v>
          </cell>
          <cell r="G52">
            <v>140029.47</v>
          </cell>
          <cell r="H52">
            <v>683.9</v>
          </cell>
          <cell r="I52">
            <v>4699661.29</v>
          </cell>
        </row>
        <row r="53">
          <cell r="A53" t="str">
            <v>0980</v>
          </cell>
          <cell r="B53" t="str">
            <v>EL PASO</v>
          </cell>
          <cell r="C53" t="str">
            <v>HARRISON</v>
          </cell>
          <cell r="D53">
            <v>10315.200000000001</v>
          </cell>
          <cell r="E53">
            <v>5788</v>
          </cell>
          <cell r="F53">
            <v>5737.03</v>
          </cell>
          <cell r="G53">
            <v>5064506.32</v>
          </cell>
          <cell r="H53">
            <v>10103.799999999999</v>
          </cell>
          <cell r="I53">
            <v>64243094.810000002</v>
          </cell>
        </row>
        <row r="54">
          <cell r="A54" t="str">
            <v>0990</v>
          </cell>
          <cell r="B54" t="str">
            <v>EL PASO</v>
          </cell>
          <cell r="C54" t="str">
            <v>WIDEFIELD</v>
          </cell>
          <cell r="D54">
            <v>8070.1</v>
          </cell>
          <cell r="E54">
            <v>2057</v>
          </cell>
          <cell r="F54">
            <v>5601.73</v>
          </cell>
          <cell r="G54">
            <v>1325116.93</v>
          </cell>
          <cell r="H54">
            <v>7977.5</v>
          </cell>
          <cell r="I54">
            <v>46531627.629999995</v>
          </cell>
        </row>
        <row r="55">
          <cell r="A55" t="str">
            <v>1000</v>
          </cell>
          <cell r="B55" t="str">
            <v>EL PASO</v>
          </cell>
          <cell r="C55" t="str">
            <v>FOUNTAIN</v>
          </cell>
          <cell r="D55">
            <v>5804.5</v>
          </cell>
          <cell r="E55">
            <v>1338</v>
          </cell>
          <cell r="F55">
            <v>5640.56</v>
          </cell>
          <cell r="G55">
            <v>867912.36</v>
          </cell>
          <cell r="H55">
            <v>5781</v>
          </cell>
          <cell r="I55">
            <v>33608520.049999997</v>
          </cell>
        </row>
        <row r="56">
          <cell r="A56" t="str">
            <v>1010</v>
          </cell>
          <cell r="B56" t="str">
            <v>EL PASO</v>
          </cell>
          <cell r="C56" t="str">
            <v>COLORADO SPRINGS</v>
          </cell>
          <cell r="D56">
            <v>30194.6</v>
          </cell>
          <cell r="E56">
            <v>11216</v>
          </cell>
          <cell r="F56">
            <v>5750.17</v>
          </cell>
          <cell r="G56">
            <v>7686876.2199999997</v>
          </cell>
          <cell r="H56">
            <v>29690.3</v>
          </cell>
          <cell r="I56">
            <v>181311013.34</v>
          </cell>
        </row>
        <row r="57">
          <cell r="A57" t="str">
            <v>1020</v>
          </cell>
          <cell r="B57" t="str">
            <v>EL PASO</v>
          </cell>
          <cell r="C57" t="str">
            <v>CHEYENNE MOUNTAIN</v>
          </cell>
          <cell r="D57">
            <v>4319</v>
          </cell>
          <cell r="E57">
            <v>306</v>
          </cell>
          <cell r="F57">
            <v>5723.05</v>
          </cell>
          <cell r="G57">
            <v>201394.3</v>
          </cell>
          <cell r="H57">
            <v>4367</v>
          </cell>
          <cell r="I57">
            <v>24919268.630000003</v>
          </cell>
        </row>
        <row r="58">
          <cell r="A58" t="str">
            <v>1030</v>
          </cell>
          <cell r="B58" t="str">
            <v>EL PASO</v>
          </cell>
          <cell r="C58" t="str">
            <v>MANITOU SPRINGS</v>
          </cell>
          <cell r="D58">
            <v>1297.5</v>
          </cell>
          <cell r="E58">
            <v>218</v>
          </cell>
          <cell r="F58">
            <v>6128.59</v>
          </cell>
          <cell r="G58">
            <v>153643.72</v>
          </cell>
          <cell r="H58">
            <v>1285.4000000000001</v>
          </cell>
          <cell r="I58">
            <v>8105487.5099999998</v>
          </cell>
        </row>
        <row r="59">
          <cell r="A59" t="str">
            <v>1040</v>
          </cell>
          <cell r="B59" t="str">
            <v>EL PASO</v>
          </cell>
          <cell r="C59" t="str">
            <v>ACADEMY</v>
          </cell>
          <cell r="D59">
            <v>19360</v>
          </cell>
          <cell r="E59">
            <v>889</v>
          </cell>
          <cell r="F59">
            <v>5784.2</v>
          </cell>
          <cell r="G59">
            <v>591347.81000000006</v>
          </cell>
          <cell r="H59">
            <v>19524.599999999999</v>
          </cell>
          <cell r="I59">
            <v>112573482.72</v>
          </cell>
        </row>
        <row r="60">
          <cell r="A60" t="str">
            <v>1050</v>
          </cell>
          <cell r="B60" t="str">
            <v>EL PASO</v>
          </cell>
          <cell r="C60" t="str">
            <v>ELLICOTT</v>
          </cell>
          <cell r="D60">
            <v>932</v>
          </cell>
          <cell r="E60">
            <v>383</v>
          </cell>
          <cell r="F60">
            <v>6246.76</v>
          </cell>
          <cell r="G60">
            <v>292522.74</v>
          </cell>
          <cell r="H60">
            <v>947.9</v>
          </cell>
          <cell r="I60">
            <v>6114506.1999999993</v>
          </cell>
        </row>
        <row r="61">
          <cell r="A61" t="str">
            <v>1060</v>
          </cell>
          <cell r="B61" t="str">
            <v>EL PASO</v>
          </cell>
          <cell r="C61" t="str">
            <v>PEYTON</v>
          </cell>
          <cell r="D61">
            <v>623.29999999999995</v>
          </cell>
          <cell r="E61">
            <v>98</v>
          </cell>
          <cell r="F61">
            <v>6636.41</v>
          </cell>
          <cell r="G61">
            <v>74792.36</v>
          </cell>
          <cell r="H61">
            <v>546.20000000000005</v>
          </cell>
          <cell r="I61">
            <v>4210320.12</v>
          </cell>
        </row>
        <row r="62">
          <cell r="A62" t="str">
            <v>1070</v>
          </cell>
          <cell r="B62" t="str">
            <v>EL PASO</v>
          </cell>
          <cell r="C62" t="str">
            <v>HANOVER</v>
          </cell>
          <cell r="D62">
            <v>303.60000000000002</v>
          </cell>
          <cell r="E62">
            <v>125</v>
          </cell>
          <cell r="F62">
            <v>8065.66</v>
          </cell>
          <cell r="G62">
            <v>115943.91</v>
          </cell>
          <cell r="H62">
            <v>294.5</v>
          </cell>
          <cell r="I62">
            <v>2564679.2799999998</v>
          </cell>
        </row>
        <row r="63">
          <cell r="A63" t="str">
            <v>1080</v>
          </cell>
          <cell r="B63" t="str">
            <v>EL PASO</v>
          </cell>
          <cell r="C63" t="str">
            <v>LEWIS-PALMER</v>
          </cell>
          <cell r="D63">
            <v>5557</v>
          </cell>
          <cell r="E63">
            <v>200</v>
          </cell>
          <cell r="F63">
            <v>5814.64</v>
          </cell>
          <cell r="G63">
            <v>133736.65</v>
          </cell>
          <cell r="H63">
            <v>5555.2</v>
          </cell>
          <cell r="I63">
            <v>32445673.489999998</v>
          </cell>
        </row>
        <row r="64">
          <cell r="A64" t="str">
            <v>1110</v>
          </cell>
          <cell r="B64" t="str">
            <v>EL PASO</v>
          </cell>
          <cell r="C64" t="str">
            <v>FALCON</v>
          </cell>
          <cell r="D64">
            <v>10638</v>
          </cell>
          <cell r="E64">
            <v>1072</v>
          </cell>
          <cell r="F64">
            <v>5733.01</v>
          </cell>
          <cell r="G64">
            <v>706765.88</v>
          </cell>
          <cell r="H64">
            <v>10602.2</v>
          </cell>
          <cell r="I64">
            <v>61694561.410000004</v>
          </cell>
        </row>
        <row r="65">
          <cell r="A65" t="str">
            <v>1120</v>
          </cell>
          <cell r="B65" t="str">
            <v>EL PASO</v>
          </cell>
          <cell r="C65" t="str">
            <v>EDISON</v>
          </cell>
          <cell r="D65">
            <v>131.80000000000001</v>
          </cell>
          <cell r="E65">
            <v>19</v>
          </cell>
          <cell r="F65">
            <v>11118.71</v>
          </cell>
          <cell r="G65">
            <v>24294.38</v>
          </cell>
          <cell r="H65">
            <v>127.5</v>
          </cell>
          <cell r="I65">
            <v>1324133.97</v>
          </cell>
        </row>
        <row r="66">
          <cell r="A66" t="str">
            <v>1130</v>
          </cell>
          <cell r="B66" t="str">
            <v>EL PASO</v>
          </cell>
          <cell r="C66" t="str">
            <v>MIAMI-YODER</v>
          </cell>
          <cell r="D66">
            <v>383.1</v>
          </cell>
          <cell r="E66">
            <v>172</v>
          </cell>
          <cell r="F66">
            <v>7300.31</v>
          </cell>
          <cell r="G66">
            <v>144400.19</v>
          </cell>
          <cell r="H66">
            <v>369</v>
          </cell>
          <cell r="I66">
            <v>2934704.89</v>
          </cell>
        </row>
        <row r="67">
          <cell r="A67" t="str">
            <v>1140</v>
          </cell>
          <cell r="B67" t="str">
            <v>FREMONT</v>
          </cell>
          <cell r="C67" t="str">
            <v>CANON CITY</v>
          </cell>
          <cell r="D67">
            <v>4107.3999999999996</v>
          </cell>
          <cell r="E67">
            <v>1394</v>
          </cell>
          <cell r="F67">
            <v>5488.96</v>
          </cell>
          <cell r="G67">
            <v>891991.78</v>
          </cell>
          <cell r="H67">
            <v>4005.2</v>
          </cell>
          <cell r="I67">
            <v>23438351.489999998</v>
          </cell>
        </row>
        <row r="68">
          <cell r="A68" t="str">
            <v>1150</v>
          </cell>
          <cell r="B68" t="str">
            <v>FREMONT</v>
          </cell>
          <cell r="C68" t="str">
            <v>FLORENCE</v>
          </cell>
          <cell r="D68">
            <v>1826.1</v>
          </cell>
          <cell r="E68">
            <v>683</v>
          </cell>
          <cell r="F68">
            <v>5657.25</v>
          </cell>
          <cell r="G68">
            <v>462631.23</v>
          </cell>
          <cell r="H68">
            <v>1783.5</v>
          </cell>
          <cell r="I68">
            <v>10793334.25</v>
          </cell>
        </row>
        <row r="69">
          <cell r="A69" t="str">
            <v>1160</v>
          </cell>
          <cell r="B69" t="str">
            <v>FREMONT</v>
          </cell>
          <cell r="C69" t="str">
            <v>COTOPAXI</v>
          </cell>
          <cell r="D69">
            <v>357</v>
          </cell>
          <cell r="E69">
            <v>128</v>
          </cell>
          <cell r="F69">
            <v>7303.87</v>
          </cell>
          <cell r="G69">
            <v>107513.02</v>
          </cell>
          <cell r="H69">
            <v>354</v>
          </cell>
          <cell r="I69">
            <v>2649593.4700000002</v>
          </cell>
        </row>
        <row r="70">
          <cell r="A70" t="str">
            <v>1180</v>
          </cell>
          <cell r="B70" t="str">
            <v>GARFIELD</v>
          </cell>
          <cell r="C70" t="str">
            <v>ROARING FORK</v>
          </cell>
          <cell r="D70">
            <v>4847.5</v>
          </cell>
          <cell r="E70">
            <v>1263</v>
          </cell>
          <cell r="F70">
            <v>6142.56</v>
          </cell>
          <cell r="G70">
            <v>892176.56</v>
          </cell>
          <cell r="H70">
            <v>4741.7</v>
          </cell>
          <cell r="I70">
            <v>30668250.559999999</v>
          </cell>
        </row>
        <row r="71">
          <cell r="A71" t="str">
            <v>1195</v>
          </cell>
          <cell r="B71" t="str">
            <v>GARFIELD</v>
          </cell>
          <cell r="C71" t="str">
            <v>RIFLE</v>
          </cell>
          <cell r="D71">
            <v>3704.5</v>
          </cell>
          <cell r="E71">
            <v>1194</v>
          </cell>
          <cell r="F71">
            <v>5722.65</v>
          </cell>
          <cell r="G71">
            <v>789377.89</v>
          </cell>
          <cell r="H71">
            <v>3625.8</v>
          </cell>
          <cell r="I71">
            <v>21988925.91</v>
          </cell>
        </row>
        <row r="72">
          <cell r="A72" t="str">
            <v>1220</v>
          </cell>
          <cell r="B72" t="str">
            <v>GARFIELD</v>
          </cell>
          <cell r="C72" t="str">
            <v>PARACHUTE</v>
          </cell>
          <cell r="D72">
            <v>963</v>
          </cell>
          <cell r="E72">
            <v>388</v>
          </cell>
          <cell r="F72">
            <v>6284.76</v>
          </cell>
          <cell r="G72">
            <v>300514.67</v>
          </cell>
          <cell r="H72">
            <v>943.1</v>
          </cell>
          <cell r="I72">
            <v>6352742.4300000006</v>
          </cell>
        </row>
        <row r="73">
          <cell r="A73" t="str">
            <v>1330</v>
          </cell>
          <cell r="B73" t="str">
            <v>GILPIN</v>
          </cell>
          <cell r="C73" t="str">
            <v>GILPIN</v>
          </cell>
          <cell r="D73">
            <v>361.9</v>
          </cell>
          <cell r="E73">
            <v>40</v>
          </cell>
          <cell r="F73">
            <v>7868.18</v>
          </cell>
          <cell r="G73">
            <v>36193.64</v>
          </cell>
          <cell r="H73">
            <v>319.10000000000002</v>
          </cell>
          <cell r="I73">
            <v>2883688.76</v>
          </cell>
        </row>
        <row r="74">
          <cell r="A74" t="str">
            <v>1340</v>
          </cell>
          <cell r="B74" t="str">
            <v>GRAND</v>
          </cell>
          <cell r="C74" t="str">
            <v>WEST GRAND</v>
          </cell>
          <cell r="D74">
            <v>509</v>
          </cell>
          <cell r="E74">
            <v>139</v>
          </cell>
          <cell r="F74">
            <v>6900.68</v>
          </cell>
          <cell r="G74">
            <v>110307.41</v>
          </cell>
          <cell r="H74">
            <v>503</v>
          </cell>
          <cell r="I74">
            <v>3622754.69</v>
          </cell>
        </row>
        <row r="75">
          <cell r="A75" t="str">
            <v>1350</v>
          </cell>
          <cell r="B75" t="str">
            <v>GRAND</v>
          </cell>
          <cell r="C75" t="str">
            <v>EAST GRAND</v>
          </cell>
          <cell r="D75">
            <v>1259.9000000000001</v>
          </cell>
          <cell r="E75">
            <v>128</v>
          </cell>
          <cell r="F75">
            <v>6045.65</v>
          </cell>
          <cell r="G75">
            <v>88992.02</v>
          </cell>
          <cell r="H75">
            <v>1233.5</v>
          </cell>
          <cell r="I75">
            <v>7705910.7199999997</v>
          </cell>
        </row>
        <row r="76">
          <cell r="A76" t="str">
            <v>1360</v>
          </cell>
          <cell r="B76" t="str">
            <v>GUNNISON</v>
          </cell>
          <cell r="C76" t="str">
            <v>GUNNISON</v>
          </cell>
          <cell r="D76">
            <v>1559.5</v>
          </cell>
          <cell r="E76">
            <v>215</v>
          </cell>
          <cell r="F76">
            <v>6085.73</v>
          </cell>
          <cell r="G76">
            <v>150469.56</v>
          </cell>
          <cell r="H76">
            <v>1499.9</v>
          </cell>
          <cell r="I76">
            <v>9641158.1099999994</v>
          </cell>
        </row>
        <row r="77">
          <cell r="A77" t="str">
            <v>1380</v>
          </cell>
          <cell r="B77" t="str">
            <v>HINSDALE</v>
          </cell>
          <cell r="C77" t="str">
            <v>HINSDALE</v>
          </cell>
          <cell r="D77">
            <v>69.5</v>
          </cell>
          <cell r="E77">
            <v>17</v>
          </cell>
          <cell r="F77">
            <v>12798.54</v>
          </cell>
          <cell r="G77">
            <v>25021.15</v>
          </cell>
          <cell r="H77">
            <v>64.5</v>
          </cell>
          <cell r="I77">
            <v>914519.95</v>
          </cell>
        </row>
        <row r="78">
          <cell r="A78" t="str">
            <v>1390</v>
          </cell>
          <cell r="B78" t="str">
            <v>HUERFANO</v>
          </cell>
          <cell r="C78" t="str">
            <v>HUERFANO</v>
          </cell>
          <cell r="D78">
            <v>688.8</v>
          </cell>
          <cell r="E78">
            <v>379</v>
          </cell>
          <cell r="F78">
            <v>5993.81</v>
          </cell>
          <cell r="G78">
            <v>363770.22</v>
          </cell>
          <cell r="H78">
            <v>623.79999999999995</v>
          </cell>
          <cell r="I78">
            <v>4490170.37</v>
          </cell>
        </row>
        <row r="79">
          <cell r="A79" t="str">
            <v>1400</v>
          </cell>
          <cell r="B79" t="str">
            <v>HUERFANO</v>
          </cell>
          <cell r="C79" t="str">
            <v>LA VETA</v>
          </cell>
          <cell r="D79">
            <v>244</v>
          </cell>
          <cell r="E79">
            <v>106</v>
          </cell>
          <cell r="F79">
            <v>8255.5400000000009</v>
          </cell>
          <cell r="G79">
            <v>100635</v>
          </cell>
          <cell r="H79">
            <v>239.5</v>
          </cell>
          <cell r="I79">
            <v>2114986.0099999998</v>
          </cell>
        </row>
        <row r="80">
          <cell r="A80" t="str">
            <v>1410</v>
          </cell>
          <cell r="B80" t="str">
            <v>JACKSON</v>
          </cell>
          <cell r="C80" t="str">
            <v>NORTH PARK</v>
          </cell>
          <cell r="D80">
            <v>248.4</v>
          </cell>
          <cell r="E80">
            <v>92</v>
          </cell>
          <cell r="F80">
            <v>8779.9500000000007</v>
          </cell>
          <cell r="G80">
            <v>92891.91</v>
          </cell>
          <cell r="H80">
            <v>227.5</v>
          </cell>
          <cell r="I80">
            <v>2273832.4900000002</v>
          </cell>
        </row>
        <row r="81">
          <cell r="A81" t="str">
            <v>1420</v>
          </cell>
          <cell r="B81" t="str">
            <v>JEFFERSON</v>
          </cell>
          <cell r="C81" t="str">
            <v>JEFFERSON</v>
          </cell>
          <cell r="D81">
            <v>82204.100000000006</v>
          </cell>
          <cell r="E81">
            <v>15608</v>
          </cell>
          <cell r="F81">
            <v>5873.27</v>
          </cell>
          <cell r="G81">
            <v>10542043.960000001</v>
          </cell>
          <cell r="H81">
            <v>80776.600000000006</v>
          </cell>
          <cell r="I81">
            <v>493348651.36000001</v>
          </cell>
        </row>
        <row r="82">
          <cell r="A82" t="str">
            <v>1430</v>
          </cell>
          <cell r="B82" t="str">
            <v>KIOWA</v>
          </cell>
          <cell r="C82" t="str">
            <v>EADS</v>
          </cell>
          <cell r="D82">
            <v>195.1</v>
          </cell>
          <cell r="E82">
            <v>39</v>
          </cell>
          <cell r="F82">
            <v>9143.92</v>
          </cell>
          <cell r="G82">
            <v>41010.47</v>
          </cell>
          <cell r="H82">
            <v>179</v>
          </cell>
          <cell r="I82">
            <v>1824988.57</v>
          </cell>
        </row>
        <row r="83">
          <cell r="A83" t="str">
            <v>1440</v>
          </cell>
          <cell r="B83" t="str">
            <v>KIOWA</v>
          </cell>
          <cell r="C83" t="str">
            <v>PLAINVIEW</v>
          </cell>
          <cell r="D83">
            <v>56.2</v>
          </cell>
          <cell r="E83">
            <v>19</v>
          </cell>
          <cell r="F83">
            <v>11541.59</v>
          </cell>
          <cell r="G83">
            <v>25218.37</v>
          </cell>
          <cell r="H83">
            <v>54</v>
          </cell>
          <cell r="I83">
            <v>673855.53</v>
          </cell>
        </row>
        <row r="84">
          <cell r="A84" t="str">
            <v>1450</v>
          </cell>
          <cell r="B84" t="str">
            <v>KIT CARSON</v>
          </cell>
          <cell r="C84" t="str">
            <v>ARRIBA-FLAGLER</v>
          </cell>
          <cell r="D84">
            <v>217.1</v>
          </cell>
          <cell r="E84">
            <v>79</v>
          </cell>
          <cell r="F84">
            <v>8810.1200000000008</v>
          </cell>
          <cell r="G84">
            <v>80039.98</v>
          </cell>
          <cell r="H84">
            <v>207</v>
          </cell>
          <cell r="I84">
            <v>1992718.09</v>
          </cell>
        </row>
        <row r="85">
          <cell r="A85" t="str">
            <v>1460</v>
          </cell>
          <cell r="B85" t="str">
            <v>KIT CARSON</v>
          </cell>
          <cell r="C85" t="str">
            <v>HI PLAINS</v>
          </cell>
          <cell r="D85">
            <v>115.5</v>
          </cell>
          <cell r="E85">
            <v>33</v>
          </cell>
          <cell r="F85">
            <v>10392.59</v>
          </cell>
          <cell r="G85">
            <v>39439.9</v>
          </cell>
          <cell r="H85">
            <v>113.5</v>
          </cell>
          <cell r="I85">
            <v>1239784.56</v>
          </cell>
        </row>
        <row r="86">
          <cell r="A86" t="str">
            <v>1480</v>
          </cell>
          <cell r="B86" t="str">
            <v>KIT CARSON</v>
          </cell>
          <cell r="C86" t="str">
            <v>STRATTON</v>
          </cell>
          <cell r="D86">
            <v>247.9</v>
          </cell>
          <cell r="E86">
            <v>94</v>
          </cell>
          <cell r="F86">
            <v>8233.4500000000007</v>
          </cell>
          <cell r="G86">
            <v>89003.54</v>
          </cell>
          <cell r="H86">
            <v>228</v>
          </cell>
          <cell r="I86">
            <v>2130074.62</v>
          </cell>
        </row>
        <row r="87">
          <cell r="A87" t="str">
            <v>1490</v>
          </cell>
          <cell r="B87" t="str">
            <v>KIT CARSON</v>
          </cell>
          <cell r="C87" t="str">
            <v>BETHUNE</v>
          </cell>
          <cell r="D87">
            <v>103.3</v>
          </cell>
          <cell r="E87">
            <v>55</v>
          </cell>
          <cell r="F87">
            <v>10938.45</v>
          </cell>
          <cell r="G87">
            <v>69185.67</v>
          </cell>
          <cell r="H87">
            <v>100</v>
          </cell>
          <cell r="I87">
            <v>1199127.06</v>
          </cell>
        </row>
        <row r="88">
          <cell r="A88" t="str">
            <v>1500</v>
          </cell>
          <cell r="B88" t="str">
            <v>KIT CARSON</v>
          </cell>
          <cell r="C88" t="str">
            <v>BURLINGTON</v>
          </cell>
          <cell r="D88">
            <v>766.8</v>
          </cell>
          <cell r="E88">
            <v>289</v>
          </cell>
          <cell r="F88">
            <v>5867.59</v>
          </cell>
          <cell r="G88">
            <v>204962.72</v>
          </cell>
          <cell r="H88">
            <v>735.5</v>
          </cell>
          <cell r="I88">
            <v>4704228.17</v>
          </cell>
        </row>
        <row r="89">
          <cell r="A89" t="str">
            <v>1510</v>
          </cell>
          <cell r="B89" t="str">
            <v>LAKE</v>
          </cell>
          <cell r="C89" t="str">
            <v>LAKE</v>
          </cell>
          <cell r="D89">
            <v>1122.3</v>
          </cell>
          <cell r="E89">
            <v>603</v>
          </cell>
          <cell r="F89">
            <v>6064.03</v>
          </cell>
          <cell r="G89">
            <v>554263.56000000006</v>
          </cell>
          <cell r="H89">
            <v>1060.8</v>
          </cell>
          <cell r="I89">
            <v>7359928.1400000006</v>
          </cell>
        </row>
        <row r="90">
          <cell r="A90" t="str">
            <v>1520</v>
          </cell>
          <cell r="B90" t="str">
            <v>LA PLATA</v>
          </cell>
          <cell r="C90" t="str">
            <v>DURANGO</v>
          </cell>
          <cell r="D90">
            <v>4516.6000000000004</v>
          </cell>
          <cell r="E90">
            <v>790</v>
          </cell>
          <cell r="F90">
            <v>5915.14</v>
          </cell>
          <cell r="G90">
            <v>537390.86</v>
          </cell>
          <cell r="H90">
            <v>4484.2</v>
          </cell>
          <cell r="I90">
            <v>27253731.600000001</v>
          </cell>
        </row>
        <row r="91">
          <cell r="A91" t="str">
            <v>1530</v>
          </cell>
          <cell r="B91" t="str">
            <v>LA PLATA</v>
          </cell>
          <cell r="C91" t="str">
            <v>BAYFIELD</v>
          </cell>
          <cell r="D91">
            <v>1252.5</v>
          </cell>
          <cell r="E91">
            <v>179</v>
          </cell>
          <cell r="F91">
            <v>6247.67</v>
          </cell>
          <cell r="G91">
            <v>128608.21</v>
          </cell>
          <cell r="H91">
            <v>1195.4000000000001</v>
          </cell>
          <cell r="I91">
            <v>7953809.9400000004</v>
          </cell>
        </row>
        <row r="92">
          <cell r="A92" t="str">
            <v>1540</v>
          </cell>
          <cell r="B92" t="str">
            <v>LA PLATA</v>
          </cell>
          <cell r="C92" t="str">
            <v>IGNACIO</v>
          </cell>
          <cell r="D92">
            <v>788.6</v>
          </cell>
          <cell r="E92">
            <v>384</v>
          </cell>
          <cell r="F92">
            <v>6528.18</v>
          </cell>
          <cell r="G92">
            <v>372566.27</v>
          </cell>
          <cell r="H92">
            <v>692.6</v>
          </cell>
          <cell r="I92">
            <v>5520687.7300000004</v>
          </cell>
        </row>
        <row r="93">
          <cell r="A93" t="str">
            <v>1550</v>
          </cell>
          <cell r="B93" t="str">
            <v>LARIMER</v>
          </cell>
          <cell r="C93" t="str">
            <v>POUDRE</v>
          </cell>
          <cell r="D93">
            <v>23716</v>
          </cell>
          <cell r="E93">
            <v>4671</v>
          </cell>
          <cell r="F93">
            <v>5648.44</v>
          </cell>
          <cell r="G93">
            <v>3034145.67</v>
          </cell>
          <cell r="H93">
            <v>23772</v>
          </cell>
          <cell r="I93">
            <v>136992610.28</v>
          </cell>
        </row>
        <row r="94">
          <cell r="A94" t="str">
            <v>1560</v>
          </cell>
          <cell r="B94" t="str">
            <v>LARIMER</v>
          </cell>
          <cell r="C94" t="str">
            <v>THOMPSON</v>
          </cell>
          <cell r="D94">
            <v>14316.3</v>
          </cell>
          <cell r="E94">
            <v>3373</v>
          </cell>
          <cell r="F94">
            <v>5641.06</v>
          </cell>
          <cell r="G94">
            <v>2188137.77</v>
          </cell>
          <cell r="H94">
            <v>14169.5</v>
          </cell>
          <cell r="I94">
            <v>82947200.640000001</v>
          </cell>
        </row>
        <row r="95">
          <cell r="A95" t="str">
            <v>1570</v>
          </cell>
          <cell r="B95" t="str">
            <v>LARIMER</v>
          </cell>
          <cell r="C95" t="str">
            <v>ESTES PARK</v>
          </cell>
          <cell r="D95">
            <v>1271.4000000000001</v>
          </cell>
          <cell r="E95">
            <v>284</v>
          </cell>
          <cell r="F95">
            <v>6215.51</v>
          </cell>
          <cell r="G95">
            <v>202998.61</v>
          </cell>
          <cell r="H95">
            <v>1194.5</v>
          </cell>
          <cell r="I95">
            <v>8105400.1000000006</v>
          </cell>
        </row>
        <row r="96">
          <cell r="A96" t="str">
            <v>1580</v>
          </cell>
          <cell r="B96" t="str">
            <v>LAS ANIMAS</v>
          </cell>
          <cell r="C96" t="str">
            <v>TRINIDAD</v>
          </cell>
          <cell r="D96">
            <v>1406.4</v>
          </cell>
          <cell r="E96">
            <v>695</v>
          </cell>
          <cell r="F96">
            <v>5891.46</v>
          </cell>
          <cell r="G96">
            <v>589283.55000000005</v>
          </cell>
          <cell r="H96">
            <v>1307.5</v>
          </cell>
          <cell r="I96">
            <v>8875028.5299999993</v>
          </cell>
        </row>
        <row r="97">
          <cell r="A97" t="str">
            <v>1590</v>
          </cell>
          <cell r="B97" t="str">
            <v>LAS ANIMAS</v>
          </cell>
          <cell r="C97" t="str">
            <v>PRIMERO</v>
          </cell>
          <cell r="D97">
            <v>214.5</v>
          </cell>
          <cell r="E97">
            <v>86</v>
          </cell>
          <cell r="F97">
            <v>9116.2999999999993</v>
          </cell>
          <cell r="G97">
            <v>90160.23</v>
          </cell>
          <cell r="H97">
            <v>213.6</v>
          </cell>
          <cell r="I97">
            <v>2045607.09</v>
          </cell>
        </row>
        <row r="98">
          <cell r="A98" t="str">
            <v>1600</v>
          </cell>
          <cell r="B98" t="str">
            <v>LAS ANIMAS</v>
          </cell>
          <cell r="C98" t="str">
            <v>HOEHNE</v>
          </cell>
          <cell r="D98">
            <v>345.8</v>
          </cell>
          <cell r="E98">
            <v>75</v>
          </cell>
          <cell r="F98">
            <v>7384.17</v>
          </cell>
          <cell r="G98">
            <v>63688.49</v>
          </cell>
          <cell r="H98">
            <v>337</v>
          </cell>
          <cell r="I98">
            <v>2617135.6</v>
          </cell>
        </row>
        <row r="99">
          <cell r="A99" t="str">
            <v>1620</v>
          </cell>
          <cell r="B99" t="str">
            <v>LAS ANIMAS</v>
          </cell>
          <cell r="C99" t="str">
            <v>AGUILAR</v>
          </cell>
          <cell r="D99">
            <v>139.1</v>
          </cell>
          <cell r="E99">
            <v>99</v>
          </cell>
          <cell r="F99">
            <v>10253.69</v>
          </cell>
          <cell r="G99">
            <v>116738.3</v>
          </cell>
          <cell r="H99">
            <v>132.5</v>
          </cell>
          <cell r="I99">
            <v>1543027.11</v>
          </cell>
        </row>
        <row r="100">
          <cell r="A100" t="str">
            <v>1750</v>
          </cell>
          <cell r="B100" t="str">
            <v>LAS ANIMAS</v>
          </cell>
          <cell r="C100" t="str">
            <v>BRANSON</v>
          </cell>
          <cell r="D100">
            <v>1031.0999999999999</v>
          </cell>
          <cell r="E100">
            <v>54</v>
          </cell>
          <cell r="F100">
            <v>5334.46</v>
          </cell>
          <cell r="G100">
            <v>33126.97</v>
          </cell>
          <cell r="H100">
            <v>989</v>
          </cell>
          <cell r="I100">
            <v>5865927.9000000004</v>
          </cell>
        </row>
        <row r="101">
          <cell r="A101" t="str">
            <v>1760</v>
          </cell>
          <cell r="B101" t="str">
            <v>LAS ANIMAS</v>
          </cell>
          <cell r="C101" t="str">
            <v>KIM</v>
          </cell>
          <cell r="D101">
            <v>58.3</v>
          </cell>
          <cell r="E101">
            <v>33</v>
          </cell>
          <cell r="F101">
            <v>11235.57</v>
          </cell>
          <cell r="G101">
            <v>42639</v>
          </cell>
          <cell r="H101">
            <v>56</v>
          </cell>
          <cell r="I101">
            <v>697672.86</v>
          </cell>
        </row>
        <row r="102">
          <cell r="A102" t="str">
            <v>1780</v>
          </cell>
          <cell r="B102" t="str">
            <v>LINCOLN</v>
          </cell>
          <cell r="C102" t="str">
            <v>GENOA-HUGO</v>
          </cell>
          <cell r="D102">
            <v>191.6</v>
          </cell>
          <cell r="E102">
            <v>72</v>
          </cell>
          <cell r="F102">
            <v>9564.2999999999993</v>
          </cell>
          <cell r="G102">
            <v>79192.39</v>
          </cell>
          <cell r="H102">
            <v>179</v>
          </cell>
          <cell r="I102">
            <v>1911711.96</v>
          </cell>
        </row>
        <row r="103">
          <cell r="A103" t="str">
            <v>1790</v>
          </cell>
          <cell r="B103" t="str">
            <v>LINCOLN</v>
          </cell>
          <cell r="C103" t="str">
            <v>LIMON</v>
          </cell>
          <cell r="D103">
            <v>562.79999999999995</v>
          </cell>
          <cell r="E103">
            <v>202</v>
          </cell>
          <cell r="F103">
            <v>6402.97</v>
          </cell>
          <cell r="G103">
            <v>157335.85999999999</v>
          </cell>
          <cell r="H103">
            <v>506</v>
          </cell>
          <cell r="I103">
            <v>3759500.31</v>
          </cell>
        </row>
        <row r="104">
          <cell r="A104" t="str">
            <v>1810</v>
          </cell>
          <cell r="B104" t="str">
            <v>LINCOLN</v>
          </cell>
          <cell r="C104" t="str">
            <v>KARVAL</v>
          </cell>
          <cell r="D104">
            <v>202.5</v>
          </cell>
          <cell r="E104">
            <v>68</v>
          </cell>
          <cell r="F104">
            <v>9152.81</v>
          </cell>
          <cell r="G104">
            <v>71574.97</v>
          </cell>
          <cell r="H104">
            <v>200.5</v>
          </cell>
          <cell r="I104">
            <v>1467796.02</v>
          </cell>
        </row>
        <row r="105">
          <cell r="A105" t="str">
            <v>1828</v>
          </cell>
          <cell r="B105" t="str">
            <v>LOGAN</v>
          </cell>
          <cell r="C105" t="str">
            <v>VALLEY</v>
          </cell>
          <cell r="D105">
            <v>2575.4</v>
          </cell>
          <cell r="E105">
            <v>775</v>
          </cell>
          <cell r="F105">
            <v>5622.61</v>
          </cell>
          <cell r="G105">
            <v>502573.13</v>
          </cell>
          <cell r="H105">
            <v>2390.1</v>
          </cell>
          <cell r="I105">
            <v>14983036.74</v>
          </cell>
        </row>
        <row r="106">
          <cell r="A106" t="str">
            <v>1850</v>
          </cell>
          <cell r="B106" t="str">
            <v>LOGAN</v>
          </cell>
          <cell r="C106" t="str">
            <v>FRENCHMAN</v>
          </cell>
          <cell r="D106">
            <v>197</v>
          </cell>
          <cell r="E106">
            <v>36</v>
          </cell>
          <cell r="F106">
            <v>9523.65</v>
          </cell>
          <cell r="G106">
            <v>39427.9</v>
          </cell>
          <cell r="H106">
            <v>191</v>
          </cell>
          <cell r="I106">
            <v>1915586.53</v>
          </cell>
        </row>
        <row r="107">
          <cell r="A107" t="str">
            <v>1860</v>
          </cell>
          <cell r="B107" t="str">
            <v>LOGAN</v>
          </cell>
          <cell r="C107" t="str">
            <v>BUFFALO</v>
          </cell>
          <cell r="D107">
            <v>306</v>
          </cell>
          <cell r="E107">
            <v>95</v>
          </cell>
          <cell r="F107">
            <v>7900.01</v>
          </cell>
          <cell r="G107">
            <v>86307.66</v>
          </cell>
          <cell r="H107">
            <v>302</v>
          </cell>
          <cell r="I107">
            <v>2503712.14</v>
          </cell>
        </row>
        <row r="108">
          <cell r="A108" t="str">
            <v>1870</v>
          </cell>
          <cell r="B108" t="str">
            <v>LOGAN</v>
          </cell>
          <cell r="C108" t="str">
            <v>PLATEAU</v>
          </cell>
          <cell r="D108">
            <v>154</v>
          </cell>
          <cell r="E108">
            <v>46</v>
          </cell>
          <cell r="F108">
            <v>10432.469999999999</v>
          </cell>
          <cell r="G108">
            <v>55187.79</v>
          </cell>
          <cell r="H108">
            <v>152</v>
          </cell>
          <cell r="I108">
            <v>1661788.74</v>
          </cell>
        </row>
        <row r="109">
          <cell r="A109" t="str">
            <v>1980</v>
          </cell>
          <cell r="B109" t="str">
            <v>MESA</v>
          </cell>
          <cell r="C109" t="str">
            <v>DEBEQUE</v>
          </cell>
          <cell r="D109">
            <v>185.1</v>
          </cell>
          <cell r="E109">
            <v>42</v>
          </cell>
          <cell r="F109">
            <v>9768.19</v>
          </cell>
          <cell r="G109">
            <v>47180.37</v>
          </cell>
          <cell r="H109">
            <v>174.5</v>
          </cell>
          <cell r="I109">
            <v>1855272.82</v>
          </cell>
        </row>
        <row r="110">
          <cell r="A110" t="str">
            <v>1990</v>
          </cell>
          <cell r="B110" t="str">
            <v>MESA</v>
          </cell>
          <cell r="C110" t="str">
            <v>PLATEAU VALLEY</v>
          </cell>
          <cell r="D110">
            <v>467</v>
          </cell>
          <cell r="E110">
            <v>138</v>
          </cell>
          <cell r="F110">
            <v>6504.7</v>
          </cell>
          <cell r="G110">
            <v>103276.86</v>
          </cell>
          <cell r="H110">
            <v>441.5</v>
          </cell>
          <cell r="I110">
            <v>3140973.14</v>
          </cell>
        </row>
        <row r="111">
          <cell r="A111" t="str">
            <v>2000</v>
          </cell>
          <cell r="B111" t="str">
            <v>MESA</v>
          </cell>
          <cell r="C111" t="str">
            <v>MESA VALLEY</v>
          </cell>
          <cell r="D111">
            <v>19247.5</v>
          </cell>
          <cell r="E111">
            <v>7121</v>
          </cell>
          <cell r="F111">
            <v>5466.61</v>
          </cell>
          <cell r="G111">
            <v>4616088.5999999996</v>
          </cell>
          <cell r="H111">
            <v>19154.599999999999</v>
          </cell>
          <cell r="I111">
            <v>109834690.03999999</v>
          </cell>
        </row>
        <row r="112">
          <cell r="A112" t="str">
            <v>2010</v>
          </cell>
          <cell r="B112" t="str">
            <v>MINERAL</v>
          </cell>
          <cell r="C112" t="str">
            <v>CREEDE</v>
          </cell>
          <cell r="D112">
            <v>154.30000000000001</v>
          </cell>
          <cell r="E112">
            <v>34</v>
          </cell>
          <cell r="F112">
            <v>10579.09</v>
          </cell>
          <cell r="G112">
            <v>41364.25</v>
          </cell>
          <cell r="H112">
            <v>136</v>
          </cell>
          <cell r="I112">
            <v>1673718.2</v>
          </cell>
        </row>
        <row r="113">
          <cell r="A113" t="str">
            <v>2020</v>
          </cell>
          <cell r="B113" t="str">
            <v>MOFFAT</v>
          </cell>
          <cell r="C113" t="str">
            <v>MOFFAT</v>
          </cell>
          <cell r="D113">
            <v>2291.5</v>
          </cell>
          <cell r="E113">
            <v>527</v>
          </cell>
          <cell r="F113">
            <v>5527.07</v>
          </cell>
          <cell r="G113">
            <v>334968.3</v>
          </cell>
          <cell r="H113">
            <v>2148.6999999999998</v>
          </cell>
          <cell r="I113">
            <v>13036343.5</v>
          </cell>
        </row>
        <row r="114">
          <cell r="A114" t="str">
            <v>2035</v>
          </cell>
          <cell r="B114" t="str">
            <v>MONTEZUMA</v>
          </cell>
          <cell r="C114" t="str">
            <v>MONTEZUMA</v>
          </cell>
          <cell r="D114">
            <v>3219.5</v>
          </cell>
          <cell r="E114">
            <v>1539</v>
          </cell>
          <cell r="F114">
            <v>5506.04</v>
          </cell>
          <cell r="G114">
            <v>1138645.74</v>
          </cell>
          <cell r="H114">
            <v>3195.8</v>
          </cell>
          <cell r="I114">
            <v>18865886.600000001</v>
          </cell>
        </row>
        <row r="115">
          <cell r="A115" t="str">
            <v>2055</v>
          </cell>
          <cell r="B115" t="str">
            <v>MONTEZUMA</v>
          </cell>
          <cell r="C115" t="str">
            <v>DOLORES</v>
          </cell>
          <cell r="D115">
            <v>703.9</v>
          </cell>
          <cell r="E115">
            <v>200</v>
          </cell>
          <cell r="F115">
            <v>6309.76</v>
          </cell>
          <cell r="G115">
            <v>145124.59</v>
          </cell>
          <cell r="H115">
            <v>678.5</v>
          </cell>
          <cell r="I115">
            <v>4586567.9400000004</v>
          </cell>
        </row>
        <row r="116">
          <cell r="A116" t="str">
            <v>2070</v>
          </cell>
          <cell r="B116" t="str">
            <v>MONTEZUMA</v>
          </cell>
          <cell r="C116" t="str">
            <v>MANCOS</v>
          </cell>
          <cell r="D116">
            <v>413.8</v>
          </cell>
          <cell r="E116">
            <v>178</v>
          </cell>
          <cell r="F116">
            <v>6909.77</v>
          </cell>
          <cell r="G116">
            <v>141442.91</v>
          </cell>
          <cell r="H116">
            <v>395.5</v>
          </cell>
          <cell r="I116">
            <v>2999483.41</v>
          </cell>
        </row>
        <row r="117">
          <cell r="A117" t="str">
            <v>2180</v>
          </cell>
          <cell r="B117" t="str">
            <v>MONTROSE</v>
          </cell>
          <cell r="C117" t="str">
            <v>MONTROSE</v>
          </cell>
          <cell r="D117">
            <v>5513.5</v>
          </cell>
          <cell r="E117">
            <v>2131</v>
          </cell>
          <cell r="F117">
            <v>5788.79</v>
          </cell>
          <cell r="G117">
            <v>1482954.76</v>
          </cell>
          <cell r="H117">
            <v>5502.3</v>
          </cell>
          <cell r="I117">
            <v>33399468.739999998</v>
          </cell>
        </row>
        <row r="118">
          <cell r="A118" t="str">
            <v>2190</v>
          </cell>
          <cell r="B118" t="str">
            <v>MONTROSE</v>
          </cell>
          <cell r="C118" t="str">
            <v>WEST END</v>
          </cell>
          <cell r="D118">
            <v>374.3</v>
          </cell>
          <cell r="E118">
            <v>196</v>
          </cell>
          <cell r="F118">
            <v>7766.14</v>
          </cell>
          <cell r="G118">
            <v>175048.88</v>
          </cell>
          <cell r="H118">
            <v>358.5</v>
          </cell>
          <cell r="I118">
            <v>3081916.45</v>
          </cell>
        </row>
        <row r="119">
          <cell r="A119" t="str">
            <v>2395</v>
          </cell>
          <cell r="B119" t="str">
            <v>MORGAN</v>
          </cell>
          <cell r="C119" t="str">
            <v>BRUSH</v>
          </cell>
          <cell r="D119">
            <v>1488.3</v>
          </cell>
          <cell r="E119">
            <v>684</v>
          </cell>
          <cell r="F119">
            <v>5966.95</v>
          </cell>
          <cell r="G119">
            <v>542378.41</v>
          </cell>
          <cell r="H119">
            <v>1445.5</v>
          </cell>
          <cell r="I119">
            <v>9422709.5999999996</v>
          </cell>
        </row>
        <row r="120">
          <cell r="A120" t="str">
            <v>2405</v>
          </cell>
          <cell r="B120" t="str">
            <v>MORGAN</v>
          </cell>
          <cell r="C120" t="str">
            <v>FT. MORGAN</v>
          </cell>
          <cell r="D120">
            <v>2992.7</v>
          </cell>
          <cell r="E120">
            <v>1700</v>
          </cell>
          <cell r="F120">
            <v>5730.78</v>
          </cell>
          <cell r="G120">
            <v>1492958.2</v>
          </cell>
          <cell r="H120">
            <v>2949.9</v>
          </cell>
          <cell r="I120">
            <v>18643469.93</v>
          </cell>
        </row>
        <row r="121">
          <cell r="A121" t="str">
            <v>2505</v>
          </cell>
          <cell r="B121" t="str">
            <v>MORGAN</v>
          </cell>
          <cell r="C121" t="str">
            <v>WELDON</v>
          </cell>
          <cell r="D121">
            <v>189.3</v>
          </cell>
          <cell r="E121">
            <v>70</v>
          </cell>
          <cell r="F121">
            <v>10043.540000000001</v>
          </cell>
          <cell r="G121">
            <v>80850.5</v>
          </cell>
          <cell r="H121">
            <v>176.1</v>
          </cell>
          <cell r="I121">
            <v>1982092.74</v>
          </cell>
        </row>
        <row r="122">
          <cell r="A122" t="str">
            <v>2515</v>
          </cell>
          <cell r="B122" t="str">
            <v>MORGAN</v>
          </cell>
          <cell r="C122" t="str">
            <v>WIGGINS</v>
          </cell>
          <cell r="D122">
            <v>551.4</v>
          </cell>
          <cell r="E122">
            <v>192</v>
          </cell>
          <cell r="F122">
            <v>6553.42</v>
          </cell>
          <cell r="G122">
            <v>147908.76999999999</v>
          </cell>
          <cell r="H122">
            <v>532.5</v>
          </cell>
          <cell r="I122">
            <v>3761465.68</v>
          </cell>
        </row>
        <row r="123">
          <cell r="A123" t="str">
            <v>2520</v>
          </cell>
          <cell r="B123" t="str">
            <v>OTERO</v>
          </cell>
          <cell r="C123" t="str">
            <v>EAST OTERO</v>
          </cell>
          <cell r="D123">
            <v>1622.8</v>
          </cell>
          <cell r="E123">
            <v>787</v>
          </cell>
          <cell r="F123">
            <v>5753.52</v>
          </cell>
          <cell r="G123">
            <v>635505.25</v>
          </cell>
          <cell r="H123">
            <v>1532.9</v>
          </cell>
          <cell r="I123">
            <v>9972320.4800000004</v>
          </cell>
        </row>
        <row r="124">
          <cell r="A124" t="str">
            <v>2530</v>
          </cell>
          <cell r="B124" t="str">
            <v>OTERO</v>
          </cell>
          <cell r="C124" t="str">
            <v>ROCKY FORD</v>
          </cell>
          <cell r="D124">
            <v>819.6</v>
          </cell>
          <cell r="E124">
            <v>541</v>
          </cell>
          <cell r="F124">
            <v>6084.77</v>
          </cell>
          <cell r="G124">
            <v>609072.31999999995</v>
          </cell>
          <cell r="H124">
            <v>758.4</v>
          </cell>
          <cell r="I124">
            <v>5596151.7000000002</v>
          </cell>
        </row>
        <row r="125">
          <cell r="A125" t="str">
            <v>2535</v>
          </cell>
          <cell r="B125" t="str">
            <v>OTERO</v>
          </cell>
          <cell r="C125" t="str">
            <v>MANZANOLA</v>
          </cell>
          <cell r="D125">
            <v>193</v>
          </cell>
          <cell r="E125">
            <v>132</v>
          </cell>
          <cell r="F125">
            <v>9664.73</v>
          </cell>
          <cell r="G125">
            <v>146710.56</v>
          </cell>
          <cell r="H125">
            <v>197.6</v>
          </cell>
          <cell r="I125">
            <v>2012002.86</v>
          </cell>
        </row>
        <row r="126">
          <cell r="A126" t="str">
            <v>2540</v>
          </cell>
          <cell r="B126" t="str">
            <v>OTERO</v>
          </cell>
          <cell r="C126" t="str">
            <v>FOWLER</v>
          </cell>
          <cell r="D126">
            <v>370.3</v>
          </cell>
          <cell r="E126">
            <v>95</v>
          </cell>
          <cell r="F126">
            <v>7183.68</v>
          </cell>
          <cell r="G126">
            <v>78481.649999999994</v>
          </cell>
          <cell r="H126">
            <v>362.5</v>
          </cell>
          <cell r="I126">
            <v>2738596.68</v>
          </cell>
        </row>
        <row r="127">
          <cell r="A127" t="str">
            <v>2560</v>
          </cell>
          <cell r="B127" t="str">
            <v>OTERO</v>
          </cell>
          <cell r="C127" t="str">
            <v>CHERAW</v>
          </cell>
          <cell r="D127">
            <v>208</v>
          </cell>
          <cell r="E127">
            <v>69</v>
          </cell>
          <cell r="F127">
            <v>9310.41</v>
          </cell>
          <cell r="G127">
            <v>73878.06</v>
          </cell>
          <cell r="H127">
            <v>195.5</v>
          </cell>
          <cell r="I127">
            <v>2010442.3</v>
          </cell>
        </row>
        <row r="128">
          <cell r="A128" t="str">
            <v>2570</v>
          </cell>
          <cell r="B128" t="str">
            <v>OTERO</v>
          </cell>
          <cell r="C128" t="str">
            <v>SWINK</v>
          </cell>
          <cell r="D128">
            <v>382</v>
          </cell>
          <cell r="E128">
            <v>68</v>
          </cell>
          <cell r="F128">
            <v>7130.37</v>
          </cell>
          <cell r="G128">
            <v>55759.519999999997</v>
          </cell>
          <cell r="H128">
            <v>380</v>
          </cell>
          <cell r="I128">
            <v>2779561.92</v>
          </cell>
        </row>
        <row r="129">
          <cell r="A129" t="str">
            <v>2580</v>
          </cell>
          <cell r="B129" t="str">
            <v>OURAY</v>
          </cell>
          <cell r="C129" t="str">
            <v>OURAY</v>
          </cell>
          <cell r="D129">
            <v>249</v>
          </cell>
          <cell r="E129">
            <v>39</v>
          </cell>
          <cell r="F129">
            <v>9664.2000000000007</v>
          </cell>
          <cell r="G129">
            <v>43343.94</v>
          </cell>
          <cell r="H129">
            <v>245</v>
          </cell>
          <cell r="I129">
            <v>2449729.64</v>
          </cell>
        </row>
        <row r="130">
          <cell r="A130" t="str">
            <v>2590</v>
          </cell>
          <cell r="B130" t="str">
            <v>OURAY</v>
          </cell>
          <cell r="C130" t="str">
            <v>RIDGWAY</v>
          </cell>
          <cell r="D130">
            <v>295.5</v>
          </cell>
          <cell r="E130">
            <v>50</v>
          </cell>
          <cell r="F130">
            <v>8760.58</v>
          </cell>
          <cell r="G130">
            <v>50373.33</v>
          </cell>
          <cell r="H130">
            <v>293</v>
          </cell>
          <cell r="I130">
            <v>2639124.5</v>
          </cell>
        </row>
        <row r="131">
          <cell r="A131" t="str">
            <v>2600</v>
          </cell>
          <cell r="B131" t="str">
            <v>PARK</v>
          </cell>
          <cell r="C131" t="str">
            <v>PLATTE CANYON</v>
          </cell>
          <cell r="D131">
            <v>1290.5999999999999</v>
          </cell>
          <cell r="E131">
            <v>155</v>
          </cell>
          <cell r="F131">
            <v>6259.49</v>
          </cell>
          <cell r="G131">
            <v>111575.48</v>
          </cell>
          <cell r="H131">
            <v>1220.8</v>
          </cell>
          <cell r="I131">
            <v>8190078.0999999996</v>
          </cell>
        </row>
        <row r="132">
          <cell r="A132" t="str">
            <v>2610</v>
          </cell>
          <cell r="B132" t="str">
            <v>PARK</v>
          </cell>
          <cell r="C132" t="str">
            <v>PARK</v>
          </cell>
          <cell r="D132">
            <v>547.9</v>
          </cell>
          <cell r="E132">
            <v>161</v>
          </cell>
          <cell r="F132">
            <v>6762.01</v>
          </cell>
          <cell r="G132">
            <v>125199.11</v>
          </cell>
          <cell r="H132">
            <v>526.5</v>
          </cell>
          <cell r="I132">
            <v>3830106.89</v>
          </cell>
        </row>
        <row r="133">
          <cell r="A133" t="str">
            <v>2620</v>
          </cell>
          <cell r="B133" t="str">
            <v>PHILLIPS</v>
          </cell>
          <cell r="C133" t="str">
            <v>HOLYOKE</v>
          </cell>
          <cell r="D133">
            <v>639</v>
          </cell>
          <cell r="E133">
            <v>251</v>
          </cell>
          <cell r="F133">
            <v>6185.65</v>
          </cell>
          <cell r="G133">
            <v>188538.07</v>
          </cell>
          <cell r="H133">
            <v>631.4</v>
          </cell>
          <cell r="I133">
            <v>4141168.76</v>
          </cell>
        </row>
        <row r="134">
          <cell r="A134" t="str">
            <v>2630</v>
          </cell>
          <cell r="B134" t="str">
            <v>PHILLIPS</v>
          </cell>
          <cell r="C134" t="str">
            <v>HAXTUN</v>
          </cell>
          <cell r="D134">
            <v>274.5</v>
          </cell>
          <cell r="E134">
            <v>66</v>
          </cell>
          <cell r="F134">
            <v>7741.2</v>
          </cell>
          <cell r="G134">
            <v>58755.69</v>
          </cell>
          <cell r="H134">
            <v>266</v>
          </cell>
          <cell r="I134">
            <v>2183714.6</v>
          </cell>
        </row>
        <row r="135">
          <cell r="A135" t="str">
            <v>2640</v>
          </cell>
          <cell r="B135" t="str">
            <v>PITKIN</v>
          </cell>
          <cell r="C135" t="str">
            <v>ASPEN</v>
          </cell>
          <cell r="D135">
            <v>1547</v>
          </cell>
          <cell r="E135">
            <v>58</v>
          </cell>
          <cell r="F135">
            <v>7998.87</v>
          </cell>
          <cell r="G135">
            <v>53352.49</v>
          </cell>
          <cell r="H135">
            <v>1535.5</v>
          </cell>
          <cell r="I135">
            <v>12427611.57</v>
          </cell>
        </row>
        <row r="136">
          <cell r="A136" t="str">
            <v>2650</v>
          </cell>
          <cell r="B136" t="str">
            <v>PROWERS</v>
          </cell>
          <cell r="C136" t="str">
            <v>GRANADA</v>
          </cell>
          <cell r="D136">
            <v>264.10000000000002</v>
          </cell>
          <cell r="E136">
            <v>115</v>
          </cell>
          <cell r="F136">
            <v>7918.14</v>
          </cell>
          <cell r="G136">
            <v>104717.4</v>
          </cell>
          <cell r="H136">
            <v>255</v>
          </cell>
          <cell r="I136">
            <v>2195898.21</v>
          </cell>
        </row>
        <row r="137">
          <cell r="A137" t="str">
            <v>2660</v>
          </cell>
          <cell r="B137" t="str">
            <v>PROWERS</v>
          </cell>
          <cell r="C137" t="str">
            <v>LAMAR</v>
          </cell>
          <cell r="D137">
            <v>1729.6</v>
          </cell>
          <cell r="E137">
            <v>882</v>
          </cell>
          <cell r="F137">
            <v>5675.4</v>
          </cell>
          <cell r="G137">
            <v>740205.73</v>
          </cell>
          <cell r="H137">
            <v>1600.9</v>
          </cell>
          <cell r="I137">
            <v>10556374.109999999</v>
          </cell>
        </row>
        <row r="138">
          <cell r="A138" t="str">
            <v>2670</v>
          </cell>
          <cell r="B138" t="str">
            <v>PROWERS</v>
          </cell>
          <cell r="C138" t="str">
            <v>HOLLY</v>
          </cell>
          <cell r="D138">
            <v>318.8</v>
          </cell>
          <cell r="E138">
            <v>151</v>
          </cell>
          <cell r="F138">
            <v>7169.01</v>
          </cell>
          <cell r="G138">
            <v>124489.92</v>
          </cell>
          <cell r="H138">
            <v>296</v>
          </cell>
          <cell r="I138">
            <v>2409971.5</v>
          </cell>
        </row>
        <row r="139">
          <cell r="A139" t="str">
            <v>2680</v>
          </cell>
          <cell r="B139" t="str">
            <v>PROWERS</v>
          </cell>
          <cell r="C139" t="str">
            <v>WILEY</v>
          </cell>
          <cell r="D139">
            <v>280.60000000000002</v>
          </cell>
          <cell r="E139">
            <v>139</v>
          </cell>
          <cell r="F139">
            <v>7657.32</v>
          </cell>
          <cell r="G139">
            <v>122402.21</v>
          </cell>
          <cell r="H139">
            <v>264.5</v>
          </cell>
          <cell r="I139">
            <v>2271045.37</v>
          </cell>
        </row>
        <row r="140">
          <cell r="A140" t="str">
            <v>2690</v>
          </cell>
          <cell r="B140" t="str">
            <v>PUEBLO</v>
          </cell>
          <cell r="C140" t="str">
            <v>PUEBLO CITY</v>
          </cell>
          <cell r="D140">
            <v>16792.900000000001</v>
          </cell>
          <cell r="E140">
            <v>9612</v>
          </cell>
          <cell r="F140">
            <v>5599.61</v>
          </cell>
          <cell r="G140">
            <v>8411887.5700000003</v>
          </cell>
          <cell r="H140">
            <v>16285.9</v>
          </cell>
          <cell r="I140">
            <v>102448743.28</v>
          </cell>
        </row>
        <row r="141">
          <cell r="A141" t="str">
            <v>2700</v>
          </cell>
          <cell r="B141" t="str">
            <v>PUEBLO</v>
          </cell>
          <cell r="C141" t="str">
            <v>PUEBLO RURAL</v>
          </cell>
          <cell r="D141">
            <v>7964.5</v>
          </cell>
          <cell r="E141">
            <v>1944</v>
          </cell>
          <cell r="F141">
            <v>5550.04</v>
          </cell>
          <cell r="G141">
            <v>1240767.81</v>
          </cell>
          <cell r="H141">
            <v>7899.4</v>
          </cell>
          <cell r="I141">
            <v>45444092.170000002</v>
          </cell>
        </row>
        <row r="142">
          <cell r="A142" t="str">
            <v>2710</v>
          </cell>
          <cell r="B142" t="str">
            <v>RIO BLANCO</v>
          </cell>
          <cell r="C142" t="str">
            <v>MEEKER</v>
          </cell>
          <cell r="D142">
            <v>585.6</v>
          </cell>
          <cell r="E142">
            <v>136</v>
          </cell>
          <cell r="F142">
            <v>6283.96</v>
          </cell>
          <cell r="G142">
            <v>98281.12</v>
          </cell>
          <cell r="H142">
            <v>552</v>
          </cell>
          <cell r="I142">
            <v>3778167.51</v>
          </cell>
        </row>
        <row r="143">
          <cell r="A143" t="str">
            <v>2720</v>
          </cell>
          <cell r="B143" t="str">
            <v>RIO BLANCO</v>
          </cell>
          <cell r="C143" t="str">
            <v>RANGELY</v>
          </cell>
          <cell r="D143">
            <v>502.9</v>
          </cell>
          <cell r="E143">
            <v>100</v>
          </cell>
          <cell r="F143">
            <v>6279.71</v>
          </cell>
          <cell r="G143">
            <v>72216.66</v>
          </cell>
          <cell r="H143">
            <v>440</v>
          </cell>
          <cell r="I143">
            <v>3230282.68</v>
          </cell>
        </row>
        <row r="144">
          <cell r="A144" t="str">
            <v>2730</v>
          </cell>
          <cell r="B144" t="str">
            <v>RIO GRANDE</v>
          </cell>
          <cell r="C144" t="str">
            <v>DEL NORTE</v>
          </cell>
          <cell r="D144">
            <v>678.6</v>
          </cell>
          <cell r="E144">
            <v>330</v>
          </cell>
          <cell r="F144">
            <v>6182.15</v>
          </cell>
          <cell r="G144">
            <v>284391.49</v>
          </cell>
          <cell r="H144">
            <v>648.9</v>
          </cell>
          <cell r="I144">
            <v>4479601.76</v>
          </cell>
        </row>
        <row r="145">
          <cell r="A145" t="str">
            <v>2740</v>
          </cell>
          <cell r="B145" t="str">
            <v>RIO GRANDE</v>
          </cell>
          <cell r="C145" t="str">
            <v>MONTE VISTA</v>
          </cell>
          <cell r="D145">
            <v>1285</v>
          </cell>
          <cell r="E145">
            <v>647</v>
          </cell>
          <cell r="F145">
            <v>5754.2</v>
          </cell>
          <cell r="G145">
            <v>542297.44999999995</v>
          </cell>
          <cell r="H145">
            <v>1197.9000000000001</v>
          </cell>
          <cell r="I145">
            <v>7931396.0199999996</v>
          </cell>
        </row>
        <row r="146">
          <cell r="A146" t="str">
            <v>2750</v>
          </cell>
          <cell r="B146" t="str">
            <v>RIO GRANDE</v>
          </cell>
          <cell r="C146" t="str">
            <v>SARGENT</v>
          </cell>
          <cell r="D146">
            <v>427.5</v>
          </cell>
          <cell r="E146">
            <v>134</v>
          </cell>
          <cell r="F146">
            <v>6639.06</v>
          </cell>
          <cell r="G146">
            <v>102307.9</v>
          </cell>
          <cell r="H146">
            <v>416</v>
          </cell>
          <cell r="I146">
            <v>2940505.51</v>
          </cell>
        </row>
        <row r="147">
          <cell r="A147" t="str">
            <v>2760</v>
          </cell>
          <cell r="B147" t="str">
            <v>ROUTT</v>
          </cell>
          <cell r="C147" t="str">
            <v>HAYDEN</v>
          </cell>
          <cell r="D147">
            <v>455</v>
          </cell>
          <cell r="E147">
            <v>102</v>
          </cell>
          <cell r="F147">
            <v>7032.66</v>
          </cell>
          <cell r="G147">
            <v>82493.119999999995</v>
          </cell>
          <cell r="H147">
            <v>427.5</v>
          </cell>
          <cell r="I147">
            <v>3263542.79</v>
          </cell>
        </row>
        <row r="148">
          <cell r="A148" t="str">
            <v>2770</v>
          </cell>
          <cell r="B148" t="str">
            <v>ROUTT</v>
          </cell>
          <cell r="C148" t="str">
            <v>STEAMBOAT SPRINGS</v>
          </cell>
          <cell r="D148">
            <v>1928</v>
          </cell>
          <cell r="E148">
            <v>95</v>
          </cell>
          <cell r="F148">
            <v>6204.17</v>
          </cell>
          <cell r="G148">
            <v>67780.55</v>
          </cell>
          <cell r="H148">
            <v>1914.5</v>
          </cell>
          <cell r="I148">
            <v>12029418.389999999</v>
          </cell>
        </row>
        <row r="149">
          <cell r="A149" t="str">
            <v>2780</v>
          </cell>
          <cell r="B149" t="str">
            <v>ROUTT</v>
          </cell>
          <cell r="C149" t="str">
            <v>SOUTH ROUTT</v>
          </cell>
          <cell r="D149">
            <v>401.9</v>
          </cell>
          <cell r="E149">
            <v>55</v>
          </cell>
          <cell r="F149">
            <v>7531.48</v>
          </cell>
          <cell r="G149">
            <v>47636.62</v>
          </cell>
          <cell r="H149">
            <v>382.4</v>
          </cell>
          <cell r="I149">
            <v>3074539.08</v>
          </cell>
        </row>
        <row r="150">
          <cell r="A150" t="str">
            <v>2790</v>
          </cell>
          <cell r="B150" t="str">
            <v>SAGUACHE</v>
          </cell>
          <cell r="C150" t="str">
            <v>MOUNTAIN VALLEY</v>
          </cell>
          <cell r="D150">
            <v>148.9</v>
          </cell>
          <cell r="E150">
            <v>78</v>
          </cell>
          <cell r="F150">
            <v>10132</v>
          </cell>
          <cell r="G150">
            <v>90884.03</v>
          </cell>
          <cell r="H150">
            <v>143.5</v>
          </cell>
          <cell r="I150">
            <v>1599538.74</v>
          </cell>
        </row>
        <row r="151">
          <cell r="A151" t="str">
            <v>2800</v>
          </cell>
          <cell r="B151" t="str">
            <v>SAGUACHE</v>
          </cell>
          <cell r="C151" t="str">
            <v>MOFFAT</v>
          </cell>
          <cell r="D151">
            <v>191.3</v>
          </cell>
          <cell r="E151">
            <v>54</v>
          </cell>
          <cell r="F151">
            <v>10194.76</v>
          </cell>
          <cell r="G151">
            <v>63309.48</v>
          </cell>
          <cell r="H151">
            <v>181</v>
          </cell>
          <cell r="I151">
            <v>2013567.84</v>
          </cell>
        </row>
        <row r="152">
          <cell r="A152" t="str">
            <v>2810</v>
          </cell>
          <cell r="B152" t="str">
            <v>SAGUACHE</v>
          </cell>
          <cell r="C152" t="str">
            <v>CENTER</v>
          </cell>
          <cell r="D152">
            <v>643.79999999999995</v>
          </cell>
          <cell r="E152">
            <v>512</v>
          </cell>
          <cell r="F152">
            <v>6072.4</v>
          </cell>
          <cell r="G152">
            <v>654070.55000000005</v>
          </cell>
          <cell r="H152">
            <v>629</v>
          </cell>
          <cell r="I152">
            <v>4550907</v>
          </cell>
        </row>
        <row r="153">
          <cell r="A153" t="str">
            <v>2820</v>
          </cell>
          <cell r="B153" t="str">
            <v>SAN JUAN</v>
          </cell>
          <cell r="C153" t="str">
            <v>SILVERTON</v>
          </cell>
          <cell r="D153">
            <v>57.5</v>
          </cell>
          <cell r="E153">
            <v>27</v>
          </cell>
          <cell r="F153">
            <v>12678.98</v>
          </cell>
          <cell r="G153">
            <v>39368.230000000003</v>
          </cell>
          <cell r="H153">
            <v>54</v>
          </cell>
          <cell r="I153">
            <v>768409.51</v>
          </cell>
        </row>
        <row r="154">
          <cell r="A154" t="str">
            <v>2830</v>
          </cell>
          <cell r="B154" t="str">
            <v>SAN MIGUEL</v>
          </cell>
          <cell r="C154" t="str">
            <v>TELLURIDE</v>
          </cell>
          <cell r="D154">
            <v>564.5</v>
          </cell>
          <cell r="E154">
            <v>64</v>
          </cell>
          <cell r="F154">
            <v>8522.2800000000007</v>
          </cell>
          <cell r="G154">
            <v>62723.97</v>
          </cell>
          <cell r="H154">
            <v>554.9</v>
          </cell>
          <cell r="I154">
            <v>4873550.03</v>
          </cell>
        </row>
        <row r="155">
          <cell r="A155" t="str">
            <v>2840</v>
          </cell>
          <cell r="B155" t="str">
            <v>SAN MIGUEL</v>
          </cell>
          <cell r="C155" t="str">
            <v>NORWOOD</v>
          </cell>
          <cell r="D155">
            <v>273.60000000000002</v>
          </cell>
          <cell r="E155">
            <v>56</v>
          </cell>
          <cell r="F155">
            <v>8688.9</v>
          </cell>
          <cell r="G155">
            <v>55956.53</v>
          </cell>
          <cell r="H155">
            <v>254</v>
          </cell>
          <cell r="I155">
            <v>2433240.2799999998</v>
          </cell>
        </row>
        <row r="156">
          <cell r="A156" t="str">
            <v>2862</v>
          </cell>
          <cell r="B156" t="str">
            <v>SEDGWICK</v>
          </cell>
          <cell r="C156" t="str">
            <v>JULESBURG</v>
          </cell>
          <cell r="D156">
            <v>299.89999999999998</v>
          </cell>
          <cell r="E156">
            <v>75</v>
          </cell>
          <cell r="F156">
            <v>7733.99</v>
          </cell>
          <cell r="G156">
            <v>66705.62</v>
          </cell>
          <cell r="H156">
            <v>266.5</v>
          </cell>
          <cell r="I156">
            <v>2386127.7400000002</v>
          </cell>
        </row>
        <row r="157">
          <cell r="A157" t="str">
            <v>2865</v>
          </cell>
          <cell r="B157" t="str">
            <v>SEDGWICK</v>
          </cell>
          <cell r="C157" t="str">
            <v>PLATTE VALLEY</v>
          </cell>
          <cell r="D157">
            <v>120</v>
          </cell>
          <cell r="E157">
            <v>67</v>
          </cell>
          <cell r="F157">
            <v>10852.7</v>
          </cell>
          <cell r="G157">
            <v>83620.070000000007</v>
          </cell>
          <cell r="H157">
            <v>117.5</v>
          </cell>
          <cell r="I157">
            <v>1385944.31</v>
          </cell>
        </row>
        <row r="158">
          <cell r="A158" t="str">
            <v>3000</v>
          </cell>
          <cell r="B158" t="str">
            <v>SUMMIT</v>
          </cell>
          <cell r="C158" t="str">
            <v>SUMMIT</v>
          </cell>
          <cell r="D158">
            <v>2722</v>
          </cell>
          <cell r="E158">
            <v>615</v>
          </cell>
          <cell r="F158">
            <v>6275.08</v>
          </cell>
          <cell r="G158">
            <v>443805.32</v>
          </cell>
          <cell r="H158">
            <v>2719.4</v>
          </cell>
          <cell r="I158">
            <v>17524584.169999998</v>
          </cell>
        </row>
        <row r="159">
          <cell r="A159" t="str">
            <v>3010</v>
          </cell>
          <cell r="B159" t="str">
            <v>TELLER</v>
          </cell>
          <cell r="C159" t="str">
            <v>CRIPPLE CREEK</v>
          </cell>
          <cell r="D159">
            <v>552.9</v>
          </cell>
          <cell r="E159">
            <v>190</v>
          </cell>
          <cell r="F159">
            <v>6427.99</v>
          </cell>
          <cell r="G159">
            <v>144870.24</v>
          </cell>
          <cell r="H159">
            <v>510.6</v>
          </cell>
          <cell r="I159">
            <v>3698904.14</v>
          </cell>
        </row>
        <row r="160">
          <cell r="A160" t="str">
            <v>3020</v>
          </cell>
          <cell r="B160" t="str">
            <v>TELLER</v>
          </cell>
          <cell r="C160" t="str">
            <v>WOODLAND PARK</v>
          </cell>
          <cell r="D160">
            <v>3000.3</v>
          </cell>
          <cell r="E160">
            <v>465</v>
          </cell>
          <cell r="F160">
            <v>5746.75</v>
          </cell>
          <cell r="G160">
            <v>307307.46999999997</v>
          </cell>
          <cell r="H160">
            <v>2887.2</v>
          </cell>
          <cell r="I160">
            <v>17549282.220000003</v>
          </cell>
        </row>
        <row r="161">
          <cell r="A161" t="str">
            <v>3030</v>
          </cell>
          <cell r="B161" t="str">
            <v>WASHINGTON</v>
          </cell>
          <cell r="C161" t="str">
            <v>AKRON</v>
          </cell>
          <cell r="D161">
            <v>431.5</v>
          </cell>
          <cell r="E161">
            <v>119</v>
          </cell>
          <cell r="F161">
            <v>6754.56</v>
          </cell>
          <cell r="G161">
            <v>92436.160000000003</v>
          </cell>
          <cell r="H161">
            <v>404</v>
          </cell>
          <cell r="I161">
            <v>3004898.02</v>
          </cell>
        </row>
        <row r="162">
          <cell r="A162" t="str">
            <v>3040</v>
          </cell>
          <cell r="B162" t="str">
            <v>WASHINGTON</v>
          </cell>
          <cell r="C162" t="str">
            <v>ARICKAREE</v>
          </cell>
          <cell r="D162">
            <v>90.8</v>
          </cell>
          <cell r="E162">
            <v>29</v>
          </cell>
          <cell r="F162">
            <v>11494.34</v>
          </cell>
          <cell r="G162">
            <v>38333.629999999997</v>
          </cell>
          <cell r="H162">
            <v>88.5</v>
          </cell>
          <cell r="I162">
            <v>1082019.93</v>
          </cell>
        </row>
        <row r="163">
          <cell r="A163" t="str">
            <v>3050</v>
          </cell>
          <cell r="B163" t="str">
            <v>WASHINGTON</v>
          </cell>
          <cell r="C163" t="str">
            <v>OTIS</v>
          </cell>
          <cell r="D163">
            <v>172</v>
          </cell>
          <cell r="E163">
            <v>37</v>
          </cell>
          <cell r="F163">
            <v>10074.06</v>
          </cell>
          <cell r="G163">
            <v>42865.11</v>
          </cell>
          <cell r="H163">
            <v>162</v>
          </cell>
          <cell r="I163">
            <v>1775602.98</v>
          </cell>
        </row>
        <row r="164">
          <cell r="A164" t="str">
            <v>3060</v>
          </cell>
          <cell r="B164" t="str">
            <v>WASHINGTON</v>
          </cell>
          <cell r="C164" t="str">
            <v>LONE STAR</v>
          </cell>
          <cell r="D164">
            <v>103.5</v>
          </cell>
          <cell r="E164">
            <v>22</v>
          </cell>
          <cell r="F164">
            <v>11500.01</v>
          </cell>
          <cell r="G164">
            <v>29095.02</v>
          </cell>
          <cell r="H164">
            <v>103</v>
          </cell>
          <cell r="I164">
            <v>1219345.71</v>
          </cell>
        </row>
        <row r="165">
          <cell r="A165" t="str">
            <v>3070</v>
          </cell>
          <cell r="B165" t="str">
            <v>WASHINGTON</v>
          </cell>
          <cell r="C165" t="str">
            <v>WOODLIN</v>
          </cell>
          <cell r="D165">
            <v>111.5</v>
          </cell>
          <cell r="E165">
            <v>28</v>
          </cell>
          <cell r="F165">
            <v>11031.36</v>
          </cell>
          <cell r="G165">
            <v>35520.97</v>
          </cell>
          <cell r="H165">
            <v>107</v>
          </cell>
          <cell r="I165">
            <v>1265517.28</v>
          </cell>
        </row>
        <row r="166">
          <cell r="A166" t="str">
            <v>3080</v>
          </cell>
          <cell r="B166" t="str">
            <v>WELD</v>
          </cell>
          <cell r="C166" t="str">
            <v>GILCREST</v>
          </cell>
          <cell r="D166">
            <v>1923</v>
          </cell>
          <cell r="E166">
            <v>814</v>
          </cell>
          <cell r="F166">
            <v>5808.55</v>
          </cell>
          <cell r="G166">
            <v>596630.04</v>
          </cell>
          <cell r="H166">
            <v>1884</v>
          </cell>
          <cell r="I166">
            <v>11766464.18</v>
          </cell>
        </row>
        <row r="167">
          <cell r="A167" t="str">
            <v>3085</v>
          </cell>
          <cell r="B167" t="str">
            <v>WELD</v>
          </cell>
          <cell r="C167" t="str">
            <v>EATON</v>
          </cell>
          <cell r="D167">
            <v>1568</v>
          </cell>
          <cell r="E167">
            <v>299</v>
          </cell>
          <cell r="F167">
            <v>5871.02</v>
          </cell>
          <cell r="G167">
            <v>201874.91</v>
          </cell>
          <cell r="H167">
            <v>1554.4</v>
          </cell>
          <cell r="I167">
            <v>9407629.0899999999</v>
          </cell>
        </row>
        <row r="168">
          <cell r="A168" t="str">
            <v>3090</v>
          </cell>
          <cell r="B168" t="str">
            <v>WELD</v>
          </cell>
          <cell r="C168" t="str">
            <v>KEENESBURG</v>
          </cell>
          <cell r="D168">
            <v>1848.5</v>
          </cell>
          <cell r="E168">
            <v>614</v>
          </cell>
          <cell r="F168">
            <v>5873.59</v>
          </cell>
          <cell r="G168">
            <v>418681.64</v>
          </cell>
          <cell r="H168">
            <v>1804</v>
          </cell>
          <cell r="I168">
            <v>11276016.92</v>
          </cell>
        </row>
        <row r="169">
          <cell r="A169" t="str">
            <v>3100</v>
          </cell>
          <cell r="B169" t="str">
            <v>WELD</v>
          </cell>
          <cell r="C169" t="str">
            <v>WINDSOR</v>
          </cell>
          <cell r="D169">
            <v>3090.5</v>
          </cell>
          <cell r="E169">
            <v>351</v>
          </cell>
          <cell r="F169">
            <v>5646.72</v>
          </cell>
          <cell r="G169">
            <v>227929.96</v>
          </cell>
          <cell r="H169">
            <v>3062.8</v>
          </cell>
          <cell r="I169">
            <v>17679126.440000001</v>
          </cell>
        </row>
        <row r="170">
          <cell r="A170" t="str">
            <v>3110</v>
          </cell>
          <cell r="B170" t="str">
            <v>WELD</v>
          </cell>
          <cell r="C170" t="str">
            <v>JOHNSTOWN</v>
          </cell>
          <cell r="D170">
            <v>2484</v>
          </cell>
          <cell r="E170">
            <v>586</v>
          </cell>
          <cell r="F170">
            <v>5689.14</v>
          </cell>
          <cell r="G170">
            <v>383391.23</v>
          </cell>
          <cell r="H170">
            <v>2448.1</v>
          </cell>
          <cell r="I170">
            <v>14515218.18</v>
          </cell>
        </row>
        <row r="171">
          <cell r="A171" t="str">
            <v>3120</v>
          </cell>
          <cell r="B171" t="str">
            <v>WELD</v>
          </cell>
          <cell r="C171" t="str">
            <v>GREELEY</v>
          </cell>
          <cell r="D171">
            <v>17661.5</v>
          </cell>
          <cell r="E171">
            <v>8446</v>
          </cell>
          <cell r="F171">
            <v>5639.35</v>
          </cell>
          <cell r="G171">
            <v>6405979.8600000003</v>
          </cell>
          <cell r="H171">
            <v>17513.7</v>
          </cell>
          <cell r="I171">
            <v>106005400.84999999</v>
          </cell>
        </row>
        <row r="172">
          <cell r="A172" t="str">
            <v>3130</v>
          </cell>
          <cell r="B172" t="str">
            <v>WELD</v>
          </cell>
          <cell r="C172" t="str">
            <v>PLATTE VALLEY</v>
          </cell>
          <cell r="D172">
            <v>1121</v>
          </cell>
          <cell r="E172">
            <v>321</v>
          </cell>
          <cell r="F172">
            <v>6028.4</v>
          </cell>
          <cell r="G172">
            <v>222538.41</v>
          </cell>
          <cell r="H172">
            <v>1085.9000000000001</v>
          </cell>
          <cell r="I172">
            <v>6980375.46</v>
          </cell>
        </row>
        <row r="173">
          <cell r="A173" t="str">
            <v>3140</v>
          </cell>
          <cell r="B173" t="str">
            <v>WELD</v>
          </cell>
          <cell r="C173" t="str">
            <v>FT. LUPTON</v>
          </cell>
          <cell r="D173">
            <v>2379</v>
          </cell>
          <cell r="E173">
            <v>1288</v>
          </cell>
          <cell r="F173">
            <v>5829.16</v>
          </cell>
          <cell r="G173">
            <v>1138683.93</v>
          </cell>
          <cell r="H173">
            <v>2264.1999999999998</v>
          </cell>
          <cell r="I173">
            <v>15006256.449999999</v>
          </cell>
        </row>
        <row r="174">
          <cell r="A174" t="str">
            <v>3145</v>
          </cell>
          <cell r="B174" t="str">
            <v>WELD</v>
          </cell>
          <cell r="C174" t="str">
            <v>AULT-HIGHLAND</v>
          </cell>
          <cell r="D174">
            <v>880.9</v>
          </cell>
          <cell r="E174">
            <v>363</v>
          </cell>
          <cell r="F174">
            <v>6165.97</v>
          </cell>
          <cell r="G174">
            <v>284769.59999999998</v>
          </cell>
          <cell r="H174">
            <v>826.8</v>
          </cell>
          <cell r="I174">
            <v>5716372.7000000002</v>
          </cell>
        </row>
        <row r="175">
          <cell r="A175" t="str">
            <v>3146</v>
          </cell>
          <cell r="B175" t="str">
            <v>WELD</v>
          </cell>
          <cell r="C175" t="str">
            <v>BRIGGSDALE</v>
          </cell>
          <cell r="D175">
            <v>143</v>
          </cell>
          <cell r="E175">
            <v>45</v>
          </cell>
          <cell r="F175">
            <v>10740.33</v>
          </cell>
          <cell r="G175">
            <v>55581.2</v>
          </cell>
          <cell r="H175">
            <v>143</v>
          </cell>
          <cell r="I175">
            <v>1586396.98</v>
          </cell>
        </row>
        <row r="176">
          <cell r="A176" t="str">
            <v>3147</v>
          </cell>
          <cell r="B176" t="str">
            <v>WELD</v>
          </cell>
          <cell r="C176" t="str">
            <v>PRAIRIE</v>
          </cell>
          <cell r="D176">
            <v>133.30000000000001</v>
          </cell>
          <cell r="E176">
            <v>37</v>
          </cell>
          <cell r="F176">
            <v>10923.07</v>
          </cell>
          <cell r="G176">
            <v>46477.65</v>
          </cell>
          <cell r="H176">
            <v>124.6</v>
          </cell>
          <cell r="I176">
            <v>1502522.48</v>
          </cell>
        </row>
        <row r="177">
          <cell r="A177" t="str">
            <v>3148</v>
          </cell>
          <cell r="B177" t="str">
            <v>WELD</v>
          </cell>
          <cell r="C177" t="str">
            <v>PAWNEE</v>
          </cell>
          <cell r="D177">
            <v>117.4</v>
          </cell>
          <cell r="E177">
            <v>38</v>
          </cell>
          <cell r="F177">
            <v>11243.44</v>
          </cell>
          <cell r="G177">
            <v>49133.85</v>
          </cell>
          <cell r="H177">
            <v>117</v>
          </cell>
          <cell r="I177">
            <v>1369114.17</v>
          </cell>
        </row>
        <row r="178">
          <cell r="A178" t="str">
            <v>3200</v>
          </cell>
          <cell r="B178" t="str">
            <v>YUMA</v>
          </cell>
          <cell r="C178" t="str">
            <v>YUMA 1</v>
          </cell>
          <cell r="D178">
            <v>855.8</v>
          </cell>
          <cell r="E178">
            <v>399</v>
          </cell>
          <cell r="F178">
            <v>6311.93</v>
          </cell>
          <cell r="G178">
            <v>337240.56</v>
          </cell>
          <cell r="H178">
            <v>833</v>
          </cell>
          <cell r="I178">
            <v>5738989.2800000003</v>
          </cell>
        </row>
        <row r="179">
          <cell r="A179" t="str">
            <v>3210</v>
          </cell>
          <cell r="B179" t="str">
            <v>YUMA</v>
          </cell>
          <cell r="C179" t="str">
            <v>WRAY RD-2</v>
          </cell>
          <cell r="D179">
            <v>664.1</v>
          </cell>
          <cell r="E179">
            <v>280</v>
          </cell>
          <cell r="F179">
            <v>6300.67</v>
          </cell>
          <cell r="G179">
            <v>224986.49</v>
          </cell>
          <cell r="H179">
            <v>634.9</v>
          </cell>
          <cell r="I179">
            <v>4409261.8499999996</v>
          </cell>
        </row>
        <row r="180">
          <cell r="A180" t="str">
            <v>3220</v>
          </cell>
          <cell r="B180" t="str">
            <v>YUMA</v>
          </cell>
          <cell r="C180" t="str">
            <v>IDALIA RJ-3</v>
          </cell>
          <cell r="D180">
            <v>121.5</v>
          </cell>
          <cell r="E180">
            <v>64</v>
          </cell>
          <cell r="F180">
            <v>11154.98</v>
          </cell>
          <cell r="G180">
            <v>82100.63</v>
          </cell>
          <cell r="H180">
            <v>115</v>
          </cell>
          <cell r="I180">
            <v>1437430.24</v>
          </cell>
        </row>
        <row r="181">
          <cell r="A181" t="str">
            <v>3230</v>
          </cell>
          <cell r="B181" t="str">
            <v>YUMA</v>
          </cell>
          <cell r="C181" t="str">
            <v>LIBERTY J-4</v>
          </cell>
          <cell r="D181">
            <v>94</v>
          </cell>
          <cell r="E181">
            <v>37</v>
          </cell>
          <cell r="F181">
            <v>12099.69</v>
          </cell>
          <cell r="G181">
            <v>51484.18</v>
          </cell>
          <cell r="H181">
            <v>92.5</v>
          </cell>
          <cell r="I181">
            <v>1188855.0900000001</v>
          </cell>
        </row>
      </sheetData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586"/>
  <sheetViews>
    <sheetView tabSelected="1" topLeftCell="A539" zoomScaleNormal="100" workbookViewId="0">
      <selection activeCell="I546" sqref="I546"/>
    </sheetView>
  </sheetViews>
  <sheetFormatPr defaultColWidth="9.140625" defaultRowHeight="15" x14ac:dyDescent="0.25"/>
  <cols>
    <col min="1" max="1" width="5.140625" style="12" customWidth="1"/>
    <col min="2" max="2" width="10.7109375" style="12" customWidth="1"/>
    <col min="3" max="3" width="17.5703125" style="12" bestFit="1" customWidth="1"/>
    <col min="4" max="4" width="13.7109375" customWidth="1"/>
    <col min="5" max="5" width="33.28515625" style="12" customWidth="1"/>
    <col min="6" max="6" width="3" style="12" customWidth="1"/>
    <col min="7" max="7" width="11.28515625" style="12" customWidth="1"/>
    <col min="8" max="8" width="9.7109375" style="12" bestFit="1" customWidth="1"/>
    <col min="9" max="10" width="16.140625" style="12" bestFit="1" customWidth="1"/>
    <col min="11" max="11" width="16" style="12" bestFit="1" customWidth="1"/>
    <col min="12" max="12" width="16.85546875" style="12" customWidth="1"/>
    <col min="13" max="13" width="15.42578125" style="12" bestFit="1" customWidth="1"/>
    <col min="14" max="14" width="18.28515625" style="12" customWidth="1"/>
    <col min="15" max="15" width="15.42578125" style="12" bestFit="1" customWidth="1"/>
    <col min="16" max="16" width="13.28515625" style="12" bestFit="1" customWidth="1"/>
    <col min="17" max="17" width="14.140625" style="12" customWidth="1"/>
    <col min="18" max="18" width="13.42578125" style="12" customWidth="1"/>
    <col min="19" max="19" width="10.28515625" style="12" bestFit="1" customWidth="1"/>
    <col min="20" max="16384" width="9.140625" style="12"/>
  </cols>
  <sheetData>
    <row r="1" spans="1:15" ht="12.75" x14ac:dyDescent="0.2">
      <c r="A1" s="16" t="s">
        <v>150</v>
      </c>
      <c r="B1" s="16"/>
      <c r="C1" s="10"/>
      <c r="D1" s="10"/>
      <c r="E1" s="16"/>
      <c r="F1" s="18"/>
      <c r="G1" s="18"/>
      <c r="H1" s="18"/>
      <c r="I1" s="18"/>
      <c r="J1" s="18"/>
      <c r="K1" s="18"/>
      <c r="L1" s="18"/>
      <c r="M1" s="18"/>
      <c r="N1" s="18"/>
    </row>
    <row r="2" spans="1:15" ht="60" customHeight="1" x14ac:dyDescent="0.2">
      <c r="A2" s="19" t="s">
        <v>149</v>
      </c>
      <c r="B2" s="19"/>
      <c r="C2" s="10"/>
      <c r="D2" s="10" t="s">
        <v>20</v>
      </c>
      <c r="E2" s="16" t="s">
        <v>21</v>
      </c>
      <c r="F2" s="11"/>
      <c r="G2" s="22" t="s">
        <v>0</v>
      </c>
      <c r="H2" s="22" t="s">
        <v>1</v>
      </c>
      <c r="I2" s="22" t="s">
        <v>2</v>
      </c>
      <c r="J2" s="22" t="s">
        <v>3</v>
      </c>
      <c r="K2" s="22" t="s">
        <v>4</v>
      </c>
      <c r="L2" s="22" t="s">
        <v>5</v>
      </c>
      <c r="M2" s="22" t="s">
        <v>17</v>
      </c>
      <c r="N2" s="22" t="s">
        <v>6</v>
      </c>
    </row>
    <row r="3" spans="1:15" x14ac:dyDescent="0.25">
      <c r="C3" s="6"/>
      <c r="E3" s="6"/>
      <c r="F3" s="6"/>
      <c r="G3" s="13"/>
      <c r="H3" s="9"/>
      <c r="I3" s="9"/>
      <c r="J3" s="9"/>
      <c r="K3" s="9"/>
      <c r="L3" s="9"/>
      <c r="M3" s="9"/>
      <c r="N3" s="5"/>
    </row>
    <row r="4" spans="1:15" ht="12.75" x14ac:dyDescent="0.2">
      <c r="A4" s="29" t="s">
        <v>93</v>
      </c>
      <c r="B4" s="12" t="s">
        <v>56</v>
      </c>
      <c r="C4" s="1" t="s">
        <v>109</v>
      </c>
      <c r="D4" s="20" t="s">
        <v>23</v>
      </c>
      <c r="E4" s="1" t="s">
        <v>114</v>
      </c>
      <c r="G4" s="30">
        <v>1900</v>
      </c>
      <c r="H4" s="9">
        <v>8861.41</v>
      </c>
      <c r="I4" s="9">
        <f t="shared" ref="I4:I44" si="0">ROUND(G4*H4,2)</f>
        <v>16836679</v>
      </c>
      <c r="J4" s="2">
        <f t="shared" ref="J4:J44" si="1">ROUND(I4/12,2)</f>
        <v>1403056.58</v>
      </c>
      <c r="K4" s="3">
        <f t="shared" ref="K4:K44" si="2">ROUND(I4*-0.01/12,2)</f>
        <v>-14030.57</v>
      </c>
      <c r="L4" s="3">
        <f t="shared" ref="L4:L44" si="3">ROUND(I4*-0.03/12,2)</f>
        <v>-42091.7</v>
      </c>
      <c r="M4" s="3">
        <v>-185198.75</v>
      </c>
      <c r="N4" s="5">
        <f t="shared" ref="N4:N44" si="4">J4+K4+L4+M4</f>
        <v>1161735.56</v>
      </c>
    </row>
    <row r="5" spans="1:15" ht="12.75" x14ac:dyDescent="0.2">
      <c r="A5" s="29" t="s">
        <v>93</v>
      </c>
      <c r="B5" s="12" t="s">
        <v>56</v>
      </c>
      <c r="C5" s="5" t="s">
        <v>109</v>
      </c>
      <c r="D5" s="20" t="s">
        <v>46</v>
      </c>
      <c r="E5" s="5" t="s">
        <v>115</v>
      </c>
      <c r="G5" s="30">
        <v>839</v>
      </c>
      <c r="H5" s="9">
        <v>8861.41</v>
      </c>
      <c r="I5" s="9">
        <f t="shared" si="0"/>
        <v>7434722.9900000002</v>
      </c>
      <c r="J5" s="2">
        <f t="shared" si="1"/>
        <v>619560.25</v>
      </c>
      <c r="K5" s="3">
        <f t="shared" si="2"/>
        <v>-6195.6</v>
      </c>
      <c r="L5" s="3">
        <f t="shared" si="3"/>
        <v>-18586.810000000001</v>
      </c>
      <c r="M5" s="3">
        <v>-19152.14</v>
      </c>
      <c r="N5" s="5">
        <f t="shared" si="4"/>
        <v>575625.69999999995</v>
      </c>
    </row>
    <row r="6" spans="1:15" ht="12.75" x14ac:dyDescent="0.2">
      <c r="A6" s="29" t="s">
        <v>93</v>
      </c>
      <c r="B6" s="12" t="s">
        <v>56</v>
      </c>
      <c r="C6" s="1" t="s">
        <v>109</v>
      </c>
      <c r="D6" s="21" t="s">
        <v>94</v>
      </c>
      <c r="E6" s="1" t="s">
        <v>116</v>
      </c>
      <c r="G6" s="30">
        <v>2157</v>
      </c>
      <c r="H6" s="9">
        <v>8861.41</v>
      </c>
      <c r="I6" s="9">
        <f t="shared" si="0"/>
        <v>19114061.370000001</v>
      </c>
      <c r="J6" s="2">
        <f t="shared" si="1"/>
        <v>1592838.45</v>
      </c>
      <c r="K6" s="3">
        <f t="shared" si="2"/>
        <v>-15928.38</v>
      </c>
      <c r="L6" s="3">
        <f t="shared" si="3"/>
        <v>-47785.15</v>
      </c>
      <c r="M6" s="3">
        <v>-177639.79</v>
      </c>
      <c r="N6" s="5">
        <f t="shared" si="4"/>
        <v>1351485.1300000001</v>
      </c>
    </row>
    <row r="7" spans="1:15" ht="12.75" x14ac:dyDescent="0.2">
      <c r="A7" s="28" t="s">
        <v>95</v>
      </c>
      <c r="B7" s="12" t="s">
        <v>56</v>
      </c>
      <c r="C7" s="5" t="s">
        <v>7</v>
      </c>
      <c r="D7" s="20" t="s">
        <v>24</v>
      </c>
      <c r="E7" s="17" t="s">
        <v>122</v>
      </c>
      <c r="F7" s="14"/>
      <c r="G7" s="30">
        <v>700</v>
      </c>
      <c r="H7" s="9">
        <v>9529.51</v>
      </c>
      <c r="I7" s="9">
        <f t="shared" si="0"/>
        <v>6670657</v>
      </c>
      <c r="J7" s="2">
        <f t="shared" si="1"/>
        <v>555888.07999999996</v>
      </c>
      <c r="K7" s="3">
        <f t="shared" si="2"/>
        <v>-5558.88</v>
      </c>
      <c r="L7" s="3">
        <f t="shared" si="3"/>
        <v>-16676.64</v>
      </c>
      <c r="M7" s="3">
        <v>-159585.82999999999</v>
      </c>
      <c r="N7" s="5">
        <f t="shared" si="4"/>
        <v>374066.73</v>
      </c>
    </row>
    <row r="8" spans="1:15" ht="12.75" x14ac:dyDescent="0.2">
      <c r="A8" s="28" t="s">
        <v>96</v>
      </c>
      <c r="B8" s="12" t="s">
        <v>56</v>
      </c>
      <c r="C8" s="1" t="s">
        <v>55</v>
      </c>
      <c r="D8" s="21" t="s">
        <v>25</v>
      </c>
      <c r="E8" s="4" t="s">
        <v>121</v>
      </c>
      <c r="F8" s="14"/>
      <c r="G8" s="30">
        <v>699</v>
      </c>
      <c r="H8" s="9">
        <v>8636.2999999999993</v>
      </c>
      <c r="I8" s="9">
        <f t="shared" si="0"/>
        <v>6036773.7000000002</v>
      </c>
      <c r="J8" s="2">
        <f t="shared" si="1"/>
        <v>503064.48</v>
      </c>
      <c r="K8" s="3">
        <f t="shared" si="2"/>
        <v>-5030.6400000000003</v>
      </c>
      <c r="L8" s="3">
        <f t="shared" si="3"/>
        <v>-15091.93</v>
      </c>
      <c r="M8" s="3">
        <v>-36378.75</v>
      </c>
      <c r="N8" s="5">
        <f t="shared" si="4"/>
        <v>446563.16</v>
      </c>
    </row>
    <row r="9" spans="1:15" s="14" customFormat="1" ht="12.75" x14ac:dyDescent="0.2">
      <c r="A9" s="29" t="s">
        <v>97</v>
      </c>
      <c r="B9" s="12" t="s">
        <v>56</v>
      </c>
      <c r="C9" s="5" t="s">
        <v>113</v>
      </c>
      <c r="D9" s="20" t="s">
        <v>45</v>
      </c>
      <c r="E9" s="5" t="s">
        <v>141</v>
      </c>
      <c r="F9" s="12"/>
      <c r="G9" s="30">
        <v>470</v>
      </c>
      <c r="H9" s="9">
        <v>9372.32</v>
      </c>
      <c r="I9" s="9">
        <f t="shared" si="0"/>
        <v>4404990.4000000004</v>
      </c>
      <c r="J9" s="2">
        <f t="shared" si="1"/>
        <v>367082.53</v>
      </c>
      <c r="K9" s="3">
        <f t="shared" si="2"/>
        <v>-3670.83</v>
      </c>
      <c r="L9" s="3">
        <f t="shared" si="3"/>
        <v>-11012.48</v>
      </c>
      <c r="M9" s="3">
        <v>-30995.63</v>
      </c>
      <c r="N9" s="5">
        <f t="shared" si="4"/>
        <v>321403.59000000003</v>
      </c>
      <c r="O9" s="12"/>
    </row>
    <row r="10" spans="1:15" s="14" customFormat="1" x14ac:dyDescent="0.25">
      <c r="A10" s="29" t="s">
        <v>97</v>
      </c>
      <c r="B10" s="12" t="s">
        <v>56</v>
      </c>
      <c r="C10" s="6" t="s">
        <v>113</v>
      </c>
      <c r="D10" t="s">
        <v>26</v>
      </c>
      <c r="E10" s="6" t="s">
        <v>142</v>
      </c>
      <c r="F10" s="12"/>
      <c r="G10" s="30">
        <v>290</v>
      </c>
      <c r="H10" s="9">
        <v>9372.32</v>
      </c>
      <c r="I10" s="9">
        <f t="shared" si="0"/>
        <v>2717972.8</v>
      </c>
      <c r="J10" s="2">
        <f t="shared" si="1"/>
        <v>226497.73</v>
      </c>
      <c r="K10" s="3">
        <f t="shared" si="2"/>
        <v>-2264.98</v>
      </c>
      <c r="L10" s="3">
        <f t="shared" si="3"/>
        <v>-6794.93</v>
      </c>
      <c r="M10" s="3">
        <v>-42703.12</v>
      </c>
      <c r="N10" s="5">
        <f t="shared" si="4"/>
        <v>174734.7</v>
      </c>
      <c r="O10" s="12"/>
    </row>
    <row r="11" spans="1:15" s="14" customFormat="1" x14ac:dyDescent="0.25">
      <c r="A11" s="29" t="s">
        <v>97</v>
      </c>
      <c r="B11" s="12" t="s">
        <v>56</v>
      </c>
      <c r="C11" s="8" t="s">
        <v>113</v>
      </c>
      <c r="D11" t="s">
        <v>27</v>
      </c>
      <c r="E11" s="8" t="s">
        <v>143</v>
      </c>
      <c r="F11" s="12"/>
      <c r="G11" s="30">
        <v>260</v>
      </c>
      <c r="H11" s="9">
        <v>9372.32</v>
      </c>
      <c r="I11" s="9">
        <f t="shared" si="0"/>
        <v>2436803.2000000002</v>
      </c>
      <c r="J11" s="2">
        <f t="shared" si="1"/>
        <v>203066.93</v>
      </c>
      <c r="K11" s="3">
        <f t="shared" si="2"/>
        <v>-2030.67</v>
      </c>
      <c r="L11" s="3">
        <f t="shared" si="3"/>
        <v>-6092.01</v>
      </c>
      <c r="M11" s="3"/>
      <c r="N11" s="5">
        <f t="shared" si="4"/>
        <v>194944.24999999997</v>
      </c>
      <c r="O11" s="12"/>
    </row>
    <row r="12" spans="1:15" s="14" customFormat="1" ht="12.75" x14ac:dyDescent="0.2">
      <c r="A12" s="29" t="s">
        <v>98</v>
      </c>
      <c r="B12" s="12" t="s">
        <v>59</v>
      </c>
      <c r="C12" s="5" t="s">
        <v>18</v>
      </c>
      <c r="D12" s="20" t="s">
        <v>50</v>
      </c>
      <c r="E12" s="5" t="s">
        <v>117</v>
      </c>
      <c r="F12" s="12"/>
      <c r="G12" s="30">
        <v>448</v>
      </c>
      <c r="H12" s="9">
        <v>9664.43</v>
      </c>
      <c r="I12" s="9">
        <f t="shared" si="0"/>
        <v>4329664.6399999997</v>
      </c>
      <c r="J12" s="2">
        <f t="shared" si="1"/>
        <v>360805.39</v>
      </c>
      <c r="K12" s="3">
        <f t="shared" si="2"/>
        <v>-3608.05</v>
      </c>
      <c r="L12" s="3">
        <f t="shared" si="3"/>
        <v>-10824.16</v>
      </c>
      <c r="M12" s="3">
        <v>-70051.56</v>
      </c>
      <c r="N12" s="5">
        <f t="shared" si="4"/>
        <v>276321.62000000005</v>
      </c>
      <c r="O12" s="12"/>
    </row>
    <row r="13" spans="1:15" s="14" customFormat="1" ht="12.75" x14ac:dyDescent="0.2">
      <c r="A13" s="29" t="s">
        <v>98</v>
      </c>
      <c r="B13" s="12" t="s">
        <v>59</v>
      </c>
      <c r="C13" s="5" t="s">
        <v>18</v>
      </c>
      <c r="D13" s="20" t="s">
        <v>28</v>
      </c>
      <c r="E13" s="5" t="s">
        <v>118</v>
      </c>
      <c r="F13" s="12"/>
      <c r="G13" s="30">
        <v>291.5</v>
      </c>
      <c r="H13" s="9">
        <v>9664.43</v>
      </c>
      <c r="I13" s="9">
        <f t="shared" si="0"/>
        <v>2817181.35</v>
      </c>
      <c r="J13" s="2">
        <f t="shared" si="1"/>
        <v>234765.11</v>
      </c>
      <c r="K13" s="3">
        <f t="shared" si="2"/>
        <v>-2347.65</v>
      </c>
      <c r="L13" s="3">
        <f t="shared" si="3"/>
        <v>-7042.95</v>
      </c>
      <c r="M13" s="3"/>
      <c r="N13" s="5">
        <f t="shared" si="4"/>
        <v>225374.50999999998</v>
      </c>
      <c r="O13" s="12"/>
    </row>
    <row r="14" spans="1:15" s="14" customFormat="1" ht="12.75" x14ac:dyDescent="0.2">
      <c r="A14" s="28" t="s">
        <v>98</v>
      </c>
      <c r="B14" s="12" t="s">
        <v>59</v>
      </c>
      <c r="C14" s="5" t="s">
        <v>18</v>
      </c>
      <c r="D14" s="20" t="s">
        <v>29</v>
      </c>
      <c r="E14" s="5" t="s">
        <v>119</v>
      </c>
      <c r="G14" s="30">
        <v>171</v>
      </c>
      <c r="H14" s="9">
        <v>9664.43</v>
      </c>
      <c r="I14" s="9">
        <f t="shared" si="0"/>
        <v>1652617.53</v>
      </c>
      <c r="J14" s="2">
        <f t="shared" si="1"/>
        <v>137718.13</v>
      </c>
      <c r="K14" s="3">
        <f t="shared" si="2"/>
        <v>-1377.18</v>
      </c>
      <c r="L14" s="3">
        <f t="shared" si="3"/>
        <v>-4131.54</v>
      </c>
      <c r="M14" s="3"/>
      <c r="N14" s="5">
        <f t="shared" si="4"/>
        <v>132209.41</v>
      </c>
      <c r="O14" s="12"/>
    </row>
    <row r="15" spans="1:15" s="14" customFormat="1" ht="12.75" x14ac:dyDescent="0.2">
      <c r="A15" s="28" t="s">
        <v>98</v>
      </c>
      <c r="B15" s="12" t="s">
        <v>59</v>
      </c>
      <c r="C15" s="5" t="s">
        <v>18</v>
      </c>
      <c r="D15" s="20" t="s">
        <v>67</v>
      </c>
      <c r="E15" s="5" t="s">
        <v>120</v>
      </c>
      <c r="G15" s="30">
        <v>94</v>
      </c>
      <c r="H15" s="9">
        <v>9664.43</v>
      </c>
      <c r="I15" s="9">
        <f t="shared" si="0"/>
        <v>908456.42</v>
      </c>
      <c r="J15" s="2">
        <f t="shared" si="1"/>
        <v>75704.7</v>
      </c>
      <c r="K15" s="3">
        <f t="shared" si="2"/>
        <v>-757.05</v>
      </c>
      <c r="L15" s="3">
        <f t="shared" si="3"/>
        <v>-2271.14</v>
      </c>
      <c r="M15" s="3"/>
      <c r="N15" s="5">
        <f t="shared" si="4"/>
        <v>72676.509999999995</v>
      </c>
    </row>
    <row r="16" spans="1:15" s="14" customFormat="1" ht="12.75" x14ac:dyDescent="0.2">
      <c r="A16" s="29" t="s">
        <v>99</v>
      </c>
      <c r="B16" s="12" t="s">
        <v>64</v>
      </c>
      <c r="C16" s="5" t="s">
        <v>22</v>
      </c>
      <c r="D16" s="20" t="s">
        <v>52</v>
      </c>
      <c r="E16" s="5" t="s">
        <v>139</v>
      </c>
      <c r="F16" s="12"/>
      <c r="G16" s="30">
        <v>110</v>
      </c>
      <c r="H16" s="9">
        <v>8787.19</v>
      </c>
      <c r="I16" s="9">
        <f t="shared" si="0"/>
        <v>966590.9</v>
      </c>
      <c r="J16" s="2">
        <f t="shared" si="1"/>
        <v>80549.240000000005</v>
      </c>
      <c r="K16" s="3">
        <f t="shared" si="2"/>
        <v>-805.49</v>
      </c>
      <c r="L16" s="3">
        <f t="shared" si="3"/>
        <v>-2416.48</v>
      </c>
      <c r="M16" s="3"/>
      <c r="N16" s="5">
        <f t="shared" si="4"/>
        <v>77327.27</v>
      </c>
      <c r="O16" s="12"/>
    </row>
    <row r="17" spans="1:15" s="14" customFormat="1" ht="12.75" x14ac:dyDescent="0.2">
      <c r="A17" s="29" t="s">
        <v>100</v>
      </c>
      <c r="B17" s="12" t="s">
        <v>57</v>
      </c>
      <c r="C17" s="5" t="s">
        <v>57</v>
      </c>
      <c r="D17" s="20" t="s">
        <v>110</v>
      </c>
      <c r="E17" s="5" t="s">
        <v>127</v>
      </c>
      <c r="F17" s="12"/>
      <c r="G17" s="30">
        <v>795.68</v>
      </c>
      <c r="H17" s="9">
        <v>8614.56</v>
      </c>
      <c r="I17" s="9">
        <f t="shared" si="0"/>
        <v>6854433.0999999996</v>
      </c>
      <c r="J17" s="2">
        <f t="shared" si="1"/>
        <v>571202.76</v>
      </c>
      <c r="K17" s="3">
        <f t="shared" si="2"/>
        <v>-5712.03</v>
      </c>
      <c r="L17" s="3">
        <f t="shared" si="3"/>
        <v>-17136.080000000002</v>
      </c>
      <c r="M17" s="3"/>
      <c r="N17" s="5">
        <f t="shared" si="4"/>
        <v>548354.65</v>
      </c>
      <c r="O17" s="12"/>
    </row>
    <row r="18" spans="1:15" ht="12.75" x14ac:dyDescent="0.2">
      <c r="A18" s="29" t="s">
        <v>100</v>
      </c>
      <c r="B18" s="12" t="s">
        <v>57</v>
      </c>
      <c r="C18" s="1" t="s">
        <v>57</v>
      </c>
      <c r="D18" s="21" t="s">
        <v>30</v>
      </c>
      <c r="E18" s="1" t="s">
        <v>128</v>
      </c>
      <c r="G18" s="30">
        <v>1186</v>
      </c>
      <c r="H18" s="9">
        <v>8614.56</v>
      </c>
      <c r="I18" s="9">
        <f t="shared" si="0"/>
        <v>10216868.16</v>
      </c>
      <c r="J18" s="2">
        <f t="shared" si="1"/>
        <v>851405.68</v>
      </c>
      <c r="K18" s="3">
        <f t="shared" si="2"/>
        <v>-8514.06</v>
      </c>
      <c r="L18" s="3">
        <f t="shared" si="3"/>
        <v>-25542.17</v>
      </c>
      <c r="M18" s="3">
        <v>-99461.25</v>
      </c>
      <c r="N18" s="5">
        <f t="shared" si="4"/>
        <v>717888.2</v>
      </c>
    </row>
    <row r="19" spans="1:15" ht="12.75" x14ac:dyDescent="0.2">
      <c r="A19" s="29" t="s">
        <v>101</v>
      </c>
      <c r="B19" s="12" t="s">
        <v>8</v>
      </c>
      <c r="C19" s="5" t="s">
        <v>8</v>
      </c>
      <c r="D19" s="20" t="s">
        <v>31</v>
      </c>
      <c r="E19" s="5" t="s">
        <v>130</v>
      </c>
      <c r="G19" s="30">
        <v>319</v>
      </c>
      <c r="H19" s="9">
        <v>9407.43</v>
      </c>
      <c r="I19" s="9">
        <f t="shared" si="0"/>
        <v>3000970.17</v>
      </c>
      <c r="J19" s="2">
        <f t="shared" si="1"/>
        <v>250080.85</v>
      </c>
      <c r="K19" s="3">
        <f t="shared" si="2"/>
        <v>-2500.81</v>
      </c>
      <c r="L19" s="3">
        <f t="shared" si="3"/>
        <v>-7502.43</v>
      </c>
      <c r="M19" s="3"/>
      <c r="N19" s="5">
        <f t="shared" si="4"/>
        <v>240077.61000000002</v>
      </c>
    </row>
    <row r="20" spans="1:15" ht="12.75" x14ac:dyDescent="0.2">
      <c r="A20" s="28" t="s">
        <v>102</v>
      </c>
      <c r="B20" s="14" t="s">
        <v>60</v>
      </c>
      <c r="C20" s="1" t="s">
        <v>9</v>
      </c>
      <c r="D20" s="21" t="s">
        <v>88</v>
      </c>
      <c r="E20" s="4" t="s">
        <v>89</v>
      </c>
      <c r="G20" s="30">
        <v>420</v>
      </c>
      <c r="H20" s="9">
        <v>8892.76</v>
      </c>
      <c r="I20" s="9">
        <f t="shared" si="0"/>
        <v>3734959.2</v>
      </c>
      <c r="J20" s="2">
        <f t="shared" si="1"/>
        <v>311246.59999999998</v>
      </c>
      <c r="K20" s="3">
        <f t="shared" si="2"/>
        <v>-3112.47</v>
      </c>
      <c r="L20" s="3">
        <f t="shared" si="3"/>
        <v>-9337.4</v>
      </c>
      <c r="M20" s="3"/>
      <c r="N20" s="5">
        <f t="shared" si="4"/>
        <v>298796.73</v>
      </c>
    </row>
    <row r="21" spans="1:15" ht="12.75" x14ac:dyDescent="0.2">
      <c r="A21" s="28" t="s">
        <v>102</v>
      </c>
      <c r="B21" s="14" t="s">
        <v>60</v>
      </c>
      <c r="C21" s="1" t="s">
        <v>9</v>
      </c>
      <c r="D21" s="21" t="s">
        <v>49</v>
      </c>
      <c r="E21" s="1" t="s">
        <v>48</v>
      </c>
      <c r="F21" s="14"/>
      <c r="G21" s="30">
        <v>784</v>
      </c>
      <c r="H21" s="9">
        <v>8892.76</v>
      </c>
      <c r="I21" s="9">
        <f t="shared" si="0"/>
        <v>6971923.8399999999</v>
      </c>
      <c r="J21" s="2">
        <f t="shared" si="1"/>
        <v>580993.65</v>
      </c>
      <c r="K21" s="3">
        <f t="shared" si="2"/>
        <v>-5809.94</v>
      </c>
      <c r="L21" s="3">
        <f t="shared" si="3"/>
        <v>-17429.810000000001</v>
      </c>
      <c r="M21" s="3"/>
      <c r="N21" s="5">
        <f t="shared" si="4"/>
        <v>557753.9</v>
      </c>
      <c r="O21" s="14"/>
    </row>
    <row r="22" spans="1:15" ht="12.75" x14ac:dyDescent="0.2">
      <c r="A22" s="28" t="s">
        <v>102</v>
      </c>
      <c r="B22" s="14" t="s">
        <v>60</v>
      </c>
      <c r="C22" s="1" t="s">
        <v>9</v>
      </c>
      <c r="D22" s="21" t="s">
        <v>33</v>
      </c>
      <c r="E22" s="1" t="s">
        <v>10</v>
      </c>
      <c r="F22" s="14"/>
      <c r="G22" s="30">
        <v>412</v>
      </c>
      <c r="H22" s="9">
        <v>8892.76</v>
      </c>
      <c r="I22" s="9">
        <f t="shared" si="0"/>
        <v>3663817.12</v>
      </c>
      <c r="J22" s="2">
        <f t="shared" si="1"/>
        <v>305318.09000000003</v>
      </c>
      <c r="K22" s="3">
        <f t="shared" si="2"/>
        <v>-3053.18</v>
      </c>
      <c r="L22" s="3">
        <f t="shared" si="3"/>
        <v>-9159.5400000000009</v>
      </c>
      <c r="M22" s="3">
        <v>-42803.13</v>
      </c>
      <c r="N22" s="5">
        <f t="shared" si="4"/>
        <v>250302.24000000005</v>
      </c>
      <c r="O22" s="14"/>
    </row>
    <row r="23" spans="1:15" ht="12.75" x14ac:dyDescent="0.2">
      <c r="A23" s="28" t="s">
        <v>102</v>
      </c>
      <c r="B23" s="14" t="s">
        <v>60</v>
      </c>
      <c r="C23" s="5" t="s">
        <v>9</v>
      </c>
      <c r="D23" s="20" t="s">
        <v>34</v>
      </c>
      <c r="E23" s="5" t="s">
        <v>123</v>
      </c>
      <c r="F23" s="14"/>
      <c r="G23" s="30">
        <v>656</v>
      </c>
      <c r="H23" s="9">
        <v>8892.76</v>
      </c>
      <c r="I23" s="9">
        <f t="shared" si="0"/>
        <v>5833650.5599999996</v>
      </c>
      <c r="J23" s="2">
        <f t="shared" si="1"/>
        <v>486137.55</v>
      </c>
      <c r="K23" s="3">
        <f t="shared" si="2"/>
        <v>-4861.38</v>
      </c>
      <c r="L23" s="3">
        <f t="shared" si="3"/>
        <v>-14584.13</v>
      </c>
      <c r="M23" s="3">
        <v>-165928.13</v>
      </c>
      <c r="N23" s="5">
        <f t="shared" si="4"/>
        <v>300763.90999999997</v>
      </c>
    </row>
    <row r="24" spans="1:15" ht="12.75" x14ac:dyDescent="0.2">
      <c r="A24" s="28" t="s">
        <v>102</v>
      </c>
      <c r="B24" s="14" t="s">
        <v>60</v>
      </c>
      <c r="C24" s="5" t="s">
        <v>9</v>
      </c>
      <c r="D24" s="20" t="s">
        <v>35</v>
      </c>
      <c r="E24" s="5" t="s">
        <v>124</v>
      </c>
      <c r="F24" s="14"/>
      <c r="G24" s="30">
        <v>279.5</v>
      </c>
      <c r="H24" s="9">
        <v>8892.76</v>
      </c>
      <c r="I24" s="9">
        <f t="shared" si="0"/>
        <v>2485526.42</v>
      </c>
      <c r="J24" s="2">
        <f t="shared" si="1"/>
        <v>207127.2</v>
      </c>
      <c r="K24" s="3">
        <f t="shared" si="2"/>
        <v>-2071.27</v>
      </c>
      <c r="L24" s="3">
        <f t="shared" si="3"/>
        <v>-6213.82</v>
      </c>
      <c r="M24" s="3"/>
      <c r="N24" s="5">
        <f t="shared" si="4"/>
        <v>198842.11000000002</v>
      </c>
    </row>
    <row r="25" spans="1:15" ht="12.75" x14ac:dyDescent="0.2">
      <c r="A25" s="28" t="s">
        <v>102</v>
      </c>
      <c r="B25" s="14" t="s">
        <v>60</v>
      </c>
      <c r="C25" s="1" t="s">
        <v>9</v>
      </c>
      <c r="D25" s="21" t="s">
        <v>37</v>
      </c>
      <c r="E25" s="1" t="s">
        <v>125</v>
      </c>
      <c r="G25" s="30">
        <v>322</v>
      </c>
      <c r="H25" s="9">
        <v>8892.76</v>
      </c>
      <c r="I25" s="9">
        <f t="shared" si="0"/>
        <v>2863468.72</v>
      </c>
      <c r="J25" s="2">
        <f t="shared" si="1"/>
        <v>238622.39</v>
      </c>
      <c r="K25" s="3">
        <f t="shared" si="2"/>
        <v>-2386.2199999999998</v>
      </c>
      <c r="L25" s="3">
        <f t="shared" si="3"/>
        <v>-7158.67</v>
      </c>
      <c r="M25" s="3">
        <v>-17773.79</v>
      </c>
      <c r="N25" s="5">
        <f t="shared" si="4"/>
        <v>211303.71</v>
      </c>
    </row>
    <row r="26" spans="1:15" ht="12.75" x14ac:dyDescent="0.2">
      <c r="A26" s="28" t="s">
        <v>102</v>
      </c>
      <c r="B26" s="14" t="s">
        <v>60</v>
      </c>
      <c r="C26" s="1" t="s">
        <v>9</v>
      </c>
      <c r="D26" s="21" t="s">
        <v>84</v>
      </c>
      <c r="E26" s="1" t="s">
        <v>91</v>
      </c>
      <c r="F26" s="14"/>
      <c r="G26" s="30">
        <v>250</v>
      </c>
      <c r="H26" s="9">
        <v>8892.76</v>
      </c>
      <c r="I26" s="9">
        <f t="shared" si="0"/>
        <v>2223190</v>
      </c>
      <c r="J26" s="2">
        <f t="shared" si="1"/>
        <v>185265.83</v>
      </c>
      <c r="K26" s="3">
        <f t="shared" si="2"/>
        <v>-1852.66</v>
      </c>
      <c r="L26" s="3">
        <f t="shared" si="3"/>
        <v>-5557.98</v>
      </c>
      <c r="M26" s="3"/>
      <c r="N26" s="5">
        <f t="shared" si="4"/>
        <v>177855.18999999997</v>
      </c>
    </row>
    <row r="27" spans="1:15" ht="12.75" x14ac:dyDescent="0.2">
      <c r="A27" s="28" t="s">
        <v>102</v>
      </c>
      <c r="B27" s="14" t="s">
        <v>60</v>
      </c>
      <c r="C27" s="7" t="s">
        <v>9</v>
      </c>
      <c r="D27" s="20" t="s">
        <v>36</v>
      </c>
      <c r="E27" s="7" t="s">
        <v>19</v>
      </c>
      <c r="G27" s="30">
        <v>328.5</v>
      </c>
      <c r="H27" s="9">
        <v>8892.76</v>
      </c>
      <c r="I27" s="9">
        <f t="shared" si="0"/>
        <v>2921271.66</v>
      </c>
      <c r="J27" s="2">
        <f t="shared" si="1"/>
        <v>243439.31</v>
      </c>
      <c r="K27" s="3">
        <f t="shared" si="2"/>
        <v>-2434.39</v>
      </c>
      <c r="L27" s="3">
        <f t="shared" si="3"/>
        <v>-7303.18</v>
      </c>
      <c r="M27" s="3"/>
      <c r="N27" s="5">
        <f t="shared" si="4"/>
        <v>233701.74</v>
      </c>
      <c r="O27" s="14"/>
    </row>
    <row r="28" spans="1:15" ht="12.75" x14ac:dyDescent="0.2">
      <c r="A28" s="28" t="s">
        <v>102</v>
      </c>
      <c r="B28" s="14" t="s">
        <v>60</v>
      </c>
      <c r="C28" s="1" t="s">
        <v>9</v>
      </c>
      <c r="D28" s="20" t="s">
        <v>32</v>
      </c>
      <c r="E28" s="1" t="s">
        <v>126</v>
      </c>
      <c r="G28" s="30">
        <v>920</v>
      </c>
      <c r="H28" s="9">
        <v>8892.76</v>
      </c>
      <c r="I28" s="9">
        <f t="shared" si="0"/>
        <v>8181339.2000000002</v>
      </c>
      <c r="J28" s="2">
        <f t="shared" si="1"/>
        <v>681778.27</v>
      </c>
      <c r="K28" s="3">
        <f t="shared" si="2"/>
        <v>-6817.78</v>
      </c>
      <c r="L28" s="3">
        <f t="shared" si="3"/>
        <v>-20453.349999999999</v>
      </c>
      <c r="M28" s="3">
        <v>-63851.67</v>
      </c>
      <c r="N28" s="5">
        <f t="shared" si="4"/>
        <v>590655.47</v>
      </c>
      <c r="O28" s="14"/>
    </row>
    <row r="29" spans="1:15" ht="12.75" x14ac:dyDescent="0.2">
      <c r="A29" s="29" t="s">
        <v>103</v>
      </c>
      <c r="B29" s="12" t="s">
        <v>63</v>
      </c>
      <c r="C29" s="5" t="s">
        <v>11</v>
      </c>
      <c r="D29" s="20" t="s">
        <v>38</v>
      </c>
      <c r="E29" s="5" t="s">
        <v>137</v>
      </c>
      <c r="G29" s="30">
        <v>315</v>
      </c>
      <c r="H29" s="9">
        <v>9317.09</v>
      </c>
      <c r="I29" s="9">
        <f t="shared" si="0"/>
        <v>2934883.35</v>
      </c>
      <c r="J29" s="2">
        <f t="shared" si="1"/>
        <v>244573.61</v>
      </c>
      <c r="K29" s="3">
        <f t="shared" si="2"/>
        <v>-2445.7399999999998</v>
      </c>
      <c r="L29" s="3">
        <f t="shared" si="3"/>
        <v>-7337.21</v>
      </c>
      <c r="M29" s="3"/>
      <c r="N29" s="5">
        <f t="shared" si="4"/>
        <v>234790.66</v>
      </c>
    </row>
    <row r="30" spans="1:15" ht="12.75" x14ac:dyDescent="0.2">
      <c r="A30" s="29" t="s">
        <v>103</v>
      </c>
      <c r="B30" s="12" t="s">
        <v>63</v>
      </c>
      <c r="C30" s="7" t="s">
        <v>11</v>
      </c>
      <c r="D30" s="21" t="s">
        <v>39</v>
      </c>
      <c r="E30" s="7" t="s">
        <v>138</v>
      </c>
      <c r="G30" s="30">
        <v>393</v>
      </c>
      <c r="H30" s="9">
        <v>9317.09</v>
      </c>
      <c r="I30" s="9">
        <f t="shared" si="0"/>
        <v>3661616.37</v>
      </c>
      <c r="J30" s="2">
        <f t="shared" si="1"/>
        <v>305134.7</v>
      </c>
      <c r="K30" s="3">
        <f t="shared" si="2"/>
        <v>-3051.35</v>
      </c>
      <c r="L30" s="3">
        <f t="shared" si="3"/>
        <v>-9154.0400000000009</v>
      </c>
      <c r="M30" s="3">
        <v>-42588.43</v>
      </c>
      <c r="N30" s="5">
        <f t="shared" si="4"/>
        <v>250340.88000000006</v>
      </c>
    </row>
    <row r="31" spans="1:15" ht="12.75" x14ac:dyDescent="0.2">
      <c r="A31" s="29" t="s">
        <v>104</v>
      </c>
      <c r="B31" s="12" t="s">
        <v>54</v>
      </c>
      <c r="C31" s="1" t="s">
        <v>54</v>
      </c>
      <c r="D31" s="21" t="s">
        <v>66</v>
      </c>
      <c r="E31" s="1" t="s">
        <v>53</v>
      </c>
      <c r="G31" s="30">
        <v>715</v>
      </c>
      <c r="H31" s="9">
        <v>8760.91</v>
      </c>
      <c r="I31" s="9">
        <f t="shared" si="0"/>
        <v>6264050.6500000004</v>
      </c>
      <c r="J31" s="2">
        <f t="shared" si="1"/>
        <v>522004.22</v>
      </c>
      <c r="K31" s="3">
        <f t="shared" si="2"/>
        <v>-5220.04</v>
      </c>
      <c r="L31" s="3">
        <f t="shared" si="3"/>
        <v>-15660.13</v>
      </c>
      <c r="M31" s="3">
        <v>-53034.149999999994</v>
      </c>
      <c r="N31" s="5">
        <f t="shared" si="4"/>
        <v>448089.9</v>
      </c>
    </row>
    <row r="32" spans="1:15" ht="12.75" x14ac:dyDescent="0.2">
      <c r="A32" s="29" t="s">
        <v>105</v>
      </c>
      <c r="B32" s="12" t="s">
        <v>61</v>
      </c>
      <c r="C32" s="7" t="s">
        <v>12</v>
      </c>
      <c r="D32" s="21" t="s">
        <v>40</v>
      </c>
      <c r="E32" s="7" t="s">
        <v>129</v>
      </c>
      <c r="G32" s="30">
        <v>189</v>
      </c>
      <c r="H32" s="9">
        <v>8980.56</v>
      </c>
      <c r="I32" s="9">
        <f t="shared" si="0"/>
        <v>1697325.84</v>
      </c>
      <c r="J32" s="2">
        <f t="shared" si="1"/>
        <v>141443.82</v>
      </c>
      <c r="K32" s="3">
        <f t="shared" si="2"/>
        <v>-1414.44</v>
      </c>
      <c r="L32" s="3">
        <f t="shared" si="3"/>
        <v>-4243.3100000000004</v>
      </c>
      <c r="M32" s="3"/>
      <c r="N32" s="5">
        <f t="shared" si="4"/>
        <v>135786.07</v>
      </c>
    </row>
    <row r="33" spans="1:15" ht="12.75" x14ac:dyDescent="0.2">
      <c r="A33" s="29" t="s">
        <v>105</v>
      </c>
      <c r="B33" s="12" t="s">
        <v>61</v>
      </c>
      <c r="C33" s="5" t="s">
        <v>12</v>
      </c>
      <c r="D33" s="20" t="s">
        <v>41</v>
      </c>
      <c r="E33" s="5" t="s">
        <v>13</v>
      </c>
      <c r="G33" s="30">
        <v>242</v>
      </c>
      <c r="H33" s="9">
        <v>8980.56</v>
      </c>
      <c r="I33" s="9">
        <f t="shared" si="0"/>
        <v>2173295.52</v>
      </c>
      <c r="J33" s="2">
        <f t="shared" si="1"/>
        <v>181107.96</v>
      </c>
      <c r="K33" s="3">
        <f t="shared" si="2"/>
        <v>-1811.08</v>
      </c>
      <c r="L33" s="3">
        <f t="shared" si="3"/>
        <v>-5433.24</v>
      </c>
      <c r="M33" s="3"/>
      <c r="N33" s="5">
        <f t="shared" si="4"/>
        <v>173863.64</v>
      </c>
      <c r="O33" s="14"/>
    </row>
    <row r="34" spans="1:15" ht="12.75" x14ac:dyDescent="0.2">
      <c r="A34" s="29" t="s">
        <v>106</v>
      </c>
      <c r="B34" s="12" t="s">
        <v>62</v>
      </c>
      <c r="C34" s="1" t="s">
        <v>14</v>
      </c>
      <c r="D34" s="21" t="s">
        <v>86</v>
      </c>
      <c r="E34" s="1" t="s">
        <v>136</v>
      </c>
      <c r="G34" s="30">
        <v>352.5</v>
      </c>
      <c r="H34" s="9">
        <v>8501.65</v>
      </c>
      <c r="I34" s="9">
        <f t="shared" si="0"/>
        <v>2996831.63</v>
      </c>
      <c r="J34" s="2">
        <f t="shared" si="1"/>
        <v>249735.97</v>
      </c>
      <c r="K34" s="3">
        <f t="shared" si="2"/>
        <v>-2497.36</v>
      </c>
      <c r="L34" s="3">
        <f t="shared" si="3"/>
        <v>-7492.08</v>
      </c>
      <c r="M34" s="3"/>
      <c r="N34" s="5">
        <f t="shared" si="4"/>
        <v>239746.53000000003</v>
      </c>
    </row>
    <row r="35" spans="1:15" ht="12.75" x14ac:dyDescent="0.2">
      <c r="A35" s="29" t="s">
        <v>106</v>
      </c>
      <c r="B35" s="12" t="s">
        <v>62</v>
      </c>
      <c r="C35" s="1" t="s">
        <v>14</v>
      </c>
      <c r="D35" s="21" t="s">
        <v>85</v>
      </c>
      <c r="E35" s="1" t="s">
        <v>90</v>
      </c>
      <c r="G35" s="30">
        <v>191</v>
      </c>
      <c r="H35" s="9">
        <v>8501.65</v>
      </c>
      <c r="I35" s="9">
        <f t="shared" si="0"/>
        <v>1623815.15</v>
      </c>
      <c r="J35" s="2">
        <f t="shared" si="1"/>
        <v>135317.93</v>
      </c>
      <c r="K35" s="3">
        <f t="shared" si="2"/>
        <v>-1353.18</v>
      </c>
      <c r="L35" s="3">
        <f t="shared" si="3"/>
        <v>-4059.54</v>
      </c>
      <c r="M35" s="3"/>
      <c r="N35" s="5">
        <f t="shared" si="4"/>
        <v>129905.21</v>
      </c>
    </row>
    <row r="36" spans="1:15" ht="12.75" x14ac:dyDescent="0.2">
      <c r="A36" s="29" t="s">
        <v>106</v>
      </c>
      <c r="B36" s="12" t="s">
        <v>62</v>
      </c>
      <c r="C36" s="1" t="s">
        <v>14</v>
      </c>
      <c r="D36" s="21" t="s">
        <v>42</v>
      </c>
      <c r="E36" s="1" t="s">
        <v>132</v>
      </c>
      <c r="G36" s="30">
        <v>215</v>
      </c>
      <c r="H36" s="9">
        <v>8501.65</v>
      </c>
      <c r="I36" s="9">
        <f t="shared" si="0"/>
        <v>1827854.75</v>
      </c>
      <c r="J36" s="2">
        <f t="shared" si="1"/>
        <v>152321.23000000001</v>
      </c>
      <c r="K36" s="3">
        <f t="shared" si="2"/>
        <v>-1523.21</v>
      </c>
      <c r="L36" s="3">
        <f t="shared" si="3"/>
        <v>-4569.6400000000003</v>
      </c>
      <c r="M36" s="3"/>
      <c r="N36" s="5">
        <f t="shared" si="4"/>
        <v>146228.38</v>
      </c>
    </row>
    <row r="37" spans="1:15" ht="12.75" x14ac:dyDescent="0.2">
      <c r="A37" s="29" t="s">
        <v>106</v>
      </c>
      <c r="B37" s="12" t="s">
        <v>62</v>
      </c>
      <c r="C37" s="1" t="s">
        <v>14</v>
      </c>
      <c r="D37" s="21" t="s">
        <v>111</v>
      </c>
      <c r="E37" s="1" t="s">
        <v>133</v>
      </c>
      <c r="G37" s="30">
        <v>525.29999999999995</v>
      </c>
      <c r="H37" s="9">
        <v>8501.65</v>
      </c>
      <c r="I37" s="9">
        <f t="shared" si="0"/>
        <v>4465916.75</v>
      </c>
      <c r="J37" s="2">
        <f t="shared" si="1"/>
        <v>372159.73</v>
      </c>
      <c r="K37" s="3">
        <f t="shared" si="2"/>
        <v>-3721.6</v>
      </c>
      <c r="L37" s="3">
        <f t="shared" si="3"/>
        <v>-11164.79</v>
      </c>
      <c r="M37" s="3"/>
      <c r="N37" s="5">
        <f t="shared" si="4"/>
        <v>357273.34</v>
      </c>
      <c r="O37" s="14"/>
    </row>
    <row r="38" spans="1:15" ht="12.75" x14ac:dyDescent="0.2">
      <c r="A38" s="29" t="s">
        <v>106</v>
      </c>
      <c r="B38" s="12" t="s">
        <v>62</v>
      </c>
      <c r="C38" s="1" t="s">
        <v>14</v>
      </c>
      <c r="D38" s="21" t="s">
        <v>87</v>
      </c>
      <c r="E38" s="1" t="s">
        <v>134</v>
      </c>
      <c r="G38" s="30">
        <v>747.5</v>
      </c>
      <c r="H38" s="9">
        <v>8501.65</v>
      </c>
      <c r="I38" s="9">
        <f t="shared" si="0"/>
        <v>6354983.3799999999</v>
      </c>
      <c r="J38" s="2">
        <f t="shared" si="1"/>
        <v>529581.94999999995</v>
      </c>
      <c r="K38" s="3">
        <f t="shared" si="2"/>
        <v>-5295.82</v>
      </c>
      <c r="L38" s="3">
        <f t="shared" si="3"/>
        <v>-15887.46</v>
      </c>
      <c r="M38" s="3"/>
      <c r="N38" s="5">
        <f t="shared" si="4"/>
        <v>508398.66999999993</v>
      </c>
      <c r="O38" s="14"/>
    </row>
    <row r="39" spans="1:15" ht="12.75" x14ac:dyDescent="0.2">
      <c r="A39" s="29" t="s">
        <v>106</v>
      </c>
      <c r="B39" s="12" t="s">
        <v>62</v>
      </c>
      <c r="C39" s="1" t="s">
        <v>14</v>
      </c>
      <c r="D39" s="21" t="s">
        <v>43</v>
      </c>
      <c r="E39" s="1" t="s">
        <v>135</v>
      </c>
      <c r="G39" s="30">
        <v>1259</v>
      </c>
      <c r="H39" s="9">
        <v>8501.65</v>
      </c>
      <c r="I39" s="9">
        <f t="shared" si="0"/>
        <v>10703577.35</v>
      </c>
      <c r="J39" s="2">
        <f t="shared" si="1"/>
        <v>891964.78</v>
      </c>
      <c r="K39" s="3">
        <f t="shared" si="2"/>
        <v>-8919.65</v>
      </c>
      <c r="L39" s="3">
        <f t="shared" si="3"/>
        <v>-26758.94</v>
      </c>
      <c r="M39" s="3">
        <v>-176658.55</v>
      </c>
      <c r="N39" s="5">
        <f t="shared" si="4"/>
        <v>679627.64000000013</v>
      </c>
      <c r="O39" s="14"/>
    </row>
    <row r="40" spans="1:15" x14ac:dyDescent="0.25">
      <c r="A40" s="12" t="s">
        <v>106</v>
      </c>
      <c r="B40" s="12" t="s">
        <v>62</v>
      </c>
      <c r="C40" s="12" t="s">
        <v>14</v>
      </c>
      <c r="D40" t="s">
        <v>144</v>
      </c>
      <c r="E40" s="12" t="s">
        <v>145</v>
      </c>
      <c r="G40" s="30">
        <v>50</v>
      </c>
      <c r="H40" s="9">
        <v>8501.65</v>
      </c>
      <c r="I40" s="9">
        <f t="shared" si="0"/>
        <v>425082.5</v>
      </c>
      <c r="J40" s="2">
        <f t="shared" si="1"/>
        <v>35423.54</v>
      </c>
      <c r="K40" s="3">
        <f t="shared" si="2"/>
        <v>-354.24</v>
      </c>
      <c r="L40" s="3">
        <f t="shared" si="3"/>
        <v>-1062.71</v>
      </c>
      <c r="M40" s="3"/>
      <c r="N40" s="5">
        <f t="shared" si="4"/>
        <v>34006.590000000004</v>
      </c>
    </row>
    <row r="41" spans="1:15" ht="12.75" x14ac:dyDescent="0.2">
      <c r="A41" s="29" t="s">
        <v>107</v>
      </c>
      <c r="B41" s="12" t="s">
        <v>58</v>
      </c>
      <c r="C41" s="1" t="s">
        <v>15</v>
      </c>
      <c r="D41" s="21" t="s">
        <v>44</v>
      </c>
      <c r="E41" s="1" t="s">
        <v>16</v>
      </c>
      <c r="G41" s="30">
        <v>897</v>
      </c>
      <c r="H41" s="9">
        <v>8501.65</v>
      </c>
      <c r="I41" s="9">
        <f t="shared" si="0"/>
        <v>7625980.0499999998</v>
      </c>
      <c r="J41" s="2">
        <f t="shared" si="1"/>
        <v>635498.34</v>
      </c>
      <c r="K41" s="3">
        <f t="shared" si="2"/>
        <v>-6354.98</v>
      </c>
      <c r="L41" s="3">
        <f t="shared" si="3"/>
        <v>-19064.95</v>
      </c>
      <c r="M41" s="3">
        <v>-111810</v>
      </c>
      <c r="N41" s="5">
        <f t="shared" si="4"/>
        <v>498268.41000000003</v>
      </c>
    </row>
    <row r="42" spans="1:15" ht="12.75" x14ac:dyDescent="0.2">
      <c r="A42" s="29" t="s">
        <v>107</v>
      </c>
      <c r="B42" s="12" t="s">
        <v>58</v>
      </c>
      <c r="C42" s="1" t="s">
        <v>15</v>
      </c>
      <c r="D42" s="21" t="s">
        <v>51</v>
      </c>
      <c r="E42" s="1" t="s">
        <v>131</v>
      </c>
      <c r="G42" s="30">
        <v>61</v>
      </c>
      <c r="H42" s="9">
        <v>8501.65</v>
      </c>
      <c r="I42" s="9">
        <f t="shared" si="0"/>
        <v>518600.65</v>
      </c>
      <c r="J42" s="2">
        <f t="shared" si="1"/>
        <v>43216.72</v>
      </c>
      <c r="K42" s="3">
        <f t="shared" si="2"/>
        <v>-432.17</v>
      </c>
      <c r="L42" s="3">
        <f t="shared" si="3"/>
        <v>-1296.5</v>
      </c>
      <c r="M42" s="3"/>
      <c r="N42" s="5">
        <f t="shared" si="4"/>
        <v>41488.050000000003</v>
      </c>
    </row>
    <row r="43" spans="1:15" x14ac:dyDescent="0.25">
      <c r="A43" s="29" t="s">
        <v>45</v>
      </c>
      <c r="B43" s="12" t="s">
        <v>151</v>
      </c>
      <c r="C43" s="12" t="s">
        <v>146</v>
      </c>
      <c r="D43" t="s">
        <v>147</v>
      </c>
      <c r="E43" s="12" t="s">
        <v>148</v>
      </c>
      <c r="G43" s="30">
        <v>30</v>
      </c>
      <c r="H43" s="9">
        <v>8599.58</v>
      </c>
      <c r="I43" s="9">
        <f t="shared" si="0"/>
        <v>257987.4</v>
      </c>
      <c r="J43" s="2">
        <f t="shared" si="1"/>
        <v>21498.95</v>
      </c>
      <c r="K43" s="3">
        <f t="shared" si="2"/>
        <v>-214.99</v>
      </c>
      <c r="L43" s="3">
        <f t="shared" si="3"/>
        <v>-644.97</v>
      </c>
      <c r="M43" s="3"/>
      <c r="N43" s="5">
        <f t="shared" si="4"/>
        <v>20638.989999999998</v>
      </c>
    </row>
    <row r="44" spans="1:15" ht="12.75" x14ac:dyDescent="0.2">
      <c r="A44" s="29" t="s">
        <v>108</v>
      </c>
      <c r="B44" s="12" t="s">
        <v>65</v>
      </c>
      <c r="C44" s="5" t="s">
        <v>112</v>
      </c>
      <c r="D44" s="20" t="s">
        <v>47</v>
      </c>
      <c r="E44" s="5" t="s">
        <v>140</v>
      </c>
      <c r="G44" s="30">
        <v>134</v>
      </c>
      <c r="H44" s="9">
        <v>8883.06</v>
      </c>
      <c r="I44" s="9">
        <f t="shared" si="0"/>
        <v>1190330.04</v>
      </c>
      <c r="J44" s="2">
        <f t="shared" si="1"/>
        <v>99194.17</v>
      </c>
      <c r="K44" s="3">
        <f t="shared" si="2"/>
        <v>-991.94</v>
      </c>
      <c r="L44" s="3">
        <f t="shared" si="3"/>
        <v>-2975.83</v>
      </c>
      <c r="M44" s="3"/>
      <c r="N44" s="5">
        <f t="shared" si="4"/>
        <v>95226.4</v>
      </c>
    </row>
    <row r="45" spans="1:15" x14ac:dyDescent="0.25">
      <c r="J45" s="15"/>
      <c r="L45" s="8"/>
    </row>
    <row r="46" spans="1:15" x14ac:dyDescent="0.25">
      <c r="G46" s="31">
        <f>SUM(G4:G45)</f>
        <v>21418.48</v>
      </c>
      <c r="I46" s="8">
        <f>SUM(I4:I45)</f>
        <v>190000720.83000001</v>
      </c>
      <c r="J46" s="8">
        <f t="shared" ref="J46:N46" si="5">SUM(J4:J45)</f>
        <v>15833393.399999999</v>
      </c>
      <c r="K46" s="8">
        <f t="shared" si="5"/>
        <v>-158333.95000000001</v>
      </c>
      <c r="L46" s="8">
        <f t="shared" si="5"/>
        <v>-475001.82</v>
      </c>
      <c r="M46" s="8">
        <f t="shared" si="5"/>
        <v>-1495614.67</v>
      </c>
      <c r="N46" s="8">
        <f t="shared" si="5"/>
        <v>13704442.960000006</v>
      </c>
    </row>
    <row r="47" spans="1:15" x14ac:dyDescent="0.25">
      <c r="L47" s="8">
        <f>K46+L46</f>
        <v>-633335.77</v>
      </c>
    </row>
    <row r="50" spans="1:17" ht="12.75" x14ac:dyDescent="0.2">
      <c r="A50" s="16" t="s">
        <v>150</v>
      </c>
      <c r="B50" s="16"/>
      <c r="C50" s="10"/>
      <c r="D50" s="10"/>
      <c r="E50" s="16"/>
      <c r="F50" s="18"/>
      <c r="G50" s="18"/>
      <c r="H50" s="18"/>
      <c r="I50" s="18"/>
      <c r="J50" s="18"/>
      <c r="K50" s="18"/>
      <c r="L50" s="18"/>
      <c r="M50" s="18"/>
      <c r="N50" s="18"/>
    </row>
    <row r="51" spans="1:17" ht="89.25" x14ac:dyDescent="0.2">
      <c r="A51" s="19" t="s">
        <v>152</v>
      </c>
      <c r="B51" s="19"/>
      <c r="C51" s="10"/>
      <c r="D51" s="10" t="s">
        <v>20</v>
      </c>
      <c r="E51" s="16" t="s">
        <v>21</v>
      </c>
      <c r="F51" s="11"/>
      <c r="G51" s="22" t="s">
        <v>0</v>
      </c>
      <c r="H51" s="22" t="s">
        <v>1</v>
      </c>
      <c r="I51" s="22" t="s">
        <v>2</v>
      </c>
      <c r="J51" s="22" t="s">
        <v>3</v>
      </c>
      <c r="K51" s="22" t="s">
        <v>4</v>
      </c>
      <c r="L51" s="22" t="s">
        <v>5</v>
      </c>
      <c r="M51" s="22" t="s">
        <v>17</v>
      </c>
      <c r="N51" s="22" t="s">
        <v>6</v>
      </c>
      <c r="P51" s="22" t="s">
        <v>155</v>
      </c>
      <c r="Q51" s="22" t="s">
        <v>154</v>
      </c>
    </row>
    <row r="52" spans="1:17" x14ac:dyDescent="0.25">
      <c r="C52" s="6"/>
      <c r="E52" s="6"/>
      <c r="F52" s="6"/>
      <c r="G52" s="13"/>
      <c r="H52" s="9"/>
      <c r="I52" s="9"/>
      <c r="J52" s="9"/>
      <c r="K52" s="9"/>
      <c r="L52" s="9"/>
      <c r="M52" s="9"/>
      <c r="N52" s="5"/>
    </row>
    <row r="53" spans="1:17" ht="12.75" x14ac:dyDescent="0.2">
      <c r="A53" s="29" t="s">
        <v>93</v>
      </c>
      <c r="B53" s="12" t="s">
        <v>56</v>
      </c>
      <c r="C53" s="1" t="s">
        <v>109</v>
      </c>
      <c r="D53" s="20" t="s">
        <v>23</v>
      </c>
      <c r="E53" s="1" t="s">
        <v>114</v>
      </c>
      <c r="G53" s="30">
        <v>1900</v>
      </c>
      <c r="H53" s="9">
        <v>8861.41</v>
      </c>
      <c r="I53" s="9">
        <f t="shared" ref="I53:I93" si="6">ROUND(G53*H53,2)</f>
        <v>16836679</v>
      </c>
      <c r="J53" s="2">
        <f t="shared" ref="J53:J93" si="7">ROUND(I53/12,2)</f>
        <v>1403056.58</v>
      </c>
      <c r="K53" s="3">
        <f t="shared" ref="K53:K93" si="8">ROUND(I53*-0.01/12,2)</f>
        <v>-14030.57</v>
      </c>
      <c r="L53" s="3">
        <f t="shared" ref="L53:L93" si="9">ROUND(I53*-0.03/12,2)</f>
        <v>-42091.7</v>
      </c>
      <c r="M53" s="3">
        <v>-185198.75</v>
      </c>
      <c r="N53" s="5">
        <f t="shared" ref="N53:N93" si="10">J53+K53+L53+M53</f>
        <v>1161735.56</v>
      </c>
      <c r="P53" s="3">
        <v>-184656.25</v>
      </c>
      <c r="Q53" s="8">
        <f>P53-M53</f>
        <v>542.5</v>
      </c>
    </row>
    <row r="54" spans="1:17" ht="12.75" x14ac:dyDescent="0.2">
      <c r="A54" s="29" t="s">
        <v>93</v>
      </c>
      <c r="B54" s="12" t="s">
        <v>56</v>
      </c>
      <c r="C54" s="5" t="s">
        <v>109</v>
      </c>
      <c r="D54" s="20" t="s">
        <v>46</v>
      </c>
      <c r="E54" s="5" t="s">
        <v>115</v>
      </c>
      <c r="G54" s="30">
        <v>839</v>
      </c>
      <c r="H54" s="9">
        <v>8861.41</v>
      </c>
      <c r="I54" s="9">
        <f t="shared" si="6"/>
        <v>7434722.9900000002</v>
      </c>
      <c r="J54" s="2">
        <f t="shared" si="7"/>
        <v>619560.25</v>
      </c>
      <c r="K54" s="3">
        <f t="shared" si="8"/>
        <v>-6195.6</v>
      </c>
      <c r="L54" s="3">
        <f t="shared" si="9"/>
        <v>-18586.810000000001</v>
      </c>
      <c r="M54" s="3">
        <v>-19152.14</v>
      </c>
      <c r="N54" s="5">
        <f t="shared" si="10"/>
        <v>575625.69999999995</v>
      </c>
      <c r="P54" s="3">
        <v>-18902.14</v>
      </c>
      <c r="Q54" s="8">
        <f t="shared" ref="Q54:Q90" si="11">P54-M54</f>
        <v>250</v>
      </c>
    </row>
    <row r="55" spans="1:17" ht="12.75" x14ac:dyDescent="0.2">
      <c r="A55" s="29" t="s">
        <v>93</v>
      </c>
      <c r="B55" s="12" t="s">
        <v>56</v>
      </c>
      <c r="C55" s="1" t="s">
        <v>109</v>
      </c>
      <c r="D55" s="21" t="s">
        <v>94</v>
      </c>
      <c r="E55" s="1" t="s">
        <v>116</v>
      </c>
      <c r="G55" s="30">
        <v>2157</v>
      </c>
      <c r="H55" s="9">
        <v>8861.41</v>
      </c>
      <c r="I55" s="9">
        <f t="shared" si="6"/>
        <v>19114061.370000001</v>
      </c>
      <c r="J55" s="2">
        <f t="shared" si="7"/>
        <v>1592838.45</v>
      </c>
      <c r="K55" s="3">
        <f t="shared" si="8"/>
        <v>-15928.38</v>
      </c>
      <c r="L55" s="3">
        <f t="shared" si="9"/>
        <v>-47785.15</v>
      </c>
      <c r="M55" s="3">
        <v>-177639.79</v>
      </c>
      <c r="N55" s="5">
        <f t="shared" si="10"/>
        <v>1351485.1300000001</v>
      </c>
      <c r="P55" s="3">
        <v>-177139.79</v>
      </c>
      <c r="Q55" s="8">
        <f t="shared" si="11"/>
        <v>500</v>
      </c>
    </row>
    <row r="56" spans="1:17" ht="12.75" x14ac:dyDescent="0.2">
      <c r="A56" s="28" t="s">
        <v>95</v>
      </c>
      <c r="B56" s="12" t="s">
        <v>56</v>
      </c>
      <c r="C56" s="5" t="s">
        <v>7</v>
      </c>
      <c r="D56" s="20" t="s">
        <v>24</v>
      </c>
      <c r="E56" s="17" t="s">
        <v>122</v>
      </c>
      <c r="F56" s="14"/>
      <c r="G56" s="30">
        <v>700</v>
      </c>
      <c r="H56" s="9">
        <v>9529.51</v>
      </c>
      <c r="I56" s="9">
        <f t="shared" si="6"/>
        <v>6670657</v>
      </c>
      <c r="J56" s="2">
        <f t="shared" si="7"/>
        <v>555888.07999999996</v>
      </c>
      <c r="K56" s="3">
        <f t="shared" si="8"/>
        <v>-5558.88</v>
      </c>
      <c r="L56" s="3">
        <f t="shared" si="9"/>
        <v>-16676.64</v>
      </c>
      <c r="M56" s="3">
        <v>-159585.82999999999</v>
      </c>
      <c r="N56" s="5">
        <f t="shared" si="10"/>
        <v>374066.73</v>
      </c>
      <c r="P56" s="3">
        <v>-159085.82999999999</v>
      </c>
      <c r="Q56" s="8">
        <f t="shared" si="11"/>
        <v>500</v>
      </c>
    </row>
    <row r="57" spans="1:17" ht="12.75" x14ac:dyDescent="0.2">
      <c r="A57" s="28" t="s">
        <v>96</v>
      </c>
      <c r="B57" s="12" t="s">
        <v>56</v>
      </c>
      <c r="C57" s="1" t="s">
        <v>55</v>
      </c>
      <c r="D57" s="21" t="s">
        <v>25</v>
      </c>
      <c r="E57" s="4" t="s">
        <v>121</v>
      </c>
      <c r="F57" s="14"/>
      <c r="G57" s="30">
        <v>699</v>
      </c>
      <c r="H57" s="9">
        <v>8636.2999999999993</v>
      </c>
      <c r="I57" s="9">
        <f t="shared" si="6"/>
        <v>6036773.7000000002</v>
      </c>
      <c r="J57" s="2">
        <f t="shared" si="7"/>
        <v>503064.48</v>
      </c>
      <c r="K57" s="3">
        <f t="shared" si="8"/>
        <v>-5030.6400000000003</v>
      </c>
      <c r="L57" s="3">
        <f t="shared" si="9"/>
        <v>-15091.93</v>
      </c>
      <c r="M57" s="3">
        <v>-36378.75</v>
      </c>
      <c r="N57" s="5">
        <f t="shared" si="10"/>
        <v>446563.16</v>
      </c>
      <c r="P57" s="3">
        <v>-36128.75</v>
      </c>
      <c r="Q57" s="8">
        <f t="shared" si="11"/>
        <v>250</v>
      </c>
    </row>
    <row r="58" spans="1:17" ht="12.75" x14ac:dyDescent="0.2">
      <c r="A58" s="29" t="s">
        <v>97</v>
      </c>
      <c r="B58" s="12" t="s">
        <v>56</v>
      </c>
      <c r="C58" s="5" t="s">
        <v>113</v>
      </c>
      <c r="D58" s="20" t="s">
        <v>45</v>
      </c>
      <c r="E58" s="5" t="s">
        <v>141</v>
      </c>
      <c r="G58" s="30">
        <v>470</v>
      </c>
      <c r="H58" s="9">
        <v>9372.32</v>
      </c>
      <c r="I58" s="9">
        <f t="shared" si="6"/>
        <v>4404990.4000000004</v>
      </c>
      <c r="J58" s="2">
        <f t="shared" si="7"/>
        <v>367082.53</v>
      </c>
      <c r="K58" s="3">
        <f t="shared" si="8"/>
        <v>-3670.83</v>
      </c>
      <c r="L58" s="3">
        <f t="shared" si="9"/>
        <v>-11012.48</v>
      </c>
      <c r="M58" s="3">
        <v>-30995.63</v>
      </c>
      <c r="N58" s="5">
        <f t="shared" si="10"/>
        <v>321403.59000000003</v>
      </c>
      <c r="P58" s="3">
        <v>-30704.91</v>
      </c>
      <c r="Q58" s="8">
        <f t="shared" si="11"/>
        <v>290.72000000000116</v>
      </c>
    </row>
    <row r="59" spans="1:17" x14ac:dyDescent="0.25">
      <c r="A59" s="29" t="s">
        <v>97</v>
      </c>
      <c r="B59" s="12" t="s">
        <v>56</v>
      </c>
      <c r="C59" s="6" t="s">
        <v>113</v>
      </c>
      <c r="D59" t="s">
        <v>26</v>
      </c>
      <c r="E59" s="6" t="s">
        <v>142</v>
      </c>
      <c r="G59" s="30">
        <v>290</v>
      </c>
      <c r="H59" s="9">
        <v>9372.32</v>
      </c>
      <c r="I59" s="9">
        <f t="shared" si="6"/>
        <v>2717972.8</v>
      </c>
      <c r="J59" s="2">
        <f t="shared" si="7"/>
        <v>226497.73</v>
      </c>
      <c r="K59" s="3">
        <f t="shared" si="8"/>
        <v>-2264.98</v>
      </c>
      <c r="L59" s="3">
        <f t="shared" si="9"/>
        <v>-6794.93</v>
      </c>
      <c r="M59" s="3">
        <v>-42703.12</v>
      </c>
      <c r="N59" s="5">
        <f t="shared" si="10"/>
        <v>174734.7</v>
      </c>
      <c r="P59" s="3">
        <v>-42453.120000000003</v>
      </c>
      <c r="Q59" s="8">
        <f t="shared" si="11"/>
        <v>250</v>
      </c>
    </row>
    <row r="60" spans="1:17" x14ac:dyDescent="0.25">
      <c r="A60" s="29" t="s">
        <v>97</v>
      </c>
      <c r="B60" s="12" t="s">
        <v>56</v>
      </c>
      <c r="C60" s="8" t="s">
        <v>113</v>
      </c>
      <c r="D60" t="s">
        <v>27</v>
      </c>
      <c r="E60" s="8" t="s">
        <v>143</v>
      </c>
      <c r="G60" s="30">
        <v>260</v>
      </c>
      <c r="H60" s="9">
        <v>9372.32</v>
      </c>
      <c r="I60" s="9">
        <f t="shared" si="6"/>
        <v>2436803.2000000002</v>
      </c>
      <c r="J60" s="2">
        <f t="shared" si="7"/>
        <v>203066.93</v>
      </c>
      <c r="K60" s="3">
        <f t="shared" si="8"/>
        <v>-2030.67</v>
      </c>
      <c r="L60" s="3">
        <f t="shared" si="9"/>
        <v>-6092.01</v>
      </c>
      <c r="M60" s="3"/>
      <c r="N60" s="5">
        <f t="shared" si="10"/>
        <v>194944.24999999997</v>
      </c>
      <c r="P60" s="3"/>
      <c r="Q60" s="8"/>
    </row>
    <row r="61" spans="1:17" ht="12.75" x14ac:dyDescent="0.2">
      <c r="A61" s="29" t="s">
        <v>98</v>
      </c>
      <c r="B61" s="12" t="s">
        <v>59</v>
      </c>
      <c r="C61" s="5" t="s">
        <v>18</v>
      </c>
      <c r="D61" s="20" t="s">
        <v>50</v>
      </c>
      <c r="E61" s="5" t="s">
        <v>117</v>
      </c>
      <c r="G61" s="30">
        <v>448</v>
      </c>
      <c r="H61" s="9">
        <v>9664.43</v>
      </c>
      <c r="I61" s="9">
        <f t="shared" si="6"/>
        <v>4329664.6399999997</v>
      </c>
      <c r="J61" s="2">
        <f t="shared" si="7"/>
        <v>360805.39</v>
      </c>
      <c r="K61" s="3">
        <f t="shared" si="8"/>
        <v>-3608.05</v>
      </c>
      <c r="L61" s="3">
        <f t="shared" si="9"/>
        <v>-10824.16</v>
      </c>
      <c r="M61" s="3">
        <v>-70051.56</v>
      </c>
      <c r="N61" s="5">
        <f t="shared" si="10"/>
        <v>276321.62000000005</v>
      </c>
      <c r="P61" s="3">
        <v>-69801.56</v>
      </c>
      <c r="Q61" s="8">
        <f t="shared" si="11"/>
        <v>250</v>
      </c>
    </row>
    <row r="62" spans="1:17" ht="12.75" x14ac:dyDescent="0.2">
      <c r="A62" s="29" t="s">
        <v>98</v>
      </c>
      <c r="B62" s="12" t="s">
        <v>59</v>
      </c>
      <c r="C62" s="5" t="s">
        <v>18</v>
      </c>
      <c r="D62" s="20" t="s">
        <v>28</v>
      </c>
      <c r="E62" s="5" t="s">
        <v>118</v>
      </c>
      <c r="G62" s="30">
        <v>291.5</v>
      </c>
      <c r="H62" s="9">
        <v>9664.43</v>
      </c>
      <c r="I62" s="9">
        <f t="shared" si="6"/>
        <v>2817181.35</v>
      </c>
      <c r="J62" s="2">
        <f t="shared" si="7"/>
        <v>234765.11</v>
      </c>
      <c r="K62" s="3">
        <f t="shared" si="8"/>
        <v>-2347.65</v>
      </c>
      <c r="L62" s="3">
        <f t="shared" si="9"/>
        <v>-7042.95</v>
      </c>
      <c r="M62" s="3"/>
      <c r="N62" s="5">
        <f t="shared" si="10"/>
        <v>225374.50999999998</v>
      </c>
      <c r="P62" s="3"/>
      <c r="Q62" s="8"/>
    </row>
    <row r="63" spans="1:17" ht="12.75" x14ac:dyDescent="0.2">
      <c r="A63" s="28" t="s">
        <v>98</v>
      </c>
      <c r="B63" s="12" t="s">
        <v>59</v>
      </c>
      <c r="C63" s="5" t="s">
        <v>18</v>
      </c>
      <c r="D63" s="20" t="s">
        <v>29</v>
      </c>
      <c r="E63" s="5" t="s">
        <v>119</v>
      </c>
      <c r="F63" s="14"/>
      <c r="G63" s="30">
        <v>171</v>
      </c>
      <c r="H63" s="9">
        <v>9664.43</v>
      </c>
      <c r="I63" s="9">
        <f t="shared" si="6"/>
        <v>1652617.53</v>
      </c>
      <c r="J63" s="2">
        <f t="shared" si="7"/>
        <v>137718.13</v>
      </c>
      <c r="K63" s="3">
        <f t="shared" si="8"/>
        <v>-1377.18</v>
      </c>
      <c r="L63" s="3">
        <f t="shared" si="9"/>
        <v>-4131.54</v>
      </c>
      <c r="M63" s="3"/>
      <c r="N63" s="5">
        <f t="shared" si="10"/>
        <v>132209.41</v>
      </c>
      <c r="P63" s="3"/>
      <c r="Q63" s="8"/>
    </row>
    <row r="64" spans="1:17" ht="12.75" x14ac:dyDescent="0.2">
      <c r="A64" s="28" t="s">
        <v>98</v>
      </c>
      <c r="B64" s="12" t="s">
        <v>59</v>
      </c>
      <c r="C64" s="5" t="s">
        <v>18</v>
      </c>
      <c r="D64" s="20" t="s">
        <v>67</v>
      </c>
      <c r="E64" s="5" t="s">
        <v>120</v>
      </c>
      <c r="F64" s="14"/>
      <c r="G64" s="30">
        <v>94</v>
      </c>
      <c r="H64" s="9">
        <v>9664.43</v>
      </c>
      <c r="I64" s="9">
        <f t="shared" si="6"/>
        <v>908456.42</v>
      </c>
      <c r="J64" s="2">
        <f t="shared" si="7"/>
        <v>75704.7</v>
      </c>
      <c r="K64" s="3">
        <f t="shared" si="8"/>
        <v>-757.05</v>
      </c>
      <c r="L64" s="3">
        <f t="shared" si="9"/>
        <v>-2271.14</v>
      </c>
      <c r="M64" s="3"/>
      <c r="N64" s="5">
        <f t="shared" si="10"/>
        <v>72676.509999999995</v>
      </c>
      <c r="P64" s="3"/>
      <c r="Q64" s="8"/>
    </row>
    <row r="65" spans="1:17" ht="12.75" x14ac:dyDescent="0.2">
      <c r="A65" s="29" t="s">
        <v>99</v>
      </c>
      <c r="B65" s="12" t="s">
        <v>64</v>
      </c>
      <c r="C65" s="5" t="s">
        <v>22</v>
      </c>
      <c r="D65" s="20" t="s">
        <v>52</v>
      </c>
      <c r="E65" s="5" t="s">
        <v>139</v>
      </c>
      <c r="G65" s="30">
        <v>110</v>
      </c>
      <c r="H65" s="9">
        <v>8787.19</v>
      </c>
      <c r="I65" s="9">
        <f t="shared" si="6"/>
        <v>966590.9</v>
      </c>
      <c r="J65" s="2">
        <f t="shared" si="7"/>
        <v>80549.240000000005</v>
      </c>
      <c r="K65" s="3">
        <f t="shared" si="8"/>
        <v>-805.49</v>
      </c>
      <c r="L65" s="3">
        <f t="shared" si="9"/>
        <v>-2416.48</v>
      </c>
      <c r="M65" s="3"/>
      <c r="N65" s="5">
        <f t="shared" si="10"/>
        <v>77327.27</v>
      </c>
      <c r="P65" s="3"/>
      <c r="Q65" s="8"/>
    </row>
    <row r="66" spans="1:17" ht="12.75" x14ac:dyDescent="0.2">
      <c r="A66" s="29" t="s">
        <v>100</v>
      </c>
      <c r="B66" s="12" t="s">
        <v>57</v>
      </c>
      <c r="C66" s="5" t="s">
        <v>57</v>
      </c>
      <c r="D66" s="20" t="s">
        <v>110</v>
      </c>
      <c r="E66" s="5" t="s">
        <v>127</v>
      </c>
      <c r="G66" s="30">
        <v>795.68</v>
      </c>
      <c r="H66" s="9">
        <v>8614.56</v>
      </c>
      <c r="I66" s="9">
        <f t="shared" si="6"/>
        <v>6854433.0999999996</v>
      </c>
      <c r="J66" s="2">
        <f t="shared" si="7"/>
        <v>571202.76</v>
      </c>
      <c r="K66" s="3">
        <f t="shared" si="8"/>
        <v>-5712.03</v>
      </c>
      <c r="L66" s="3">
        <f t="shared" si="9"/>
        <v>-17136.080000000002</v>
      </c>
      <c r="M66" s="3"/>
      <c r="N66" s="5">
        <f t="shared" si="10"/>
        <v>548354.65</v>
      </c>
      <c r="P66" s="3"/>
      <c r="Q66" s="8"/>
    </row>
    <row r="67" spans="1:17" ht="12.75" x14ac:dyDescent="0.2">
      <c r="A67" s="29" t="s">
        <v>100</v>
      </c>
      <c r="B67" s="12" t="s">
        <v>57</v>
      </c>
      <c r="C67" s="1" t="s">
        <v>57</v>
      </c>
      <c r="D67" s="21" t="s">
        <v>30</v>
      </c>
      <c r="E67" s="1" t="s">
        <v>128</v>
      </c>
      <c r="G67" s="30">
        <v>1186</v>
      </c>
      <c r="H67" s="9">
        <v>8614.56</v>
      </c>
      <c r="I67" s="9">
        <f t="shared" si="6"/>
        <v>10216868.16</v>
      </c>
      <c r="J67" s="2">
        <f t="shared" si="7"/>
        <v>851405.68</v>
      </c>
      <c r="K67" s="3">
        <f t="shared" si="8"/>
        <v>-8514.06</v>
      </c>
      <c r="L67" s="3">
        <f t="shared" si="9"/>
        <v>-25542.17</v>
      </c>
      <c r="M67" s="3">
        <v>-99461.25</v>
      </c>
      <c r="N67" s="5">
        <f t="shared" si="10"/>
        <v>717888.2</v>
      </c>
      <c r="P67" s="3">
        <v>-98961.25</v>
      </c>
      <c r="Q67" s="8">
        <f t="shared" si="11"/>
        <v>500</v>
      </c>
    </row>
    <row r="68" spans="1:17" ht="12.75" x14ac:dyDescent="0.2">
      <c r="A68" s="29" t="s">
        <v>101</v>
      </c>
      <c r="B68" s="12" t="s">
        <v>8</v>
      </c>
      <c r="C68" s="5" t="s">
        <v>8</v>
      </c>
      <c r="D68" s="20" t="s">
        <v>31</v>
      </c>
      <c r="E68" s="5" t="s">
        <v>130</v>
      </c>
      <c r="G68" s="30">
        <v>319</v>
      </c>
      <c r="H68" s="9">
        <v>9407.43</v>
      </c>
      <c r="I68" s="9">
        <f t="shared" si="6"/>
        <v>3000970.17</v>
      </c>
      <c r="J68" s="2">
        <f t="shared" si="7"/>
        <v>250080.85</v>
      </c>
      <c r="K68" s="3">
        <f t="shared" si="8"/>
        <v>-2500.81</v>
      </c>
      <c r="L68" s="3">
        <f t="shared" si="9"/>
        <v>-7502.43</v>
      </c>
      <c r="M68" s="3"/>
      <c r="N68" s="5">
        <f t="shared" si="10"/>
        <v>240077.61000000002</v>
      </c>
      <c r="P68" s="3"/>
      <c r="Q68" s="8"/>
    </row>
    <row r="69" spans="1:17" ht="12.75" x14ac:dyDescent="0.2">
      <c r="A69" s="28" t="s">
        <v>102</v>
      </c>
      <c r="B69" s="14" t="s">
        <v>60</v>
      </c>
      <c r="C69" s="1" t="s">
        <v>9</v>
      </c>
      <c r="D69" s="21" t="s">
        <v>88</v>
      </c>
      <c r="E69" s="4" t="s">
        <v>89</v>
      </c>
      <c r="G69" s="30">
        <v>420</v>
      </c>
      <c r="H69" s="9">
        <v>8892.76</v>
      </c>
      <c r="I69" s="9">
        <f t="shared" si="6"/>
        <v>3734959.2</v>
      </c>
      <c r="J69" s="2">
        <f t="shared" si="7"/>
        <v>311246.59999999998</v>
      </c>
      <c r="K69" s="3">
        <f t="shared" si="8"/>
        <v>-3112.47</v>
      </c>
      <c r="L69" s="3">
        <f t="shared" si="9"/>
        <v>-9337.4</v>
      </c>
      <c r="M69" s="3"/>
      <c r="N69" s="5">
        <f t="shared" si="10"/>
        <v>298796.73</v>
      </c>
      <c r="P69" s="3"/>
      <c r="Q69" s="8"/>
    </row>
    <row r="70" spans="1:17" ht="12.75" x14ac:dyDescent="0.2">
      <c r="A70" s="28" t="s">
        <v>102</v>
      </c>
      <c r="B70" s="14" t="s">
        <v>60</v>
      </c>
      <c r="C70" s="1" t="s">
        <v>9</v>
      </c>
      <c r="D70" s="21" t="s">
        <v>49</v>
      </c>
      <c r="E70" s="1" t="s">
        <v>48</v>
      </c>
      <c r="F70" s="14"/>
      <c r="G70" s="30">
        <v>784</v>
      </c>
      <c r="H70" s="9">
        <v>8892.76</v>
      </c>
      <c r="I70" s="9">
        <f t="shared" si="6"/>
        <v>6971923.8399999999</v>
      </c>
      <c r="J70" s="2">
        <f t="shared" si="7"/>
        <v>580993.65</v>
      </c>
      <c r="K70" s="3">
        <f t="shared" si="8"/>
        <v>-5809.94</v>
      </c>
      <c r="L70" s="3">
        <f t="shared" si="9"/>
        <v>-17429.810000000001</v>
      </c>
      <c r="M70" s="3"/>
      <c r="N70" s="5">
        <f t="shared" si="10"/>
        <v>557753.9</v>
      </c>
      <c r="P70" s="3">
        <v>-106178.66</v>
      </c>
      <c r="Q70" s="8">
        <f t="shared" si="11"/>
        <v>-106178.66</v>
      </c>
    </row>
    <row r="71" spans="1:17" ht="12.75" x14ac:dyDescent="0.2">
      <c r="A71" s="28" t="s">
        <v>102</v>
      </c>
      <c r="B71" s="14" t="s">
        <v>60</v>
      </c>
      <c r="C71" s="1" t="s">
        <v>9</v>
      </c>
      <c r="D71" s="21" t="s">
        <v>33</v>
      </c>
      <c r="E71" s="1" t="s">
        <v>10</v>
      </c>
      <c r="F71" s="14"/>
      <c r="G71" s="30">
        <v>412</v>
      </c>
      <c r="H71" s="9">
        <v>8892.76</v>
      </c>
      <c r="I71" s="9">
        <f t="shared" si="6"/>
        <v>3663817.12</v>
      </c>
      <c r="J71" s="2">
        <f t="shared" si="7"/>
        <v>305318.09000000003</v>
      </c>
      <c r="K71" s="3">
        <f t="shared" si="8"/>
        <v>-3053.18</v>
      </c>
      <c r="L71" s="3">
        <f t="shared" si="9"/>
        <v>-9159.5400000000009</v>
      </c>
      <c r="M71" s="3">
        <v>-42803.13</v>
      </c>
      <c r="N71" s="5">
        <f t="shared" si="10"/>
        <v>250302.24000000005</v>
      </c>
      <c r="P71" s="3">
        <v>-42553.13</v>
      </c>
      <c r="Q71" s="8">
        <f t="shared" si="11"/>
        <v>250</v>
      </c>
    </row>
    <row r="72" spans="1:17" ht="12.75" x14ac:dyDescent="0.2">
      <c r="A72" s="28" t="s">
        <v>102</v>
      </c>
      <c r="B72" s="14" t="s">
        <v>60</v>
      </c>
      <c r="C72" s="5" t="s">
        <v>9</v>
      </c>
      <c r="D72" s="20" t="s">
        <v>34</v>
      </c>
      <c r="E72" s="5" t="s">
        <v>123</v>
      </c>
      <c r="F72" s="14"/>
      <c r="G72" s="30">
        <v>656</v>
      </c>
      <c r="H72" s="9">
        <v>8892.76</v>
      </c>
      <c r="I72" s="9">
        <f t="shared" si="6"/>
        <v>5833650.5599999996</v>
      </c>
      <c r="J72" s="2">
        <f t="shared" si="7"/>
        <v>486137.55</v>
      </c>
      <c r="K72" s="3">
        <f t="shared" si="8"/>
        <v>-4861.38</v>
      </c>
      <c r="L72" s="3">
        <f t="shared" si="9"/>
        <v>-14584.13</v>
      </c>
      <c r="M72" s="3">
        <v>-165928.13</v>
      </c>
      <c r="N72" s="5">
        <f t="shared" si="10"/>
        <v>300763.90999999997</v>
      </c>
      <c r="P72" s="3">
        <v>-165428.13</v>
      </c>
      <c r="Q72" s="8">
        <f t="shared" si="11"/>
        <v>500</v>
      </c>
    </row>
    <row r="73" spans="1:17" ht="12.75" x14ac:dyDescent="0.2">
      <c r="A73" s="28" t="s">
        <v>102</v>
      </c>
      <c r="B73" s="14" t="s">
        <v>60</v>
      </c>
      <c r="C73" s="5" t="s">
        <v>9</v>
      </c>
      <c r="D73" s="20" t="s">
        <v>35</v>
      </c>
      <c r="E73" s="5" t="s">
        <v>124</v>
      </c>
      <c r="F73" s="14"/>
      <c r="G73" s="30">
        <v>279.5</v>
      </c>
      <c r="H73" s="9">
        <v>8892.76</v>
      </c>
      <c r="I73" s="9">
        <f t="shared" si="6"/>
        <v>2485526.42</v>
      </c>
      <c r="J73" s="2">
        <f t="shared" si="7"/>
        <v>207127.2</v>
      </c>
      <c r="K73" s="3">
        <f t="shared" si="8"/>
        <v>-2071.27</v>
      </c>
      <c r="L73" s="3">
        <f t="shared" si="9"/>
        <v>-6213.82</v>
      </c>
      <c r="M73" s="3"/>
      <c r="N73" s="5">
        <f t="shared" si="10"/>
        <v>198842.11000000002</v>
      </c>
      <c r="P73" s="3"/>
      <c r="Q73" s="8"/>
    </row>
    <row r="74" spans="1:17" ht="12.75" x14ac:dyDescent="0.2">
      <c r="A74" s="28" t="s">
        <v>102</v>
      </c>
      <c r="B74" s="14" t="s">
        <v>60</v>
      </c>
      <c r="C74" s="1" t="s">
        <v>9</v>
      </c>
      <c r="D74" s="21" t="s">
        <v>37</v>
      </c>
      <c r="E74" s="1" t="s">
        <v>125</v>
      </c>
      <c r="G74" s="30">
        <v>322</v>
      </c>
      <c r="H74" s="9">
        <v>8892.76</v>
      </c>
      <c r="I74" s="9">
        <f t="shared" si="6"/>
        <v>2863468.72</v>
      </c>
      <c r="J74" s="2">
        <f t="shared" si="7"/>
        <v>238622.39</v>
      </c>
      <c r="K74" s="3">
        <f t="shared" si="8"/>
        <v>-2386.2199999999998</v>
      </c>
      <c r="L74" s="3">
        <f t="shared" si="9"/>
        <v>-7158.67</v>
      </c>
      <c r="M74" s="3">
        <v>-17773.79</v>
      </c>
      <c r="N74" s="5">
        <f t="shared" si="10"/>
        <v>211303.71</v>
      </c>
      <c r="P74" s="3">
        <v>-17523.8</v>
      </c>
      <c r="Q74" s="8">
        <f t="shared" si="11"/>
        <v>249.9900000000016</v>
      </c>
    </row>
    <row r="75" spans="1:17" ht="12.75" x14ac:dyDescent="0.2">
      <c r="A75" s="28" t="s">
        <v>102</v>
      </c>
      <c r="B75" s="14" t="s">
        <v>60</v>
      </c>
      <c r="C75" s="1" t="s">
        <v>9</v>
      </c>
      <c r="D75" s="21" t="s">
        <v>84</v>
      </c>
      <c r="E75" s="1" t="s">
        <v>91</v>
      </c>
      <c r="F75" s="14"/>
      <c r="G75" s="30">
        <v>250</v>
      </c>
      <c r="H75" s="9">
        <v>8892.76</v>
      </c>
      <c r="I75" s="9">
        <f t="shared" si="6"/>
        <v>2223190</v>
      </c>
      <c r="J75" s="2">
        <f t="shared" si="7"/>
        <v>185265.83</v>
      </c>
      <c r="K75" s="3">
        <f t="shared" si="8"/>
        <v>-1852.66</v>
      </c>
      <c r="L75" s="3">
        <f t="shared" si="9"/>
        <v>-5557.98</v>
      </c>
      <c r="M75" s="3"/>
      <c r="N75" s="5">
        <f t="shared" si="10"/>
        <v>177855.18999999997</v>
      </c>
      <c r="P75" s="3"/>
      <c r="Q75" s="8"/>
    </row>
    <row r="76" spans="1:17" ht="12.75" x14ac:dyDescent="0.2">
      <c r="A76" s="28" t="s">
        <v>102</v>
      </c>
      <c r="B76" s="14" t="s">
        <v>60</v>
      </c>
      <c r="C76" s="7" t="s">
        <v>9</v>
      </c>
      <c r="D76" s="20" t="s">
        <v>36</v>
      </c>
      <c r="E76" s="7" t="s">
        <v>19</v>
      </c>
      <c r="G76" s="30">
        <v>328.5</v>
      </c>
      <c r="H76" s="9">
        <v>8892.76</v>
      </c>
      <c r="I76" s="9">
        <f t="shared" si="6"/>
        <v>2921271.66</v>
      </c>
      <c r="J76" s="2">
        <f t="shared" si="7"/>
        <v>243439.31</v>
      </c>
      <c r="K76" s="3">
        <f t="shared" si="8"/>
        <v>-2434.39</v>
      </c>
      <c r="L76" s="3">
        <f t="shared" si="9"/>
        <v>-7303.18</v>
      </c>
      <c r="M76" s="3"/>
      <c r="N76" s="5">
        <f t="shared" si="10"/>
        <v>233701.74</v>
      </c>
      <c r="P76" s="3"/>
      <c r="Q76" s="8"/>
    </row>
    <row r="77" spans="1:17" ht="12.75" x14ac:dyDescent="0.2">
      <c r="A77" s="28" t="s">
        <v>102</v>
      </c>
      <c r="B77" s="14" t="s">
        <v>60</v>
      </c>
      <c r="C77" s="1" t="s">
        <v>9</v>
      </c>
      <c r="D77" s="20" t="s">
        <v>32</v>
      </c>
      <c r="E77" s="1" t="s">
        <v>126</v>
      </c>
      <c r="G77" s="30">
        <v>920</v>
      </c>
      <c r="H77" s="9">
        <v>8892.76</v>
      </c>
      <c r="I77" s="9">
        <f t="shared" si="6"/>
        <v>8181339.2000000002</v>
      </c>
      <c r="J77" s="2">
        <f t="shared" si="7"/>
        <v>681778.27</v>
      </c>
      <c r="K77" s="3">
        <f t="shared" si="8"/>
        <v>-6817.78</v>
      </c>
      <c r="L77" s="3">
        <f t="shared" si="9"/>
        <v>-20453.349999999999</v>
      </c>
      <c r="M77" s="3">
        <v>-63851.67</v>
      </c>
      <c r="N77" s="5">
        <f t="shared" si="10"/>
        <v>590655.47</v>
      </c>
      <c r="P77" s="3">
        <v>-63601.67</v>
      </c>
      <c r="Q77" s="8">
        <f t="shared" si="11"/>
        <v>250</v>
      </c>
    </row>
    <row r="78" spans="1:17" ht="12.75" x14ac:dyDescent="0.2">
      <c r="A78" s="29" t="s">
        <v>103</v>
      </c>
      <c r="B78" s="12" t="s">
        <v>63</v>
      </c>
      <c r="C78" s="5" t="s">
        <v>11</v>
      </c>
      <c r="D78" s="20" t="s">
        <v>38</v>
      </c>
      <c r="E78" s="5" t="s">
        <v>137</v>
      </c>
      <c r="G78" s="30">
        <v>315</v>
      </c>
      <c r="H78" s="9">
        <v>9317.09</v>
      </c>
      <c r="I78" s="9">
        <f t="shared" si="6"/>
        <v>2934883.35</v>
      </c>
      <c r="J78" s="2">
        <f t="shared" si="7"/>
        <v>244573.61</v>
      </c>
      <c r="K78" s="3">
        <f t="shared" si="8"/>
        <v>-2445.7399999999998</v>
      </c>
      <c r="L78" s="3">
        <f t="shared" si="9"/>
        <v>-7337.21</v>
      </c>
      <c r="M78" s="3"/>
      <c r="N78" s="5">
        <f t="shared" si="10"/>
        <v>234790.66</v>
      </c>
      <c r="P78" s="3"/>
      <c r="Q78" s="8"/>
    </row>
    <row r="79" spans="1:17" ht="12.75" x14ac:dyDescent="0.2">
      <c r="A79" s="29" t="s">
        <v>103</v>
      </c>
      <c r="B79" s="12" t="s">
        <v>63</v>
      </c>
      <c r="C79" s="7" t="s">
        <v>11</v>
      </c>
      <c r="D79" s="21" t="s">
        <v>39</v>
      </c>
      <c r="E79" s="7" t="s">
        <v>138</v>
      </c>
      <c r="G79" s="30">
        <v>393</v>
      </c>
      <c r="H79" s="9">
        <v>9317.09</v>
      </c>
      <c r="I79" s="9">
        <f t="shared" si="6"/>
        <v>3661616.37</v>
      </c>
      <c r="J79" s="2">
        <f t="shared" si="7"/>
        <v>305134.7</v>
      </c>
      <c r="K79" s="3">
        <f t="shared" si="8"/>
        <v>-3051.35</v>
      </c>
      <c r="L79" s="3">
        <f t="shared" si="9"/>
        <v>-9154.0400000000009</v>
      </c>
      <c r="M79" s="3">
        <v>-42588.43</v>
      </c>
      <c r="N79" s="5">
        <f t="shared" si="10"/>
        <v>250340.88000000006</v>
      </c>
      <c r="P79" s="3">
        <v>-42338.85</v>
      </c>
      <c r="Q79" s="8">
        <f t="shared" si="11"/>
        <v>249.58000000000175</v>
      </c>
    </row>
    <row r="80" spans="1:17" ht="12.75" x14ac:dyDescent="0.2">
      <c r="A80" s="29" t="s">
        <v>104</v>
      </c>
      <c r="B80" s="12" t="s">
        <v>54</v>
      </c>
      <c r="C80" s="1" t="s">
        <v>54</v>
      </c>
      <c r="D80" s="21" t="s">
        <v>66</v>
      </c>
      <c r="E80" s="1" t="s">
        <v>53</v>
      </c>
      <c r="G80" s="30">
        <v>715</v>
      </c>
      <c r="H80" s="9">
        <v>8760.91</v>
      </c>
      <c r="I80" s="9">
        <f t="shared" si="6"/>
        <v>6264050.6500000004</v>
      </c>
      <c r="J80" s="2">
        <f t="shared" si="7"/>
        <v>522004.22</v>
      </c>
      <c r="K80" s="3">
        <f t="shared" si="8"/>
        <v>-5220.04</v>
      </c>
      <c r="L80" s="3">
        <f t="shared" si="9"/>
        <v>-15660.13</v>
      </c>
      <c r="M80" s="3">
        <v>-53034.149999999994</v>
      </c>
      <c r="N80" s="5">
        <f t="shared" si="10"/>
        <v>448089.9</v>
      </c>
      <c r="P80" s="3">
        <v>-52784.149999999994</v>
      </c>
      <c r="Q80" s="8">
        <f t="shared" si="11"/>
        <v>250</v>
      </c>
    </row>
    <row r="81" spans="1:17" ht="12.75" x14ac:dyDescent="0.2">
      <c r="A81" s="29" t="s">
        <v>105</v>
      </c>
      <c r="B81" s="12" t="s">
        <v>61</v>
      </c>
      <c r="C81" s="7" t="s">
        <v>12</v>
      </c>
      <c r="D81" s="21" t="s">
        <v>40</v>
      </c>
      <c r="E81" s="7" t="s">
        <v>129</v>
      </c>
      <c r="G81" s="30">
        <v>189</v>
      </c>
      <c r="H81" s="9">
        <v>8980.56</v>
      </c>
      <c r="I81" s="9">
        <f t="shared" si="6"/>
        <v>1697325.84</v>
      </c>
      <c r="J81" s="2">
        <f t="shared" si="7"/>
        <v>141443.82</v>
      </c>
      <c r="K81" s="3">
        <f t="shared" si="8"/>
        <v>-1414.44</v>
      </c>
      <c r="L81" s="3">
        <f t="shared" si="9"/>
        <v>-4243.3100000000004</v>
      </c>
      <c r="M81" s="3"/>
      <c r="N81" s="5">
        <f t="shared" si="10"/>
        <v>135786.07</v>
      </c>
      <c r="P81" s="3"/>
      <c r="Q81" s="8"/>
    </row>
    <row r="82" spans="1:17" ht="12.75" x14ac:dyDescent="0.2">
      <c r="A82" s="29" t="s">
        <v>105</v>
      </c>
      <c r="B82" s="12" t="s">
        <v>61</v>
      </c>
      <c r="C82" s="5" t="s">
        <v>12</v>
      </c>
      <c r="D82" s="20" t="s">
        <v>41</v>
      </c>
      <c r="E82" s="5" t="s">
        <v>13</v>
      </c>
      <c r="G82" s="30">
        <v>242</v>
      </c>
      <c r="H82" s="9">
        <v>8980.56</v>
      </c>
      <c r="I82" s="9">
        <f t="shared" si="6"/>
        <v>2173295.52</v>
      </c>
      <c r="J82" s="2">
        <f t="shared" si="7"/>
        <v>181107.96</v>
      </c>
      <c r="K82" s="3">
        <f t="shared" si="8"/>
        <v>-1811.08</v>
      </c>
      <c r="L82" s="3">
        <f t="shared" si="9"/>
        <v>-5433.24</v>
      </c>
      <c r="M82" s="3"/>
      <c r="N82" s="5">
        <f t="shared" si="10"/>
        <v>173863.64</v>
      </c>
      <c r="P82" s="3"/>
      <c r="Q82" s="8"/>
    </row>
    <row r="83" spans="1:17" ht="12.75" x14ac:dyDescent="0.2">
      <c r="A83" s="29" t="s">
        <v>106</v>
      </c>
      <c r="B83" s="12" t="s">
        <v>62</v>
      </c>
      <c r="C83" s="1" t="s">
        <v>14</v>
      </c>
      <c r="D83" s="21" t="s">
        <v>86</v>
      </c>
      <c r="E83" s="1" t="s">
        <v>136</v>
      </c>
      <c r="G83" s="30">
        <v>352.5</v>
      </c>
      <c r="H83" s="9">
        <v>8501.65</v>
      </c>
      <c r="I83" s="9">
        <f t="shared" si="6"/>
        <v>2996831.63</v>
      </c>
      <c r="J83" s="2">
        <f t="shared" si="7"/>
        <v>249735.97</v>
      </c>
      <c r="K83" s="3">
        <f t="shared" si="8"/>
        <v>-2497.36</v>
      </c>
      <c r="L83" s="3">
        <f t="shared" si="9"/>
        <v>-7492.08</v>
      </c>
      <c r="M83" s="3"/>
      <c r="N83" s="5">
        <f t="shared" si="10"/>
        <v>239746.53000000003</v>
      </c>
      <c r="P83" s="3"/>
      <c r="Q83" s="8"/>
    </row>
    <row r="84" spans="1:17" ht="12.75" x14ac:dyDescent="0.2">
      <c r="A84" s="29" t="s">
        <v>106</v>
      </c>
      <c r="B84" s="12" t="s">
        <v>62</v>
      </c>
      <c r="C84" s="1" t="s">
        <v>14</v>
      </c>
      <c r="D84" s="21" t="s">
        <v>85</v>
      </c>
      <c r="E84" s="1" t="s">
        <v>90</v>
      </c>
      <c r="G84" s="30">
        <v>191</v>
      </c>
      <c r="H84" s="9">
        <v>8501.65</v>
      </c>
      <c r="I84" s="9">
        <f t="shared" si="6"/>
        <v>1623815.15</v>
      </c>
      <c r="J84" s="2">
        <f t="shared" si="7"/>
        <v>135317.93</v>
      </c>
      <c r="K84" s="3">
        <f t="shared" si="8"/>
        <v>-1353.18</v>
      </c>
      <c r="L84" s="3">
        <f t="shared" si="9"/>
        <v>-4059.54</v>
      </c>
      <c r="M84" s="3"/>
      <c r="N84" s="5">
        <f t="shared" si="10"/>
        <v>129905.21</v>
      </c>
      <c r="P84" s="3"/>
      <c r="Q84" s="8"/>
    </row>
    <row r="85" spans="1:17" ht="12.75" x14ac:dyDescent="0.2">
      <c r="A85" s="29" t="s">
        <v>106</v>
      </c>
      <c r="B85" s="12" t="s">
        <v>62</v>
      </c>
      <c r="C85" s="1" t="s">
        <v>14</v>
      </c>
      <c r="D85" s="21" t="s">
        <v>42</v>
      </c>
      <c r="E85" s="1" t="s">
        <v>132</v>
      </c>
      <c r="G85" s="30">
        <v>215</v>
      </c>
      <c r="H85" s="9">
        <v>8501.65</v>
      </c>
      <c r="I85" s="9">
        <f t="shared" si="6"/>
        <v>1827854.75</v>
      </c>
      <c r="J85" s="2">
        <f t="shared" si="7"/>
        <v>152321.23000000001</v>
      </c>
      <c r="K85" s="3">
        <f t="shared" si="8"/>
        <v>-1523.21</v>
      </c>
      <c r="L85" s="3">
        <f t="shared" si="9"/>
        <v>-4569.6400000000003</v>
      </c>
      <c r="M85" s="3"/>
      <c r="N85" s="5">
        <f t="shared" si="10"/>
        <v>146228.38</v>
      </c>
      <c r="P85" s="3"/>
      <c r="Q85" s="8"/>
    </row>
    <row r="86" spans="1:17" ht="12.75" x14ac:dyDescent="0.2">
      <c r="A86" s="29" t="s">
        <v>106</v>
      </c>
      <c r="B86" s="12" t="s">
        <v>62</v>
      </c>
      <c r="C86" s="1" t="s">
        <v>14</v>
      </c>
      <c r="D86" s="21" t="s">
        <v>111</v>
      </c>
      <c r="E86" s="1" t="s">
        <v>133</v>
      </c>
      <c r="G86" s="30">
        <v>525.29999999999995</v>
      </c>
      <c r="H86" s="9">
        <v>8501.65</v>
      </c>
      <c r="I86" s="9">
        <f t="shared" si="6"/>
        <v>4465916.75</v>
      </c>
      <c r="J86" s="2">
        <f t="shared" si="7"/>
        <v>372159.73</v>
      </c>
      <c r="K86" s="3">
        <f t="shared" si="8"/>
        <v>-3721.6</v>
      </c>
      <c r="L86" s="3">
        <f t="shared" si="9"/>
        <v>-11164.79</v>
      </c>
      <c r="M86" s="3"/>
      <c r="N86" s="5">
        <f t="shared" si="10"/>
        <v>357273.34</v>
      </c>
      <c r="P86" s="3"/>
      <c r="Q86" s="8"/>
    </row>
    <row r="87" spans="1:17" ht="12.75" x14ac:dyDescent="0.2">
      <c r="A87" s="29" t="s">
        <v>106</v>
      </c>
      <c r="B87" s="12" t="s">
        <v>62</v>
      </c>
      <c r="C87" s="1" t="s">
        <v>14</v>
      </c>
      <c r="D87" s="21" t="s">
        <v>87</v>
      </c>
      <c r="E87" s="1" t="s">
        <v>134</v>
      </c>
      <c r="G87" s="30">
        <v>747.5</v>
      </c>
      <c r="H87" s="9">
        <v>8501.65</v>
      </c>
      <c r="I87" s="9">
        <f t="shared" si="6"/>
        <v>6354983.3799999999</v>
      </c>
      <c r="J87" s="2">
        <f t="shared" si="7"/>
        <v>529581.94999999995</v>
      </c>
      <c r="K87" s="3">
        <f t="shared" si="8"/>
        <v>-5295.82</v>
      </c>
      <c r="L87" s="3">
        <f t="shared" si="9"/>
        <v>-15887.46</v>
      </c>
      <c r="M87" s="3"/>
      <c r="N87" s="5">
        <f t="shared" si="10"/>
        <v>508398.66999999993</v>
      </c>
      <c r="P87" s="3"/>
      <c r="Q87" s="8"/>
    </row>
    <row r="88" spans="1:17" ht="12.75" x14ac:dyDescent="0.2">
      <c r="A88" s="29" t="s">
        <v>106</v>
      </c>
      <c r="B88" s="12" t="s">
        <v>62</v>
      </c>
      <c r="C88" s="1" t="s">
        <v>14</v>
      </c>
      <c r="D88" s="21" t="s">
        <v>43</v>
      </c>
      <c r="E88" s="1" t="s">
        <v>135</v>
      </c>
      <c r="G88" s="30">
        <v>1259</v>
      </c>
      <c r="H88" s="9">
        <v>8501.65</v>
      </c>
      <c r="I88" s="9">
        <f t="shared" si="6"/>
        <v>10703577.35</v>
      </c>
      <c r="J88" s="2">
        <f t="shared" si="7"/>
        <v>891964.78</v>
      </c>
      <c r="K88" s="3">
        <f t="shared" si="8"/>
        <v>-8919.65</v>
      </c>
      <c r="L88" s="3">
        <f t="shared" si="9"/>
        <v>-26758.94</v>
      </c>
      <c r="M88" s="3">
        <v>-176658.55</v>
      </c>
      <c r="N88" s="5">
        <f t="shared" si="10"/>
        <v>679627.64000000013</v>
      </c>
      <c r="P88" s="3">
        <v>-176158.55</v>
      </c>
      <c r="Q88" s="8">
        <f t="shared" si="11"/>
        <v>500</v>
      </c>
    </row>
    <row r="89" spans="1:17" x14ac:dyDescent="0.25">
      <c r="A89" s="12" t="s">
        <v>106</v>
      </c>
      <c r="B89" s="12" t="s">
        <v>62</v>
      </c>
      <c r="C89" s="12" t="s">
        <v>14</v>
      </c>
      <c r="D89" t="s">
        <v>144</v>
      </c>
      <c r="E89" s="12" t="s">
        <v>145</v>
      </c>
      <c r="G89" s="30">
        <v>50</v>
      </c>
      <c r="H89" s="9">
        <v>8501.65</v>
      </c>
      <c r="I89" s="9">
        <f t="shared" si="6"/>
        <v>425082.5</v>
      </c>
      <c r="J89" s="2">
        <f t="shared" si="7"/>
        <v>35423.54</v>
      </c>
      <c r="K89" s="3">
        <f t="shared" si="8"/>
        <v>-354.24</v>
      </c>
      <c r="L89" s="3">
        <f t="shared" si="9"/>
        <v>-1062.71</v>
      </c>
      <c r="M89" s="3"/>
      <c r="N89" s="5">
        <f t="shared" si="10"/>
        <v>34006.590000000004</v>
      </c>
      <c r="P89" s="3"/>
      <c r="Q89" s="8"/>
    </row>
    <row r="90" spans="1:17" ht="12.75" x14ac:dyDescent="0.2">
      <c r="A90" s="29" t="s">
        <v>107</v>
      </c>
      <c r="B90" s="12" t="s">
        <v>58</v>
      </c>
      <c r="C90" s="1" t="s">
        <v>15</v>
      </c>
      <c r="D90" s="21" t="s">
        <v>44</v>
      </c>
      <c r="E90" s="1" t="s">
        <v>16</v>
      </c>
      <c r="G90" s="30">
        <v>897</v>
      </c>
      <c r="H90" s="9">
        <v>8501.65</v>
      </c>
      <c r="I90" s="9">
        <f t="shared" si="6"/>
        <v>7625980.0499999998</v>
      </c>
      <c r="J90" s="2">
        <f t="shared" si="7"/>
        <v>635498.34</v>
      </c>
      <c r="K90" s="3">
        <f t="shared" si="8"/>
        <v>-6354.98</v>
      </c>
      <c r="L90" s="3">
        <f t="shared" si="9"/>
        <v>-19064.95</v>
      </c>
      <c r="M90" s="3">
        <v>-111810</v>
      </c>
      <c r="N90" s="5">
        <f t="shared" si="10"/>
        <v>498268.41000000003</v>
      </c>
      <c r="P90" s="3">
        <v>-111560.01</v>
      </c>
      <c r="Q90" s="8">
        <f t="shared" si="11"/>
        <v>249.99000000000524</v>
      </c>
    </row>
    <row r="91" spans="1:17" ht="12.75" x14ac:dyDescent="0.2">
      <c r="A91" s="29" t="s">
        <v>107</v>
      </c>
      <c r="B91" s="12" t="s">
        <v>58</v>
      </c>
      <c r="C91" s="1" t="s">
        <v>15</v>
      </c>
      <c r="D91" s="21" t="s">
        <v>51</v>
      </c>
      <c r="E91" s="1" t="s">
        <v>131</v>
      </c>
      <c r="G91" s="30">
        <v>61</v>
      </c>
      <c r="H91" s="9">
        <v>8501.65</v>
      </c>
      <c r="I91" s="9">
        <f t="shared" si="6"/>
        <v>518600.65</v>
      </c>
      <c r="J91" s="2">
        <f t="shared" si="7"/>
        <v>43216.72</v>
      </c>
      <c r="K91" s="3">
        <f t="shared" si="8"/>
        <v>-432.17</v>
      </c>
      <c r="L91" s="3">
        <f t="shared" si="9"/>
        <v>-1296.5</v>
      </c>
      <c r="M91" s="3"/>
      <c r="N91" s="5">
        <f t="shared" si="10"/>
        <v>41488.050000000003</v>
      </c>
      <c r="P91" s="3"/>
      <c r="Q91" s="8"/>
    </row>
    <row r="92" spans="1:17" x14ac:dyDescent="0.25">
      <c r="A92" s="29" t="s">
        <v>45</v>
      </c>
      <c r="B92" s="12" t="s">
        <v>151</v>
      </c>
      <c r="C92" s="12" t="s">
        <v>146</v>
      </c>
      <c r="D92" t="s">
        <v>147</v>
      </c>
      <c r="E92" s="12" t="s">
        <v>148</v>
      </c>
      <c r="G92" s="30">
        <v>30</v>
      </c>
      <c r="H92" s="9">
        <v>8599.58</v>
      </c>
      <c r="I92" s="9">
        <f t="shared" si="6"/>
        <v>257987.4</v>
      </c>
      <c r="J92" s="2">
        <f t="shared" si="7"/>
        <v>21498.95</v>
      </c>
      <c r="K92" s="3">
        <f t="shared" si="8"/>
        <v>-214.99</v>
      </c>
      <c r="L92" s="3">
        <f t="shared" si="9"/>
        <v>-644.97</v>
      </c>
      <c r="M92" s="3"/>
      <c r="N92" s="5">
        <f t="shared" si="10"/>
        <v>20638.989999999998</v>
      </c>
      <c r="P92" s="3"/>
      <c r="Q92" s="8"/>
    </row>
    <row r="93" spans="1:17" ht="12.75" x14ac:dyDescent="0.2">
      <c r="A93" s="29" t="s">
        <v>108</v>
      </c>
      <c r="B93" s="12" t="s">
        <v>65</v>
      </c>
      <c r="C93" s="5" t="s">
        <v>112</v>
      </c>
      <c r="D93" s="20" t="s">
        <v>47</v>
      </c>
      <c r="E93" s="5" t="s">
        <v>140</v>
      </c>
      <c r="G93" s="30">
        <v>134</v>
      </c>
      <c r="H93" s="9">
        <v>8883.06</v>
      </c>
      <c r="I93" s="9">
        <f t="shared" si="6"/>
        <v>1190330.04</v>
      </c>
      <c r="J93" s="2">
        <f t="shared" si="7"/>
        <v>99194.17</v>
      </c>
      <c r="K93" s="3">
        <f t="shared" si="8"/>
        <v>-991.94</v>
      </c>
      <c r="L93" s="3">
        <f t="shared" si="9"/>
        <v>-2975.83</v>
      </c>
      <c r="M93" s="3"/>
      <c r="N93" s="5">
        <f t="shared" si="10"/>
        <v>95226.4</v>
      </c>
      <c r="P93" s="3"/>
      <c r="Q93" s="8"/>
    </row>
    <row r="94" spans="1:17" x14ac:dyDescent="0.25">
      <c r="J94" s="15"/>
      <c r="L94" s="8"/>
    </row>
    <row r="95" spans="1:17" x14ac:dyDescent="0.25">
      <c r="G95" s="31">
        <f>SUM(G53:G94)</f>
        <v>21418.48</v>
      </c>
      <c r="I95" s="8">
        <f>SUM(I53:I94)</f>
        <v>190000720.83000001</v>
      </c>
      <c r="J95" s="8">
        <f t="shared" ref="J95:Q95" si="12">SUM(J53:J94)</f>
        <v>15833393.399999999</v>
      </c>
      <c r="K95" s="8">
        <f t="shared" si="12"/>
        <v>-158333.95000000001</v>
      </c>
      <c r="L95" s="8">
        <f t="shared" si="12"/>
        <v>-475001.82</v>
      </c>
      <c r="M95" s="8">
        <f t="shared" si="12"/>
        <v>-1495614.67</v>
      </c>
      <c r="N95" s="8">
        <f t="shared" si="12"/>
        <v>13704442.960000006</v>
      </c>
      <c r="P95" s="8">
        <f t="shared" si="12"/>
        <v>-1595960.55</v>
      </c>
      <c r="Q95" s="8">
        <f t="shared" si="12"/>
        <v>-100345.87999999999</v>
      </c>
    </row>
    <row r="96" spans="1:17" x14ac:dyDescent="0.25">
      <c r="L96" s="8">
        <f>K95+L95</f>
        <v>-633335.77</v>
      </c>
      <c r="N96" s="8">
        <f>N95-L95</f>
        <v>14179444.780000007</v>
      </c>
    </row>
    <row r="99" spans="1:17" ht="12.75" x14ac:dyDescent="0.2">
      <c r="A99" s="16" t="s">
        <v>150</v>
      </c>
      <c r="B99" s="16"/>
      <c r="C99" s="10"/>
      <c r="D99" s="10"/>
      <c r="E99" s="16"/>
      <c r="F99" s="18"/>
      <c r="G99" s="18"/>
      <c r="H99" s="18"/>
      <c r="I99" s="18"/>
      <c r="J99" s="18"/>
      <c r="K99" s="18"/>
      <c r="L99" s="18"/>
      <c r="M99" s="18"/>
      <c r="N99" s="18"/>
    </row>
    <row r="100" spans="1:17" ht="89.25" x14ac:dyDescent="0.2">
      <c r="A100" s="19" t="s">
        <v>153</v>
      </c>
      <c r="B100" s="19"/>
      <c r="C100" s="10"/>
      <c r="D100" s="10" t="s">
        <v>20</v>
      </c>
      <c r="E100" s="16" t="s">
        <v>21</v>
      </c>
      <c r="F100" s="11"/>
      <c r="G100" s="22" t="s">
        <v>0</v>
      </c>
      <c r="H100" s="22" t="s">
        <v>1</v>
      </c>
      <c r="I100" s="22" t="s">
        <v>2</v>
      </c>
      <c r="J100" s="22" t="s">
        <v>3</v>
      </c>
      <c r="K100" s="22" t="s">
        <v>4</v>
      </c>
      <c r="L100" s="22" t="s">
        <v>5</v>
      </c>
      <c r="M100" s="22" t="s">
        <v>17</v>
      </c>
      <c r="N100" s="22" t="s">
        <v>6</v>
      </c>
      <c r="P100" s="22" t="s">
        <v>156</v>
      </c>
      <c r="Q100" s="22" t="s">
        <v>157</v>
      </c>
    </row>
    <row r="101" spans="1:17" x14ac:dyDescent="0.25">
      <c r="C101" s="6"/>
      <c r="E101" s="6"/>
      <c r="F101" s="6"/>
      <c r="G101" s="13"/>
      <c r="H101" s="9"/>
      <c r="I101" s="9"/>
      <c r="J101" s="9"/>
      <c r="K101" s="9"/>
      <c r="L101" s="9"/>
      <c r="M101" s="9"/>
      <c r="N101" s="5"/>
    </row>
    <row r="102" spans="1:17" ht="12.75" x14ac:dyDescent="0.2">
      <c r="A102" s="29" t="s">
        <v>93</v>
      </c>
      <c r="B102" s="12" t="s">
        <v>56</v>
      </c>
      <c r="C102" s="1" t="s">
        <v>109</v>
      </c>
      <c r="D102" s="20" t="s">
        <v>23</v>
      </c>
      <c r="E102" s="1" t="s">
        <v>114</v>
      </c>
      <c r="G102" s="30">
        <v>1900</v>
      </c>
      <c r="H102" s="9">
        <v>8861.41</v>
      </c>
      <c r="I102" s="9">
        <f t="shared" ref="I102:I142" si="13">ROUND(G102*H102,2)</f>
        <v>16836679</v>
      </c>
      <c r="J102" s="2">
        <f t="shared" ref="J102:J142" si="14">ROUND(I102/12,2)</f>
        <v>1403056.58</v>
      </c>
      <c r="K102" s="3">
        <f t="shared" ref="K102:K142" si="15">ROUND(I102*-0.01/12,2)</f>
        <v>-14030.57</v>
      </c>
      <c r="L102" s="3">
        <f t="shared" ref="L102:L142" si="16">ROUND(I102*-0.03/12,2)</f>
        <v>-42091.7</v>
      </c>
      <c r="M102" s="3">
        <v>-182821.25</v>
      </c>
      <c r="N102" s="5">
        <f t="shared" ref="N102:N142" si="17">J102+K102+L102+M102</f>
        <v>1164113.06</v>
      </c>
      <c r="P102" s="3">
        <v>-183363.75</v>
      </c>
      <c r="Q102" s="8">
        <f>P102+Q53</f>
        <v>-182821.25</v>
      </c>
    </row>
    <row r="103" spans="1:17" ht="12.75" x14ac:dyDescent="0.2">
      <c r="A103" s="29" t="s">
        <v>93</v>
      </c>
      <c r="B103" s="12" t="s">
        <v>56</v>
      </c>
      <c r="C103" s="5" t="s">
        <v>109</v>
      </c>
      <c r="D103" s="20" t="s">
        <v>46</v>
      </c>
      <c r="E103" s="5" t="s">
        <v>115</v>
      </c>
      <c r="G103" s="30">
        <v>839</v>
      </c>
      <c r="H103" s="9">
        <v>8861.41</v>
      </c>
      <c r="I103" s="9">
        <f t="shared" si="13"/>
        <v>7434722.9900000002</v>
      </c>
      <c r="J103" s="2">
        <f t="shared" si="14"/>
        <v>619560.25</v>
      </c>
      <c r="K103" s="3">
        <f t="shared" si="15"/>
        <v>-6195.6</v>
      </c>
      <c r="L103" s="3">
        <f t="shared" si="16"/>
        <v>-18586.810000000001</v>
      </c>
      <c r="M103" s="3">
        <v>-18652.14</v>
      </c>
      <c r="N103" s="5">
        <f t="shared" si="17"/>
        <v>576125.69999999995</v>
      </c>
      <c r="P103" s="3">
        <v>-18902.14</v>
      </c>
      <c r="Q103" s="8">
        <f t="shared" ref="Q103:Q139" si="18">P103+Q54</f>
        <v>-18652.14</v>
      </c>
    </row>
    <row r="104" spans="1:17" ht="12.75" x14ac:dyDescent="0.2">
      <c r="A104" s="29" t="s">
        <v>93</v>
      </c>
      <c r="B104" s="12" t="s">
        <v>56</v>
      </c>
      <c r="C104" s="1" t="s">
        <v>109</v>
      </c>
      <c r="D104" s="21" t="s">
        <v>94</v>
      </c>
      <c r="E104" s="1" t="s">
        <v>116</v>
      </c>
      <c r="G104" s="30">
        <v>2157</v>
      </c>
      <c r="H104" s="9">
        <v>8861.41</v>
      </c>
      <c r="I104" s="9">
        <f t="shared" si="13"/>
        <v>19114061.370000001</v>
      </c>
      <c r="J104" s="2">
        <f t="shared" si="14"/>
        <v>1592838.45</v>
      </c>
      <c r="K104" s="3">
        <f t="shared" si="15"/>
        <v>-15928.38</v>
      </c>
      <c r="L104" s="3">
        <f t="shared" si="16"/>
        <v>-47785.15</v>
      </c>
      <c r="M104" s="3">
        <v>-176639.79</v>
      </c>
      <c r="N104" s="5">
        <f t="shared" si="17"/>
        <v>1352485.1300000001</v>
      </c>
      <c r="P104" s="3">
        <v>-177139.79</v>
      </c>
      <c r="Q104" s="8">
        <f t="shared" si="18"/>
        <v>-176639.79</v>
      </c>
    </row>
    <row r="105" spans="1:17" ht="12.75" x14ac:dyDescent="0.2">
      <c r="A105" s="28" t="s">
        <v>95</v>
      </c>
      <c r="B105" s="12" t="s">
        <v>56</v>
      </c>
      <c r="C105" s="5" t="s">
        <v>7</v>
      </c>
      <c r="D105" s="20" t="s">
        <v>24</v>
      </c>
      <c r="E105" s="17" t="s">
        <v>122</v>
      </c>
      <c r="F105" s="14"/>
      <c r="G105" s="30">
        <v>700</v>
      </c>
      <c r="H105" s="9">
        <v>9529.51</v>
      </c>
      <c r="I105" s="9">
        <f t="shared" si="13"/>
        <v>6670657</v>
      </c>
      <c r="J105" s="2">
        <f t="shared" si="14"/>
        <v>555888.07999999996</v>
      </c>
      <c r="K105" s="3">
        <f t="shared" si="15"/>
        <v>-5558.88</v>
      </c>
      <c r="L105" s="3">
        <f t="shared" si="16"/>
        <v>-16676.64</v>
      </c>
      <c r="M105" s="3">
        <v>-158585.82999999999</v>
      </c>
      <c r="N105" s="5">
        <f t="shared" si="17"/>
        <v>375066.73</v>
      </c>
      <c r="P105" s="3">
        <v>-159085.82999999999</v>
      </c>
      <c r="Q105" s="8">
        <f t="shared" si="18"/>
        <v>-158585.82999999999</v>
      </c>
    </row>
    <row r="106" spans="1:17" ht="12.75" x14ac:dyDescent="0.2">
      <c r="A106" s="28" t="s">
        <v>96</v>
      </c>
      <c r="B106" s="12" t="s">
        <v>56</v>
      </c>
      <c r="C106" s="1" t="s">
        <v>55</v>
      </c>
      <c r="D106" s="21" t="s">
        <v>25</v>
      </c>
      <c r="E106" s="4" t="s">
        <v>121</v>
      </c>
      <c r="F106" s="14"/>
      <c r="G106" s="30">
        <v>699</v>
      </c>
      <c r="H106" s="9">
        <v>8636.2999999999993</v>
      </c>
      <c r="I106" s="9">
        <f t="shared" si="13"/>
        <v>6036773.7000000002</v>
      </c>
      <c r="J106" s="2">
        <f t="shared" si="14"/>
        <v>503064.48</v>
      </c>
      <c r="K106" s="3">
        <f t="shared" si="15"/>
        <v>-5030.6400000000003</v>
      </c>
      <c r="L106" s="3">
        <f t="shared" si="16"/>
        <v>-15091.93</v>
      </c>
      <c r="M106" s="3">
        <v>-35878.75</v>
      </c>
      <c r="N106" s="5">
        <f t="shared" si="17"/>
        <v>447063.16</v>
      </c>
      <c r="P106" s="3">
        <v>-36128.75</v>
      </c>
      <c r="Q106" s="8">
        <f t="shared" si="18"/>
        <v>-35878.75</v>
      </c>
    </row>
    <row r="107" spans="1:17" ht="12.75" x14ac:dyDescent="0.2">
      <c r="A107" s="29" t="s">
        <v>97</v>
      </c>
      <c r="B107" s="12" t="s">
        <v>56</v>
      </c>
      <c r="C107" s="5" t="s">
        <v>113</v>
      </c>
      <c r="D107" s="20" t="s">
        <v>45</v>
      </c>
      <c r="E107" s="5" t="s">
        <v>141</v>
      </c>
      <c r="G107" s="30">
        <v>470</v>
      </c>
      <c r="H107" s="9">
        <v>9372.32</v>
      </c>
      <c r="I107" s="9">
        <f t="shared" si="13"/>
        <v>4404990.4000000004</v>
      </c>
      <c r="J107" s="2">
        <f t="shared" si="14"/>
        <v>367082.53</v>
      </c>
      <c r="K107" s="3">
        <f t="shared" si="15"/>
        <v>-3670.83</v>
      </c>
      <c r="L107" s="3">
        <f t="shared" si="16"/>
        <v>-11012.48</v>
      </c>
      <c r="M107" s="3">
        <v>-30373.469999999998</v>
      </c>
      <c r="N107" s="5">
        <f t="shared" si="17"/>
        <v>322025.75000000006</v>
      </c>
      <c r="P107" s="3">
        <v>-30664.19</v>
      </c>
      <c r="Q107" s="8">
        <f t="shared" si="18"/>
        <v>-30373.469999999998</v>
      </c>
    </row>
    <row r="108" spans="1:17" x14ac:dyDescent="0.25">
      <c r="A108" s="29" t="s">
        <v>97</v>
      </c>
      <c r="B108" s="12" t="s">
        <v>56</v>
      </c>
      <c r="C108" s="6" t="s">
        <v>113</v>
      </c>
      <c r="D108" t="s">
        <v>26</v>
      </c>
      <c r="E108" s="6" t="s">
        <v>142</v>
      </c>
      <c r="G108" s="30">
        <v>290</v>
      </c>
      <c r="H108" s="9">
        <v>9372.32</v>
      </c>
      <c r="I108" s="9">
        <f t="shared" si="13"/>
        <v>2717972.8</v>
      </c>
      <c r="J108" s="2">
        <f t="shared" si="14"/>
        <v>226497.73</v>
      </c>
      <c r="K108" s="3">
        <f t="shared" si="15"/>
        <v>-2264.98</v>
      </c>
      <c r="L108" s="3">
        <f t="shared" si="16"/>
        <v>-6794.93</v>
      </c>
      <c r="M108" s="3">
        <v>-42203.12</v>
      </c>
      <c r="N108" s="5">
        <f t="shared" si="17"/>
        <v>175234.7</v>
      </c>
      <c r="P108" s="3">
        <v>-42453.120000000003</v>
      </c>
      <c r="Q108" s="8">
        <f t="shared" si="18"/>
        <v>-42203.12</v>
      </c>
    </row>
    <row r="109" spans="1:17" x14ac:dyDescent="0.25">
      <c r="A109" s="29" t="s">
        <v>97</v>
      </c>
      <c r="B109" s="12" t="s">
        <v>56</v>
      </c>
      <c r="C109" s="8" t="s">
        <v>113</v>
      </c>
      <c r="D109" t="s">
        <v>27</v>
      </c>
      <c r="E109" s="8" t="s">
        <v>143</v>
      </c>
      <c r="G109" s="30">
        <v>260</v>
      </c>
      <c r="H109" s="9">
        <v>9372.32</v>
      </c>
      <c r="I109" s="9">
        <f t="shared" si="13"/>
        <v>2436803.2000000002</v>
      </c>
      <c r="J109" s="2">
        <f t="shared" si="14"/>
        <v>203066.93</v>
      </c>
      <c r="K109" s="3">
        <f t="shared" si="15"/>
        <v>-2030.67</v>
      </c>
      <c r="L109" s="3">
        <f t="shared" si="16"/>
        <v>-6092.01</v>
      </c>
      <c r="M109" s="3"/>
      <c r="N109" s="5">
        <f t="shared" si="17"/>
        <v>194944.24999999997</v>
      </c>
      <c r="P109" s="3"/>
      <c r="Q109" s="8"/>
    </row>
    <row r="110" spans="1:17" ht="12.75" x14ac:dyDescent="0.2">
      <c r="A110" s="29" t="s">
        <v>98</v>
      </c>
      <c r="B110" s="12" t="s">
        <v>59</v>
      </c>
      <c r="C110" s="5" t="s">
        <v>18</v>
      </c>
      <c r="D110" s="20" t="s">
        <v>50</v>
      </c>
      <c r="E110" s="5" t="s">
        <v>117</v>
      </c>
      <c r="G110" s="30">
        <v>448</v>
      </c>
      <c r="H110" s="9">
        <v>9664.43</v>
      </c>
      <c r="I110" s="9">
        <f t="shared" si="13"/>
        <v>4329664.6399999997</v>
      </c>
      <c r="J110" s="2">
        <f t="shared" si="14"/>
        <v>360805.39</v>
      </c>
      <c r="K110" s="3">
        <f t="shared" si="15"/>
        <v>-3608.05</v>
      </c>
      <c r="L110" s="3">
        <f t="shared" si="16"/>
        <v>-10824.16</v>
      </c>
      <c r="M110" s="3">
        <v>-69551.56</v>
      </c>
      <c r="N110" s="5">
        <f t="shared" si="17"/>
        <v>276821.62000000005</v>
      </c>
      <c r="P110" s="3">
        <v>-69801.56</v>
      </c>
      <c r="Q110" s="8">
        <f t="shared" si="18"/>
        <v>-69551.56</v>
      </c>
    </row>
    <row r="111" spans="1:17" ht="12.75" x14ac:dyDescent="0.2">
      <c r="A111" s="29" t="s">
        <v>98</v>
      </c>
      <c r="B111" s="12" t="s">
        <v>59</v>
      </c>
      <c r="C111" s="5" t="s">
        <v>18</v>
      </c>
      <c r="D111" s="20" t="s">
        <v>28</v>
      </c>
      <c r="E111" s="5" t="s">
        <v>118</v>
      </c>
      <c r="G111" s="30">
        <v>291.5</v>
      </c>
      <c r="H111" s="9">
        <v>9664.43</v>
      </c>
      <c r="I111" s="9">
        <f t="shared" si="13"/>
        <v>2817181.35</v>
      </c>
      <c r="J111" s="2">
        <f t="shared" si="14"/>
        <v>234765.11</v>
      </c>
      <c r="K111" s="3">
        <f t="shared" si="15"/>
        <v>-2347.65</v>
      </c>
      <c r="L111" s="3">
        <f t="shared" si="16"/>
        <v>-7042.95</v>
      </c>
      <c r="M111" s="3"/>
      <c r="N111" s="5">
        <f t="shared" si="17"/>
        <v>225374.50999999998</v>
      </c>
      <c r="P111" s="3"/>
      <c r="Q111" s="8"/>
    </row>
    <row r="112" spans="1:17" ht="12.75" x14ac:dyDescent="0.2">
      <c r="A112" s="28" t="s">
        <v>98</v>
      </c>
      <c r="B112" s="12" t="s">
        <v>59</v>
      </c>
      <c r="C112" s="5" t="s">
        <v>18</v>
      </c>
      <c r="D112" s="20" t="s">
        <v>29</v>
      </c>
      <c r="E112" s="5" t="s">
        <v>119</v>
      </c>
      <c r="F112" s="14"/>
      <c r="G112" s="30">
        <v>171</v>
      </c>
      <c r="H112" s="9">
        <v>9664.43</v>
      </c>
      <c r="I112" s="9">
        <f t="shared" si="13"/>
        <v>1652617.53</v>
      </c>
      <c r="J112" s="2">
        <f t="shared" si="14"/>
        <v>137718.13</v>
      </c>
      <c r="K112" s="3">
        <f t="shared" si="15"/>
        <v>-1377.18</v>
      </c>
      <c r="L112" s="3">
        <f t="shared" si="16"/>
        <v>-4131.54</v>
      </c>
      <c r="M112" s="3"/>
      <c r="N112" s="5">
        <f t="shared" si="17"/>
        <v>132209.41</v>
      </c>
      <c r="P112" s="3"/>
      <c r="Q112" s="8"/>
    </row>
    <row r="113" spans="1:17" ht="12.75" x14ac:dyDescent="0.2">
      <c r="A113" s="28" t="s">
        <v>98</v>
      </c>
      <c r="B113" s="12" t="s">
        <v>59</v>
      </c>
      <c r="C113" s="5" t="s">
        <v>18</v>
      </c>
      <c r="D113" s="20" t="s">
        <v>67</v>
      </c>
      <c r="E113" s="5" t="s">
        <v>120</v>
      </c>
      <c r="F113" s="14"/>
      <c r="G113" s="30">
        <v>94</v>
      </c>
      <c r="H113" s="9">
        <v>9664.43</v>
      </c>
      <c r="I113" s="9">
        <f t="shared" si="13"/>
        <v>908456.42</v>
      </c>
      <c r="J113" s="2">
        <f t="shared" si="14"/>
        <v>75704.7</v>
      </c>
      <c r="K113" s="3">
        <f t="shared" si="15"/>
        <v>-757.05</v>
      </c>
      <c r="L113" s="3">
        <f t="shared" si="16"/>
        <v>-2271.14</v>
      </c>
      <c r="M113" s="3"/>
      <c r="N113" s="5">
        <f t="shared" si="17"/>
        <v>72676.509999999995</v>
      </c>
      <c r="P113" s="3"/>
      <c r="Q113" s="8"/>
    </row>
    <row r="114" spans="1:17" ht="12.75" x14ac:dyDescent="0.2">
      <c r="A114" s="29" t="s">
        <v>99</v>
      </c>
      <c r="B114" s="12" t="s">
        <v>64</v>
      </c>
      <c r="C114" s="5" t="s">
        <v>22</v>
      </c>
      <c r="D114" s="20" t="s">
        <v>52</v>
      </c>
      <c r="E114" s="5" t="s">
        <v>139</v>
      </c>
      <c r="G114" s="30">
        <v>110</v>
      </c>
      <c r="H114" s="9">
        <v>8787.19</v>
      </c>
      <c r="I114" s="9">
        <f t="shared" si="13"/>
        <v>966590.9</v>
      </c>
      <c r="J114" s="2">
        <f t="shared" si="14"/>
        <v>80549.240000000005</v>
      </c>
      <c r="K114" s="3">
        <f t="shared" si="15"/>
        <v>-805.49</v>
      </c>
      <c r="L114" s="3">
        <f t="shared" si="16"/>
        <v>-2416.48</v>
      </c>
      <c r="M114" s="3"/>
      <c r="N114" s="5">
        <f t="shared" si="17"/>
        <v>77327.27</v>
      </c>
      <c r="P114" s="3"/>
      <c r="Q114" s="8"/>
    </row>
    <row r="115" spans="1:17" ht="12.75" x14ac:dyDescent="0.2">
      <c r="A115" s="29" t="s">
        <v>100</v>
      </c>
      <c r="B115" s="12" t="s">
        <v>57</v>
      </c>
      <c r="C115" s="5" t="s">
        <v>57</v>
      </c>
      <c r="D115" s="20" t="s">
        <v>110</v>
      </c>
      <c r="E115" s="5" t="s">
        <v>127</v>
      </c>
      <c r="G115" s="30">
        <v>795.68</v>
      </c>
      <c r="H115" s="9">
        <v>8614.56</v>
      </c>
      <c r="I115" s="9">
        <f t="shared" si="13"/>
        <v>6854433.0999999996</v>
      </c>
      <c r="J115" s="2">
        <f t="shared" si="14"/>
        <v>571202.76</v>
      </c>
      <c r="K115" s="3">
        <f t="shared" si="15"/>
        <v>-5712.03</v>
      </c>
      <c r="L115" s="3">
        <f t="shared" si="16"/>
        <v>-17136.080000000002</v>
      </c>
      <c r="M115" s="3"/>
      <c r="N115" s="5">
        <f t="shared" si="17"/>
        <v>548354.65</v>
      </c>
      <c r="P115" s="3"/>
      <c r="Q115" s="8"/>
    </row>
    <row r="116" spans="1:17" ht="12.75" x14ac:dyDescent="0.2">
      <c r="A116" s="29" t="s">
        <v>100</v>
      </c>
      <c r="B116" s="12" t="s">
        <v>57</v>
      </c>
      <c r="C116" s="1" t="s">
        <v>57</v>
      </c>
      <c r="D116" s="21" t="s">
        <v>30</v>
      </c>
      <c r="E116" s="1" t="s">
        <v>128</v>
      </c>
      <c r="G116" s="30">
        <v>1186</v>
      </c>
      <c r="H116" s="9">
        <v>8614.56</v>
      </c>
      <c r="I116" s="9">
        <f t="shared" si="13"/>
        <v>10216868.16</v>
      </c>
      <c r="J116" s="2">
        <f t="shared" si="14"/>
        <v>851405.68</v>
      </c>
      <c r="K116" s="3">
        <f t="shared" si="15"/>
        <v>-8514.06</v>
      </c>
      <c r="L116" s="3">
        <f t="shared" si="16"/>
        <v>-25542.17</v>
      </c>
      <c r="M116" s="3">
        <v>-98461.25</v>
      </c>
      <c r="N116" s="5">
        <f t="shared" si="17"/>
        <v>718888.2</v>
      </c>
      <c r="P116" s="3">
        <v>-98961.25</v>
      </c>
      <c r="Q116" s="8">
        <f t="shared" si="18"/>
        <v>-98461.25</v>
      </c>
    </row>
    <row r="117" spans="1:17" ht="12.75" x14ac:dyDescent="0.2">
      <c r="A117" s="29" t="s">
        <v>101</v>
      </c>
      <c r="B117" s="12" t="s">
        <v>8</v>
      </c>
      <c r="C117" s="5" t="s">
        <v>8</v>
      </c>
      <c r="D117" s="20" t="s">
        <v>31</v>
      </c>
      <c r="E117" s="5" t="s">
        <v>130</v>
      </c>
      <c r="G117" s="30">
        <v>319</v>
      </c>
      <c r="H117" s="9">
        <v>9407.43</v>
      </c>
      <c r="I117" s="9">
        <f t="shared" si="13"/>
        <v>3000970.17</v>
      </c>
      <c r="J117" s="2">
        <f t="shared" si="14"/>
        <v>250080.85</v>
      </c>
      <c r="K117" s="3">
        <f t="shared" si="15"/>
        <v>-2500.81</v>
      </c>
      <c r="L117" s="3">
        <f t="shared" si="16"/>
        <v>-7502.43</v>
      </c>
      <c r="M117" s="3"/>
      <c r="N117" s="5">
        <f t="shared" si="17"/>
        <v>240077.61000000002</v>
      </c>
      <c r="P117" s="3"/>
      <c r="Q117" s="8"/>
    </row>
    <row r="118" spans="1:17" ht="12.75" x14ac:dyDescent="0.2">
      <c r="A118" s="28" t="s">
        <v>102</v>
      </c>
      <c r="B118" s="14" t="s">
        <v>60</v>
      </c>
      <c r="C118" s="1" t="s">
        <v>9</v>
      </c>
      <c r="D118" s="21" t="s">
        <v>88</v>
      </c>
      <c r="E118" s="4" t="s">
        <v>89</v>
      </c>
      <c r="G118" s="30">
        <v>420</v>
      </c>
      <c r="H118" s="9">
        <v>8892.76</v>
      </c>
      <c r="I118" s="9">
        <f t="shared" si="13"/>
        <v>3734959.2</v>
      </c>
      <c r="J118" s="2">
        <f t="shared" si="14"/>
        <v>311246.59999999998</v>
      </c>
      <c r="K118" s="3">
        <f t="shared" si="15"/>
        <v>-3112.47</v>
      </c>
      <c r="L118" s="3">
        <f t="shared" si="16"/>
        <v>-9337.4</v>
      </c>
      <c r="M118" s="3"/>
      <c r="N118" s="5">
        <f t="shared" si="17"/>
        <v>298796.73</v>
      </c>
      <c r="P118" s="3"/>
      <c r="Q118" s="8"/>
    </row>
    <row r="119" spans="1:17" ht="12.75" x14ac:dyDescent="0.2">
      <c r="A119" s="28" t="s">
        <v>102</v>
      </c>
      <c r="B119" s="14" t="s">
        <v>60</v>
      </c>
      <c r="C119" s="1" t="s">
        <v>9</v>
      </c>
      <c r="D119" s="21" t="s">
        <v>49</v>
      </c>
      <c r="E119" s="1" t="s">
        <v>48</v>
      </c>
      <c r="F119" s="14"/>
      <c r="G119" s="30">
        <v>784</v>
      </c>
      <c r="H119" s="9">
        <v>8892.76</v>
      </c>
      <c r="I119" s="9">
        <f t="shared" si="13"/>
        <v>6971923.8399999999</v>
      </c>
      <c r="J119" s="2">
        <f t="shared" si="14"/>
        <v>580993.65</v>
      </c>
      <c r="K119" s="3">
        <f t="shared" si="15"/>
        <v>-5809.94</v>
      </c>
      <c r="L119" s="3">
        <f t="shared" si="16"/>
        <v>-17429.810000000001</v>
      </c>
      <c r="M119" s="3">
        <v>-212128.15000000002</v>
      </c>
      <c r="N119" s="5">
        <f t="shared" si="17"/>
        <v>345625.75</v>
      </c>
      <c r="P119" s="3">
        <v>-105949.49</v>
      </c>
      <c r="Q119" s="8">
        <f t="shared" si="18"/>
        <v>-212128.15000000002</v>
      </c>
    </row>
    <row r="120" spans="1:17" ht="12.75" x14ac:dyDescent="0.2">
      <c r="A120" s="28" t="s">
        <v>102</v>
      </c>
      <c r="B120" s="14" t="s">
        <v>60</v>
      </c>
      <c r="C120" s="1" t="s">
        <v>9</v>
      </c>
      <c r="D120" s="21" t="s">
        <v>33</v>
      </c>
      <c r="E120" s="1" t="s">
        <v>10</v>
      </c>
      <c r="F120" s="14"/>
      <c r="G120" s="30">
        <v>412</v>
      </c>
      <c r="H120" s="9">
        <v>8892.76</v>
      </c>
      <c r="I120" s="9">
        <f t="shared" si="13"/>
        <v>3663817.12</v>
      </c>
      <c r="J120" s="2">
        <f t="shared" si="14"/>
        <v>305318.09000000003</v>
      </c>
      <c r="K120" s="3">
        <f t="shared" si="15"/>
        <v>-3053.18</v>
      </c>
      <c r="L120" s="3">
        <f t="shared" si="16"/>
        <v>-9159.5400000000009</v>
      </c>
      <c r="M120" s="3">
        <v>-42303.13</v>
      </c>
      <c r="N120" s="5">
        <f t="shared" si="17"/>
        <v>250802.24000000005</v>
      </c>
      <c r="P120" s="3">
        <v>-42553.13</v>
      </c>
      <c r="Q120" s="8">
        <f t="shared" si="18"/>
        <v>-42303.13</v>
      </c>
    </row>
    <row r="121" spans="1:17" ht="12.75" x14ac:dyDescent="0.2">
      <c r="A121" s="28" t="s">
        <v>102</v>
      </c>
      <c r="B121" s="14" t="s">
        <v>60</v>
      </c>
      <c r="C121" s="5" t="s">
        <v>9</v>
      </c>
      <c r="D121" s="20" t="s">
        <v>34</v>
      </c>
      <c r="E121" s="5" t="s">
        <v>123</v>
      </c>
      <c r="F121" s="14"/>
      <c r="G121" s="30">
        <v>656</v>
      </c>
      <c r="H121" s="9">
        <v>8892.76</v>
      </c>
      <c r="I121" s="9">
        <f t="shared" si="13"/>
        <v>5833650.5599999996</v>
      </c>
      <c r="J121" s="2">
        <f t="shared" si="14"/>
        <v>486137.55</v>
      </c>
      <c r="K121" s="3">
        <f t="shared" si="15"/>
        <v>-4861.38</v>
      </c>
      <c r="L121" s="3">
        <f t="shared" si="16"/>
        <v>-14584.13</v>
      </c>
      <c r="M121" s="3">
        <v>-164928.13</v>
      </c>
      <c r="N121" s="5">
        <f t="shared" si="17"/>
        <v>301763.90999999997</v>
      </c>
      <c r="P121" s="3">
        <v>-165428.13</v>
      </c>
      <c r="Q121" s="8">
        <f t="shared" si="18"/>
        <v>-164928.13</v>
      </c>
    </row>
    <row r="122" spans="1:17" ht="12.75" x14ac:dyDescent="0.2">
      <c r="A122" s="28" t="s">
        <v>102</v>
      </c>
      <c r="B122" s="14" t="s">
        <v>60</v>
      </c>
      <c r="C122" s="5" t="s">
        <v>9</v>
      </c>
      <c r="D122" s="20" t="s">
        <v>35</v>
      </c>
      <c r="E122" s="5" t="s">
        <v>124</v>
      </c>
      <c r="F122" s="14"/>
      <c r="G122" s="30">
        <v>279.5</v>
      </c>
      <c r="H122" s="9">
        <v>8892.76</v>
      </c>
      <c r="I122" s="9">
        <f t="shared" si="13"/>
        <v>2485526.42</v>
      </c>
      <c r="J122" s="2">
        <f t="shared" si="14"/>
        <v>207127.2</v>
      </c>
      <c r="K122" s="3">
        <f t="shared" si="15"/>
        <v>-2071.27</v>
      </c>
      <c r="L122" s="3">
        <f t="shared" si="16"/>
        <v>-6213.82</v>
      </c>
      <c r="M122" s="3"/>
      <c r="N122" s="5">
        <f t="shared" si="17"/>
        <v>198842.11000000002</v>
      </c>
      <c r="P122" s="3"/>
      <c r="Q122" s="8"/>
    </row>
    <row r="123" spans="1:17" ht="12.75" x14ac:dyDescent="0.2">
      <c r="A123" s="28" t="s">
        <v>102</v>
      </c>
      <c r="B123" s="14" t="s">
        <v>60</v>
      </c>
      <c r="C123" s="1" t="s">
        <v>9</v>
      </c>
      <c r="D123" s="21" t="s">
        <v>37</v>
      </c>
      <c r="E123" s="1" t="s">
        <v>125</v>
      </c>
      <c r="G123" s="30">
        <v>322</v>
      </c>
      <c r="H123" s="9">
        <v>8892.76</v>
      </c>
      <c r="I123" s="9">
        <f t="shared" si="13"/>
        <v>2863468.72</v>
      </c>
      <c r="J123" s="2">
        <f t="shared" si="14"/>
        <v>238622.39</v>
      </c>
      <c r="K123" s="3">
        <f t="shared" si="15"/>
        <v>-2386.2199999999998</v>
      </c>
      <c r="L123" s="3">
        <f t="shared" si="16"/>
        <v>-7158.67</v>
      </c>
      <c r="M123" s="3">
        <v>-17273.8</v>
      </c>
      <c r="N123" s="5">
        <f t="shared" si="17"/>
        <v>211803.7</v>
      </c>
      <c r="P123" s="3">
        <v>-17523.79</v>
      </c>
      <c r="Q123" s="8">
        <f t="shared" si="18"/>
        <v>-17273.8</v>
      </c>
    </row>
    <row r="124" spans="1:17" ht="12.75" x14ac:dyDescent="0.2">
      <c r="A124" s="28" t="s">
        <v>102</v>
      </c>
      <c r="B124" s="14" t="s">
        <v>60</v>
      </c>
      <c r="C124" s="1" t="s">
        <v>9</v>
      </c>
      <c r="D124" s="21" t="s">
        <v>84</v>
      </c>
      <c r="E124" s="1" t="s">
        <v>91</v>
      </c>
      <c r="F124" s="14"/>
      <c r="G124" s="30">
        <v>250</v>
      </c>
      <c r="H124" s="9">
        <v>8892.76</v>
      </c>
      <c r="I124" s="9">
        <f t="shared" si="13"/>
        <v>2223190</v>
      </c>
      <c r="J124" s="2">
        <f t="shared" si="14"/>
        <v>185265.83</v>
      </c>
      <c r="K124" s="3">
        <f t="shared" si="15"/>
        <v>-1852.66</v>
      </c>
      <c r="L124" s="3">
        <f t="shared" si="16"/>
        <v>-5557.98</v>
      </c>
      <c r="M124" s="3"/>
      <c r="N124" s="5">
        <f t="shared" si="17"/>
        <v>177855.18999999997</v>
      </c>
      <c r="P124" s="3"/>
      <c r="Q124" s="8"/>
    </row>
    <row r="125" spans="1:17" ht="12.75" x14ac:dyDescent="0.2">
      <c r="A125" s="28" t="s">
        <v>102</v>
      </c>
      <c r="B125" s="14" t="s">
        <v>60</v>
      </c>
      <c r="C125" s="7" t="s">
        <v>9</v>
      </c>
      <c r="D125" s="20" t="s">
        <v>36</v>
      </c>
      <c r="E125" s="7" t="s">
        <v>19</v>
      </c>
      <c r="G125" s="30">
        <v>328.5</v>
      </c>
      <c r="H125" s="9">
        <v>8892.76</v>
      </c>
      <c r="I125" s="9">
        <f t="shared" si="13"/>
        <v>2921271.66</v>
      </c>
      <c r="J125" s="2">
        <f t="shared" si="14"/>
        <v>243439.31</v>
      </c>
      <c r="K125" s="3">
        <f t="shared" si="15"/>
        <v>-2434.39</v>
      </c>
      <c r="L125" s="3">
        <f t="shared" si="16"/>
        <v>-7303.18</v>
      </c>
      <c r="M125" s="3"/>
      <c r="N125" s="5">
        <f t="shared" si="17"/>
        <v>233701.74</v>
      </c>
      <c r="P125" s="3"/>
      <c r="Q125" s="8"/>
    </row>
    <row r="126" spans="1:17" ht="12.75" x14ac:dyDescent="0.2">
      <c r="A126" s="28" t="s">
        <v>102</v>
      </c>
      <c r="B126" s="14" t="s">
        <v>60</v>
      </c>
      <c r="C126" s="1" t="s">
        <v>9</v>
      </c>
      <c r="D126" s="20" t="s">
        <v>32</v>
      </c>
      <c r="E126" s="1" t="s">
        <v>126</v>
      </c>
      <c r="G126" s="30">
        <v>920</v>
      </c>
      <c r="H126" s="9">
        <v>8892.76</v>
      </c>
      <c r="I126" s="9">
        <f t="shared" si="13"/>
        <v>8181339.2000000002</v>
      </c>
      <c r="J126" s="2">
        <f t="shared" si="14"/>
        <v>681778.27</v>
      </c>
      <c r="K126" s="3">
        <f t="shared" si="15"/>
        <v>-6817.78</v>
      </c>
      <c r="L126" s="3">
        <f t="shared" si="16"/>
        <v>-20453.349999999999</v>
      </c>
      <c r="M126" s="3">
        <v>-63351.67</v>
      </c>
      <c r="N126" s="5">
        <f t="shared" si="17"/>
        <v>591155.47</v>
      </c>
      <c r="P126" s="3">
        <v>-63601.67</v>
      </c>
      <c r="Q126" s="8">
        <f t="shared" si="18"/>
        <v>-63351.67</v>
      </c>
    </row>
    <row r="127" spans="1:17" ht="12.75" x14ac:dyDescent="0.2">
      <c r="A127" s="29" t="s">
        <v>103</v>
      </c>
      <c r="B127" s="12" t="s">
        <v>63</v>
      </c>
      <c r="C127" s="5" t="s">
        <v>11</v>
      </c>
      <c r="D127" s="20" t="s">
        <v>38</v>
      </c>
      <c r="E127" s="5" t="s">
        <v>137</v>
      </c>
      <c r="G127" s="30">
        <v>315</v>
      </c>
      <c r="H127" s="9">
        <v>9317.09</v>
      </c>
      <c r="I127" s="9">
        <f t="shared" si="13"/>
        <v>2934883.35</v>
      </c>
      <c r="J127" s="2">
        <f t="shared" si="14"/>
        <v>244573.61</v>
      </c>
      <c r="K127" s="3">
        <f t="shared" si="15"/>
        <v>-2445.7399999999998</v>
      </c>
      <c r="L127" s="3">
        <f t="shared" si="16"/>
        <v>-7337.21</v>
      </c>
      <c r="M127" s="3"/>
      <c r="N127" s="5">
        <f t="shared" si="17"/>
        <v>234790.66</v>
      </c>
      <c r="P127" s="3"/>
      <c r="Q127" s="8"/>
    </row>
    <row r="128" spans="1:17" ht="12.75" x14ac:dyDescent="0.2">
      <c r="A128" s="29" t="s">
        <v>103</v>
      </c>
      <c r="B128" s="12" t="s">
        <v>63</v>
      </c>
      <c r="C128" s="7" t="s">
        <v>11</v>
      </c>
      <c r="D128" s="21" t="s">
        <v>39</v>
      </c>
      <c r="E128" s="7" t="s">
        <v>138</v>
      </c>
      <c r="G128" s="30">
        <v>393</v>
      </c>
      <c r="H128" s="9">
        <v>9317.09</v>
      </c>
      <c r="I128" s="9">
        <f t="shared" si="13"/>
        <v>3661616.37</v>
      </c>
      <c r="J128" s="2">
        <f t="shared" si="14"/>
        <v>305134.7</v>
      </c>
      <c r="K128" s="3">
        <f t="shared" si="15"/>
        <v>-3051.35</v>
      </c>
      <c r="L128" s="3">
        <f t="shared" si="16"/>
        <v>-9154.0400000000009</v>
      </c>
      <c r="M128" s="3">
        <v>-42089.59</v>
      </c>
      <c r="N128" s="5">
        <f t="shared" si="17"/>
        <v>250839.72000000006</v>
      </c>
      <c r="P128" s="3">
        <v>-42339.17</v>
      </c>
      <c r="Q128" s="8">
        <f t="shared" si="18"/>
        <v>-42089.59</v>
      </c>
    </row>
    <row r="129" spans="1:17" ht="12.75" x14ac:dyDescent="0.2">
      <c r="A129" s="29" t="s">
        <v>104</v>
      </c>
      <c r="B129" s="12" t="s">
        <v>54</v>
      </c>
      <c r="C129" s="1" t="s">
        <v>54</v>
      </c>
      <c r="D129" s="21" t="s">
        <v>66</v>
      </c>
      <c r="E129" s="1" t="s">
        <v>53</v>
      </c>
      <c r="G129" s="30">
        <v>715</v>
      </c>
      <c r="H129" s="9">
        <v>8760.91</v>
      </c>
      <c r="I129" s="9">
        <f t="shared" si="13"/>
        <v>6264050.6500000004</v>
      </c>
      <c r="J129" s="2">
        <f t="shared" si="14"/>
        <v>522004.22</v>
      </c>
      <c r="K129" s="3">
        <f t="shared" si="15"/>
        <v>-5220.04</v>
      </c>
      <c r="L129" s="3">
        <f t="shared" si="16"/>
        <v>-15660.13</v>
      </c>
      <c r="M129" s="3">
        <v>-52534.149999999994</v>
      </c>
      <c r="N129" s="5">
        <f t="shared" si="17"/>
        <v>448589.9</v>
      </c>
      <c r="P129" s="3">
        <v>-52784.149999999994</v>
      </c>
      <c r="Q129" s="8">
        <f t="shared" si="18"/>
        <v>-52534.149999999994</v>
      </c>
    </row>
    <row r="130" spans="1:17" ht="12.75" x14ac:dyDescent="0.2">
      <c r="A130" s="29" t="s">
        <v>105</v>
      </c>
      <c r="B130" s="12" t="s">
        <v>61</v>
      </c>
      <c r="C130" s="7" t="s">
        <v>12</v>
      </c>
      <c r="D130" s="21" t="s">
        <v>40</v>
      </c>
      <c r="E130" s="7" t="s">
        <v>129</v>
      </c>
      <c r="G130" s="30">
        <v>189</v>
      </c>
      <c r="H130" s="9">
        <v>8980.56</v>
      </c>
      <c r="I130" s="9">
        <f t="shared" si="13"/>
        <v>1697325.84</v>
      </c>
      <c r="J130" s="2">
        <f t="shared" si="14"/>
        <v>141443.82</v>
      </c>
      <c r="K130" s="3">
        <f t="shared" si="15"/>
        <v>-1414.44</v>
      </c>
      <c r="L130" s="3">
        <f t="shared" si="16"/>
        <v>-4243.3100000000004</v>
      </c>
      <c r="M130" s="3"/>
      <c r="N130" s="5">
        <f t="shared" si="17"/>
        <v>135786.07</v>
      </c>
      <c r="P130" s="3"/>
      <c r="Q130" s="8"/>
    </row>
    <row r="131" spans="1:17" ht="12.75" x14ac:dyDescent="0.2">
      <c r="A131" s="29" t="s">
        <v>105</v>
      </c>
      <c r="B131" s="12" t="s">
        <v>61</v>
      </c>
      <c r="C131" s="5" t="s">
        <v>12</v>
      </c>
      <c r="D131" s="20" t="s">
        <v>41</v>
      </c>
      <c r="E131" s="5" t="s">
        <v>13</v>
      </c>
      <c r="G131" s="30">
        <v>242</v>
      </c>
      <c r="H131" s="9">
        <v>8980.56</v>
      </c>
      <c r="I131" s="9">
        <f t="shared" si="13"/>
        <v>2173295.52</v>
      </c>
      <c r="J131" s="2">
        <f t="shared" si="14"/>
        <v>181107.96</v>
      </c>
      <c r="K131" s="3">
        <f t="shared" si="15"/>
        <v>-1811.08</v>
      </c>
      <c r="L131" s="3">
        <f t="shared" si="16"/>
        <v>-5433.24</v>
      </c>
      <c r="M131" s="3"/>
      <c r="N131" s="5">
        <f t="shared" si="17"/>
        <v>173863.64</v>
      </c>
      <c r="P131" s="3"/>
      <c r="Q131" s="8"/>
    </row>
    <row r="132" spans="1:17" ht="12.75" x14ac:dyDescent="0.2">
      <c r="A132" s="29" t="s">
        <v>106</v>
      </c>
      <c r="B132" s="12" t="s">
        <v>62</v>
      </c>
      <c r="C132" s="1" t="s">
        <v>14</v>
      </c>
      <c r="D132" s="21" t="s">
        <v>86</v>
      </c>
      <c r="E132" s="1" t="s">
        <v>136</v>
      </c>
      <c r="G132" s="30">
        <v>352.5</v>
      </c>
      <c r="H132" s="9">
        <v>8501.65</v>
      </c>
      <c r="I132" s="9">
        <f t="shared" si="13"/>
        <v>2996831.63</v>
      </c>
      <c r="J132" s="2">
        <f t="shared" si="14"/>
        <v>249735.97</v>
      </c>
      <c r="K132" s="3">
        <f t="shared" si="15"/>
        <v>-2497.36</v>
      </c>
      <c r="L132" s="3">
        <f t="shared" si="16"/>
        <v>-7492.08</v>
      </c>
      <c r="M132" s="3"/>
      <c r="N132" s="5">
        <f t="shared" si="17"/>
        <v>239746.53000000003</v>
      </c>
      <c r="P132" s="3"/>
      <c r="Q132" s="8"/>
    </row>
    <row r="133" spans="1:17" ht="12.75" x14ac:dyDescent="0.2">
      <c r="A133" s="29" t="s">
        <v>106</v>
      </c>
      <c r="B133" s="12" t="s">
        <v>62</v>
      </c>
      <c r="C133" s="1" t="s">
        <v>14</v>
      </c>
      <c r="D133" s="21" t="s">
        <v>85</v>
      </c>
      <c r="E133" s="1" t="s">
        <v>90</v>
      </c>
      <c r="G133" s="30">
        <v>191</v>
      </c>
      <c r="H133" s="9">
        <v>8501.65</v>
      </c>
      <c r="I133" s="9">
        <f t="shared" si="13"/>
        <v>1623815.15</v>
      </c>
      <c r="J133" s="2">
        <f t="shared" si="14"/>
        <v>135317.93</v>
      </c>
      <c r="K133" s="3">
        <f t="shared" si="15"/>
        <v>-1353.18</v>
      </c>
      <c r="L133" s="3">
        <f t="shared" si="16"/>
        <v>-4059.54</v>
      </c>
      <c r="M133" s="3"/>
      <c r="N133" s="5">
        <f t="shared" si="17"/>
        <v>129905.21</v>
      </c>
      <c r="P133" s="3"/>
      <c r="Q133" s="8"/>
    </row>
    <row r="134" spans="1:17" ht="12.75" x14ac:dyDescent="0.2">
      <c r="A134" s="29" t="s">
        <v>106</v>
      </c>
      <c r="B134" s="12" t="s">
        <v>62</v>
      </c>
      <c r="C134" s="1" t="s">
        <v>14</v>
      </c>
      <c r="D134" s="21" t="s">
        <v>42</v>
      </c>
      <c r="E134" s="1" t="s">
        <v>132</v>
      </c>
      <c r="G134" s="30">
        <v>215</v>
      </c>
      <c r="H134" s="9">
        <v>8501.65</v>
      </c>
      <c r="I134" s="9">
        <f t="shared" si="13"/>
        <v>1827854.75</v>
      </c>
      <c r="J134" s="2">
        <f t="shared" si="14"/>
        <v>152321.23000000001</v>
      </c>
      <c r="K134" s="3">
        <f t="shared" si="15"/>
        <v>-1523.21</v>
      </c>
      <c r="L134" s="3">
        <f t="shared" si="16"/>
        <v>-4569.6400000000003</v>
      </c>
      <c r="M134" s="3"/>
      <c r="N134" s="5">
        <f t="shared" si="17"/>
        <v>146228.38</v>
      </c>
      <c r="P134" s="3"/>
      <c r="Q134" s="8"/>
    </row>
    <row r="135" spans="1:17" ht="12.75" x14ac:dyDescent="0.2">
      <c r="A135" s="29" t="s">
        <v>106</v>
      </c>
      <c r="B135" s="12" t="s">
        <v>62</v>
      </c>
      <c r="C135" s="1" t="s">
        <v>14</v>
      </c>
      <c r="D135" s="21" t="s">
        <v>111</v>
      </c>
      <c r="E135" s="1" t="s">
        <v>133</v>
      </c>
      <c r="G135" s="30">
        <v>525.29999999999995</v>
      </c>
      <c r="H135" s="9">
        <v>8501.65</v>
      </c>
      <c r="I135" s="9">
        <f t="shared" si="13"/>
        <v>4465916.75</v>
      </c>
      <c r="J135" s="2">
        <f t="shared" si="14"/>
        <v>372159.73</v>
      </c>
      <c r="K135" s="3">
        <f t="shared" si="15"/>
        <v>-3721.6</v>
      </c>
      <c r="L135" s="3">
        <f t="shared" si="16"/>
        <v>-11164.79</v>
      </c>
      <c r="M135" s="3"/>
      <c r="N135" s="5">
        <f t="shared" si="17"/>
        <v>357273.34</v>
      </c>
      <c r="P135" s="3"/>
      <c r="Q135" s="8"/>
    </row>
    <row r="136" spans="1:17" ht="12.75" x14ac:dyDescent="0.2">
      <c r="A136" s="29" t="s">
        <v>106</v>
      </c>
      <c r="B136" s="12" t="s">
        <v>62</v>
      </c>
      <c r="C136" s="1" t="s">
        <v>14</v>
      </c>
      <c r="D136" s="21" t="s">
        <v>87</v>
      </c>
      <c r="E136" s="1" t="s">
        <v>134</v>
      </c>
      <c r="G136" s="30">
        <v>747.5</v>
      </c>
      <c r="H136" s="9">
        <v>8501.65</v>
      </c>
      <c r="I136" s="9">
        <f t="shared" si="13"/>
        <v>6354983.3799999999</v>
      </c>
      <c r="J136" s="2">
        <f t="shared" si="14"/>
        <v>529581.94999999995</v>
      </c>
      <c r="K136" s="3">
        <f t="shared" si="15"/>
        <v>-5295.82</v>
      </c>
      <c r="L136" s="3">
        <f t="shared" si="16"/>
        <v>-15887.46</v>
      </c>
      <c r="M136" s="3"/>
      <c r="N136" s="5">
        <f t="shared" si="17"/>
        <v>508398.66999999993</v>
      </c>
      <c r="P136" s="3"/>
      <c r="Q136" s="8"/>
    </row>
    <row r="137" spans="1:17" ht="12.75" x14ac:dyDescent="0.2">
      <c r="A137" s="29" t="s">
        <v>106</v>
      </c>
      <c r="B137" s="12" t="s">
        <v>62</v>
      </c>
      <c r="C137" s="1" t="s">
        <v>14</v>
      </c>
      <c r="D137" s="21" t="s">
        <v>43</v>
      </c>
      <c r="E137" s="1" t="s">
        <v>135</v>
      </c>
      <c r="G137" s="30">
        <v>1259</v>
      </c>
      <c r="H137" s="9">
        <v>8501.65</v>
      </c>
      <c r="I137" s="9">
        <f t="shared" si="13"/>
        <v>10703577.35</v>
      </c>
      <c r="J137" s="2">
        <f t="shared" si="14"/>
        <v>891964.78</v>
      </c>
      <c r="K137" s="3">
        <f t="shared" si="15"/>
        <v>-8919.65</v>
      </c>
      <c r="L137" s="3">
        <f t="shared" si="16"/>
        <v>-26758.94</v>
      </c>
      <c r="M137" s="3">
        <v>-175658.55</v>
      </c>
      <c r="N137" s="5">
        <f t="shared" si="17"/>
        <v>680627.64000000013</v>
      </c>
      <c r="P137" s="3">
        <v>-176158.55</v>
      </c>
      <c r="Q137" s="8">
        <f t="shared" si="18"/>
        <v>-175658.55</v>
      </c>
    </row>
    <row r="138" spans="1:17" x14ac:dyDescent="0.25">
      <c r="A138" s="12" t="s">
        <v>106</v>
      </c>
      <c r="B138" s="12" t="s">
        <v>62</v>
      </c>
      <c r="C138" s="12" t="s">
        <v>14</v>
      </c>
      <c r="D138" t="s">
        <v>144</v>
      </c>
      <c r="E138" s="12" t="s">
        <v>145</v>
      </c>
      <c r="G138" s="30">
        <v>50</v>
      </c>
      <c r="H138" s="9">
        <v>8501.65</v>
      </c>
      <c r="I138" s="9">
        <f t="shared" si="13"/>
        <v>425082.5</v>
      </c>
      <c r="J138" s="2">
        <f t="shared" si="14"/>
        <v>35423.54</v>
      </c>
      <c r="K138" s="3">
        <f t="shared" si="15"/>
        <v>-354.24</v>
      </c>
      <c r="L138" s="3">
        <f t="shared" si="16"/>
        <v>-1062.71</v>
      </c>
      <c r="M138" s="3"/>
      <c r="N138" s="5">
        <f t="shared" si="17"/>
        <v>34006.590000000004</v>
      </c>
      <c r="P138" s="3"/>
      <c r="Q138" s="8"/>
    </row>
    <row r="139" spans="1:17" ht="12.75" x14ac:dyDescent="0.2">
      <c r="A139" s="29" t="s">
        <v>107</v>
      </c>
      <c r="B139" s="12" t="s">
        <v>58</v>
      </c>
      <c r="C139" s="1" t="s">
        <v>15</v>
      </c>
      <c r="D139" s="21" t="s">
        <v>44</v>
      </c>
      <c r="E139" s="1" t="s">
        <v>16</v>
      </c>
      <c r="G139" s="30">
        <v>897</v>
      </c>
      <c r="H139" s="9">
        <v>8501.65</v>
      </c>
      <c r="I139" s="9">
        <f t="shared" si="13"/>
        <v>7625980.0499999998</v>
      </c>
      <c r="J139" s="2">
        <f t="shared" si="14"/>
        <v>635498.34</v>
      </c>
      <c r="K139" s="3">
        <f t="shared" si="15"/>
        <v>-6354.98</v>
      </c>
      <c r="L139" s="3">
        <f t="shared" si="16"/>
        <v>-19064.95</v>
      </c>
      <c r="M139" s="3">
        <v>-110929.39</v>
      </c>
      <c r="N139" s="5">
        <f t="shared" si="17"/>
        <v>499149.02</v>
      </c>
      <c r="P139" s="3">
        <v>-111179.38</v>
      </c>
      <c r="Q139" s="8">
        <f t="shared" si="18"/>
        <v>-110929.39</v>
      </c>
    </row>
    <row r="140" spans="1:17" ht="12.75" x14ac:dyDescent="0.2">
      <c r="A140" s="29" t="s">
        <v>107</v>
      </c>
      <c r="B140" s="12" t="s">
        <v>58</v>
      </c>
      <c r="C140" s="1" t="s">
        <v>15</v>
      </c>
      <c r="D140" s="21" t="s">
        <v>51</v>
      </c>
      <c r="E140" s="1" t="s">
        <v>131</v>
      </c>
      <c r="G140" s="30">
        <v>61</v>
      </c>
      <c r="H140" s="9">
        <v>8501.65</v>
      </c>
      <c r="I140" s="9">
        <f t="shared" si="13"/>
        <v>518600.65</v>
      </c>
      <c r="J140" s="2">
        <f t="shared" si="14"/>
        <v>43216.72</v>
      </c>
      <c r="K140" s="3">
        <f t="shared" si="15"/>
        <v>-432.17</v>
      </c>
      <c r="L140" s="3">
        <f t="shared" si="16"/>
        <v>-1296.5</v>
      </c>
      <c r="M140" s="3"/>
      <c r="N140" s="5">
        <f t="shared" si="17"/>
        <v>41488.050000000003</v>
      </c>
      <c r="P140" s="3"/>
      <c r="Q140" s="8"/>
    </row>
    <row r="141" spans="1:17" x14ac:dyDescent="0.25">
      <c r="A141" s="29" t="s">
        <v>45</v>
      </c>
      <c r="B141" s="12" t="s">
        <v>151</v>
      </c>
      <c r="C141" s="12" t="s">
        <v>146</v>
      </c>
      <c r="D141" t="s">
        <v>147</v>
      </c>
      <c r="E141" s="12" t="s">
        <v>148</v>
      </c>
      <c r="G141" s="30">
        <v>30</v>
      </c>
      <c r="H141" s="9">
        <v>8599.58</v>
      </c>
      <c r="I141" s="9">
        <f t="shared" si="13"/>
        <v>257987.4</v>
      </c>
      <c r="J141" s="2">
        <f t="shared" si="14"/>
        <v>21498.95</v>
      </c>
      <c r="K141" s="3">
        <f t="shared" si="15"/>
        <v>-214.99</v>
      </c>
      <c r="L141" s="3">
        <f t="shared" si="16"/>
        <v>-644.97</v>
      </c>
      <c r="M141" s="3"/>
      <c r="N141" s="5">
        <f t="shared" si="17"/>
        <v>20638.989999999998</v>
      </c>
      <c r="P141" s="3"/>
      <c r="Q141" s="8"/>
    </row>
    <row r="142" spans="1:17" ht="12.75" x14ac:dyDescent="0.2">
      <c r="A142" s="29" t="s">
        <v>108</v>
      </c>
      <c r="B142" s="12" t="s">
        <v>65</v>
      </c>
      <c r="C142" s="5" t="s">
        <v>112</v>
      </c>
      <c r="D142" s="20" t="s">
        <v>47</v>
      </c>
      <c r="E142" s="5" t="s">
        <v>140</v>
      </c>
      <c r="G142" s="30">
        <v>134</v>
      </c>
      <c r="H142" s="9">
        <v>8883.06</v>
      </c>
      <c r="I142" s="9">
        <f t="shared" si="13"/>
        <v>1190330.04</v>
      </c>
      <c r="J142" s="2">
        <f t="shared" si="14"/>
        <v>99194.17</v>
      </c>
      <c r="K142" s="3">
        <f t="shared" si="15"/>
        <v>-991.94</v>
      </c>
      <c r="L142" s="3">
        <f t="shared" si="16"/>
        <v>-2975.83</v>
      </c>
      <c r="M142" s="3"/>
      <c r="N142" s="5">
        <f t="shared" si="17"/>
        <v>95226.4</v>
      </c>
      <c r="P142" s="3"/>
      <c r="Q142" s="8"/>
    </row>
    <row r="143" spans="1:17" x14ac:dyDescent="0.25">
      <c r="J143" s="15"/>
      <c r="L143" s="8"/>
    </row>
    <row r="144" spans="1:17" x14ac:dyDescent="0.25">
      <c r="G144" s="31">
        <f>SUM(G102:G143)</f>
        <v>21418.48</v>
      </c>
      <c r="I144" s="8">
        <f>SUM(I102:I143)</f>
        <v>190000720.83000001</v>
      </c>
      <c r="J144" s="8">
        <f t="shared" ref="J144:N144" si="19">SUM(J102:J143)</f>
        <v>15833393.399999999</v>
      </c>
      <c r="K144" s="8">
        <f t="shared" si="19"/>
        <v>-158333.95000000001</v>
      </c>
      <c r="L144" s="8">
        <f t="shared" si="19"/>
        <v>-475001.82</v>
      </c>
      <c r="M144" s="8">
        <f t="shared" si="19"/>
        <v>-1694363.7199999997</v>
      </c>
      <c r="N144" s="8">
        <f t="shared" si="19"/>
        <v>13505693.910000006</v>
      </c>
      <c r="P144" s="8">
        <f t="shared" ref="P144:Q144" si="20">SUM(P102:P143)</f>
        <v>-1594017.8399999999</v>
      </c>
      <c r="Q144" s="8">
        <f t="shared" si="20"/>
        <v>-1694363.7199999997</v>
      </c>
    </row>
    <row r="145" spans="1:14" x14ac:dyDescent="0.25">
      <c r="L145" s="8">
        <f>K144+L144</f>
        <v>-633335.77</v>
      </c>
      <c r="N145" s="8">
        <f>N144-L144</f>
        <v>13980695.730000006</v>
      </c>
    </row>
    <row r="148" spans="1:14" ht="12.75" x14ac:dyDescent="0.2">
      <c r="A148" s="16" t="s">
        <v>150</v>
      </c>
      <c r="B148" s="16"/>
      <c r="C148" s="10"/>
      <c r="D148" s="10"/>
      <c r="E148" s="16"/>
      <c r="F148" s="18"/>
      <c r="G148" s="18"/>
      <c r="H148" s="18"/>
      <c r="I148" s="18"/>
      <c r="J148" s="18"/>
      <c r="K148" s="18"/>
      <c r="L148" s="18"/>
      <c r="M148" s="18"/>
      <c r="N148" s="18"/>
    </row>
    <row r="149" spans="1:14" ht="89.25" x14ac:dyDescent="0.2">
      <c r="A149" s="19" t="s">
        <v>158</v>
      </c>
      <c r="B149" s="19"/>
      <c r="C149" s="10"/>
      <c r="D149" s="10" t="s">
        <v>20</v>
      </c>
      <c r="E149" s="16" t="s">
        <v>21</v>
      </c>
      <c r="F149" s="11"/>
      <c r="G149" s="22" t="s">
        <v>0</v>
      </c>
      <c r="H149" s="22" t="s">
        <v>1</v>
      </c>
      <c r="I149" s="22" t="s">
        <v>2</v>
      </c>
      <c r="J149" s="22" t="s">
        <v>3</v>
      </c>
      <c r="K149" s="22" t="s">
        <v>4</v>
      </c>
      <c r="L149" s="22" t="s">
        <v>5</v>
      </c>
      <c r="M149" s="22" t="s">
        <v>17</v>
      </c>
      <c r="N149" s="22" t="s">
        <v>6</v>
      </c>
    </row>
    <row r="150" spans="1:14" x14ac:dyDescent="0.25">
      <c r="C150" s="6"/>
      <c r="E150" s="6"/>
      <c r="F150" s="6"/>
      <c r="G150" s="13"/>
      <c r="H150" s="9"/>
      <c r="I150" s="9"/>
      <c r="J150" s="9"/>
      <c r="K150" s="9"/>
      <c r="L150" s="9"/>
      <c r="M150" s="9"/>
      <c r="N150" s="5"/>
    </row>
    <row r="151" spans="1:14" ht="12.75" x14ac:dyDescent="0.2">
      <c r="A151" s="29" t="s">
        <v>93</v>
      </c>
      <c r="B151" s="12" t="s">
        <v>56</v>
      </c>
      <c r="C151" s="1" t="s">
        <v>109</v>
      </c>
      <c r="D151" s="20" t="s">
        <v>23</v>
      </c>
      <c r="E151" s="1" t="s">
        <v>114</v>
      </c>
      <c r="G151" s="30">
        <v>1900</v>
      </c>
      <c r="H151" s="9">
        <v>8861.41</v>
      </c>
      <c r="I151" s="9">
        <f t="shared" ref="I151:I191" si="21">ROUND(G151*H151,2)</f>
        <v>16836679</v>
      </c>
      <c r="J151" s="2">
        <f t="shared" ref="J151:J191" si="22">ROUND(I151/12,2)</f>
        <v>1403056.58</v>
      </c>
      <c r="K151" s="3">
        <v>0</v>
      </c>
      <c r="L151" s="3">
        <f t="shared" ref="L151:L191" si="23">ROUND(I151*-0.03/12,2)</f>
        <v>-42091.7</v>
      </c>
      <c r="M151" s="3">
        <v>-183074.5</v>
      </c>
      <c r="N151" s="5">
        <f t="shared" ref="N151:N191" si="24">J151+K151+L151+M151</f>
        <v>1177890.3800000001</v>
      </c>
    </row>
    <row r="152" spans="1:14" ht="12.75" x14ac:dyDescent="0.2">
      <c r="A152" s="29" t="s">
        <v>93</v>
      </c>
      <c r="B152" s="12" t="s">
        <v>56</v>
      </c>
      <c r="C152" s="5" t="s">
        <v>109</v>
      </c>
      <c r="D152" s="20" t="s">
        <v>46</v>
      </c>
      <c r="E152" s="5" t="s">
        <v>115</v>
      </c>
      <c r="G152" s="30">
        <v>839</v>
      </c>
      <c r="H152" s="9">
        <v>8861.41</v>
      </c>
      <c r="I152" s="9">
        <f t="shared" si="21"/>
        <v>7434722.9900000002</v>
      </c>
      <c r="J152" s="2">
        <f t="shared" si="22"/>
        <v>619560.25</v>
      </c>
      <c r="K152" s="3">
        <v>0</v>
      </c>
      <c r="L152" s="3">
        <f t="shared" si="23"/>
        <v>-18586.810000000001</v>
      </c>
      <c r="M152" s="3">
        <v>-18902.14</v>
      </c>
      <c r="N152" s="5">
        <f t="shared" si="24"/>
        <v>582071.29999999993</v>
      </c>
    </row>
    <row r="153" spans="1:14" ht="12.75" x14ac:dyDescent="0.2">
      <c r="A153" s="29" t="s">
        <v>93</v>
      </c>
      <c r="B153" s="12" t="s">
        <v>56</v>
      </c>
      <c r="C153" s="1" t="s">
        <v>109</v>
      </c>
      <c r="D153" s="21" t="s">
        <v>94</v>
      </c>
      <c r="E153" s="1" t="s">
        <v>116</v>
      </c>
      <c r="G153" s="30">
        <v>2157</v>
      </c>
      <c r="H153" s="9">
        <v>8861.41</v>
      </c>
      <c r="I153" s="9">
        <f t="shared" si="21"/>
        <v>19114061.370000001</v>
      </c>
      <c r="J153" s="2">
        <f t="shared" si="22"/>
        <v>1592838.45</v>
      </c>
      <c r="K153" s="3">
        <v>0</v>
      </c>
      <c r="L153" s="3">
        <f t="shared" si="23"/>
        <v>-47785.15</v>
      </c>
      <c r="M153" s="3">
        <v>-177139.79</v>
      </c>
      <c r="N153" s="5">
        <f t="shared" si="24"/>
        <v>1367913.51</v>
      </c>
    </row>
    <row r="154" spans="1:14" ht="12.75" x14ac:dyDescent="0.2">
      <c r="A154" s="28" t="s">
        <v>95</v>
      </c>
      <c r="B154" s="12" t="s">
        <v>56</v>
      </c>
      <c r="C154" s="5" t="s">
        <v>7</v>
      </c>
      <c r="D154" s="20" t="s">
        <v>24</v>
      </c>
      <c r="E154" s="17" t="s">
        <v>122</v>
      </c>
      <c r="F154" s="14"/>
      <c r="G154" s="30">
        <v>700</v>
      </c>
      <c r="H154" s="9">
        <v>9529.51</v>
      </c>
      <c r="I154" s="9">
        <f t="shared" si="21"/>
        <v>6670657</v>
      </c>
      <c r="J154" s="2">
        <f t="shared" si="22"/>
        <v>555888.07999999996</v>
      </c>
      <c r="K154" s="3">
        <v>0</v>
      </c>
      <c r="L154" s="3">
        <f t="shared" si="23"/>
        <v>-16676.64</v>
      </c>
      <c r="M154" s="3">
        <v>-159085.82999999999</v>
      </c>
      <c r="N154" s="5">
        <f t="shared" si="24"/>
        <v>380125.61</v>
      </c>
    </row>
    <row r="155" spans="1:14" ht="12.75" x14ac:dyDescent="0.2">
      <c r="A155" s="28" t="s">
        <v>96</v>
      </c>
      <c r="B155" s="12" t="s">
        <v>56</v>
      </c>
      <c r="C155" s="1" t="s">
        <v>55</v>
      </c>
      <c r="D155" s="21" t="s">
        <v>25</v>
      </c>
      <c r="E155" s="4" t="s">
        <v>121</v>
      </c>
      <c r="F155" s="14"/>
      <c r="G155" s="30">
        <v>699</v>
      </c>
      <c r="H155" s="9">
        <v>8636.2999999999993</v>
      </c>
      <c r="I155" s="9">
        <f t="shared" si="21"/>
        <v>6036773.7000000002</v>
      </c>
      <c r="J155" s="2">
        <f t="shared" si="22"/>
        <v>503064.48</v>
      </c>
      <c r="K155" s="3">
        <v>0</v>
      </c>
      <c r="L155" s="3">
        <f t="shared" si="23"/>
        <v>-15091.93</v>
      </c>
      <c r="M155" s="3">
        <v>-36128.75</v>
      </c>
      <c r="N155" s="5">
        <f t="shared" si="24"/>
        <v>451843.8</v>
      </c>
    </row>
    <row r="156" spans="1:14" ht="12.75" x14ac:dyDescent="0.2">
      <c r="A156" s="29" t="s">
        <v>97</v>
      </c>
      <c r="B156" s="12" t="s">
        <v>56</v>
      </c>
      <c r="C156" s="5" t="s">
        <v>113</v>
      </c>
      <c r="D156" s="20" t="s">
        <v>45</v>
      </c>
      <c r="E156" s="5" t="s">
        <v>141</v>
      </c>
      <c r="G156" s="30">
        <v>470</v>
      </c>
      <c r="H156" s="9">
        <v>9372.32</v>
      </c>
      <c r="I156" s="9">
        <f t="shared" si="21"/>
        <v>4404990.4000000004</v>
      </c>
      <c r="J156" s="2">
        <f t="shared" si="22"/>
        <v>367082.53</v>
      </c>
      <c r="K156" s="3">
        <v>0</v>
      </c>
      <c r="L156" s="3">
        <f t="shared" si="23"/>
        <v>-11012.48</v>
      </c>
      <c r="M156" s="3">
        <v>-30623.46</v>
      </c>
      <c r="N156" s="5">
        <f t="shared" si="24"/>
        <v>325446.59000000003</v>
      </c>
    </row>
    <row r="157" spans="1:14" x14ac:dyDescent="0.25">
      <c r="A157" s="29" t="s">
        <v>97</v>
      </c>
      <c r="B157" s="12" t="s">
        <v>56</v>
      </c>
      <c r="C157" s="6" t="s">
        <v>113</v>
      </c>
      <c r="D157" t="s">
        <v>26</v>
      </c>
      <c r="E157" s="6" t="s">
        <v>142</v>
      </c>
      <c r="G157" s="30">
        <v>290</v>
      </c>
      <c r="H157" s="9">
        <v>9372.32</v>
      </c>
      <c r="I157" s="9">
        <f t="shared" si="21"/>
        <v>2717972.8</v>
      </c>
      <c r="J157" s="2">
        <f t="shared" si="22"/>
        <v>226497.73</v>
      </c>
      <c r="K157" s="3">
        <v>0</v>
      </c>
      <c r="L157" s="3">
        <f t="shared" si="23"/>
        <v>-6794.93</v>
      </c>
      <c r="M157" s="3">
        <v>-42453.120000000003</v>
      </c>
      <c r="N157" s="5">
        <f t="shared" si="24"/>
        <v>177249.68000000002</v>
      </c>
    </row>
    <row r="158" spans="1:14" x14ac:dyDescent="0.25">
      <c r="A158" s="29" t="s">
        <v>97</v>
      </c>
      <c r="B158" s="12" t="s">
        <v>56</v>
      </c>
      <c r="C158" s="8" t="s">
        <v>113</v>
      </c>
      <c r="D158" t="s">
        <v>27</v>
      </c>
      <c r="E158" s="8" t="s">
        <v>143</v>
      </c>
      <c r="G158" s="30">
        <v>260</v>
      </c>
      <c r="H158" s="9">
        <v>9372.32</v>
      </c>
      <c r="I158" s="9">
        <f t="shared" si="21"/>
        <v>2436803.2000000002</v>
      </c>
      <c r="J158" s="2">
        <f t="shared" si="22"/>
        <v>203066.93</v>
      </c>
      <c r="K158" s="3">
        <v>0</v>
      </c>
      <c r="L158" s="3">
        <f t="shared" si="23"/>
        <v>-6092.01</v>
      </c>
      <c r="M158" s="3">
        <v>0</v>
      </c>
      <c r="N158" s="5">
        <f t="shared" si="24"/>
        <v>196974.91999999998</v>
      </c>
    </row>
    <row r="159" spans="1:14" ht="12.75" x14ac:dyDescent="0.2">
      <c r="A159" s="29" t="s">
        <v>98</v>
      </c>
      <c r="B159" s="12" t="s">
        <v>59</v>
      </c>
      <c r="C159" s="5" t="s">
        <v>18</v>
      </c>
      <c r="D159" s="20" t="s">
        <v>50</v>
      </c>
      <c r="E159" s="5" t="s">
        <v>117</v>
      </c>
      <c r="G159" s="30">
        <v>448</v>
      </c>
      <c r="H159" s="9">
        <v>9664.43</v>
      </c>
      <c r="I159" s="9">
        <f t="shared" si="21"/>
        <v>4329664.6399999997</v>
      </c>
      <c r="J159" s="2">
        <f t="shared" si="22"/>
        <v>360805.39</v>
      </c>
      <c r="K159" s="3">
        <v>0</v>
      </c>
      <c r="L159" s="3">
        <f t="shared" si="23"/>
        <v>-10824.16</v>
      </c>
      <c r="M159" s="3">
        <v>-69801.56</v>
      </c>
      <c r="N159" s="5">
        <f t="shared" si="24"/>
        <v>280179.67000000004</v>
      </c>
    </row>
    <row r="160" spans="1:14" ht="12.75" x14ac:dyDescent="0.2">
      <c r="A160" s="29" t="s">
        <v>98</v>
      </c>
      <c r="B160" s="12" t="s">
        <v>59</v>
      </c>
      <c r="C160" s="5" t="s">
        <v>18</v>
      </c>
      <c r="D160" s="20" t="s">
        <v>28</v>
      </c>
      <c r="E160" s="5" t="s">
        <v>118</v>
      </c>
      <c r="G160" s="30">
        <v>291.5</v>
      </c>
      <c r="H160" s="9">
        <v>9664.43</v>
      </c>
      <c r="I160" s="9">
        <f t="shared" si="21"/>
        <v>2817181.35</v>
      </c>
      <c r="J160" s="2">
        <f t="shared" si="22"/>
        <v>234765.11</v>
      </c>
      <c r="K160" s="3">
        <v>0</v>
      </c>
      <c r="L160" s="3">
        <f t="shared" si="23"/>
        <v>-7042.95</v>
      </c>
      <c r="M160" s="3">
        <v>0</v>
      </c>
      <c r="N160" s="5">
        <f t="shared" si="24"/>
        <v>227722.15999999997</v>
      </c>
    </row>
    <row r="161" spans="1:14" ht="12.75" x14ac:dyDescent="0.2">
      <c r="A161" s="28" t="s">
        <v>98</v>
      </c>
      <c r="B161" s="12" t="s">
        <v>59</v>
      </c>
      <c r="C161" s="5" t="s">
        <v>18</v>
      </c>
      <c r="D161" s="20" t="s">
        <v>29</v>
      </c>
      <c r="E161" s="5" t="s">
        <v>119</v>
      </c>
      <c r="F161" s="14"/>
      <c r="G161" s="30">
        <v>171</v>
      </c>
      <c r="H161" s="9">
        <v>9664.43</v>
      </c>
      <c r="I161" s="9">
        <f t="shared" si="21"/>
        <v>1652617.53</v>
      </c>
      <c r="J161" s="2">
        <f t="shared" si="22"/>
        <v>137718.13</v>
      </c>
      <c r="K161" s="3">
        <v>0</v>
      </c>
      <c r="L161" s="3">
        <f t="shared" si="23"/>
        <v>-4131.54</v>
      </c>
      <c r="M161" s="3">
        <v>0</v>
      </c>
      <c r="N161" s="5">
        <f t="shared" si="24"/>
        <v>133586.59</v>
      </c>
    </row>
    <row r="162" spans="1:14" ht="12.75" x14ac:dyDescent="0.2">
      <c r="A162" s="28" t="s">
        <v>98</v>
      </c>
      <c r="B162" s="12" t="s">
        <v>59</v>
      </c>
      <c r="C162" s="5" t="s">
        <v>18</v>
      </c>
      <c r="D162" s="20" t="s">
        <v>67</v>
      </c>
      <c r="E162" s="5" t="s">
        <v>120</v>
      </c>
      <c r="F162" s="14"/>
      <c r="G162" s="30">
        <v>94</v>
      </c>
      <c r="H162" s="9">
        <v>9664.43</v>
      </c>
      <c r="I162" s="9">
        <f t="shared" si="21"/>
        <v>908456.42</v>
      </c>
      <c r="J162" s="2">
        <f t="shared" si="22"/>
        <v>75704.7</v>
      </c>
      <c r="K162" s="3">
        <v>0</v>
      </c>
      <c r="L162" s="3">
        <f t="shared" si="23"/>
        <v>-2271.14</v>
      </c>
      <c r="M162" s="3">
        <v>0</v>
      </c>
      <c r="N162" s="5">
        <f t="shared" si="24"/>
        <v>73433.56</v>
      </c>
    </row>
    <row r="163" spans="1:14" ht="12.75" x14ac:dyDescent="0.2">
      <c r="A163" s="29" t="s">
        <v>99</v>
      </c>
      <c r="B163" s="12" t="s">
        <v>64</v>
      </c>
      <c r="C163" s="5" t="s">
        <v>22</v>
      </c>
      <c r="D163" s="20" t="s">
        <v>52</v>
      </c>
      <c r="E163" s="5" t="s">
        <v>139</v>
      </c>
      <c r="G163" s="30">
        <v>110</v>
      </c>
      <c r="H163" s="9">
        <v>8787.19</v>
      </c>
      <c r="I163" s="9">
        <f t="shared" si="21"/>
        <v>966590.9</v>
      </c>
      <c r="J163" s="2">
        <f t="shared" si="22"/>
        <v>80549.240000000005</v>
      </c>
      <c r="K163" s="3">
        <v>0</v>
      </c>
      <c r="L163" s="3">
        <f t="shared" si="23"/>
        <v>-2416.48</v>
      </c>
      <c r="M163" s="3">
        <v>0</v>
      </c>
      <c r="N163" s="5">
        <f t="shared" si="24"/>
        <v>78132.760000000009</v>
      </c>
    </row>
    <row r="164" spans="1:14" ht="12.75" x14ac:dyDescent="0.2">
      <c r="A164" s="29" t="s">
        <v>100</v>
      </c>
      <c r="B164" s="12" t="s">
        <v>57</v>
      </c>
      <c r="C164" s="5" t="s">
        <v>57</v>
      </c>
      <c r="D164" s="20" t="s">
        <v>110</v>
      </c>
      <c r="E164" s="5" t="s">
        <v>127</v>
      </c>
      <c r="G164" s="30">
        <v>795.68</v>
      </c>
      <c r="H164" s="9">
        <v>8614.56</v>
      </c>
      <c r="I164" s="9">
        <f t="shared" si="21"/>
        <v>6854433.0999999996</v>
      </c>
      <c r="J164" s="2">
        <f t="shared" si="22"/>
        <v>571202.76</v>
      </c>
      <c r="K164" s="3">
        <v>0</v>
      </c>
      <c r="L164" s="3">
        <f t="shared" si="23"/>
        <v>-17136.080000000002</v>
      </c>
      <c r="M164" s="3">
        <v>0</v>
      </c>
      <c r="N164" s="5">
        <f t="shared" si="24"/>
        <v>554066.68000000005</v>
      </c>
    </row>
    <row r="165" spans="1:14" ht="12.75" x14ac:dyDescent="0.2">
      <c r="A165" s="29" t="s">
        <v>100</v>
      </c>
      <c r="B165" s="12" t="s">
        <v>57</v>
      </c>
      <c r="C165" s="1" t="s">
        <v>57</v>
      </c>
      <c r="D165" s="21" t="s">
        <v>30</v>
      </c>
      <c r="E165" s="1" t="s">
        <v>128</v>
      </c>
      <c r="G165" s="30">
        <v>1186</v>
      </c>
      <c r="H165" s="9">
        <v>8614.56</v>
      </c>
      <c r="I165" s="9">
        <f t="shared" si="21"/>
        <v>10216868.16</v>
      </c>
      <c r="J165" s="2">
        <f t="shared" si="22"/>
        <v>851405.68</v>
      </c>
      <c r="K165" s="3">
        <v>0</v>
      </c>
      <c r="L165" s="3">
        <f t="shared" si="23"/>
        <v>-25542.17</v>
      </c>
      <c r="M165" s="3">
        <v>-98961.25</v>
      </c>
      <c r="N165" s="5">
        <f t="shared" si="24"/>
        <v>726902.26</v>
      </c>
    </row>
    <row r="166" spans="1:14" ht="12.75" x14ac:dyDescent="0.2">
      <c r="A166" s="29" t="s">
        <v>101</v>
      </c>
      <c r="B166" s="12" t="s">
        <v>8</v>
      </c>
      <c r="C166" s="5" t="s">
        <v>8</v>
      </c>
      <c r="D166" s="20" t="s">
        <v>31</v>
      </c>
      <c r="E166" s="5" t="s">
        <v>130</v>
      </c>
      <c r="G166" s="30">
        <v>319</v>
      </c>
      <c r="H166" s="9">
        <v>9407.43</v>
      </c>
      <c r="I166" s="9">
        <f t="shared" si="21"/>
        <v>3000970.17</v>
      </c>
      <c r="J166" s="2">
        <f t="shared" si="22"/>
        <v>250080.85</v>
      </c>
      <c r="K166" s="3">
        <v>0</v>
      </c>
      <c r="L166" s="3">
        <f t="shared" si="23"/>
        <v>-7502.43</v>
      </c>
      <c r="M166" s="3">
        <v>0</v>
      </c>
      <c r="N166" s="5">
        <f t="shared" si="24"/>
        <v>242578.42</v>
      </c>
    </row>
    <row r="167" spans="1:14" ht="12.75" x14ac:dyDescent="0.2">
      <c r="A167" s="28" t="s">
        <v>102</v>
      </c>
      <c r="B167" s="14" t="s">
        <v>60</v>
      </c>
      <c r="C167" s="1" t="s">
        <v>9</v>
      </c>
      <c r="D167" s="21" t="s">
        <v>88</v>
      </c>
      <c r="E167" s="4" t="s">
        <v>89</v>
      </c>
      <c r="G167" s="30">
        <v>420</v>
      </c>
      <c r="H167" s="9">
        <v>8892.76</v>
      </c>
      <c r="I167" s="9">
        <f t="shared" si="21"/>
        <v>3734959.2</v>
      </c>
      <c r="J167" s="2">
        <f t="shared" si="22"/>
        <v>311246.59999999998</v>
      </c>
      <c r="K167" s="3">
        <v>0</v>
      </c>
      <c r="L167" s="3">
        <f t="shared" si="23"/>
        <v>-9337.4</v>
      </c>
      <c r="M167" s="3">
        <v>0</v>
      </c>
      <c r="N167" s="5">
        <f t="shared" si="24"/>
        <v>301909.19999999995</v>
      </c>
    </row>
    <row r="168" spans="1:14" ht="12.75" x14ac:dyDescent="0.2">
      <c r="A168" s="28" t="s">
        <v>102</v>
      </c>
      <c r="B168" s="14" t="s">
        <v>60</v>
      </c>
      <c r="C168" s="1" t="s">
        <v>9</v>
      </c>
      <c r="D168" s="21" t="s">
        <v>49</v>
      </c>
      <c r="E168" s="1" t="s">
        <v>48</v>
      </c>
      <c r="F168" s="14"/>
      <c r="G168" s="30">
        <v>784</v>
      </c>
      <c r="H168" s="9">
        <v>8892.76</v>
      </c>
      <c r="I168" s="9">
        <f t="shared" si="21"/>
        <v>6971923.8399999999</v>
      </c>
      <c r="J168" s="2">
        <f t="shared" si="22"/>
        <v>580993.65</v>
      </c>
      <c r="K168" s="3">
        <v>0</v>
      </c>
      <c r="L168" s="3">
        <f t="shared" si="23"/>
        <v>-17429.810000000001</v>
      </c>
      <c r="M168" s="3">
        <v>-105949.49</v>
      </c>
      <c r="N168" s="5">
        <f t="shared" si="24"/>
        <v>457614.35</v>
      </c>
    </row>
    <row r="169" spans="1:14" ht="12.75" x14ac:dyDescent="0.2">
      <c r="A169" s="28" t="s">
        <v>102</v>
      </c>
      <c r="B169" s="14" t="s">
        <v>60</v>
      </c>
      <c r="C169" s="1" t="s">
        <v>9</v>
      </c>
      <c r="D169" s="21" t="s">
        <v>33</v>
      </c>
      <c r="E169" s="1" t="s">
        <v>10</v>
      </c>
      <c r="F169" s="14"/>
      <c r="G169" s="30">
        <v>412</v>
      </c>
      <c r="H169" s="9">
        <v>8892.76</v>
      </c>
      <c r="I169" s="9">
        <f t="shared" si="21"/>
        <v>3663817.12</v>
      </c>
      <c r="J169" s="2">
        <f t="shared" si="22"/>
        <v>305318.09000000003</v>
      </c>
      <c r="K169" s="3">
        <v>0</v>
      </c>
      <c r="L169" s="3">
        <f t="shared" si="23"/>
        <v>-9159.5400000000009</v>
      </c>
      <c r="M169" s="3">
        <v>-42553.13</v>
      </c>
      <c r="N169" s="5">
        <f t="shared" si="24"/>
        <v>253605.42000000004</v>
      </c>
    </row>
    <row r="170" spans="1:14" ht="12.75" x14ac:dyDescent="0.2">
      <c r="A170" s="28" t="s">
        <v>102</v>
      </c>
      <c r="B170" s="14" t="s">
        <v>60</v>
      </c>
      <c r="C170" s="5" t="s">
        <v>9</v>
      </c>
      <c r="D170" s="20" t="s">
        <v>34</v>
      </c>
      <c r="E170" s="5" t="s">
        <v>123</v>
      </c>
      <c r="F170" s="14"/>
      <c r="G170" s="30">
        <v>656</v>
      </c>
      <c r="H170" s="9">
        <v>8892.76</v>
      </c>
      <c r="I170" s="9">
        <f t="shared" si="21"/>
        <v>5833650.5599999996</v>
      </c>
      <c r="J170" s="2">
        <f t="shared" si="22"/>
        <v>486137.55</v>
      </c>
      <c r="K170" s="3">
        <v>0</v>
      </c>
      <c r="L170" s="3">
        <f t="shared" si="23"/>
        <v>-14584.13</v>
      </c>
      <c r="M170" s="3">
        <v>-165428.13</v>
      </c>
      <c r="N170" s="5">
        <f t="shared" si="24"/>
        <v>306125.28999999998</v>
      </c>
    </row>
    <row r="171" spans="1:14" ht="12.75" x14ac:dyDescent="0.2">
      <c r="A171" s="28" t="s">
        <v>102</v>
      </c>
      <c r="B171" s="14" t="s">
        <v>60</v>
      </c>
      <c r="C171" s="5" t="s">
        <v>9</v>
      </c>
      <c r="D171" s="20" t="s">
        <v>35</v>
      </c>
      <c r="E171" s="5" t="s">
        <v>124</v>
      </c>
      <c r="F171" s="14"/>
      <c r="G171" s="30">
        <v>279.5</v>
      </c>
      <c r="H171" s="9">
        <v>8892.76</v>
      </c>
      <c r="I171" s="9">
        <f t="shared" si="21"/>
        <v>2485526.42</v>
      </c>
      <c r="J171" s="2">
        <f t="shared" si="22"/>
        <v>207127.2</v>
      </c>
      <c r="K171" s="3">
        <v>0</v>
      </c>
      <c r="L171" s="3">
        <f t="shared" si="23"/>
        <v>-6213.82</v>
      </c>
      <c r="M171" s="3">
        <v>0</v>
      </c>
      <c r="N171" s="5">
        <f t="shared" si="24"/>
        <v>200913.38</v>
      </c>
    </row>
    <row r="172" spans="1:14" ht="12.75" x14ac:dyDescent="0.2">
      <c r="A172" s="28" t="s">
        <v>102</v>
      </c>
      <c r="B172" s="14" t="s">
        <v>60</v>
      </c>
      <c r="C172" s="1" t="s">
        <v>9</v>
      </c>
      <c r="D172" s="21" t="s">
        <v>37</v>
      </c>
      <c r="E172" s="1" t="s">
        <v>125</v>
      </c>
      <c r="G172" s="30">
        <v>322</v>
      </c>
      <c r="H172" s="9">
        <v>8892.76</v>
      </c>
      <c r="I172" s="9">
        <f t="shared" si="21"/>
        <v>2863468.72</v>
      </c>
      <c r="J172" s="2">
        <f t="shared" si="22"/>
        <v>238622.39</v>
      </c>
      <c r="K172" s="3">
        <v>0</v>
      </c>
      <c r="L172" s="3">
        <f t="shared" si="23"/>
        <v>-7158.67</v>
      </c>
      <c r="M172" s="3">
        <v>-17523.8</v>
      </c>
      <c r="N172" s="5">
        <f t="shared" si="24"/>
        <v>213939.92</v>
      </c>
    </row>
    <row r="173" spans="1:14" ht="12.75" x14ac:dyDescent="0.2">
      <c r="A173" s="28" t="s">
        <v>102</v>
      </c>
      <c r="B173" s="14" t="s">
        <v>60</v>
      </c>
      <c r="C173" s="1" t="s">
        <v>9</v>
      </c>
      <c r="D173" s="21" t="s">
        <v>84</v>
      </c>
      <c r="E173" s="1" t="s">
        <v>91</v>
      </c>
      <c r="F173" s="14"/>
      <c r="G173" s="30">
        <v>250</v>
      </c>
      <c r="H173" s="9">
        <v>8892.76</v>
      </c>
      <c r="I173" s="9">
        <f t="shared" si="21"/>
        <v>2223190</v>
      </c>
      <c r="J173" s="2">
        <f t="shared" si="22"/>
        <v>185265.83</v>
      </c>
      <c r="K173" s="3">
        <v>0</v>
      </c>
      <c r="L173" s="3">
        <f t="shared" si="23"/>
        <v>-5557.98</v>
      </c>
      <c r="M173" s="3">
        <v>0</v>
      </c>
      <c r="N173" s="5">
        <f t="shared" si="24"/>
        <v>179707.84999999998</v>
      </c>
    </row>
    <row r="174" spans="1:14" ht="12.75" x14ac:dyDescent="0.2">
      <c r="A174" s="28" t="s">
        <v>102</v>
      </c>
      <c r="B174" s="14" t="s">
        <v>60</v>
      </c>
      <c r="C174" s="7" t="s">
        <v>9</v>
      </c>
      <c r="D174" s="20" t="s">
        <v>36</v>
      </c>
      <c r="E174" s="7" t="s">
        <v>19</v>
      </c>
      <c r="G174" s="30">
        <v>328.5</v>
      </c>
      <c r="H174" s="9">
        <v>8892.76</v>
      </c>
      <c r="I174" s="9">
        <f t="shared" si="21"/>
        <v>2921271.66</v>
      </c>
      <c r="J174" s="2">
        <f t="shared" si="22"/>
        <v>243439.31</v>
      </c>
      <c r="K174" s="3">
        <v>0</v>
      </c>
      <c r="L174" s="3">
        <f t="shared" si="23"/>
        <v>-7303.18</v>
      </c>
      <c r="M174" s="3">
        <v>0</v>
      </c>
      <c r="N174" s="5">
        <f t="shared" si="24"/>
        <v>236136.13</v>
      </c>
    </row>
    <row r="175" spans="1:14" ht="12.75" x14ac:dyDescent="0.2">
      <c r="A175" s="28" t="s">
        <v>102</v>
      </c>
      <c r="B175" s="14" t="s">
        <v>60</v>
      </c>
      <c r="C175" s="1" t="s">
        <v>9</v>
      </c>
      <c r="D175" s="20" t="s">
        <v>32</v>
      </c>
      <c r="E175" s="1" t="s">
        <v>126</v>
      </c>
      <c r="G175" s="30">
        <v>920</v>
      </c>
      <c r="H175" s="9">
        <v>8892.76</v>
      </c>
      <c r="I175" s="9">
        <f t="shared" si="21"/>
        <v>8181339.2000000002</v>
      </c>
      <c r="J175" s="2">
        <f t="shared" si="22"/>
        <v>681778.27</v>
      </c>
      <c r="K175" s="3">
        <v>0</v>
      </c>
      <c r="L175" s="3">
        <f t="shared" si="23"/>
        <v>-20453.349999999999</v>
      </c>
      <c r="M175" s="3">
        <v>-63601.67</v>
      </c>
      <c r="N175" s="5">
        <f t="shared" si="24"/>
        <v>597723.25</v>
      </c>
    </row>
    <row r="176" spans="1:14" ht="12.75" x14ac:dyDescent="0.2">
      <c r="A176" s="29" t="s">
        <v>103</v>
      </c>
      <c r="B176" s="12" t="s">
        <v>63</v>
      </c>
      <c r="C176" s="5" t="s">
        <v>11</v>
      </c>
      <c r="D176" s="20" t="s">
        <v>38</v>
      </c>
      <c r="E176" s="5" t="s">
        <v>137</v>
      </c>
      <c r="G176" s="30">
        <v>315</v>
      </c>
      <c r="H176" s="9">
        <v>9317.09</v>
      </c>
      <c r="I176" s="9">
        <f t="shared" si="21"/>
        <v>2934883.35</v>
      </c>
      <c r="J176" s="2">
        <f t="shared" si="22"/>
        <v>244573.61</v>
      </c>
      <c r="K176" s="3">
        <v>0</v>
      </c>
      <c r="L176" s="3">
        <f t="shared" si="23"/>
        <v>-7337.21</v>
      </c>
      <c r="M176" s="3">
        <v>0</v>
      </c>
      <c r="N176" s="5">
        <f t="shared" si="24"/>
        <v>237236.4</v>
      </c>
    </row>
    <row r="177" spans="1:14" ht="12.75" x14ac:dyDescent="0.2">
      <c r="A177" s="29" t="s">
        <v>103</v>
      </c>
      <c r="B177" s="12" t="s">
        <v>63</v>
      </c>
      <c r="C177" s="7" t="s">
        <v>11</v>
      </c>
      <c r="D177" s="21" t="s">
        <v>39</v>
      </c>
      <c r="E177" s="7" t="s">
        <v>138</v>
      </c>
      <c r="G177" s="30">
        <v>393</v>
      </c>
      <c r="H177" s="9">
        <v>9317.09</v>
      </c>
      <c r="I177" s="9">
        <f t="shared" si="21"/>
        <v>3661616.37</v>
      </c>
      <c r="J177" s="2">
        <f t="shared" si="22"/>
        <v>305134.7</v>
      </c>
      <c r="K177" s="3">
        <v>0</v>
      </c>
      <c r="L177" s="3">
        <f t="shared" si="23"/>
        <v>-9154.0400000000009</v>
      </c>
      <c r="M177" s="3">
        <v>-42338.39</v>
      </c>
      <c r="N177" s="5">
        <f t="shared" si="24"/>
        <v>253642.27000000002</v>
      </c>
    </row>
    <row r="178" spans="1:14" ht="12.75" x14ac:dyDescent="0.2">
      <c r="A178" s="29" t="s">
        <v>104</v>
      </c>
      <c r="B178" s="12" t="s">
        <v>54</v>
      </c>
      <c r="C178" s="1" t="s">
        <v>54</v>
      </c>
      <c r="D178" s="21" t="s">
        <v>66</v>
      </c>
      <c r="E178" s="1" t="s">
        <v>53</v>
      </c>
      <c r="G178" s="30">
        <v>715</v>
      </c>
      <c r="H178" s="9">
        <v>8760.91</v>
      </c>
      <c r="I178" s="9">
        <f t="shared" si="21"/>
        <v>6264050.6500000004</v>
      </c>
      <c r="J178" s="2">
        <f t="shared" si="22"/>
        <v>522004.22</v>
      </c>
      <c r="K178" s="3">
        <v>0</v>
      </c>
      <c r="L178" s="3">
        <f t="shared" si="23"/>
        <v>-15660.13</v>
      </c>
      <c r="M178" s="3">
        <v>-52784.149999999994</v>
      </c>
      <c r="N178" s="5">
        <f t="shared" si="24"/>
        <v>453559.93999999994</v>
      </c>
    </row>
    <row r="179" spans="1:14" ht="12.75" x14ac:dyDescent="0.2">
      <c r="A179" s="29" t="s">
        <v>105</v>
      </c>
      <c r="B179" s="12" t="s">
        <v>61</v>
      </c>
      <c r="C179" s="7" t="s">
        <v>12</v>
      </c>
      <c r="D179" s="21" t="s">
        <v>40</v>
      </c>
      <c r="E179" s="7" t="s">
        <v>129</v>
      </c>
      <c r="G179" s="30">
        <v>189</v>
      </c>
      <c r="H179" s="9">
        <v>8980.56</v>
      </c>
      <c r="I179" s="9">
        <f t="shared" si="21"/>
        <v>1697325.84</v>
      </c>
      <c r="J179" s="2">
        <f t="shared" si="22"/>
        <v>141443.82</v>
      </c>
      <c r="K179" s="3">
        <v>0</v>
      </c>
      <c r="L179" s="3">
        <f t="shared" si="23"/>
        <v>-4243.3100000000004</v>
      </c>
      <c r="M179" s="3">
        <v>0</v>
      </c>
      <c r="N179" s="5">
        <f t="shared" si="24"/>
        <v>137200.51</v>
      </c>
    </row>
    <row r="180" spans="1:14" ht="12.75" x14ac:dyDescent="0.2">
      <c r="A180" s="29" t="s">
        <v>105</v>
      </c>
      <c r="B180" s="12" t="s">
        <v>61</v>
      </c>
      <c r="C180" s="5" t="s">
        <v>12</v>
      </c>
      <c r="D180" s="20" t="s">
        <v>41</v>
      </c>
      <c r="E180" s="5" t="s">
        <v>13</v>
      </c>
      <c r="G180" s="30">
        <v>242</v>
      </c>
      <c r="H180" s="9">
        <v>8980.56</v>
      </c>
      <c r="I180" s="9">
        <f t="shared" si="21"/>
        <v>2173295.52</v>
      </c>
      <c r="J180" s="2">
        <f t="shared" si="22"/>
        <v>181107.96</v>
      </c>
      <c r="K180" s="3">
        <v>0</v>
      </c>
      <c r="L180" s="3">
        <f t="shared" si="23"/>
        <v>-5433.24</v>
      </c>
      <c r="M180" s="3">
        <v>0</v>
      </c>
      <c r="N180" s="5">
        <f t="shared" si="24"/>
        <v>175674.72</v>
      </c>
    </row>
    <row r="181" spans="1:14" ht="12.75" x14ac:dyDescent="0.2">
      <c r="A181" s="29" t="s">
        <v>106</v>
      </c>
      <c r="B181" s="12" t="s">
        <v>62</v>
      </c>
      <c r="C181" s="1" t="s">
        <v>14</v>
      </c>
      <c r="D181" s="21" t="s">
        <v>86</v>
      </c>
      <c r="E181" s="1" t="s">
        <v>136</v>
      </c>
      <c r="G181" s="30">
        <v>352.5</v>
      </c>
      <c r="H181" s="9">
        <v>8501.65</v>
      </c>
      <c r="I181" s="9">
        <f t="shared" si="21"/>
        <v>2996831.63</v>
      </c>
      <c r="J181" s="2">
        <f t="shared" si="22"/>
        <v>249735.97</v>
      </c>
      <c r="K181" s="3">
        <v>0</v>
      </c>
      <c r="L181" s="3">
        <f t="shared" si="23"/>
        <v>-7492.08</v>
      </c>
      <c r="M181" s="3">
        <v>0</v>
      </c>
      <c r="N181" s="5">
        <f t="shared" si="24"/>
        <v>242243.89</v>
      </c>
    </row>
    <row r="182" spans="1:14" ht="12.75" x14ac:dyDescent="0.2">
      <c r="A182" s="29" t="s">
        <v>106</v>
      </c>
      <c r="B182" s="12" t="s">
        <v>62</v>
      </c>
      <c r="C182" s="1" t="s">
        <v>14</v>
      </c>
      <c r="D182" s="21" t="s">
        <v>85</v>
      </c>
      <c r="E182" s="1" t="s">
        <v>90</v>
      </c>
      <c r="G182" s="30">
        <v>191</v>
      </c>
      <c r="H182" s="9">
        <v>8501.65</v>
      </c>
      <c r="I182" s="9">
        <f t="shared" si="21"/>
        <v>1623815.15</v>
      </c>
      <c r="J182" s="2">
        <f t="shared" si="22"/>
        <v>135317.93</v>
      </c>
      <c r="K182" s="3">
        <v>0</v>
      </c>
      <c r="L182" s="3">
        <f t="shared" si="23"/>
        <v>-4059.54</v>
      </c>
      <c r="M182" s="3">
        <v>0</v>
      </c>
      <c r="N182" s="5">
        <f t="shared" si="24"/>
        <v>131258.38999999998</v>
      </c>
    </row>
    <row r="183" spans="1:14" ht="12.75" x14ac:dyDescent="0.2">
      <c r="A183" s="29" t="s">
        <v>106</v>
      </c>
      <c r="B183" s="12" t="s">
        <v>62</v>
      </c>
      <c r="C183" s="1" t="s">
        <v>14</v>
      </c>
      <c r="D183" s="21" t="s">
        <v>42</v>
      </c>
      <c r="E183" s="1" t="s">
        <v>132</v>
      </c>
      <c r="G183" s="30">
        <v>215</v>
      </c>
      <c r="H183" s="9">
        <v>8501.65</v>
      </c>
      <c r="I183" s="9">
        <f t="shared" si="21"/>
        <v>1827854.75</v>
      </c>
      <c r="J183" s="2">
        <f t="shared" si="22"/>
        <v>152321.23000000001</v>
      </c>
      <c r="K183" s="3">
        <v>0</v>
      </c>
      <c r="L183" s="3">
        <f t="shared" si="23"/>
        <v>-4569.6400000000003</v>
      </c>
      <c r="M183" s="3">
        <v>0</v>
      </c>
      <c r="N183" s="5">
        <f t="shared" si="24"/>
        <v>147751.59</v>
      </c>
    </row>
    <row r="184" spans="1:14" ht="12.75" x14ac:dyDescent="0.2">
      <c r="A184" s="29" t="s">
        <v>106</v>
      </c>
      <c r="B184" s="12" t="s">
        <v>62</v>
      </c>
      <c r="C184" s="1" t="s">
        <v>14</v>
      </c>
      <c r="D184" s="21" t="s">
        <v>111</v>
      </c>
      <c r="E184" s="1" t="s">
        <v>133</v>
      </c>
      <c r="G184" s="30">
        <v>525.29999999999995</v>
      </c>
      <c r="H184" s="9">
        <v>8501.65</v>
      </c>
      <c r="I184" s="9">
        <f t="shared" si="21"/>
        <v>4465916.75</v>
      </c>
      <c r="J184" s="2">
        <f t="shared" si="22"/>
        <v>372159.73</v>
      </c>
      <c r="K184" s="3">
        <v>0</v>
      </c>
      <c r="L184" s="3">
        <f t="shared" si="23"/>
        <v>-11164.79</v>
      </c>
      <c r="M184" s="3">
        <v>0</v>
      </c>
      <c r="N184" s="5">
        <f t="shared" si="24"/>
        <v>360994.94</v>
      </c>
    </row>
    <row r="185" spans="1:14" ht="12.75" x14ac:dyDescent="0.2">
      <c r="A185" s="29" t="s">
        <v>106</v>
      </c>
      <c r="B185" s="12" t="s">
        <v>62</v>
      </c>
      <c r="C185" s="1" t="s">
        <v>14</v>
      </c>
      <c r="D185" s="21" t="s">
        <v>87</v>
      </c>
      <c r="E185" s="1" t="s">
        <v>134</v>
      </c>
      <c r="G185" s="30">
        <v>747.5</v>
      </c>
      <c r="H185" s="9">
        <v>8501.65</v>
      </c>
      <c r="I185" s="9">
        <f t="shared" si="21"/>
        <v>6354983.3799999999</v>
      </c>
      <c r="J185" s="2">
        <f t="shared" si="22"/>
        <v>529581.94999999995</v>
      </c>
      <c r="K185" s="3">
        <v>0</v>
      </c>
      <c r="L185" s="3">
        <f t="shared" si="23"/>
        <v>-15887.46</v>
      </c>
      <c r="M185" s="3">
        <v>0</v>
      </c>
      <c r="N185" s="5">
        <f t="shared" si="24"/>
        <v>513694.48999999993</v>
      </c>
    </row>
    <row r="186" spans="1:14" ht="12.75" x14ac:dyDescent="0.2">
      <c r="A186" s="29" t="s">
        <v>106</v>
      </c>
      <c r="B186" s="12" t="s">
        <v>62</v>
      </c>
      <c r="C186" s="1" t="s">
        <v>14</v>
      </c>
      <c r="D186" s="21" t="s">
        <v>43</v>
      </c>
      <c r="E186" s="1" t="s">
        <v>135</v>
      </c>
      <c r="G186" s="30">
        <v>1259</v>
      </c>
      <c r="H186" s="9">
        <v>8501.65</v>
      </c>
      <c r="I186" s="9">
        <f t="shared" si="21"/>
        <v>10703577.35</v>
      </c>
      <c r="J186" s="2">
        <f t="shared" si="22"/>
        <v>891964.78</v>
      </c>
      <c r="K186" s="3">
        <v>0</v>
      </c>
      <c r="L186" s="3">
        <f t="shared" si="23"/>
        <v>-26758.94</v>
      </c>
      <c r="M186" s="3">
        <v>-176158.55</v>
      </c>
      <c r="N186" s="5">
        <f t="shared" si="24"/>
        <v>689047.29</v>
      </c>
    </row>
    <row r="187" spans="1:14" x14ac:dyDescent="0.25">
      <c r="A187" s="12" t="s">
        <v>106</v>
      </c>
      <c r="B187" s="12" t="s">
        <v>62</v>
      </c>
      <c r="C187" s="12" t="s">
        <v>14</v>
      </c>
      <c r="D187" t="s">
        <v>144</v>
      </c>
      <c r="E187" s="12" t="s">
        <v>145</v>
      </c>
      <c r="G187" s="30">
        <v>50</v>
      </c>
      <c r="H187" s="9">
        <v>8501.65</v>
      </c>
      <c r="I187" s="9">
        <f t="shared" si="21"/>
        <v>425082.5</v>
      </c>
      <c r="J187" s="2">
        <f t="shared" si="22"/>
        <v>35423.54</v>
      </c>
      <c r="K187" s="3">
        <v>0</v>
      </c>
      <c r="L187" s="3">
        <f t="shared" si="23"/>
        <v>-1062.71</v>
      </c>
      <c r="M187" s="3">
        <v>0</v>
      </c>
      <c r="N187" s="5">
        <f t="shared" si="24"/>
        <v>34360.83</v>
      </c>
    </row>
    <row r="188" spans="1:14" ht="12.75" x14ac:dyDescent="0.2">
      <c r="A188" s="29" t="s">
        <v>107</v>
      </c>
      <c r="B188" s="12" t="s">
        <v>58</v>
      </c>
      <c r="C188" s="1" t="s">
        <v>15</v>
      </c>
      <c r="D188" s="21" t="s">
        <v>44</v>
      </c>
      <c r="E188" s="1" t="s">
        <v>16</v>
      </c>
      <c r="G188" s="30">
        <v>897</v>
      </c>
      <c r="H188" s="9">
        <v>8501.65</v>
      </c>
      <c r="I188" s="9">
        <f t="shared" si="21"/>
        <v>7625980.0499999998</v>
      </c>
      <c r="J188" s="2">
        <f t="shared" si="22"/>
        <v>635498.34</v>
      </c>
      <c r="K188" s="3">
        <v>0</v>
      </c>
      <c r="L188" s="3">
        <f t="shared" si="23"/>
        <v>-19064.95</v>
      </c>
      <c r="M188" s="3">
        <v>-111179.38</v>
      </c>
      <c r="N188" s="5">
        <f t="shared" si="24"/>
        <v>505254.01</v>
      </c>
    </row>
    <row r="189" spans="1:14" ht="12.75" x14ac:dyDescent="0.2">
      <c r="A189" s="29" t="s">
        <v>107</v>
      </c>
      <c r="B189" s="12" t="s">
        <v>58</v>
      </c>
      <c r="C189" s="1" t="s">
        <v>15</v>
      </c>
      <c r="D189" s="21" t="s">
        <v>51</v>
      </c>
      <c r="E189" s="1" t="s">
        <v>131</v>
      </c>
      <c r="G189" s="30">
        <v>61</v>
      </c>
      <c r="H189" s="9">
        <v>8501.65</v>
      </c>
      <c r="I189" s="9">
        <f t="shared" si="21"/>
        <v>518600.65</v>
      </c>
      <c r="J189" s="2">
        <f t="shared" si="22"/>
        <v>43216.72</v>
      </c>
      <c r="K189" s="3">
        <v>0</v>
      </c>
      <c r="L189" s="3">
        <f t="shared" si="23"/>
        <v>-1296.5</v>
      </c>
      <c r="M189" s="3">
        <v>0</v>
      </c>
      <c r="N189" s="5">
        <f t="shared" si="24"/>
        <v>41920.22</v>
      </c>
    </row>
    <row r="190" spans="1:14" x14ac:dyDescent="0.25">
      <c r="A190" s="29" t="s">
        <v>45</v>
      </c>
      <c r="B190" s="12" t="s">
        <v>151</v>
      </c>
      <c r="C190" s="12" t="s">
        <v>146</v>
      </c>
      <c r="D190" t="s">
        <v>147</v>
      </c>
      <c r="E190" s="12" t="s">
        <v>148</v>
      </c>
      <c r="G190" s="30">
        <v>30</v>
      </c>
      <c r="H190" s="9">
        <v>8599.58</v>
      </c>
      <c r="I190" s="9">
        <f t="shared" si="21"/>
        <v>257987.4</v>
      </c>
      <c r="J190" s="2">
        <f t="shared" si="22"/>
        <v>21498.95</v>
      </c>
      <c r="K190" s="3">
        <v>0</v>
      </c>
      <c r="L190" s="3">
        <f t="shared" si="23"/>
        <v>-644.97</v>
      </c>
      <c r="M190" s="3">
        <v>0</v>
      </c>
      <c r="N190" s="5">
        <f t="shared" si="24"/>
        <v>20853.98</v>
      </c>
    </row>
    <row r="191" spans="1:14" ht="12.75" x14ac:dyDescent="0.2">
      <c r="A191" s="29" t="s">
        <v>108</v>
      </c>
      <c r="B191" s="12" t="s">
        <v>65</v>
      </c>
      <c r="C191" s="5" t="s">
        <v>112</v>
      </c>
      <c r="D191" s="20" t="s">
        <v>47</v>
      </c>
      <c r="E191" s="5" t="s">
        <v>140</v>
      </c>
      <c r="G191" s="30">
        <v>134</v>
      </c>
      <c r="H191" s="9">
        <v>8883.06</v>
      </c>
      <c r="I191" s="9">
        <f t="shared" si="21"/>
        <v>1190330.04</v>
      </c>
      <c r="J191" s="2">
        <f t="shared" si="22"/>
        <v>99194.17</v>
      </c>
      <c r="K191" s="3">
        <v>0</v>
      </c>
      <c r="L191" s="3">
        <f t="shared" si="23"/>
        <v>-2975.83</v>
      </c>
      <c r="M191" s="3">
        <v>0</v>
      </c>
      <c r="N191" s="5">
        <f t="shared" si="24"/>
        <v>96218.34</v>
      </c>
    </row>
    <row r="192" spans="1:14" x14ac:dyDescent="0.25">
      <c r="J192" s="15"/>
      <c r="L192" s="8"/>
    </row>
    <row r="193" spans="1:14" x14ac:dyDescent="0.25">
      <c r="G193" s="31">
        <f>SUM(G151:G192)</f>
        <v>21418.48</v>
      </c>
      <c r="I193" s="8">
        <f>SUM(I151:I192)</f>
        <v>190000720.83000001</v>
      </c>
      <c r="J193" s="8">
        <f t="shared" ref="J193:N193" si="25">SUM(J151:J192)</f>
        <v>15833393.399999999</v>
      </c>
      <c r="K193" s="8">
        <f t="shared" si="25"/>
        <v>0</v>
      </c>
      <c r="L193" s="8">
        <f t="shared" si="25"/>
        <v>-475001.82</v>
      </c>
      <c r="M193" s="8">
        <f t="shared" si="25"/>
        <v>-1593687.0899999999</v>
      </c>
      <c r="N193" s="8">
        <f t="shared" si="25"/>
        <v>13764704.49</v>
      </c>
    </row>
    <row r="194" spans="1:14" x14ac:dyDescent="0.25">
      <c r="L194" s="8"/>
      <c r="N194" s="8">
        <f>N193-L193</f>
        <v>14239706.310000001</v>
      </c>
    </row>
    <row r="197" spans="1:14" ht="12.75" x14ac:dyDescent="0.2">
      <c r="A197" s="16" t="s">
        <v>150</v>
      </c>
      <c r="B197" s="16"/>
      <c r="C197" s="10"/>
      <c r="D197" s="10"/>
      <c r="E197" s="16"/>
      <c r="F197" s="18"/>
      <c r="G197" s="18"/>
      <c r="H197" s="18"/>
      <c r="I197" s="18"/>
      <c r="J197" s="18"/>
      <c r="K197" s="18"/>
      <c r="L197" s="18"/>
      <c r="M197" s="18"/>
      <c r="N197" s="18"/>
    </row>
    <row r="198" spans="1:14" ht="89.25" x14ac:dyDescent="0.2">
      <c r="A198" s="19" t="s">
        <v>159</v>
      </c>
      <c r="B198" s="19"/>
      <c r="C198" s="10"/>
      <c r="D198" s="10" t="s">
        <v>20</v>
      </c>
      <c r="E198" s="16" t="s">
        <v>21</v>
      </c>
      <c r="F198" s="11"/>
      <c r="G198" s="22" t="s">
        <v>0</v>
      </c>
      <c r="H198" s="22" t="s">
        <v>1</v>
      </c>
      <c r="I198" s="22" t="s">
        <v>2</v>
      </c>
      <c r="J198" s="22" t="s">
        <v>3</v>
      </c>
      <c r="K198" s="22" t="s">
        <v>4</v>
      </c>
      <c r="L198" s="22" t="s">
        <v>5</v>
      </c>
      <c r="M198" s="22" t="s">
        <v>17</v>
      </c>
      <c r="N198" s="22" t="s">
        <v>6</v>
      </c>
    </row>
    <row r="199" spans="1:14" x14ac:dyDescent="0.25">
      <c r="C199" s="6"/>
      <c r="E199" s="6"/>
      <c r="F199" s="6"/>
      <c r="G199" s="13"/>
      <c r="H199" s="9"/>
      <c r="I199" s="9"/>
      <c r="J199" s="9"/>
      <c r="K199" s="9"/>
      <c r="L199" s="9"/>
      <c r="M199" s="9"/>
      <c r="N199" s="5"/>
    </row>
    <row r="200" spans="1:14" ht="12.75" x14ac:dyDescent="0.2">
      <c r="A200" s="29" t="s">
        <v>93</v>
      </c>
      <c r="B200" s="12" t="s">
        <v>56</v>
      </c>
      <c r="C200" s="1" t="s">
        <v>109</v>
      </c>
      <c r="D200" s="20" t="s">
        <v>23</v>
      </c>
      <c r="E200" s="1" t="s">
        <v>114</v>
      </c>
      <c r="G200" s="30">
        <v>1900</v>
      </c>
      <c r="H200" s="9">
        <v>8861.41</v>
      </c>
      <c r="I200" s="9">
        <f t="shared" ref="I200:I240" si="26">ROUND(G200*H200,2)</f>
        <v>16836679</v>
      </c>
      <c r="J200" s="2">
        <f t="shared" ref="J200:J240" si="27">ROUND(I200/12,2)</f>
        <v>1403056.58</v>
      </c>
      <c r="K200" s="3">
        <v>0</v>
      </c>
      <c r="L200" s="3">
        <f t="shared" ref="L200:L240" si="28">ROUND(I200*-0.03/12,2)</f>
        <v>-42091.7</v>
      </c>
      <c r="M200" s="3">
        <v>-182785.25</v>
      </c>
      <c r="N200" s="5">
        <f t="shared" ref="N200:N240" si="29">J200+K200+L200+M200</f>
        <v>1178179.6300000001</v>
      </c>
    </row>
    <row r="201" spans="1:14" ht="12.75" x14ac:dyDescent="0.2">
      <c r="A201" s="29" t="s">
        <v>93</v>
      </c>
      <c r="B201" s="12" t="s">
        <v>56</v>
      </c>
      <c r="C201" s="5" t="s">
        <v>109</v>
      </c>
      <c r="D201" s="20" t="s">
        <v>46</v>
      </c>
      <c r="E201" s="5" t="s">
        <v>115</v>
      </c>
      <c r="G201" s="30">
        <v>839</v>
      </c>
      <c r="H201" s="9">
        <v>8861.41</v>
      </c>
      <c r="I201" s="9">
        <f t="shared" si="26"/>
        <v>7434722.9900000002</v>
      </c>
      <c r="J201" s="2">
        <f t="shared" si="27"/>
        <v>619560.25</v>
      </c>
      <c r="K201" s="3">
        <v>0</v>
      </c>
      <c r="L201" s="3">
        <f t="shared" si="28"/>
        <v>-18586.810000000001</v>
      </c>
      <c r="M201" s="3">
        <v>-18902.150000000001</v>
      </c>
      <c r="N201" s="5">
        <f t="shared" si="29"/>
        <v>582071.28999999992</v>
      </c>
    </row>
    <row r="202" spans="1:14" ht="12.75" x14ac:dyDescent="0.2">
      <c r="A202" s="29" t="s">
        <v>93</v>
      </c>
      <c r="B202" s="12" t="s">
        <v>56</v>
      </c>
      <c r="C202" s="1" t="s">
        <v>109</v>
      </c>
      <c r="D202" s="21" t="s">
        <v>94</v>
      </c>
      <c r="E202" s="1" t="s">
        <v>116</v>
      </c>
      <c r="G202" s="30">
        <v>2157</v>
      </c>
      <c r="H202" s="9">
        <v>8861.41</v>
      </c>
      <c r="I202" s="9">
        <f t="shared" si="26"/>
        <v>19114061.370000001</v>
      </c>
      <c r="J202" s="2">
        <f t="shared" si="27"/>
        <v>1592838.45</v>
      </c>
      <c r="K202" s="3">
        <v>0</v>
      </c>
      <c r="L202" s="3">
        <f t="shared" si="28"/>
        <v>-47785.15</v>
      </c>
      <c r="M202" s="3">
        <v>-177139.77</v>
      </c>
      <c r="N202" s="5">
        <f t="shared" si="29"/>
        <v>1367913.53</v>
      </c>
    </row>
    <row r="203" spans="1:14" ht="12.75" x14ac:dyDescent="0.2">
      <c r="A203" s="28" t="s">
        <v>95</v>
      </c>
      <c r="B203" s="12" t="s">
        <v>56</v>
      </c>
      <c r="C203" s="5" t="s">
        <v>7</v>
      </c>
      <c r="D203" s="20" t="s">
        <v>24</v>
      </c>
      <c r="E203" s="17" t="s">
        <v>122</v>
      </c>
      <c r="F203" s="14"/>
      <c r="G203" s="30">
        <v>700</v>
      </c>
      <c r="H203" s="9">
        <v>9529.51</v>
      </c>
      <c r="I203" s="9">
        <f t="shared" si="26"/>
        <v>6670657</v>
      </c>
      <c r="J203" s="2">
        <f t="shared" si="27"/>
        <v>555888.07999999996</v>
      </c>
      <c r="K203" s="3">
        <v>0</v>
      </c>
      <c r="L203" s="3">
        <f t="shared" si="28"/>
        <v>-16676.64</v>
      </c>
      <c r="M203" s="3">
        <v>-159085.82999999999</v>
      </c>
      <c r="N203" s="5">
        <f t="shared" si="29"/>
        <v>380125.61</v>
      </c>
    </row>
    <row r="204" spans="1:14" ht="12.75" x14ac:dyDescent="0.2">
      <c r="A204" s="28" t="s">
        <v>96</v>
      </c>
      <c r="B204" s="12" t="s">
        <v>56</v>
      </c>
      <c r="C204" s="1" t="s">
        <v>55</v>
      </c>
      <c r="D204" s="21" t="s">
        <v>25</v>
      </c>
      <c r="E204" s="4" t="s">
        <v>121</v>
      </c>
      <c r="F204" s="14"/>
      <c r="G204" s="30">
        <v>699</v>
      </c>
      <c r="H204" s="9">
        <v>8636.2999999999993</v>
      </c>
      <c r="I204" s="9">
        <f t="shared" si="26"/>
        <v>6036773.7000000002</v>
      </c>
      <c r="J204" s="2">
        <f t="shared" si="27"/>
        <v>503064.48</v>
      </c>
      <c r="K204" s="3">
        <v>0</v>
      </c>
      <c r="L204" s="3">
        <f t="shared" si="28"/>
        <v>-15091.93</v>
      </c>
      <c r="M204" s="3">
        <v>-36128.75</v>
      </c>
      <c r="N204" s="5">
        <f t="shared" si="29"/>
        <v>451843.8</v>
      </c>
    </row>
    <row r="205" spans="1:14" ht="12.75" x14ac:dyDescent="0.2">
      <c r="A205" s="29" t="s">
        <v>97</v>
      </c>
      <c r="B205" s="12" t="s">
        <v>56</v>
      </c>
      <c r="C205" s="5" t="s">
        <v>113</v>
      </c>
      <c r="D205" s="20" t="s">
        <v>45</v>
      </c>
      <c r="E205" s="5" t="s">
        <v>141</v>
      </c>
      <c r="G205" s="30">
        <v>470</v>
      </c>
      <c r="H205" s="9">
        <v>9372.32</v>
      </c>
      <c r="I205" s="9">
        <f t="shared" si="26"/>
        <v>4404990.4000000004</v>
      </c>
      <c r="J205" s="2">
        <f t="shared" si="27"/>
        <v>367082.53</v>
      </c>
      <c r="K205" s="3">
        <v>0</v>
      </c>
      <c r="L205" s="3">
        <f t="shared" si="28"/>
        <v>-11012.48</v>
      </c>
      <c r="M205" s="3">
        <v>-30582.74</v>
      </c>
      <c r="N205" s="5">
        <f t="shared" si="29"/>
        <v>325487.31000000006</v>
      </c>
    </row>
    <row r="206" spans="1:14" x14ac:dyDescent="0.25">
      <c r="A206" s="29" t="s">
        <v>97</v>
      </c>
      <c r="B206" s="12" t="s">
        <v>56</v>
      </c>
      <c r="C206" s="6" t="s">
        <v>113</v>
      </c>
      <c r="D206" t="s">
        <v>26</v>
      </c>
      <c r="E206" s="6" t="s">
        <v>142</v>
      </c>
      <c r="G206" s="30">
        <v>290</v>
      </c>
      <c r="H206" s="9">
        <v>9372.32</v>
      </c>
      <c r="I206" s="9">
        <f t="shared" si="26"/>
        <v>2717972.8</v>
      </c>
      <c r="J206" s="2">
        <f t="shared" si="27"/>
        <v>226497.73</v>
      </c>
      <c r="K206" s="3">
        <v>0</v>
      </c>
      <c r="L206" s="3">
        <f t="shared" si="28"/>
        <v>-6794.93</v>
      </c>
      <c r="M206" s="3">
        <v>-42453.120000000003</v>
      </c>
      <c r="N206" s="5">
        <f t="shared" si="29"/>
        <v>177249.68000000002</v>
      </c>
    </row>
    <row r="207" spans="1:14" x14ac:dyDescent="0.25">
      <c r="A207" s="29" t="s">
        <v>97</v>
      </c>
      <c r="B207" s="12" t="s">
        <v>56</v>
      </c>
      <c r="C207" s="8" t="s">
        <v>113</v>
      </c>
      <c r="D207" t="s">
        <v>27</v>
      </c>
      <c r="E207" s="8" t="s">
        <v>143</v>
      </c>
      <c r="G207" s="30">
        <v>260</v>
      </c>
      <c r="H207" s="9">
        <v>9372.32</v>
      </c>
      <c r="I207" s="9">
        <f t="shared" si="26"/>
        <v>2436803.2000000002</v>
      </c>
      <c r="J207" s="2">
        <f t="shared" si="27"/>
        <v>203066.93</v>
      </c>
      <c r="K207" s="3">
        <v>0</v>
      </c>
      <c r="L207" s="3">
        <f t="shared" si="28"/>
        <v>-6092.01</v>
      </c>
      <c r="M207" s="3">
        <v>0</v>
      </c>
      <c r="N207" s="5">
        <f t="shared" si="29"/>
        <v>196974.91999999998</v>
      </c>
    </row>
    <row r="208" spans="1:14" ht="12.75" x14ac:dyDescent="0.2">
      <c r="A208" s="29" t="s">
        <v>98</v>
      </c>
      <c r="B208" s="12" t="s">
        <v>59</v>
      </c>
      <c r="C208" s="5" t="s">
        <v>18</v>
      </c>
      <c r="D208" s="20" t="s">
        <v>50</v>
      </c>
      <c r="E208" s="5" t="s">
        <v>117</v>
      </c>
      <c r="G208" s="30">
        <v>448</v>
      </c>
      <c r="H208" s="9">
        <v>9664.43</v>
      </c>
      <c r="I208" s="9">
        <f t="shared" si="26"/>
        <v>4329664.6399999997</v>
      </c>
      <c r="J208" s="2">
        <f t="shared" si="27"/>
        <v>360805.39</v>
      </c>
      <c r="K208" s="3">
        <v>0</v>
      </c>
      <c r="L208" s="3">
        <f t="shared" si="28"/>
        <v>-10824.16</v>
      </c>
      <c r="M208" s="3">
        <v>-69801.56</v>
      </c>
      <c r="N208" s="5">
        <f t="shared" si="29"/>
        <v>280179.67000000004</v>
      </c>
    </row>
    <row r="209" spans="1:14" ht="12.75" x14ac:dyDescent="0.2">
      <c r="A209" s="29" t="s">
        <v>98</v>
      </c>
      <c r="B209" s="12" t="s">
        <v>59</v>
      </c>
      <c r="C209" s="5" t="s">
        <v>18</v>
      </c>
      <c r="D209" s="20" t="s">
        <v>28</v>
      </c>
      <c r="E209" s="5" t="s">
        <v>118</v>
      </c>
      <c r="G209" s="30">
        <v>291.5</v>
      </c>
      <c r="H209" s="9">
        <v>9664.43</v>
      </c>
      <c r="I209" s="9">
        <f t="shared" si="26"/>
        <v>2817181.35</v>
      </c>
      <c r="J209" s="2">
        <f t="shared" si="27"/>
        <v>234765.11</v>
      </c>
      <c r="K209" s="3">
        <v>0</v>
      </c>
      <c r="L209" s="3">
        <f t="shared" si="28"/>
        <v>-7042.95</v>
      </c>
      <c r="M209" s="3">
        <v>0</v>
      </c>
      <c r="N209" s="5">
        <f t="shared" si="29"/>
        <v>227722.15999999997</v>
      </c>
    </row>
    <row r="210" spans="1:14" ht="12.75" x14ac:dyDescent="0.2">
      <c r="A210" s="28" t="s">
        <v>98</v>
      </c>
      <c r="B210" s="12" t="s">
        <v>59</v>
      </c>
      <c r="C210" s="5" t="s">
        <v>18</v>
      </c>
      <c r="D210" s="20" t="s">
        <v>29</v>
      </c>
      <c r="E210" s="5" t="s">
        <v>119</v>
      </c>
      <c r="F210" s="14"/>
      <c r="G210" s="30">
        <v>171</v>
      </c>
      <c r="H210" s="9">
        <v>9664.43</v>
      </c>
      <c r="I210" s="9">
        <f t="shared" si="26"/>
        <v>1652617.53</v>
      </c>
      <c r="J210" s="2">
        <f t="shared" si="27"/>
        <v>137718.13</v>
      </c>
      <c r="K210" s="3">
        <v>0</v>
      </c>
      <c r="L210" s="3">
        <f t="shared" si="28"/>
        <v>-4131.54</v>
      </c>
      <c r="M210" s="3">
        <v>0</v>
      </c>
      <c r="N210" s="5">
        <f t="shared" si="29"/>
        <v>133586.59</v>
      </c>
    </row>
    <row r="211" spans="1:14" ht="12.75" x14ac:dyDescent="0.2">
      <c r="A211" s="28" t="s">
        <v>98</v>
      </c>
      <c r="B211" s="12" t="s">
        <v>59</v>
      </c>
      <c r="C211" s="5" t="s">
        <v>18</v>
      </c>
      <c r="D211" s="20" t="s">
        <v>67</v>
      </c>
      <c r="E211" s="5" t="s">
        <v>120</v>
      </c>
      <c r="F211" s="14"/>
      <c r="G211" s="30">
        <v>94</v>
      </c>
      <c r="H211" s="9">
        <v>9664.43</v>
      </c>
      <c r="I211" s="9">
        <f t="shared" si="26"/>
        <v>908456.42</v>
      </c>
      <c r="J211" s="2">
        <f t="shared" si="27"/>
        <v>75704.7</v>
      </c>
      <c r="K211" s="3">
        <v>0</v>
      </c>
      <c r="L211" s="3">
        <f t="shared" si="28"/>
        <v>-2271.14</v>
      </c>
      <c r="M211" s="3">
        <v>0</v>
      </c>
      <c r="N211" s="5">
        <f t="shared" si="29"/>
        <v>73433.56</v>
      </c>
    </row>
    <row r="212" spans="1:14" ht="12.75" x14ac:dyDescent="0.2">
      <c r="A212" s="29" t="s">
        <v>99</v>
      </c>
      <c r="B212" s="12" t="s">
        <v>64</v>
      </c>
      <c r="C212" s="5" t="s">
        <v>22</v>
      </c>
      <c r="D212" s="20" t="s">
        <v>52</v>
      </c>
      <c r="E212" s="5" t="s">
        <v>139</v>
      </c>
      <c r="G212" s="30">
        <v>110</v>
      </c>
      <c r="H212" s="9">
        <v>8787.19</v>
      </c>
      <c r="I212" s="9">
        <f t="shared" si="26"/>
        <v>966590.9</v>
      </c>
      <c r="J212" s="2">
        <f t="shared" si="27"/>
        <v>80549.240000000005</v>
      </c>
      <c r="K212" s="3">
        <v>0</v>
      </c>
      <c r="L212" s="3">
        <f t="shared" si="28"/>
        <v>-2416.48</v>
      </c>
      <c r="M212" s="3">
        <v>0</v>
      </c>
      <c r="N212" s="5">
        <f t="shared" si="29"/>
        <v>78132.760000000009</v>
      </c>
    </row>
    <row r="213" spans="1:14" ht="12.75" x14ac:dyDescent="0.2">
      <c r="A213" s="29" t="s">
        <v>100</v>
      </c>
      <c r="B213" s="12" t="s">
        <v>57</v>
      </c>
      <c r="C213" s="5" t="s">
        <v>57</v>
      </c>
      <c r="D213" s="20" t="s">
        <v>110</v>
      </c>
      <c r="E213" s="5" t="s">
        <v>127</v>
      </c>
      <c r="G213" s="30">
        <v>795.68</v>
      </c>
      <c r="H213" s="9">
        <v>8614.56</v>
      </c>
      <c r="I213" s="9">
        <f t="shared" si="26"/>
        <v>6854433.0999999996</v>
      </c>
      <c r="J213" s="2">
        <f t="shared" si="27"/>
        <v>571202.76</v>
      </c>
      <c r="K213" s="3">
        <v>0</v>
      </c>
      <c r="L213" s="3">
        <f t="shared" si="28"/>
        <v>-17136.080000000002</v>
      </c>
      <c r="M213" s="3">
        <v>0</v>
      </c>
      <c r="N213" s="5">
        <f t="shared" si="29"/>
        <v>554066.68000000005</v>
      </c>
    </row>
    <row r="214" spans="1:14" ht="12.75" x14ac:dyDescent="0.2">
      <c r="A214" s="29" t="s">
        <v>100</v>
      </c>
      <c r="B214" s="12" t="s">
        <v>57</v>
      </c>
      <c r="C214" s="1" t="s">
        <v>57</v>
      </c>
      <c r="D214" s="21" t="s">
        <v>30</v>
      </c>
      <c r="E214" s="1" t="s">
        <v>128</v>
      </c>
      <c r="G214" s="30">
        <v>1186</v>
      </c>
      <c r="H214" s="9">
        <v>8614.56</v>
      </c>
      <c r="I214" s="9">
        <f t="shared" si="26"/>
        <v>10216868.16</v>
      </c>
      <c r="J214" s="2">
        <f t="shared" si="27"/>
        <v>851405.68</v>
      </c>
      <c r="K214" s="3">
        <v>0</v>
      </c>
      <c r="L214" s="3">
        <f t="shared" si="28"/>
        <v>-25542.17</v>
      </c>
      <c r="M214" s="3">
        <v>-98961.25</v>
      </c>
      <c r="N214" s="5">
        <f t="shared" si="29"/>
        <v>726902.26</v>
      </c>
    </row>
    <row r="215" spans="1:14" ht="12.75" x14ac:dyDescent="0.2">
      <c r="A215" s="29" t="s">
        <v>101</v>
      </c>
      <c r="B215" s="12" t="s">
        <v>8</v>
      </c>
      <c r="C215" s="5" t="s">
        <v>8</v>
      </c>
      <c r="D215" s="20" t="s">
        <v>31</v>
      </c>
      <c r="E215" s="5" t="s">
        <v>130</v>
      </c>
      <c r="G215" s="30">
        <v>319</v>
      </c>
      <c r="H215" s="9">
        <v>9407.43</v>
      </c>
      <c r="I215" s="9">
        <f t="shared" si="26"/>
        <v>3000970.17</v>
      </c>
      <c r="J215" s="2">
        <f t="shared" si="27"/>
        <v>250080.85</v>
      </c>
      <c r="K215" s="3">
        <v>0</v>
      </c>
      <c r="L215" s="3">
        <f t="shared" si="28"/>
        <v>-7502.43</v>
      </c>
      <c r="M215" s="3">
        <v>0</v>
      </c>
      <c r="N215" s="5">
        <f t="shared" si="29"/>
        <v>242578.42</v>
      </c>
    </row>
    <row r="216" spans="1:14" ht="12.75" x14ac:dyDescent="0.2">
      <c r="A216" s="28" t="s">
        <v>102</v>
      </c>
      <c r="B216" s="14" t="s">
        <v>60</v>
      </c>
      <c r="C216" s="1" t="s">
        <v>9</v>
      </c>
      <c r="D216" s="21" t="s">
        <v>88</v>
      </c>
      <c r="E216" s="4" t="s">
        <v>89</v>
      </c>
      <c r="G216" s="30">
        <v>420</v>
      </c>
      <c r="H216" s="9">
        <v>8892.76</v>
      </c>
      <c r="I216" s="9">
        <f t="shared" si="26"/>
        <v>3734959.2</v>
      </c>
      <c r="J216" s="2">
        <f t="shared" si="27"/>
        <v>311246.59999999998</v>
      </c>
      <c r="K216" s="3">
        <v>0</v>
      </c>
      <c r="L216" s="3">
        <f t="shared" si="28"/>
        <v>-9337.4</v>
      </c>
      <c r="M216" s="3">
        <v>0</v>
      </c>
      <c r="N216" s="5">
        <f t="shared" si="29"/>
        <v>301909.19999999995</v>
      </c>
    </row>
    <row r="217" spans="1:14" ht="12.75" x14ac:dyDescent="0.2">
      <c r="A217" s="28" t="s">
        <v>102</v>
      </c>
      <c r="B217" s="14" t="s">
        <v>60</v>
      </c>
      <c r="C217" s="1" t="s">
        <v>9</v>
      </c>
      <c r="D217" s="21" t="s">
        <v>49</v>
      </c>
      <c r="E217" s="1" t="s">
        <v>48</v>
      </c>
      <c r="F217" s="14"/>
      <c r="G217" s="30">
        <v>784</v>
      </c>
      <c r="H217" s="9">
        <v>8892.76</v>
      </c>
      <c r="I217" s="9">
        <f t="shared" si="26"/>
        <v>6971923.8399999999</v>
      </c>
      <c r="J217" s="2">
        <f t="shared" si="27"/>
        <v>580993.65</v>
      </c>
      <c r="K217" s="3">
        <v>0</v>
      </c>
      <c r="L217" s="3">
        <f t="shared" si="28"/>
        <v>-17429.810000000001</v>
      </c>
      <c r="M217" s="3">
        <v>-105949.46</v>
      </c>
      <c r="N217" s="5">
        <f t="shared" si="29"/>
        <v>457614.37999999995</v>
      </c>
    </row>
    <row r="218" spans="1:14" ht="12.75" x14ac:dyDescent="0.2">
      <c r="A218" s="28" t="s">
        <v>102</v>
      </c>
      <c r="B218" s="14" t="s">
        <v>60</v>
      </c>
      <c r="C218" s="1" t="s">
        <v>9</v>
      </c>
      <c r="D218" s="21" t="s">
        <v>33</v>
      </c>
      <c r="E218" s="1" t="s">
        <v>10</v>
      </c>
      <c r="F218" s="14"/>
      <c r="G218" s="30">
        <v>412</v>
      </c>
      <c r="H218" s="9">
        <v>8892.76</v>
      </c>
      <c r="I218" s="9">
        <f t="shared" si="26"/>
        <v>3663817.12</v>
      </c>
      <c r="J218" s="2">
        <f t="shared" si="27"/>
        <v>305318.09000000003</v>
      </c>
      <c r="K218" s="3">
        <v>0</v>
      </c>
      <c r="L218" s="3">
        <f t="shared" si="28"/>
        <v>-9159.5400000000009</v>
      </c>
      <c r="M218" s="3">
        <v>-42553.13</v>
      </c>
      <c r="N218" s="5">
        <f t="shared" si="29"/>
        <v>253605.42000000004</v>
      </c>
    </row>
    <row r="219" spans="1:14" ht="12.75" x14ac:dyDescent="0.2">
      <c r="A219" s="28" t="s">
        <v>102</v>
      </c>
      <c r="B219" s="14" t="s">
        <v>60</v>
      </c>
      <c r="C219" s="5" t="s">
        <v>9</v>
      </c>
      <c r="D219" s="20" t="s">
        <v>34</v>
      </c>
      <c r="E219" s="5" t="s">
        <v>123</v>
      </c>
      <c r="F219" s="14"/>
      <c r="G219" s="30">
        <v>656</v>
      </c>
      <c r="H219" s="9">
        <v>8892.76</v>
      </c>
      <c r="I219" s="9">
        <f t="shared" si="26"/>
        <v>5833650.5599999996</v>
      </c>
      <c r="J219" s="2">
        <f t="shared" si="27"/>
        <v>486137.55</v>
      </c>
      <c r="K219" s="3">
        <v>0</v>
      </c>
      <c r="L219" s="3">
        <f t="shared" si="28"/>
        <v>-14584.13</v>
      </c>
      <c r="M219" s="3">
        <v>-165428.13</v>
      </c>
      <c r="N219" s="5">
        <f t="shared" si="29"/>
        <v>306125.28999999998</v>
      </c>
    </row>
    <row r="220" spans="1:14" ht="12.75" x14ac:dyDescent="0.2">
      <c r="A220" s="28" t="s">
        <v>102</v>
      </c>
      <c r="B220" s="14" t="s">
        <v>60</v>
      </c>
      <c r="C220" s="5" t="s">
        <v>9</v>
      </c>
      <c r="D220" s="20" t="s">
        <v>35</v>
      </c>
      <c r="E220" s="5" t="s">
        <v>124</v>
      </c>
      <c r="F220" s="14"/>
      <c r="G220" s="30">
        <v>279.5</v>
      </c>
      <c r="H220" s="9">
        <v>8892.76</v>
      </c>
      <c r="I220" s="9">
        <f t="shared" si="26"/>
        <v>2485526.42</v>
      </c>
      <c r="J220" s="2">
        <f t="shared" si="27"/>
        <v>207127.2</v>
      </c>
      <c r="K220" s="3">
        <v>0</v>
      </c>
      <c r="L220" s="3">
        <f t="shared" si="28"/>
        <v>-6213.82</v>
      </c>
      <c r="M220" s="3">
        <v>0</v>
      </c>
      <c r="N220" s="5">
        <f t="shared" si="29"/>
        <v>200913.38</v>
      </c>
    </row>
    <row r="221" spans="1:14" ht="12.75" x14ac:dyDescent="0.2">
      <c r="A221" s="28" t="s">
        <v>102</v>
      </c>
      <c r="B221" s="14" t="s">
        <v>60</v>
      </c>
      <c r="C221" s="1" t="s">
        <v>9</v>
      </c>
      <c r="D221" s="21" t="s">
        <v>37</v>
      </c>
      <c r="E221" s="1" t="s">
        <v>125</v>
      </c>
      <c r="G221" s="30">
        <v>322</v>
      </c>
      <c r="H221" s="9">
        <v>8892.76</v>
      </c>
      <c r="I221" s="9">
        <f t="shared" si="26"/>
        <v>2863468.72</v>
      </c>
      <c r="J221" s="2">
        <f t="shared" si="27"/>
        <v>238622.39</v>
      </c>
      <c r="K221" s="3">
        <v>0</v>
      </c>
      <c r="L221" s="3">
        <f t="shared" si="28"/>
        <v>-7158.67</v>
      </c>
      <c r="M221" s="3">
        <v>-17523.79</v>
      </c>
      <c r="N221" s="5">
        <f t="shared" si="29"/>
        <v>213939.93</v>
      </c>
    </row>
    <row r="222" spans="1:14" ht="12.75" x14ac:dyDescent="0.2">
      <c r="A222" s="28" t="s">
        <v>102</v>
      </c>
      <c r="B222" s="14" t="s">
        <v>60</v>
      </c>
      <c r="C222" s="1" t="s">
        <v>9</v>
      </c>
      <c r="D222" s="21" t="s">
        <v>84</v>
      </c>
      <c r="E222" s="1" t="s">
        <v>91</v>
      </c>
      <c r="F222" s="14"/>
      <c r="G222" s="30">
        <v>250</v>
      </c>
      <c r="H222" s="9">
        <v>8892.76</v>
      </c>
      <c r="I222" s="9">
        <f t="shared" si="26"/>
        <v>2223190</v>
      </c>
      <c r="J222" s="2">
        <f t="shared" si="27"/>
        <v>185265.83</v>
      </c>
      <c r="K222" s="3">
        <v>0</v>
      </c>
      <c r="L222" s="3">
        <f t="shared" si="28"/>
        <v>-5557.98</v>
      </c>
      <c r="M222" s="3">
        <v>0</v>
      </c>
      <c r="N222" s="5">
        <f t="shared" si="29"/>
        <v>179707.84999999998</v>
      </c>
    </row>
    <row r="223" spans="1:14" ht="12.75" x14ac:dyDescent="0.2">
      <c r="A223" s="28" t="s">
        <v>102</v>
      </c>
      <c r="B223" s="14" t="s">
        <v>60</v>
      </c>
      <c r="C223" s="7" t="s">
        <v>9</v>
      </c>
      <c r="D223" s="20" t="s">
        <v>36</v>
      </c>
      <c r="E223" s="7" t="s">
        <v>19</v>
      </c>
      <c r="G223" s="30">
        <v>328.5</v>
      </c>
      <c r="H223" s="9">
        <v>8892.76</v>
      </c>
      <c r="I223" s="9">
        <f t="shared" si="26"/>
        <v>2921271.66</v>
      </c>
      <c r="J223" s="2">
        <f t="shared" si="27"/>
        <v>243439.31</v>
      </c>
      <c r="K223" s="3">
        <v>0</v>
      </c>
      <c r="L223" s="3">
        <f t="shared" si="28"/>
        <v>-7303.18</v>
      </c>
      <c r="M223" s="3">
        <v>0</v>
      </c>
      <c r="N223" s="5">
        <f t="shared" si="29"/>
        <v>236136.13</v>
      </c>
    </row>
    <row r="224" spans="1:14" ht="12.75" x14ac:dyDescent="0.2">
      <c r="A224" s="28" t="s">
        <v>102</v>
      </c>
      <c r="B224" s="14" t="s">
        <v>60</v>
      </c>
      <c r="C224" s="1" t="s">
        <v>9</v>
      </c>
      <c r="D224" s="20" t="s">
        <v>32</v>
      </c>
      <c r="E224" s="1" t="s">
        <v>126</v>
      </c>
      <c r="G224" s="30">
        <v>920</v>
      </c>
      <c r="H224" s="9">
        <v>8892.76</v>
      </c>
      <c r="I224" s="9">
        <f t="shared" si="26"/>
        <v>8181339.2000000002</v>
      </c>
      <c r="J224" s="2">
        <f t="shared" si="27"/>
        <v>681778.27</v>
      </c>
      <c r="K224" s="3">
        <v>0</v>
      </c>
      <c r="L224" s="3">
        <f t="shared" si="28"/>
        <v>-20453.349999999999</v>
      </c>
      <c r="M224" s="3">
        <v>-63601.65</v>
      </c>
      <c r="N224" s="5">
        <f t="shared" si="29"/>
        <v>597723.27</v>
      </c>
    </row>
    <row r="225" spans="1:14" ht="12.75" x14ac:dyDescent="0.2">
      <c r="A225" s="29" t="s">
        <v>103</v>
      </c>
      <c r="B225" s="12" t="s">
        <v>63</v>
      </c>
      <c r="C225" s="5" t="s">
        <v>11</v>
      </c>
      <c r="D225" s="20" t="s">
        <v>38</v>
      </c>
      <c r="E225" s="5" t="s">
        <v>137</v>
      </c>
      <c r="G225" s="30">
        <v>315</v>
      </c>
      <c r="H225" s="9">
        <v>9317.09</v>
      </c>
      <c r="I225" s="9">
        <f t="shared" si="26"/>
        <v>2934883.35</v>
      </c>
      <c r="J225" s="2">
        <f t="shared" si="27"/>
        <v>244573.61</v>
      </c>
      <c r="K225" s="3">
        <v>0</v>
      </c>
      <c r="L225" s="3">
        <f t="shared" si="28"/>
        <v>-7337.21</v>
      </c>
      <c r="M225" s="3">
        <v>0</v>
      </c>
      <c r="N225" s="5">
        <f t="shared" si="29"/>
        <v>237236.4</v>
      </c>
    </row>
    <row r="226" spans="1:14" ht="12.75" x14ac:dyDescent="0.2">
      <c r="A226" s="29" t="s">
        <v>103</v>
      </c>
      <c r="B226" s="12" t="s">
        <v>63</v>
      </c>
      <c r="C226" s="7" t="s">
        <v>11</v>
      </c>
      <c r="D226" s="21" t="s">
        <v>39</v>
      </c>
      <c r="E226" s="7" t="s">
        <v>138</v>
      </c>
      <c r="G226" s="30">
        <v>393</v>
      </c>
      <c r="H226" s="9">
        <v>9317.09</v>
      </c>
      <c r="I226" s="9">
        <f t="shared" si="26"/>
        <v>3661616.37</v>
      </c>
      <c r="J226" s="2">
        <f t="shared" si="27"/>
        <v>305134.7</v>
      </c>
      <c r="K226" s="3">
        <v>0</v>
      </c>
      <c r="L226" s="3">
        <f t="shared" si="28"/>
        <v>-9154.0400000000009</v>
      </c>
      <c r="M226" s="3">
        <v>-42338.5</v>
      </c>
      <c r="N226" s="5">
        <f t="shared" si="29"/>
        <v>253642.16000000003</v>
      </c>
    </row>
    <row r="227" spans="1:14" ht="12.75" x14ac:dyDescent="0.2">
      <c r="A227" s="29" t="s">
        <v>104</v>
      </c>
      <c r="B227" s="12" t="s">
        <v>54</v>
      </c>
      <c r="C227" s="1" t="s">
        <v>54</v>
      </c>
      <c r="D227" s="21" t="s">
        <v>66</v>
      </c>
      <c r="E227" s="1" t="s">
        <v>53</v>
      </c>
      <c r="G227" s="30">
        <v>715</v>
      </c>
      <c r="H227" s="9">
        <v>8760.91</v>
      </c>
      <c r="I227" s="9">
        <f t="shared" si="26"/>
        <v>6264050.6500000004</v>
      </c>
      <c r="J227" s="2">
        <f t="shared" si="27"/>
        <v>522004.22</v>
      </c>
      <c r="K227" s="3">
        <v>0</v>
      </c>
      <c r="L227" s="3">
        <f t="shared" si="28"/>
        <v>-15660.13</v>
      </c>
      <c r="M227" s="3">
        <v>-52784.149999999994</v>
      </c>
      <c r="N227" s="5">
        <f t="shared" si="29"/>
        <v>453559.93999999994</v>
      </c>
    </row>
    <row r="228" spans="1:14" ht="12.75" x14ac:dyDescent="0.2">
      <c r="A228" s="29" t="s">
        <v>105</v>
      </c>
      <c r="B228" s="12" t="s">
        <v>61</v>
      </c>
      <c r="C228" s="7" t="s">
        <v>12</v>
      </c>
      <c r="D228" s="21" t="s">
        <v>40</v>
      </c>
      <c r="E228" s="7" t="s">
        <v>129</v>
      </c>
      <c r="G228" s="30">
        <v>189</v>
      </c>
      <c r="H228" s="9">
        <v>8980.56</v>
      </c>
      <c r="I228" s="9">
        <f t="shared" si="26"/>
        <v>1697325.84</v>
      </c>
      <c r="J228" s="2">
        <f t="shared" si="27"/>
        <v>141443.82</v>
      </c>
      <c r="K228" s="3">
        <v>0</v>
      </c>
      <c r="L228" s="3">
        <f t="shared" si="28"/>
        <v>-4243.3100000000004</v>
      </c>
      <c r="M228" s="3">
        <v>0</v>
      </c>
      <c r="N228" s="5">
        <f t="shared" si="29"/>
        <v>137200.51</v>
      </c>
    </row>
    <row r="229" spans="1:14" ht="12.75" x14ac:dyDescent="0.2">
      <c r="A229" s="29" t="s">
        <v>105</v>
      </c>
      <c r="B229" s="12" t="s">
        <v>61</v>
      </c>
      <c r="C229" s="5" t="s">
        <v>12</v>
      </c>
      <c r="D229" s="20" t="s">
        <v>41</v>
      </c>
      <c r="E229" s="5" t="s">
        <v>13</v>
      </c>
      <c r="G229" s="30">
        <v>242</v>
      </c>
      <c r="H229" s="9">
        <v>8980.56</v>
      </c>
      <c r="I229" s="9">
        <f t="shared" si="26"/>
        <v>2173295.52</v>
      </c>
      <c r="J229" s="2">
        <f t="shared" si="27"/>
        <v>181107.96</v>
      </c>
      <c r="K229" s="3">
        <v>0</v>
      </c>
      <c r="L229" s="3">
        <f t="shared" si="28"/>
        <v>-5433.24</v>
      </c>
      <c r="M229" s="3">
        <v>0</v>
      </c>
      <c r="N229" s="5">
        <f t="shared" si="29"/>
        <v>175674.72</v>
      </c>
    </row>
    <row r="230" spans="1:14" ht="12.75" x14ac:dyDescent="0.2">
      <c r="A230" s="29" t="s">
        <v>106</v>
      </c>
      <c r="B230" s="12" t="s">
        <v>62</v>
      </c>
      <c r="C230" s="1" t="s">
        <v>14</v>
      </c>
      <c r="D230" s="21" t="s">
        <v>86</v>
      </c>
      <c r="E230" s="1" t="s">
        <v>136</v>
      </c>
      <c r="G230" s="30">
        <v>352.5</v>
      </c>
      <c r="H230" s="9">
        <v>8501.65</v>
      </c>
      <c r="I230" s="9">
        <f t="shared" si="26"/>
        <v>2996831.63</v>
      </c>
      <c r="J230" s="2">
        <f t="shared" si="27"/>
        <v>249735.97</v>
      </c>
      <c r="K230" s="3">
        <v>0</v>
      </c>
      <c r="L230" s="3">
        <f t="shared" si="28"/>
        <v>-7492.08</v>
      </c>
      <c r="M230" s="3">
        <v>0</v>
      </c>
      <c r="N230" s="5">
        <f t="shared" si="29"/>
        <v>242243.89</v>
      </c>
    </row>
    <row r="231" spans="1:14" ht="12.75" x14ac:dyDescent="0.2">
      <c r="A231" s="29" t="s">
        <v>106</v>
      </c>
      <c r="B231" s="12" t="s">
        <v>62</v>
      </c>
      <c r="C231" s="1" t="s">
        <v>14</v>
      </c>
      <c r="D231" s="21" t="s">
        <v>85</v>
      </c>
      <c r="E231" s="1" t="s">
        <v>90</v>
      </c>
      <c r="G231" s="30">
        <v>191</v>
      </c>
      <c r="H231" s="9">
        <v>8501.65</v>
      </c>
      <c r="I231" s="9">
        <f t="shared" si="26"/>
        <v>1623815.15</v>
      </c>
      <c r="J231" s="2">
        <f t="shared" si="27"/>
        <v>135317.93</v>
      </c>
      <c r="K231" s="3">
        <v>0</v>
      </c>
      <c r="L231" s="3">
        <f t="shared" si="28"/>
        <v>-4059.54</v>
      </c>
      <c r="M231" s="3">
        <v>0</v>
      </c>
      <c r="N231" s="5">
        <f t="shared" si="29"/>
        <v>131258.38999999998</v>
      </c>
    </row>
    <row r="232" spans="1:14" ht="12.75" x14ac:dyDescent="0.2">
      <c r="A232" s="29" t="s">
        <v>106</v>
      </c>
      <c r="B232" s="12" t="s">
        <v>62</v>
      </c>
      <c r="C232" s="1" t="s">
        <v>14</v>
      </c>
      <c r="D232" s="21" t="s">
        <v>42</v>
      </c>
      <c r="E232" s="1" t="s">
        <v>132</v>
      </c>
      <c r="G232" s="30">
        <v>215</v>
      </c>
      <c r="H232" s="9">
        <v>8501.65</v>
      </c>
      <c r="I232" s="9">
        <f t="shared" si="26"/>
        <v>1827854.75</v>
      </c>
      <c r="J232" s="2">
        <f t="shared" si="27"/>
        <v>152321.23000000001</v>
      </c>
      <c r="K232" s="3">
        <v>0</v>
      </c>
      <c r="L232" s="3">
        <f t="shared" si="28"/>
        <v>-4569.6400000000003</v>
      </c>
      <c r="M232" s="3">
        <v>0</v>
      </c>
      <c r="N232" s="5">
        <f t="shared" si="29"/>
        <v>147751.59</v>
      </c>
    </row>
    <row r="233" spans="1:14" ht="12.75" x14ac:dyDescent="0.2">
      <c r="A233" s="29" t="s">
        <v>106</v>
      </c>
      <c r="B233" s="12" t="s">
        <v>62</v>
      </c>
      <c r="C233" s="1" t="s">
        <v>14</v>
      </c>
      <c r="D233" s="21" t="s">
        <v>111</v>
      </c>
      <c r="E233" s="1" t="s">
        <v>133</v>
      </c>
      <c r="G233" s="30">
        <v>525.29999999999995</v>
      </c>
      <c r="H233" s="9">
        <v>8501.65</v>
      </c>
      <c r="I233" s="9">
        <f t="shared" si="26"/>
        <v>4465916.75</v>
      </c>
      <c r="J233" s="2">
        <f t="shared" si="27"/>
        <v>372159.73</v>
      </c>
      <c r="K233" s="3">
        <v>0</v>
      </c>
      <c r="L233" s="3">
        <f t="shared" si="28"/>
        <v>-11164.79</v>
      </c>
      <c r="M233" s="3">
        <v>0</v>
      </c>
      <c r="N233" s="5">
        <f t="shared" si="29"/>
        <v>360994.94</v>
      </c>
    </row>
    <row r="234" spans="1:14" ht="12.75" x14ac:dyDescent="0.2">
      <c r="A234" s="29" t="s">
        <v>106</v>
      </c>
      <c r="B234" s="12" t="s">
        <v>62</v>
      </c>
      <c r="C234" s="1" t="s">
        <v>14</v>
      </c>
      <c r="D234" s="21" t="s">
        <v>87</v>
      </c>
      <c r="E234" s="1" t="s">
        <v>134</v>
      </c>
      <c r="G234" s="30">
        <v>747.5</v>
      </c>
      <c r="H234" s="9">
        <v>8501.65</v>
      </c>
      <c r="I234" s="9">
        <f t="shared" si="26"/>
        <v>6354983.3799999999</v>
      </c>
      <c r="J234" s="2">
        <f t="shared" si="27"/>
        <v>529581.94999999995</v>
      </c>
      <c r="K234" s="3">
        <v>0</v>
      </c>
      <c r="L234" s="3">
        <f t="shared" si="28"/>
        <v>-15887.46</v>
      </c>
      <c r="M234" s="3">
        <v>0</v>
      </c>
      <c r="N234" s="5">
        <f t="shared" si="29"/>
        <v>513694.48999999993</v>
      </c>
    </row>
    <row r="235" spans="1:14" ht="12.75" x14ac:dyDescent="0.2">
      <c r="A235" s="29" t="s">
        <v>106</v>
      </c>
      <c r="B235" s="12" t="s">
        <v>62</v>
      </c>
      <c r="C235" s="1" t="s">
        <v>14</v>
      </c>
      <c r="D235" s="21" t="s">
        <v>43</v>
      </c>
      <c r="E235" s="1" t="s">
        <v>135</v>
      </c>
      <c r="G235" s="30">
        <v>1259</v>
      </c>
      <c r="H235" s="9">
        <v>8501.65</v>
      </c>
      <c r="I235" s="9">
        <f t="shared" si="26"/>
        <v>10703577.35</v>
      </c>
      <c r="J235" s="2">
        <f t="shared" si="27"/>
        <v>891964.78</v>
      </c>
      <c r="K235" s="3">
        <v>0</v>
      </c>
      <c r="L235" s="3">
        <f t="shared" si="28"/>
        <v>-26758.94</v>
      </c>
      <c r="M235" s="3">
        <v>-176158.55</v>
      </c>
      <c r="N235" s="5">
        <f t="shared" si="29"/>
        <v>689047.29</v>
      </c>
    </row>
    <row r="236" spans="1:14" x14ac:dyDescent="0.25">
      <c r="A236" s="12" t="s">
        <v>106</v>
      </c>
      <c r="B236" s="12" t="s">
        <v>62</v>
      </c>
      <c r="C236" s="12" t="s">
        <v>14</v>
      </c>
      <c r="D236" t="s">
        <v>144</v>
      </c>
      <c r="E236" s="12" t="s">
        <v>145</v>
      </c>
      <c r="G236" s="30">
        <v>50</v>
      </c>
      <c r="H236" s="9">
        <v>8501.65</v>
      </c>
      <c r="I236" s="9">
        <f t="shared" si="26"/>
        <v>425082.5</v>
      </c>
      <c r="J236" s="2">
        <f t="shared" si="27"/>
        <v>35423.54</v>
      </c>
      <c r="K236" s="3">
        <v>0</v>
      </c>
      <c r="L236" s="3">
        <f t="shared" si="28"/>
        <v>-1062.71</v>
      </c>
      <c r="M236" s="3">
        <v>0</v>
      </c>
      <c r="N236" s="5">
        <f t="shared" si="29"/>
        <v>34360.83</v>
      </c>
    </row>
    <row r="237" spans="1:14" ht="12.75" x14ac:dyDescent="0.2">
      <c r="A237" s="29" t="s">
        <v>107</v>
      </c>
      <c r="B237" s="12" t="s">
        <v>58</v>
      </c>
      <c r="C237" s="1" t="s">
        <v>15</v>
      </c>
      <c r="D237" s="21" t="s">
        <v>44</v>
      </c>
      <c r="E237" s="1" t="s">
        <v>16</v>
      </c>
      <c r="G237" s="30">
        <v>897</v>
      </c>
      <c r="H237" s="9">
        <v>8501.65</v>
      </c>
      <c r="I237" s="9">
        <f t="shared" si="26"/>
        <v>7625980.0499999998</v>
      </c>
      <c r="J237" s="2">
        <f t="shared" si="27"/>
        <v>635498.34</v>
      </c>
      <c r="K237" s="3">
        <v>0</v>
      </c>
      <c r="L237" s="3">
        <f t="shared" si="28"/>
        <v>-19064.95</v>
      </c>
      <c r="M237" s="3">
        <v>-111179.37</v>
      </c>
      <c r="N237" s="5">
        <f t="shared" si="29"/>
        <v>505254.02</v>
      </c>
    </row>
    <row r="238" spans="1:14" ht="12.75" x14ac:dyDescent="0.2">
      <c r="A238" s="29" t="s">
        <v>107</v>
      </c>
      <c r="B238" s="12" t="s">
        <v>58</v>
      </c>
      <c r="C238" s="1" t="s">
        <v>15</v>
      </c>
      <c r="D238" s="21" t="s">
        <v>51</v>
      </c>
      <c r="E238" s="1" t="s">
        <v>131</v>
      </c>
      <c r="G238" s="30">
        <v>61</v>
      </c>
      <c r="H238" s="9">
        <v>8501.65</v>
      </c>
      <c r="I238" s="9">
        <f t="shared" si="26"/>
        <v>518600.65</v>
      </c>
      <c r="J238" s="2">
        <f t="shared" si="27"/>
        <v>43216.72</v>
      </c>
      <c r="K238" s="3">
        <v>0</v>
      </c>
      <c r="L238" s="3">
        <f t="shared" si="28"/>
        <v>-1296.5</v>
      </c>
      <c r="M238" s="3">
        <v>0</v>
      </c>
      <c r="N238" s="5">
        <f t="shared" si="29"/>
        <v>41920.22</v>
      </c>
    </row>
    <row r="239" spans="1:14" x14ac:dyDescent="0.25">
      <c r="A239" s="29" t="s">
        <v>45</v>
      </c>
      <c r="B239" s="12" t="s">
        <v>151</v>
      </c>
      <c r="C239" s="12" t="s">
        <v>146</v>
      </c>
      <c r="D239" t="s">
        <v>147</v>
      </c>
      <c r="E239" s="12" t="s">
        <v>148</v>
      </c>
      <c r="G239" s="30">
        <v>30</v>
      </c>
      <c r="H239" s="9">
        <v>8599.58</v>
      </c>
      <c r="I239" s="9">
        <f t="shared" si="26"/>
        <v>257987.4</v>
      </c>
      <c r="J239" s="2">
        <f t="shared" si="27"/>
        <v>21498.95</v>
      </c>
      <c r="K239" s="3">
        <v>0</v>
      </c>
      <c r="L239" s="3">
        <f t="shared" si="28"/>
        <v>-644.97</v>
      </c>
      <c r="M239" s="3">
        <v>0</v>
      </c>
      <c r="N239" s="5">
        <f t="shared" si="29"/>
        <v>20853.98</v>
      </c>
    </row>
    <row r="240" spans="1:14" ht="12.75" x14ac:dyDescent="0.2">
      <c r="A240" s="29" t="s">
        <v>108</v>
      </c>
      <c r="B240" s="12" t="s">
        <v>65</v>
      </c>
      <c r="C240" s="5" t="s">
        <v>112</v>
      </c>
      <c r="D240" s="20" t="s">
        <v>47</v>
      </c>
      <c r="E240" s="5" t="s">
        <v>140</v>
      </c>
      <c r="G240" s="30">
        <v>134</v>
      </c>
      <c r="H240" s="9">
        <v>8883.06</v>
      </c>
      <c r="I240" s="9">
        <f t="shared" si="26"/>
        <v>1190330.04</v>
      </c>
      <c r="J240" s="2">
        <f t="shared" si="27"/>
        <v>99194.17</v>
      </c>
      <c r="K240" s="3">
        <v>0</v>
      </c>
      <c r="L240" s="3">
        <f t="shared" si="28"/>
        <v>-2975.83</v>
      </c>
      <c r="M240" s="3">
        <v>0</v>
      </c>
      <c r="N240" s="5">
        <f t="shared" si="29"/>
        <v>96218.34</v>
      </c>
    </row>
    <row r="241" spans="1:14" x14ac:dyDescent="0.25">
      <c r="J241" s="15"/>
      <c r="L241" s="8"/>
    </row>
    <row r="242" spans="1:14" x14ac:dyDescent="0.25">
      <c r="G242" s="31">
        <f>SUM(G200:G241)</f>
        <v>21418.48</v>
      </c>
      <c r="I242" s="8">
        <f>SUM(I200:I241)</f>
        <v>190000720.83000001</v>
      </c>
      <c r="J242" s="8">
        <f t="shared" ref="J242:N242" si="30">SUM(J200:J241)</f>
        <v>15833393.399999999</v>
      </c>
      <c r="K242" s="8">
        <f t="shared" si="30"/>
        <v>0</v>
      </c>
      <c r="L242" s="8">
        <f t="shared" si="30"/>
        <v>-475001.82</v>
      </c>
      <c r="M242" s="8">
        <f t="shared" si="30"/>
        <v>-1593357.15</v>
      </c>
      <c r="N242" s="8">
        <f t="shared" si="30"/>
        <v>13765034.43</v>
      </c>
    </row>
    <row r="243" spans="1:14" x14ac:dyDescent="0.25">
      <c r="L243" s="8"/>
      <c r="N243" s="8">
        <f>N242-L242</f>
        <v>14240036.25</v>
      </c>
    </row>
    <row r="244" spans="1:14" x14ac:dyDescent="0.25">
      <c r="L244" s="8"/>
      <c r="N244" s="8"/>
    </row>
    <row r="245" spans="1:14" x14ac:dyDescent="0.25">
      <c r="L245" s="8"/>
      <c r="N245" s="8"/>
    </row>
    <row r="246" spans="1:14" ht="12.75" x14ac:dyDescent="0.2">
      <c r="A246" s="32" t="s">
        <v>150</v>
      </c>
      <c r="B246" s="32"/>
      <c r="C246" s="33"/>
      <c r="D246" s="33"/>
      <c r="E246" s="32"/>
      <c r="F246" s="18"/>
      <c r="G246" s="18"/>
      <c r="H246" s="18"/>
      <c r="I246" s="18"/>
      <c r="J246" s="18"/>
      <c r="K246" s="18"/>
      <c r="L246" s="18"/>
      <c r="M246" s="18"/>
      <c r="N246" s="18"/>
    </row>
    <row r="247" spans="1:14" ht="89.25" x14ac:dyDescent="0.2">
      <c r="A247" s="34" t="s">
        <v>160</v>
      </c>
      <c r="B247" s="34"/>
      <c r="C247" s="33"/>
      <c r="D247" s="33" t="s">
        <v>20</v>
      </c>
      <c r="E247" s="32" t="s">
        <v>21</v>
      </c>
      <c r="F247" s="35"/>
      <c r="G247" s="36" t="s">
        <v>0</v>
      </c>
      <c r="H247" s="36" t="s">
        <v>1</v>
      </c>
      <c r="I247" s="36" t="s">
        <v>2</v>
      </c>
      <c r="J247" s="36" t="s">
        <v>3</v>
      </c>
      <c r="K247" s="36" t="s">
        <v>4</v>
      </c>
      <c r="L247" s="36" t="s">
        <v>5</v>
      </c>
      <c r="M247" s="36" t="s">
        <v>17</v>
      </c>
      <c r="N247" s="36" t="s">
        <v>6</v>
      </c>
    </row>
    <row r="248" spans="1:14" x14ac:dyDescent="0.25">
      <c r="C248" s="8"/>
      <c r="E248" s="8"/>
      <c r="F248" s="8"/>
      <c r="G248" s="37"/>
      <c r="H248" s="38"/>
      <c r="I248" s="38"/>
      <c r="J248" s="38"/>
      <c r="K248" s="38"/>
      <c r="L248" s="38"/>
      <c r="M248" s="38"/>
      <c r="N248" s="1"/>
    </row>
    <row r="249" spans="1:14" ht="12.75" x14ac:dyDescent="0.2">
      <c r="A249" s="29" t="s">
        <v>93</v>
      </c>
      <c r="B249" s="12" t="s">
        <v>56</v>
      </c>
      <c r="C249" s="1" t="s">
        <v>109</v>
      </c>
      <c r="D249" s="21" t="s">
        <v>23</v>
      </c>
      <c r="E249" s="1" t="s">
        <v>114</v>
      </c>
      <c r="G249" s="31">
        <v>1854</v>
      </c>
      <c r="H249" s="38">
        <v>8596.3445109099994</v>
      </c>
      <c r="I249" s="38">
        <f t="shared" ref="I249:I289" si="31">ROUND(G249*H249,2)</f>
        <v>15937622.720000001</v>
      </c>
      <c r="J249" s="38">
        <f>ROUND((I249-SUM('Entitlement to Date'!E2:I2))/7,2)</f>
        <v>1274619.97</v>
      </c>
      <c r="K249" s="38">
        <v>0</v>
      </c>
      <c r="L249" s="38">
        <f>((I249*-0.03)-SUM('CSI Admin to Date'!D2:H2))/7</f>
        <v>-38238.597371428572</v>
      </c>
      <c r="M249" s="38">
        <v>-180496</v>
      </c>
      <c r="N249" s="1">
        <f t="shared" ref="N249:N289" si="32">J249+K249+L249+M249</f>
        <v>1055885.3726285715</v>
      </c>
    </row>
    <row r="250" spans="1:14" ht="12.75" x14ac:dyDescent="0.2">
      <c r="A250" s="29" t="s">
        <v>93</v>
      </c>
      <c r="B250" s="12" t="s">
        <v>56</v>
      </c>
      <c r="C250" s="1" t="s">
        <v>109</v>
      </c>
      <c r="D250" s="21" t="s">
        <v>46</v>
      </c>
      <c r="E250" s="1" t="s">
        <v>115</v>
      </c>
      <c r="G250" s="31">
        <v>851</v>
      </c>
      <c r="H250" s="38">
        <v>8879.0445109100001</v>
      </c>
      <c r="I250" s="38">
        <f t="shared" si="31"/>
        <v>7556066.8799999999</v>
      </c>
      <c r="J250" s="38">
        <f>ROUND((I250-SUM('Entitlement to Date'!E3:I3))/7,2)</f>
        <v>636895.09</v>
      </c>
      <c r="K250" s="38">
        <v>0</v>
      </c>
      <c r="L250" s="38">
        <f>((I250*-0.03)-SUM('CSI Admin to Date'!D3:H3))/7</f>
        <v>-19106.850914285711</v>
      </c>
      <c r="M250" s="38">
        <v>-18902.14</v>
      </c>
      <c r="N250" s="1">
        <f t="shared" si="32"/>
        <v>598886.0990857142</v>
      </c>
    </row>
    <row r="251" spans="1:14" ht="12.75" x14ac:dyDescent="0.2">
      <c r="A251" s="29" t="s">
        <v>93</v>
      </c>
      <c r="B251" s="12" t="s">
        <v>56</v>
      </c>
      <c r="C251" s="1" t="s">
        <v>109</v>
      </c>
      <c r="D251" s="21" t="s">
        <v>94</v>
      </c>
      <c r="E251" s="1" t="s">
        <v>116</v>
      </c>
      <c r="G251" s="31">
        <v>2112</v>
      </c>
      <c r="H251" s="38">
        <v>9139.9345109099995</v>
      </c>
      <c r="I251" s="38">
        <f t="shared" si="31"/>
        <v>19303541.690000001</v>
      </c>
      <c r="J251" s="38">
        <f>ROUND((I251-SUM('Entitlement to Date'!E4:I4))/7,2)</f>
        <v>1619907.06</v>
      </c>
      <c r="K251" s="38">
        <v>0</v>
      </c>
      <c r="L251" s="38">
        <f>((I251*-0.03)-SUM('CSI Admin to Date'!D4:H4))/7</f>
        <v>-48597.21438571428</v>
      </c>
      <c r="M251" s="38">
        <v>-177139.79</v>
      </c>
      <c r="N251" s="1">
        <f t="shared" si="32"/>
        <v>1394170.0556142856</v>
      </c>
    </row>
    <row r="252" spans="1:14" ht="12.75" x14ac:dyDescent="0.2">
      <c r="A252" s="29" t="s">
        <v>95</v>
      </c>
      <c r="B252" s="12" t="s">
        <v>56</v>
      </c>
      <c r="C252" s="1" t="s">
        <v>7</v>
      </c>
      <c r="D252" s="21" t="s">
        <v>24</v>
      </c>
      <c r="E252" s="7" t="s">
        <v>122</v>
      </c>
      <c r="G252" s="31">
        <v>597.5</v>
      </c>
      <c r="H252" s="38">
        <v>9485.91424396</v>
      </c>
      <c r="I252" s="38">
        <f t="shared" si="31"/>
        <v>5667833.7599999998</v>
      </c>
      <c r="J252" s="38">
        <f>ROUND((I252-SUM('Entitlement to Date'!E5:I5))/7,2)</f>
        <v>412627.62</v>
      </c>
      <c r="K252" s="38">
        <v>0</v>
      </c>
      <c r="L252" s="38">
        <f>((I252*-0.03)-SUM('CSI Admin to Date'!D5:H5))/7</f>
        <v>-12378.830400000001</v>
      </c>
      <c r="M252" s="38">
        <v>-159085.82999999999</v>
      </c>
      <c r="N252" s="1">
        <f t="shared" si="32"/>
        <v>241162.95960000003</v>
      </c>
    </row>
    <row r="253" spans="1:14" ht="12.75" x14ac:dyDescent="0.2">
      <c r="A253" s="29" t="s">
        <v>96</v>
      </c>
      <c r="B253" s="12" t="s">
        <v>56</v>
      </c>
      <c r="C253" s="1" t="s">
        <v>55</v>
      </c>
      <c r="D253" s="21" t="s">
        <v>25</v>
      </c>
      <c r="E253" s="4" t="s">
        <v>121</v>
      </c>
      <c r="G253" s="31">
        <v>696.5</v>
      </c>
      <c r="H253" s="38">
        <v>8928.9573161099997</v>
      </c>
      <c r="I253" s="38">
        <f t="shared" si="31"/>
        <v>6219018.7699999996</v>
      </c>
      <c r="J253" s="38">
        <f>ROUND((I253-SUM('Entitlement to Date'!E6:I6))/7,2)</f>
        <v>529099.48</v>
      </c>
      <c r="K253" s="38">
        <v>0</v>
      </c>
      <c r="L253" s="38">
        <f>((I253*-0.03)-SUM('CSI Admin to Date'!D6:H6))/7</f>
        <v>-15872.987585714282</v>
      </c>
      <c r="M253" s="38">
        <v>-36128.75</v>
      </c>
      <c r="N253" s="1">
        <f t="shared" si="32"/>
        <v>477097.74241428572</v>
      </c>
    </row>
    <row r="254" spans="1:14" ht="12.75" x14ac:dyDescent="0.2">
      <c r="A254" s="29" t="s">
        <v>97</v>
      </c>
      <c r="B254" s="12" t="s">
        <v>56</v>
      </c>
      <c r="C254" s="1" t="s">
        <v>113</v>
      </c>
      <c r="D254" s="21" t="s">
        <v>45</v>
      </c>
      <c r="E254" s="1" t="s">
        <v>141</v>
      </c>
      <c r="G254" s="31">
        <v>462</v>
      </c>
      <c r="H254" s="38">
        <v>8980.4584417500009</v>
      </c>
      <c r="I254" s="38">
        <f t="shared" si="31"/>
        <v>4148971.8</v>
      </c>
      <c r="J254" s="38">
        <f>ROUND((I254-SUM('Entitlement to Date'!E7:I7))/7,2)</f>
        <v>330508.45</v>
      </c>
      <c r="K254" s="38">
        <v>0</v>
      </c>
      <c r="L254" s="38">
        <f>((I254*-0.03)-SUM('CSI Admin to Date'!D7:H7))/7</f>
        <v>-9915.2505714285708</v>
      </c>
      <c r="M254" s="38">
        <v>-30542.02</v>
      </c>
      <c r="N254" s="1">
        <f t="shared" si="32"/>
        <v>290051.17942857143</v>
      </c>
    </row>
    <row r="255" spans="1:14" x14ac:dyDescent="0.25">
      <c r="A255" s="29" t="s">
        <v>97</v>
      </c>
      <c r="B255" s="12" t="s">
        <v>56</v>
      </c>
      <c r="C255" s="8" t="s">
        <v>113</v>
      </c>
      <c r="D255" t="s">
        <v>26</v>
      </c>
      <c r="E255" s="8" t="s">
        <v>142</v>
      </c>
      <c r="G255" s="31">
        <v>249</v>
      </c>
      <c r="H255" s="38">
        <v>9006.2784417500006</v>
      </c>
      <c r="I255" s="38">
        <f t="shared" si="31"/>
        <v>2242563.33</v>
      </c>
      <c r="J255" s="38">
        <f>ROUND((I255-SUM('Entitlement to Date'!E8:I8))/7,2)</f>
        <v>158582.1</v>
      </c>
      <c r="K255" s="38">
        <v>0</v>
      </c>
      <c r="L255" s="38">
        <f>((I255*-0.03)-SUM('CSI Admin to Date'!D8:H8))/7</f>
        <v>-4757.4642714285719</v>
      </c>
      <c r="M255" s="38">
        <v>-42453.15</v>
      </c>
      <c r="N255" s="1">
        <f t="shared" si="32"/>
        <v>111371.48572857145</v>
      </c>
    </row>
    <row r="256" spans="1:14" x14ac:dyDescent="0.25">
      <c r="A256" s="29" t="s">
        <v>97</v>
      </c>
      <c r="B256" s="12" t="s">
        <v>56</v>
      </c>
      <c r="C256" s="8" t="s">
        <v>113</v>
      </c>
      <c r="D256" t="s">
        <v>27</v>
      </c>
      <c r="E256" s="8" t="s">
        <v>143</v>
      </c>
      <c r="G256" s="31">
        <v>245</v>
      </c>
      <c r="H256" s="38">
        <v>9479.5484417499993</v>
      </c>
      <c r="I256" s="38">
        <f t="shared" si="31"/>
        <v>2322489.37</v>
      </c>
      <c r="J256" s="38">
        <f>ROUND((I256-SUM('Entitlement to Date'!E9:I9))/7,2)</f>
        <v>186736.39</v>
      </c>
      <c r="K256" s="38">
        <v>0</v>
      </c>
      <c r="L256" s="38">
        <f>((I256*-0.03)-SUM('CSI Admin to Date'!D9:H9))/7</f>
        <v>-5602.0901571428567</v>
      </c>
      <c r="M256" s="38"/>
      <c r="N256" s="1">
        <f t="shared" si="32"/>
        <v>181134.29984285714</v>
      </c>
    </row>
    <row r="257" spans="1:14" ht="12.75" x14ac:dyDescent="0.2">
      <c r="A257" s="29" t="s">
        <v>98</v>
      </c>
      <c r="B257" s="12" t="s">
        <v>59</v>
      </c>
      <c r="C257" s="1" t="s">
        <v>18</v>
      </c>
      <c r="D257" s="21" t="s">
        <v>50</v>
      </c>
      <c r="E257" s="1" t="s">
        <v>117</v>
      </c>
      <c r="G257" s="31">
        <v>449.5</v>
      </c>
      <c r="H257" s="38">
        <v>9100.3230895899997</v>
      </c>
      <c r="I257" s="38">
        <f t="shared" si="31"/>
        <v>4090595.23</v>
      </c>
      <c r="J257" s="38">
        <f>ROUND((I257-SUM('Entitlement to Date'!E10:I10))/7,2)</f>
        <v>326652.61</v>
      </c>
      <c r="K257" s="38">
        <v>0</v>
      </c>
      <c r="L257" s="38">
        <f>((I257*-0.03)-SUM('CSI Admin to Date'!D10:H10))/7</f>
        <v>-9799.5795571428571</v>
      </c>
      <c r="M257" s="38">
        <v>-69801.570000000007</v>
      </c>
      <c r="N257" s="1">
        <f t="shared" si="32"/>
        <v>247051.46044285712</v>
      </c>
    </row>
    <row r="258" spans="1:14" ht="12.75" x14ac:dyDescent="0.2">
      <c r="A258" s="29" t="s">
        <v>98</v>
      </c>
      <c r="B258" s="12" t="s">
        <v>59</v>
      </c>
      <c r="C258" s="1" t="s">
        <v>18</v>
      </c>
      <c r="D258" s="21" t="s">
        <v>28</v>
      </c>
      <c r="E258" s="1" t="s">
        <v>118</v>
      </c>
      <c r="G258" s="31">
        <v>272.5</v>
      </c>
      <c r="H258" s="38">
        <v>9530.1530895900014</v>
      </c>
      <c r="I258" s="38">
        <f t="shared" si="31"/>
        <v>2596966.7200000002</v>
      </c>
      <c r="J258" s="38">
        <f>ROUND((I258-SUM('Entitlement to Date'!E11:I11))/7,2)</f>
        <v>203305.88</v>
      </c>
      <c r="K258" s="38">
        <v>0</v>
      </c>
      <c r="L258" s="38">
        <f>((I258*-0.03)-SUM('CSI Admin to Date'!D11:H11))/7</f>
        <v>-6099.1788000000006</v>
      </c>
      <c r="M258" s="38"/>
      <c r="N258" s="1">
        <f t="shared" si="32"/>
        <v>197206.70120000001</v>
      </c>
    </row>
    <row r="259" spans="1:14" ht="12.75" x14ac:dyDescent="0.2">
      <c r="A259" s="29" t="s">
        <v>98</v>
      </c>
      <c r="B259" s="12" t="s">
        <v>59</v>
      </c>
      <c r="C259" s="1" t="s">
        <v>18</v>
      </c>
      <c r="D259" s="21" t="s">
        <v>29</v>
      </c>
      <c r="E259" s="1" t="s">
        <v>119</v>
      </c>
      <c r="G259" s="31">
        <v>142</v>
      </c>
      <c r="H259" s="38">
        <v>10162.92308959</v>
      </c>
      <c r="I259" s="38">
        <f t="shared" si="31"/>
        <v>1443135.08</v>
      </c>
      <c r="J259" s="38">
        <f>ROUND((I259-SUM('Entitlement to Date'!E12:I12))/7,2)</f>
        <v>107792.06</v>
      </c>
      <c r="K259" s="38">
        <v>0</v>
      </c>
      <c r="L259" s="38">
        <f>((I259*-0.03)-SUM('CSI Admin to Date'!D12:H12))/7</f>
        <v>-3233.7646285714286</v>
      </c>
      <c r="M259" s="38"/>
      <c r="N259" s="1">
        <f t="shared" si="32"/>
        <v>104558.29537142857</v>
      </c>
    </row>
    <row r="260" spans="1:14" ht="12.75" x14ac:dyDescent="0.2">
      <c r="A260" s="29" t="s">
        <v>98</v>
      </c>
      <c r="B260" s="12" t="s">
        <v>59</v>
      </c>
      <c r="C260" s="1" t="s">
        <v>18</v>
      </c>
      <c r="D260" s="21" t="s">
        <v>67</v>
      </c>
      <c r="E260" s="1" t="s">
        <v>120</v>
      </c>
      <c r="G260" s="31">
        <v>86</v>
      </c>
      <c r="H260" s="38">
        <v>9955.5230895900004</v>
      </c>
      <c r="I260" s="38">
        <f t="shared" si="31"/>
        <v>856174.99</v>
      </c>
      <c r="J260" s="38">
        <f>ROUND((I260-SUM('Entitlement to Date'!E13:I13))/7,2)</f>
        <v>68235.929999999993</v>
      </c>
      <c r="K260" s="38">
        <v>0</v>
      </c>
      <c r="L260" s="38">
        <f>((I260*-0.03)-SUM('CSI Admin to Date'!D13:H13))/7</f>
        <v>-2047.0785285714287</v>
      </c>
      <c r="M260" s="38"/>
      <c r="N260" s="1">
        <f t="shared" si="32"/>
        <v>66188.85147142857</v>
      </c>
    </row>
    <row r="261" spans="1:14" ht="12.75" x14ac:dyDescent="0.2">
      <c r="A261" s="29" t="s">
        <v>99</v>
      </c>
      <c r="B261" s="12" t="s">
        <v>64</v>
      </c>
      <c r="C261" s="1" t="s">
        <v>22</v>
      </c>
      <c r="D261" s="21" t="s">
        <v>52</v>
      </c>
      <c r="E261" s="1" t="s">
        <v>139</v>
      </c>
      <c r="G261" s="31">
        <v>117</v>
      </c>
      <c r="H261" s="38">
        <v>9133.4255933900004</v>
      </c>
      <c r="I261" s="38">
        <f t="shared" si="31"/>
        <v>1068610.79</v>
      </c>
      <c r="J261" s="38">
        <f>ROUND((I261-SUM('Entitlement to Date'!E14:I14))/7,2)</f>
        <v>95123.51</v>
      </c>
      <c r="K261" s="38">
        <v>0</v>
      </c>
      <c r="L261" s="38">
        <f>((I261*-0.03)-SUM('CSI Admin to Date'!D14:H14))/7</f>
        <v>-2853.7033857142856</v>
      </c>
      <c r="M261" s="38"/>
      <c r="N261" s="1">
        <f t="shared" si="32"/>
        <v>92269.806614285713</v>
      </c>
    </row>
    <row r="262" spans="1:14" ht="12.75" x14ac:dyDescent="0.2">
      <c r="A262" s="29" t="s">
        <v>100</v>
      </c>
      <c r="B262" s="12" t="s">
        <v>57</v>
      </c>
      <c r="C262" s="1" t="s">
        <v>57</v>
      </c>
      <c r="D262" s="21" t="s">
        <v>110</v>
      </c>
      <c r="E262" s="1" t="s">
        <v>127</v>
      </c>
      <c r="G262" s="31">
        <v>792.9</v>
      </c>
      <c r="H262" s="38">
        <v>8591.4047993357635</v>
      </c>
      <c r="I262" s="38">
        <f t="shared" si="31"/>
        <v>6812124.8700000001</v>
      </c>
      <c r="J262" s="38">
        <f>ROUND((I262-SUM('Entitlement to Date'!E15:I15))/7,2)</f>
        <v>565158.72</v>
      </c>
      <c r="K262" s="38">
        <v>0</v>
      </c>
      <c r="L262" s="38">
        <f>((I262*-0.03)-SUM('CSI Admin to Date'!D15:H15))/7</f>
        <v>-16954.763728571426</v>
      </c>
      <c r="M262" s="38"/>
      <c r="N262" s="1">
        <f t="shared" si="32"/>
        <v>548203.9562714285</v>
      </c>
    </row>
    <row r="263" spans="1:14" ht="12.75" x14ac:dyDescent="0.2">
      <c r="A263" s="29" t="s">
        <v>100</v>
      </c>
      <c r="B263" s="12" t="s">
        <v>57</v>
      </c>
      <c r="C263" s="1" t="s">
        <v>57</v>
      </c>
      <c r="D263" s="21" t="s">
        <v>30</v>
      </c>
      <c r="E263" s="1" t="s">
        <v>128</v>
      </c>
      <c r="G263" s="31">
        <v>987.5</v>
      </c>
      <c r="H263" s="38">
        <v>8546.8861726800005</v>
      </c>
      <c r="I263" s="38">
        <f t="shared" si="31"/>
        <v>8440050.0999999996</v>
      </c>
      <c r="J263" s="38">
        <f>ROUND((I263-SUM('Entitlement to Date'!E16:I16))/7,2)</f>
        <v>597574.53</v>
      </c>
      <c r="K263" s="38">
        <v>0</v>
      </c>
      <c r="L263" s="38">
        <f>((I263*-0.03)-SUM('CSI Admin to Date'!D16:H16))/7</f>
        <v>-17927.236142857138</v>
      </c>
      <c r="M263" s="38">
        <v>-98961.25</v>
      </c>
      <c r="N263" s="1">
        <f t="shared" si="32"/>
        <v>480686.04385714291</v>
      </c>
    </row>
    <row r="264" spans="1:14" ht="12.75" x14ac:dyDescent="0.2">
      <c r="A264" s="29" t="s">
        <v>101</v>
      </c>
      <c r="B264" s="12" t="s">
        <v>8</v>
      </c>
      <c r="C264" s="1" t="s">
        <v>8</v>
      </c>
      <c r="D264" s="21" t="s">
        <v>31</v>
      </c>
      <c r="E264" s="1" t="s">
        <v>130</v>
      </c>
      <c r="G264" s="31">
        <v>314</v>
      </c>
      <c r="H264" s="38">
        <v>9132.1566222700003</v>
      </c>
      <c r="I264" s="38">
        <f t="shared" si="31"/>
        <v>2867497.18</v>
      </c>
      <c r="J264" s="38">
        <f>ROUND((I264-SUM('Entitlement to Date'!E17:I17))/7,2)</f>
        <v>231013.28</v>
      </c>
      <c r="K264" s="38">
        <v>0</v>
      </c>
      <c r="L264" s="38">
        <f>((I264*-0.03)-SUM('CSI Admin to Date'!D17:H17))/7</f>
        <v>-6930.3950571428568</v>
      </c>
      <c r="M264" s="38"/>
      <c r="N264" s="1">
        <f t="shared" si="32"/>
        <v>224082.88494285714</v>
      </c>
    </row>
    <row r="265" spans="1:14" ht="12.75" x14ac:dyDescent="0.2">
      <c r="A265" s="29" t="s">
        <v>102</v>
      </c>
      <c r="B265" s="12" t="s">
        <v>60</v>
      </c>
      <c r="C265" s="1" t="s">
        <v>9</v>
      </c>
      <c r="D265" s="21" t="s">
        <v>88</v>
      </c>
      <c r="E265" s="4" t="s">
        <v>89</v>
      </c>
      <c r="G265" s="31">
        <v>411</v>
      </c>
      <c r="H265" s="38">
        <v>8953.1549833599984</v>
      </c>
      <c r="I265" s="38">
        <f t="shared" si="31"/>
        <v>3679746.7</v>
      </c>
      <c r="J265" s="38">
        <f>ROUND((I265-SUM('Entitlement to Date'!E18:I18))/7,2)</f>
        <v>303359.09999999998</v>
      </c>
      <c r="K265" s="38">
        <v>0</v>
      </c>
      <c r="L265" s="38">
        <f>((I265*-0.03)-SUM('CSI Admin to Date'!D18:H18))/7</f>
        <v>-9100.7715714285714</v>
      </c>
      <c r="M265" s="38"/>
      <c r="N265" s="1">
        <f t="shared" si="32"/>
        <v>294258.3284285714</v>
      </c>
    </row>
    <row r="266" spans="1:14" ht="12.75" x14ac:dyDescent="0.2">
      <c r="A266" s="29" t="s">
        <v>102</v>
      </c>
      <c r="B266" s="12" t="s">
        <v>60</v>
      </c>
      <c r="C266" s="1" t="s">
        <v>9</v>
      </c>
      <c r="D266" s="21" t="s">
        <v>49</v>
      </c>
      <c r="E266" s="1" t="s">
        <v>48</v>
      </c>
      <c r="G266" s="31">
        <v>682.5</v>
      </c>
      <c r="H266" s="38">
        <v>8570.8249833600003</v>
      </c>
      <c r="I266" s="38">
        <f t="shared" si="31"/>
        <v>5849588.0499999998</v>
      </c>
      <c r="J266" s="38">
        <f>ROUND((I266-SUM('Entitlement to Date'!E19:I19))/7,2)</f>
        <v>420659.97</v>
      </c>
      <c r="K266" s="38">
        <v>0</v>
      </c>
      <c r="L266" s="38">
        <f>((I266*-0.03)-SUM('CSI Admin to Date'!D19:H19))/7</f>
        <v>-12619.798785714285</v>
      </c>
      <c r="M266" s="38">
        <v>-93484.84</v>
      </c>
      <c r="N266" s="1">
        <f t="shared" si="32"/>
        <v>314555.33121428569</v>
      </c>
    </row>
    <row r="267" spans="1:14" ht="12.75" x14ac:dyDescent="0.2">
      <c r="A267" s="29" t="s">
        <v>102</v>
      </c>
      <c r="B267" s="12" t="s">
        <v>60</v>
      </c>
      <c r="C267" s="1" t="s">
        <v>9</v>
      </c>
      <c r="D267" s="21" t="s">
        <v>33</v>
      </c>
      <c r="E267" s="1" t="s">
        <v>10</v>
      </c>
      <c r="G267" s="31">
        <v>403</v>
      </c>
      <c r="H267" s="38">
        <v>8548.0349833600012</v>
      </c>
      <c r="I267" s="38">
        <f t="shared" si="31"/>
        <v>3444858.1</v>
      </c>
      <c r="J267" s="38">
        <f>ROUND((I267-SUM('Entitlement to Date'!E20:I20))/7,2)</f>
        <v>274038.24</v>
      </c>
      <c r="K267" s="38">
        <v>0</v>
      </c>
      <c r="L267" s="38">
        <f>((I267*-0.03)-SUM('CSI Admin to Date'!D20:H20))/7</f>
        <v>-8221.1489999999994</v>
      </c>
      <c r="M267" s="38">
        <v>-42553.13</v>
      </c>
      <c r="N267" s="1">
        <f t="shared" si="32"/>
        <v>223263.96100000001</v>
      </c>
    </row>
    <row r="268" spans="1:14" ht="12.75" x14ac:dyDescent="0.2">
      <c r="A268" s="29" t="s">
        <v>102</v>
      </c>
      <c r="B268" s="12" t="s">
        <v>60</v>
      </c>
      <c r="C268" s="1" t="s">
        <v>9</v>
      </c>
      <c r="D268" s="21" t="s">
        <v>34</v>
      </c>
      <c r="E268" s="1" t="s">
        <v>123</v>
      </c>
      <c r="G268" s="31">
        <v>626</v>
      </c>
      <c r="H268" s="38">
        <v>8454.909469477132</v>
      </c>
      <c r="I268" s="38">
        <f t="shared" si="31"/>
        <v>5292773.33</v>
      </c>
      <c r="J268" s="38">
        <f>ROUND((I268-SUM('Entitlement to Date'!E21:I21))/7,2)</f>
        <v>408869.37</v>
      </c>
      <c r="K268" s="38">
        <v>0</v>
      </c>
      <c r="L268" s="38">
        <f>((I268*-0.03)-SUM('CSI Admin to Date'!D21:H21))/7</f>
        <v>-12266.078557142859</v>
      </c>
      <c r="M268" s="38">
        <v>-165428.12</v>
      </c>
      <c r="N268" s="1">
        <f t="shared" si="32"/>
        <v>231175.17144285713</v>
      </c>
    </row>
    <row r="269" spans="1:14" ht="12.75" x14ac:dyDescent="0.2">
      <c r="A269" s="29" t="s">
        <v>102</v>
      </c>
      <c r="B269" s="12" t="s">
        <v>60</v>
      </c>
      <c r="C269" s="1" t="s">
        <v>9</v>
      </c>
      <c r="D269" s="21" t="s">
        <v>35</v>
      </c>
      <c r="E269" s="1" t="s">
        <v>124</v>
      </c>
      <c r="G269" s="31">
        <v>272.10000000000002</v>
      </c>
      <c r="H269" s="38">
        <v>8625.2049833599995</v>
      </c>
      <c r="I269" s="38">
        <f t="shared" si="31"/>
        <v>2346918.2799999998</v>
      </c>
      <c r="J269" s="38">
        <f>ROUND((I269-SUM('Entitlement to Date'!E22:I22))/7,2)</f>
        <v>187326.04</v>
      </c>
      <c r="K269" s="38">
        <v>0</v>
      </c>
      <c r="L269" s="38">
        <f>((I269*-0.03)-SUM('CSI Admin to Date'!D22:H22))/7</f>
        <v>-5619.7783428571411</v>
      </c>
      <c r="M269" s="38"/>
      <c r="N269" s="1">
        <f t="shared" si="32"/>
        <v>181706.26165714287</v>
      </c>
    </row>
    <row r="270" spans="1:14" ht="12.75" x14ac:dyDescent="0.2">
      <c r="A270" s="29" t="s">
        <v>102</v>
      </c>
      <c r="B270" s="12" t="s">
        <v>60</v>
      </c>
      <c r="C270" s="1" t="s">
        <v>9</v>
      </c>
      <c r="D270" s="21" t="s">
        <v>37</v>
      </c>
      <c r="E270" s="1" t="s">
        <v>125</v>
      </c>
      <c r="G270" s="31">
        <v>307</v>
      </c>
      <c r="H270" s="38">
        <v>8692.3849833599998</v>
      </c>
      <c r="I270" s="38">
        <f t="shared" si="31"/>
        <v>2668562.19</v>
      </c>
      <c r="J270" s="38">
        <f>ROUND((I270-SUM('Entitlement to Date'!E23:I23))/7,2)</f>
        <v>210778.61</v>
      </c>
      <c r="K270" s="38">
        <v>0</v>
      </c>
      <c r="L270" s="38">
        <f>((I270*-0.03)-SUM('CSI Admin to Date'!D23:H23))/7</f>
        <v>-6323.3593857142851</v>
      </c>
      <c r="M270" s="38">
        <v>-17523.8</v>
      </c>
      <c r="N270" s="1">
        <f t="shared" si="32"/>
        <v>186931.45061428571</v>
      </c>
    </row>
    <row r="271" spans="1:14" ht="12.75" x14ac:dyDescent="0.2">
      <c r="A271" s="29" t="s">
        <v>102</v>
      </c>
      <c r="B271" s="12" t="s">
        <v>60</v>
      </c>
      <c r="C271" s="1" t="s">
        <v>9</v>
      </c>
      <c r="D271" s="21" t="s">
        <v>84</v>
      </c>
      <c r="E271" s="1" t="s">
        <v>91</v>
      </c>
      <c r="G271" s="31">
        <v>213</v>
      </c>
      <c r="H271" s="38">
        <v>8812.9449833599992</v>
      </c>
      <c r="I271" s="38">
        <f t="shared" si="31"/>
        <v>1877157.28</v>
      </c>
      <c r="J271" s="38">
        <f>ROUND((I271-SUM('Entitlement to Date'!E24:I24))/7,2)</f>
        <v>135832.59</v>
      </c>
      <c r="K271" s="38">
        <v>0</v>
      </c>
      <c r="L271" s="38">
        <f>((I271*-0.03)-SUM('CSI Admin to Date'!D24:H24))/7</f>
        <v>-4074.974057142857</v>
      </c>
      <c r="M271" s="38"/>
      <c r="N271" s="1">
        <f t="shared" si="32"/>
        <v>131757.61594285714</v>
      </c>
    </row>
    <row r="272" spans="1:14" ht="12.75" x14ac:dyDescent="0.2">
      <c r="A272" s="29" t="s">
        <v>102</v>
      </c>
      <c r="B272" s="12" t="s">
        <v>60</v>
      </c>
      <c r="C272" s="7" t="s">
        <v>9</v>
      </c>
      <c r="D272" s="21" t="s">
        <v>36</v>
      </c>
      <c r="E272" s="7" t="s">
        <v>19</v>
      </c>
      <c r="G272" s="31">
        <v>358.5</v>
      </c>
      <c r="H272" s="38">
        <v>8533.4049833600002</v>
      </c>
      <c r="I272" s="38">
        <f t="shared" si="31"/>
        <v>3059225.69</v>
      </c>
      <c r="J272" s="38">
        <f>ROUND((I272-SUM('Entitlement to Date'!E25:I25))/7,2)</f>
        <v>263147.02</v>
      </c>
      <c r="K272" s="38">
        <v>0</v>
      </c>
      <c r="L272" s="38">
        <f>((I272*-0.03)-SUM('CSI Admin to Date'!D25:H25))/7</f>
        <v>-7894.4100999999991</v>
      </c>
      <c r="M272" s="38"/>
      <c r="N272" s="1">
        <f t="shared" si="32"/>
        <v>255252.60990000001</v>
      </c>
    </row>
    <row r="273" spans="1:14" ht="12.75" x14ac:dyDescent="0.2">
      <c r="A273" s="29" t="s">
        <v>102</v>
      </c>
      <c r="B273" s="12" t="s">
        <v>60</v>
      </c>
      <c r="C273" s="1" t="s">
        <v>9</v>
      </c>
      <c r="D273" s="21" t="s">
        <v>32</v>
      </c>
      <c r="E273" s="1" t="s">
        <v>126</v>
      </c>
      <c r="G273" s="31">
        <v>905.6</v>
      </c>
      <c r="H273" s="38">
        <v>8469.2949833599996</v>
      </c>
      <c r="I273" s="38">
        <f t="shared" si="31"/>
        <v>7669793.54</v>
      </c>
      <c r="J273" s="38">
        <f>ROUND((I273-SUM('Entitlement to Date'!E26:I26))/7,2)</f>
        <v>608700.31000000006</v>
      </c>
      <c r="K273" s="38">
        <v>0</v>
      </c>
      <c r="L273" s="38">
        <f>((I273*-0.03)-SUM('CSI Admin to Date'!D26:H26))/7</f>
        <v>-18261.008028571428</v>
      </c>
      <c r="M273" s="38">
        <v>-63601.67</v>
      </c>
      <c r="N273" s="1">
        <f t="shared" si="32"/>
        <v>526837.63197142864</v>
      </c>
    </row>
    <row r="274" spans="1:14" ht="12.75" x14ac:dyDescent="0.2">
      <c r="A274" s="29" t="s">
        <v>103</v>
      </c>
      <c r="B274" s="12" t="s">
        <v>63</v>
      </c>
      <c r="C274" s="1" t="s">
        <v>11</v>
      </c>
      <c r="D274" s="21" t="s">
        <v>38</v>
      </c>
      <c r="E274" s="1" t="s">
        <v>137</v>
      </c>
      <c r="G274" s="31">
        <v>310</v>
      </c>
      <c r="H274" s="38">
        <v>9065.6877884899986</v>
      </c>
      <c r="I274" s="38">
        <f t="shared" si="31"/>
        <v>2810363.21</v>
      </c>
      <c r="J274" s="38">
        <f>ROUND((I274-SUM('Entitlement to Date'!E27:I27))/7,2)</f>
        <v>226785.02</v>
      </c>
      <c r="K274" s="38">
        <v>0</v>
      </c>
      <c r="L274" s="38">
        <f>((I274*-0.03)-SUM('CSI Admin to Date'!D27:H27))/7</f>
        <v>-6803.5494714285696</v>
      </c>
      <c r="M274" s="38"/>
      <c r="N274" s="1">
        <f t="shared" si="32"/>
        <v>219981.47052857143</v>
      </c>
    </row>
    <row r="275" spans="1:14" ht="12.75" x14ac:dyDescent="0.2">
      <c r="A275" s="29" t="s">
        <v>103</v>
      </c>
      <c r="B275" s="12" t="s">
        <v>63</v>
      </c>
      <c r="C275" s="7" t="s">
        <v>11</v>
      </c>
      <c r="D275" s="21" t="s">
        <v>39</v>
      </c>
      <c r="E275" s="7" t="s">
        <v>138</v>
      </c>
      <c r="G275" s="31">
        <v>391</v>
      </c>
      <c r="H275" s="38">
        <v>9103.5477884899992</v>
      </c>
      <c r="I275" s="38">
        <f t="shared" si="31"/>
        <v>3559487.19</v>
      </c>
      <c r="J275" s="38">
        <f>ROUND((I275-SUM('Entitlement to Date'!E28:I28))/7,2)</f>
        <v>290544.81</v>
      </c>
      <c r="K275" s="38">
        <v>0</v>
      </c>
      <c r="L275" s="38">
        <f>((I275*-0.03)-SUM('CSI Admin to Date'!D28:H28))/7</f>
        <v>-8716.3450999999986</v>
      </c>
      <c r="M275" s="38">
        <v>-42338.52</v>
      </c>
      <c r="N275" s="1">
        <f t="shared" si="32"/>
        <v>239489.94490000003</v>
      </c>
    </row>
    <row r="276" spans="1:14" ht="12.75" x14ac:dyDescent="0.2">
      <c r="A276" s="29" t="s">
        <v>104</v>
      </c>
      <c r="B276" s="12" t="s">
        <v>54</v>
      </c>
      <c r="C276" s="1" t="s">
        <v>54</v>
      </c>
      <c r="D276" s="21" t="s">
        <v>66</v>
      </c>
      <c r="E276" s="1" t="s">
        <v>53</v>
      </c>
      <c r="G276" s="31">
        <v>720.1</v>
      </c>
      <c r="H276" s="38">
        <v>8714.92</v>
      </c>
      <c r="I276" s="38">
        <f t="shared" si="31"/>
        <v>6275613.8899999997</v>
      </c>
      <c r="J276" s="38">
        <f>ROUND((I276-SUM('Entitlement to Date'!E29:I29))/7,2)</f>
        <v>523656.11</v>
      </c>
      <c r="K276" s="38">
        <v>0</v>
      </c>
      <c r="L276" s="38">
        <f>((I276*-0.03)-SUM('CSI Admin to Date'!D29:H29))/7</f>
        <v>-15709.680957142855</v>
      </c>
      <c r="M276" s="38">
        <v>-52784.149999999994</v>
      </c>
      <c r="N276" s="1">
        <f t="shared" si="32"/>
        <v>455162.27904285712</v>
      </c>
    </row>
    <row r="277" spans="1:14" ht="12.75" x14ac:dyDescent="0.2">
      <c r="A277" s="29" t="s">
        <v>105</v>
      </c>
      <c r="B277" s="12" t="s">
        <v>61</v>
      </c>
      <c r="C277" s="7" t="s">
        <v>12</v>
      </c>
      <c r="D277" s="21" t="s">
        <v>40</v>
      </c>
      <c r="E277" s="7" t="s">
        <v>129</v>
      </c>
      <c r="G277" s="31">
        <v>198.5</v>
      </c>
      <c r="H277" s="38">
        <v>8781.0555093600015</v>
      </c>
      <c r="I277" s="38">
        <f t="shared" si="31"/>
        <v>1743039.52</v>
      </c>
      <c r="J277" s="38">
        <f>ROUND((I277-SUM('Entitlement to Date'!E30:I30))/7,2)</f>
        <v>147974.35</v>
      </c>
      <c r="K277" s="38">
        <v>0</v>
      </c>
      <c r="L277" s="38">
        <f>((I277*-0.03)-SUM('CSI Admin to Date'!D30:H30))/7</f>
        <v>-4439.2336571428559</v>
      </c>
      <c r="M277" s="38"/>
      <c r="N277" s="1">
        <f t="shared" si="32"/>
        <v>143535.11634285716</v>
      </c>
    </row>
    <row r="278" spans="1:14" ht="12.75" x14ac:dyDescent="0.2">
      <c r="A278" s="29" t="s">
        <v>105</v>
      </c>
      <c r="B278" s="12" t="s">
        <v>61</v>
      </c>
      <c r="C278" s="1" t="s">
        <v>12</v>
      </c>
      <c r="D278" s="21" t="s">
        <v>41</v>
      </c>
      <c r="E278" s="1" t="s">
        <v>13</v>
      </c>
      <c r="G278" s="31">
        <v>255.5</v>
      </c>
      <c r="H278" s="38">
        <v>8598.7255093599997</v>
      </c>
      <c r="I278" s="38">
        <f t="shared" si="31"/>
        <v>2196974.37</v>
      </c>
      <c r="J278" s="38">
        <f>ROUND((I278-SUM('Entitlement to Date'!E31:I31))/7,2)</f>
        <v>184490.65</v>
      </c>
      <c r="K278" s="38">
        <v>0</v>
      </c>
      <c r="L278" s="38">
        <f>((I278*-0.03)-SUM('CSI Admin to Date'!D31:H31))/7</f>
        <v>-5534.7187285714299</v>
      </c>
      <c r="M278" s="38"/>
      <c r="N278" s="1">
        <f t="shared" si="32"/>
        <v>178955.93127142856</v>
      </c>
    </row>
    <row r="279" spans="1:14" ht="12.75" x14ac:dyDescent="0.2">
      <c r="A279" s="29" t="s">
        <v>106</v>
      </c>
      <c r="B279" s="12" t="s">
        <v>62</v>
      </c>
      <c r="C279" s="1" t="s">
        <v>14</v>
      </c>
      <c r="D279" s="21" t="s">
        <v>86</v>
      </c>
      <c r="E279" s="1" t="s">
        <v>136</v>
      </c>
      <c r="G279" s="31">
        <v>300</v>
      </c>
      <c r="H279" s="38">
        <v>8454.91</v>
      </c>
      <c r="I279" s="38">
        <f t="shared" si="31"/>
        <v>2536473</v>
      </c>
      <c r="J279" s="38">
        <f>ROUND((I279-SUM('Entitlement to Date'!E32:I32))/7,2)</f>
        <v>183970.45</v>
      </c>
      <c r="K279" s="38">
        <v>0</v>
      </c>
      <c r="L279" s="38">
        <f>((I279*-0.03)-SUM('CSI Admin to Date'!D32:H32))/7</f>
        <v>-5519.1128571428571</v>
      </c>
      <c r="M279" s="38"/>
      <c r="N279" s="1">
        <f t="shared" si="32"/>
        <v>178451.33714285714</v>
      </c>
    </row>
    <row r="280" spans="1:14" ht="12.75" x14ac:dyDescent="0.2">
      <c r="A280" s="29" t="s">
        <v>106</v>
      </c>
      <c r="B280" s="12" t="s">
        <v>62</v>
      </c>
      <c r="C280" s="1" t="s">
        <v>14</v>
      </c>
      <c r="D280" s="21" t="s">
        <v>85</v>
      </c>
      <c r="E280" s="1" t="s">
        <v>90</v>
      </c>
      <c r="G280" s="31">
        <v>185.1</v>
      </c>
      <c r="H280" s="38">
        <v>8454.91</v>
      </c>
      <c r="I280" s="38">
        <f t="shared" si="31"/>
        <v>1565003.84</v>
      </c>
      <c r="J280" s="38">
        <f>ROUND((I280-SUM('Entitlement to Date'!E33:I33))/7,2)</f>
        <v>126916.31</v>
      </c>
      <c r="K280" s="38">
        <v>0</v>
      </c>
      <c r="L280" s="38">
        <f>((I280*-0.03)-SUM('CSI Admin to Date'!D33:H33))/7</f>
        <v>-3807.4878857142858</v>
      </c>
      <c r="M280" s="38"/>
      <c r="N280" s="1">
        <f t="shared" si="32"/>
        <v>123108.82211428571</v>
      </c>
    </row>
    <row r="281" spans="1:14" ht="12.75" x14ac:dyDescent="0.2">
      <c r="A281" s="29" t="s">
        <v>106</v>
      </c>
      <c r="B281" s="12" t="s">
        <v>62</v>
      </c>
      <c r="C281" s="1" t="s">
        <v>14</v>
      </c>
      <c r="D281" s="21" t="s">
        <v>42</v>
      </c>
      <c r="E281" s="1" t="s">
        <v>132</v>
      </c>
      <c r="G281" s="31">
        <v>151.5</v>
      </c>
      <c r="H281" s="38">
        <v>8454.91</v>
      </c>
      <c r="I281" s="38">
        <f t="shared" si="31"/>
        <v>1280918.8700000001</v>
      </c>
      <c r="J281" s="38">
        <f>ROUND((I281-SUM('Entitlement to Date'!E34:I34))/7,2)</f>
        <v>74187.53</v>
      </c>
      <c r="K281" s="38">
        <v>0</v>
      </c>
      <c r="L281" s="38">
        <f>((I281*-0.03)-SUM('CSI Admin to Date'!D34:H34))/7</f>
        <v>-2225.6237285714292</v>
      </c>
      <c r="M281" s="38"/>
      <c r="N281" s="1">
        <f t="shared" si="32"/>
        <v>71961.906271428568</v>
      </c>
    </row>
    <row r="282" spans="1:14" ht="12.75" x14ac:dyDescent="0.2">
      <c r="A282" s="29" t="s">
        <v>106</v>
      </c>
      <c r="B282" s="12" t="s">
        <v>62</v>
      </c>
      <c r="C282" s="1" t="s">
        <v>14</v>
      </c>
      <c r="D282" s="21" t="s">
        <v>111</v>
      </c>
      <c r="E282" s="1" t="s">
        <v>133</v>
      </c>
      <c r="G282" s="31">
        <v>519.79999999999995</v>
      </c>
      <c r="H282" s="38">
        <v>8454.91</v>
      </c>
      <c r="I282" s="38">
        <f t="shared" si="31"/>
        <v>4394862.22</v>
      </c>
      <c r="J282" s="38">
        <f>ROUND((I282-SUM('Entitlement to Date'!E35:I35))/7,2)</f>
        <v>362009.08</v>
      </c>
      <c r="K282" s="38">
        <v>0</v>
      </c>
      <c r="L282" s="38">
        <f>((I282*-0.03)-SUM('CSI Admin to Date'!D35:H35))/7</f>
        <v>-10860.273799999995</v>
      </c>
      <c r="M282" s="38"/>
      <c r="N282" s="1">
        <f t="shared" si="32"/>
        <v>351148.80619999999</v>
      </c>
    </row>
    <row r="283" spans="1:14" ht="12.75" x14ac:dyDescent="0.2">
      <c r="A283" s="29" t="s">
        <v>106</v>
      </c>
      <c r="B283" s="12" t="s">
        <v>62</v>
      </c>
      <c r="C283" s="1" t="s">
        <v>14</v>
      </c>
      <c r="D283" s="21" t="s">
        <v>87</v>
      </c>
      <c r="E283" s="1" t="s">
        <v>134</v>
      </c>
      <c r="G283" s="31">
        <v>706.8</v>
      </c>
      <c r="H283" s="38">
        <v>8454.91</v>
      </c>
      <c r="I283" s="38">
        <f t="shared" si="31"/>
        <v>5975930.3899999997</v>
      </c>
      <c r="J283" s="38">
        <f>ROUND((I283-SUM('Entitlement to Date'!E36:I36))/7,2)</f>
        <v>475431.52</v>
      </c>
      <c r="K283" s="38">
        <v>0</v>
      </c>
      <c r="L283" s="38">
        <f>((I283*-0.03)-SUM('CSI Admin to Date'!D36:H36))/7</f>
        <v>-14262.94452857143</v>
      </c>
      <c r="M283" s="38"/>
      <c r="N283" s="1">
        <f t="shared" si="32"/>
        <v>461168.57547142857</v>
      </c>
    </row>
    <row r="284" spans="1:14" ht="12.75" x14ac:dyDescent="0.2">
      <c r="A284" s="29" t="s">
        <v>106</v>
      </c>
      <c r="B284" s="12" t="s">
        <v>62</v>
      </c>
      <c r="C284" s="1" t="s">
        <v>14</v>
      </c>
      <c r="D284" s="21" t="s">
        <v>43</v>
      </c>
      <c r="E284" s="1" t="s">
        <v>135</v>
      </c>
      <c r="G284" s="31">
        <v>1192.5</v>
      </c>
      <c r="H284" s="38">
        <v>8454.91</v>
      </c>
      <c r="I284" s="38">
        <f t="shared" si="31"/>
        <v>10082480.18</v>
      </c>
      <c r="J284" s="38">
        <f>ROUND((I284-SUM('Entitlement to Date'!E37:I37))/7,2)</f>
        <v>803236.61</v>
      </c>
      <c r="K284" s="38">
        <v>0</v>
      </c>
      <c r="L284" s="38">
        <f>((I284*-0.03)-SUM('CSI Admin to Date'!D37:H37))/7</f>
        <v>-24097.100771428573</v>
      </c>
      <c r="M284" s="38">
        <v>-176158.52000000002</v>
      </c>
      <c r="N284" s="1">
        <f t="shared" si="32"/>
        <v>602980.98922857142</v>
      </c>
    </row>
    <row r="285" spans="1:14" ht="12.75" x14ac:dyDescent="0.2">
      <c r="A285" s="12" t="s">
        <v>106</v>
      </c>
      <c r="B285" s="12" t="s">
        <v>62</v>
      </c>
      <c r="C285" s="12" t="s">
        <v>14</v>
      </c>
      <c r="D285" s="21" t="s">
        <v>144</v>
      </c>
      <c r="E285" s="12" t="s">
        <v>145</v>
      </c>
      <c r="G285" s="31">
        <v>0</v>
      </c>
      <c r="H285" s="38">
        <v>8454.91</v>
      </c>
      <c r="I285" s="38">
        <f t="shared" si="31"/>
        <v>0</v>
      </c>
      <c r="J285" s="38">
        <f>ROUND((I285-SUM('Entitlement to Date'!E38:I38))/7,2)</f>
        <v>-25302.53</v>
      </c>
      <c r="K285" s="38">
        <v>0</v>
      </c>
      <c r="L285" s="38">
        <f>((I285*-0.03)-SUM('CSI Admin to Date'!D38:H38))/7</f>
        <v>759.07857142857142</v>
      </c>
      <c r="M285" s="38"/>
      <c r="N285" s="1">
        <f t="shared" si="32"/>
        <v>-24543.451428571429</v>
      </c>
    </row>
    <row r="286" spans="1:14" ht="12.75" x14ac:dyDescent="0.2">
      <c r="A286" s="29" t="s">
        <v>107</v>
      </c>
      <c r="B286" s="12" t="s">
        <v>58</v>
      </c>
      <c r="C286" s="1" t="s">
        <v>15</v>
      </c>
      <c r="D286" s="21" t="s">
        <v>44</v>
      </c>
      <c r="E286" s="1" t="s">
        <v>16</v>
      </c>
      <c r="G286" s="31">
        <v>875.3</v>
      </c>
      <c r="H286" s="38">
        <v>8454.91</v>
      </c>
      <c r="I286" s="38">
        <f t="shared" si="31"/>
        <v>7400582.7199999997</v>
      </c>
      <c r="J286" s="38">
        <f>ROUND((I286-SUM('Entitlement to Date'!E39:I39))/7,2)</f>
        <v>603298.72</v>
      </c>
      <c r="K286" s="38">
        <v>0</v>
      </c>
      <c r="L286" s="38">
        <f>((I286*-0.03)-SUM('CSI Admin to Date'!D39:H39))/7</f>
        <v>-18098.961657142852</v>
      </c>
      <c r="M286" s="38">
        <v>-110798.75</v>
      </c>
      <c r="N286" s="1">
        <f t="shared" si="32"/>
        <v>474401.00834285712</v>
      </c>
    </row>
    <row r="287" spans="1:14" ht="12.75" x14ac:dyDescent="0.2">
      <c r="A287" s="29" t="s">
        <v>107</v>
      </c>
      <c r="B287" s="12" t="s">
        <v>58</v>
      </c>
      <c r="C287" s="1" t="s">
        <v>15</v>
      </c>
      <c r="D287" s="21" t="s">
        <v>51</v>
      </c>
      <c r="E287" s="1" t="s">
        <v>131</v>
      </c>
      <c r="G287" s="31">
        <v>61</v>
      </c>
      <c r="H287" s="38">
        <v>8454.91</v>
      </c>
      <c r="I287" s="38">
        <f t="shared" si="31"/>
        <v>515749.51</v>
      </c>
      <c r="J287" s="38">
        <f>ROUND((I287-SUM('Entitlement to Date'!E40:I40))/7,2)</f>
        <v>42809.42</v>
      </c>
      <c r="K287" s="38">
        <v>0</v>
      </c>
      <c r="L287" s="38">
        <f>((I287*-0.03)-SUM('CSI Admin to Date'!D40:H40))/7</f>
        <v>-1284.2836142857143</v>
      </c>
      <c r="M287" s="38"/>
      <c r="N287" s="1">
        <f t="shared" si="32"/>
        <v>41525.136385714286</v>
      </c>
    </row>
    <row r="288" spans="1:14" ht="12.75" x14ac:dyDescent="0.2">
      <c r="A288" s="29" t="s">
        <v>45</v>
      </c>
      <c r="B288" s="12" t="s">
        <v>151</v>
      </c>
      <c r="C288" s="12" t="s">
        <v>146</v>
      </c>
      <c r="D288" s="21" t="s">
        <v>147</v>
      </c>
      <c r="E288" s="12" t="s">
        <v>148</v>
      </c>
      <c r="G288" s="31">
        <v>27</v>
      </c>
      <c r="H288" s="38">
        <v>8599.58</v>
      </c>
      <c r="I288" s="38">
        <f t="shared" si="31"/>
        <v>232188.66</v>
      </c>
      <c r="J288" s="38">
        <f>ROUND((I288-SUM('Entitlement to Date'!E41:I41))/7,2)</f>
        <v>17813.419999999998</v>
      </c>
      <c r="K288" s="38">
        <v>0</v>
      </c>
      <c r="L288" s="38">
        <f>((I288*-0.03)-SUM('CSI Admin to Date'!D41:H41))/7</f>
        <v>-534.40139999999985</v>
      </c>
      <c r="M288" s="38"/>
      <c r="N288" s="1">
        <f t="shared" si="32"/>
        <v>17279.018599999999</v>
      </c>
    </row>
    <row r="289" spans="1:14" ht="12.75" x14ac:dyDescent="0.2">
      <c r="A289" s="29" t="s">
        <v>108</v>
      </c>
      <c r="B289" s="12" t="s">
        <v>65</v>
      </c>
      <c r="C289" s="1" t="s">
        <v>112</v>
      </c>
      <c r="D289" s="21" t="s">
        <v>47</v>
      </c>
      <c r="E289" s="1" t="s">
        <v>140</v>
      </c>
      <c r="G289" s="31">
        <v>127</v>
      </c>
      <c r="H289" s="38">
        <v>8865.517206030001</v>
      </c>
      <c r="I289" s="38">
        <f t="shared" si="31"/>
        <v>1125920.69</v>
      </c>
      <c r="J289" s="38">
        <f>ROUND((I289-SUM('Entitlement to Date'!E42:I42))/7,2)</f>
        <v>89992.83</v>
      </c>
      <c r="K289" s="38">
        <v>0</v>
      </c>
      <c r="L289" s="38">
        <f>((I289*-0.03)-SUM('CSI Admin to Date'!D42:H42))/7</f>
        <v>-2699.7815285714282</v>
      </c>
      <c r="M289" s="38"/>
      <c r="N289" s="1">
        <f t="shared" si="32"/>
        <v>87293.04847142857</v>
      </c>
    </row>
    <row r="291" spans="1:14" x14ac:dyDescent="0.25">
      <c r="G291" s="8">
        <f>SUM(G249:G290)</f>
        <v>20428.199999999997</v>
      </c>
      <c r="I291" s="8">
        <f>SUM(I249:I290)</f>
        <v>179157474.69999999</v>
      </c>
      <c r="J291" s="8">
        <f t="shared" ref="J291:N291" si="33">SUM(J249:J290)</f>
        <v>14284358.229999997</v>
      </c>
      <c r="K291" s="8">
        <f t="shared" si="33"/>
        <v>0</v>
      </c>
      <c r="L291" s="8">
        <f t="shared" si="33"/>
        <v>-428530.7344285713</v>
      </c>
      <c r="M291" s="8">
        <f t="shared" si="33"/>
        <v>-1578181.9999999998</v>
      </c>
      <c r="N291" s="8">
        <f t="shared" si="33"/>
        <v>12277645.495571425</v>
      </c>
    </row>
    <row r="292" spans="1:14" x14ac:dyDescent="0.25">
      <c r="N292" s="8">
        <f>N291-L291</f>
        <v>12706176.229999997</v>
      </c>
    </row>
    <row r="295" spans="1:14" ht="12.75" x14ac:dyDescent="0.2">
      <c r="A295" s="32" t="s">
        <v>150</v>
      </c>
      <c r="B295" s="32"/>
      <c r="C295" s="33"/>
      <c r="D295" s="33"/>
      <c r="E295" s="32"/>
      <c r="F295" s="18"/>
      <c r="G295" s="18"/>
      <c r="H295" s="18"/>
      <c r="I295" s="18"/>
      <c r="J295" s="18"/>
      <c r="K295" s="18"/>
      <c r="L295" s="18"/>
      <c r="M295" s="18"/>
      <c r="N295" s="18"/>
    </row>
    <row r="296" spans="1:14" ht="89.25" x14ac:dyDescent="0.2">
      <c r="A296" s="34" t="s">
        <v>161</v>
      </c>
      <c r="B296" s="34"/>
      <c r="C296" s="33"/>
      <c r="D296" s="33" t="s">
        <v>20</v>
      </c>
      <c r="E296" s="32" t="s">
        <v>21</v>
      </c>
      <c r="F296" s="35"/>
      <c r="G296" s="36" t="s">
        <v>0</v>
      </c>
      <c r="H296" s="36" t="s">
        <v>1</v>
      </c>
      <c r="I296" s="36" t="s">
        <v>2</v>
      </c>
      <c r="J296" s="36" t="s">
        <v>3</v>
      </c>
      <c r="K296" s="36" t="s">
        <v>4</v>
      </c>
      <c r="L296" s="36" t="s">
        <v>5</v>
      </c>
      <c r="M296" s="36" t="s">
        <v>17</v>
      </c>
      <c r="N296" s="36" t="s">
        <v>6</v>
      </c>
    </row>
    <row r="297" spans="1:14" x14ac:dyDescent="0.25">
      <c r="C297" s="8"/>
      <c r="E297" s="8"/>
      <c r="F297" s="8"/>
      <c r="G297" s="37"/>
      <c r="H297" s="38"/>
      <c r="I297" s="38"/>
      <c r="J297" s="38"/>
      <c r="K297" s="38"/>
      <c r="L297" s="38"/>
      <c r="M297" s="38"/>
      <c r="N297" s="1"/>
    </row>
    <row r="298" spans="1:14" ht="12.75" x14ac:dyDescent="0.2">
      <c r="A298" s="29" t="s">
        <v>93</v>
      </c>
      <c r="B298" s="12" t="s">
        <v>56</v>
      </c>
      <c r="C298" s="1" t="s">
        <v>109</v>
      </c>
      <c r="D298" s="21" t="s">
        <v>23</v>
      </c>
      <c r="E298" s="1" t="s">
        <v>114</v>
      </c>
      <c r="G298" s="31">
        <v>1854</v>
      </c>
      <c r="H298" s="38">
        <v>8605.5445109100001</v>
      </c>
      <c r="I298" s="38">
        <f t="shared" ref="I298:I338" si="34">ROUND(G298*H298,2)</f>
        <v>15954679.52</v>
      </c>
      <c r="J298" s="38">
        <f>ROUND((I298-SUM('Entitlement to Date'!E2:J2))/6,2)</f>
        <v>1277462.78</v>
      </c>
      <c r="K298" s="38">
        <v>0</v>
      </c>
      <c r="L298" s="38">
        <f>((I298*-0.03)-SUM('CSI Admin to Date'!D2:I2))/6</f>
        <v>-38323.881371428572</v>
      </c>
      <c r="M298" s="38">
        <v>-180213.25</v>
      </c>
      <c r="N298" s="1">
        <f t="shared" ref="N298:N338" si="35">J298+K298+L298+M298</f>
        <v>1058925.6486285715</v>
      </c>
    </row>
    <row r="299" spans="1:14" ht="12.75" x14ac:dyDescent="0.2">
      <c r="A299" s="29" t="s">
        <v>93</v>
      </c>
      <c r="B299" s="12" t="s">
        <v>56</v>
      </c>
      <c r="C299" s="1" t="s">
        <v>109</v>
      </c>
      <c r="D299" s="21" t="s">
        <v>46</v>
      </c>
      <c r="E299" s="1" t="s">
        <v>115</v>
      </c>
      <c r="G299" s="31">
        <v>851</v>
      </c>
      <c r="H299" s="38">
        <v>8856.6945109100016</v>
      </c>
      <c r="I299" s="38">
        <f t="shared" si="34"/>
        <v>7537047.0300000003</v>
      </c>
      <c r="J299" s="38">
        <f>ROUND((I299-SUM('Entitlement to Date'!E3:J3))/6,2)</f>
        <v>633725.12</v>
      </c>
      <c r="K299" s="38">
        <v>0</v>
      </c>
      <c r="L299" s="38">
        <f>((I299*-0.03)-SUM('CSI Admin to Date'!D3:I3))/6</f>
        <v>-19011.751664285712</v>
      </c>
      <c r="M299" s="38">
        <v>-18902.14</v>
      </c>
      <c r="N299" s="1">
        <f t="shared" si="35"/>
        <v>595811.22833571432</v>
      </c>
    </row>
    <row r="300" spans="1:14" ht="12.75" x14ac:dyDescent="0.2">
      <c r="A300" s="29" t="s">
        <v>93</v>
      </c>
      <c r="B300" s="12" t="s">
        <v>56</v>
      </c>
      <c r="C300" s="1" t="s">
        <v>109</v>
      </c>
      <c r="D300" s="21" t="s">
        <v>94</v>
      </c>
      <c r="E300" s="1" t="s">
        <v>116</v>
      </c>
      <c r="G300" s="31">
        <v>2112</v>
      </c>
      <c r="H300" s="38">
        <v>9161.2145109100002</v>
      </c>
      <c r="I300" s="38">
        <f t="shared" si="34"/>
        <v>19348485.050000001</v>
      </c>
      <c r="J300" s="38">
        <f>ROUND((I300-SUM('Entitlement to Date'!E4:J4))/6,2)</f>
        <v>1627397.62</v>
      </c>
      <c r="K300" s="38">
        <v>0</v>
      </c>
      <c r="L300" s="38">
        <f>((I300*-0.03)-SUM('CSI Admin to Date'!D4:I4))/6</f>
        <v>-48821.931185714282</v>
      </c>
      <c r="M300" s="38">
        <v>-177139.79</v>
      </c>
      <c r="N300" s="1">
        <f t="shared" si="35"/>
        <v>1401435.8988142859</v>
      </c>
    </row>
    <row r="301" spans="1:14" ht="12.75" x14ac:dyDescent="0.2">
      <c r="A301" s="29" t="s">
        <v>95</v>
      </c>
      <c r="B301" s="12" t="s">
        <v>56</v>
      </c>
      <c r="C301" s="1" t="s">
        <v>7</v>
      </c>
      <c r="D301" s="21" t="s">
        <v>24</v>
      </c>
      <c r="E301" s="7" t="s">
        <v>122</v>
      </c>
      <c r="G301" s="31">
        <v>597.5</v>
      </c>
      <c r="H301" s="38">
        <v>9440.0742439599999</v>
      </c>
      <c r="I301" s="38">
        <f t="shared" si="34"/>
        <v>5640444.3600000003</v>
      </c>
      <c r="J301" s="38">
        <f>ROUND((I301-SUM('Entitlement to Date'!E5:J5))/6,2)</f>
        <v>408062.71999999997</v>
      </c>
      <c r="K301" s="38">
        <v>0</v>
      </c>
      <c r="L301" s="38">
        <f>((I301*-0.03)-SUM('CSI Admin to Date'!D5:I5))/6</f>
        <v>-12241.883399999999</v>
      </c>
      <c r="M301" s="38">
        <v>-159085.82999999999</v>
      </c>
      <c r="N301" s="1">
        <f t="shared" si="35"/>
        <v>236735.00659999999</v>
      </c>
    </row>
    <row r="302" spans="1:14" ht="12.75" x14ac:dyDescent="0.2">
      <c r="A302" s="29" t="s">
        <v>96</v>
      </c>
      <c r="B302" s="12" t="s">
        <v>56</v>
      </c>
      <c r="C302" s="1" t="s">
        <v>55</v>
      </c>
      <c r="D302" s="21" t="s">
        <v>25</v>
      </c>
      <c r="E302" s="4" t="s">
        <v>121</v>
      </c>
      <c r="G302" s="31">
        <v>696.5</v>
      </c>
      <c r="H302" s="38">
        <v>8932.6173161100014</v>
      </c>
      <c r="I302" s="38">
        <f t="shared" si="34"/>
        <v>6221567.96</v>
      </c>
      <c r="J302" s="38">
        <f>ROUND((I302-SUM('Entitlement to Date'!E6:J6))/6,2)</f>
        <v>529524.35</v>
      </c>
      <c r="K302" s="38">
        <v>0</v>
      </c>
      <c r="L302" s="38">
        <f>((I302*-0.03)-SUM('CSI Admin to Date'!D6:I6))/6</f>
        <v>-15885.733535714286</v>
      </c>
      <c r="M302" s="38">
        <v>-36128.75</v>
      </c>
      <c r="N302" s="1">
        <f t="shared" si="35"/>
        <v>477509.8664642857</v>
      </c>
    </row>
    <row r="303" spans="1:14" ht="12.75" x14ac:dyDescent="0.2">
      <c r="A303" s="29" t="s">
        <v>97</v>
      </c>
      <c r="B303" s="12" t="s">
        <v>56</v>
      </c>
      <c r="C303" s="1" t="s">
        <v>113</v>
      </c>
      <c r="D303" s="21" t="s">
        <v>45</v>
      </c>
      <c r="E303" s="1" t="s">
        <v>141</v>
      </c>
      <c r="G303" s="31">
        <v>462</v>
      </c>
      <c r="H303" s="38">
        <v>9003.628441750001</v>
      </c>
      <c r="I303" s="38">
        <f t="shared" si="34"/>
        <v>4159676.34</v>
      </c>
      <c r="J303" s="38">
        <f>ROUND((I303-SUM('Entitlement to Date'!E7:J7))/6,2)</f>
        <v>332292.53999999998</v>
      </c>
      <c r="K303" s="38">
        <v>0</v>
      </c>
      <c r="L303" s="38">
        <f>((I303*-0.03)-SUM('CSI Admin to Date'!D7:I7))/6</f>
        <v>-9968.7732714285703</v>
      </c>
      <c r="M303" s="38">
        <v>-30501.3</v>
      </c>
      <c r="N303" s="1">
        <f t="shared" si="35"/>
        <v>291822.46672857139</v>
      </c>
    </row>
    <row r="304" spans="1:14" x14ac:dyDescent="0.25">
      <c r="A304" s="29" t="s">
        <v>97</v>
      </c>
      <c r="B304" s="12" t="s">
        <v>56</v>
      </c>
      <c r="C304" s="8" t="s">
        <v>113</v>
      </c>
      <c r="D304" t="s">
        <v>26</v>
      </c>
      <c r="E304" s="8" t="s">
        <v>142</v>
      </c>
      <c r="G304" s="31">
        <v>249</v>
      </c>
      <c r="H304" s="38">
        <v>9005.9484417500007</v>
      </c>
      <c r="I304" s="38">
        <f t="shared" si="34"/>
        <v>2242481.16</v>
      </c>
      <c r="J304" s="38">
        <f>ROUND((I304-SUM('Entitlement to Date'!E8:J8))/6,2)</f>
        <v>158568.4</v>
      </c>
      <c r="K304" s="38">
        <v>0</v>
      </c>
      <c r="L304" s="38">
        <f>((I304*-0.03)-SUM('CSI Admin to Date'!D8:I8))/6</f>
        <v>-4757.0534214285717</v>
      </c>
      <c r="M304" s="38">
        <v>-42453.120000000003</v>
      </c>
      <c r="N304" s="1">
        <f t="shared" si="35"/>
        <v>111358.22657857143</v>
      </c>
    </row>
    <row r="305" spans="1:14" x14ac:dyDescent="0.25">
      <c r="A305" s="29" t="s">
        <v>97</v>
      </c>
      <c r="B305" s="12" t="s">
        <v>56</v>
      </c>
      <c r="C305" s="8" t="s">
        <v>113</v>
      </c>
      <c r="D305" t="s">
        <v>27</v>
      </c>
      <c r="E305" s="8" t="s">
        <v>143</v>
      </c>
      <c r="G305" s="31">
        <v>245</v>
      </c>
      <c r="H305" s="38">
        <v>9411.4384417499987</v>
      </c>
      <c r="I305" s="38">
        <f t="shared" si="34"/>
        <v>2305802.42</v>
      </c>
      <c r="J305" s="38">
        <f>ROUND((I305-SUM('Entitlement to Date'!E9:J9))/6,2)</f>
        <v>183955.23</v>
      </c>
      <c r="K305" s="38">
        <v>0</v>
      </c>
      <c r="L305" s="38">
        <f>((I305*-0.03)-SUM('CSI Admin to Date'!D9:I9))/6</f>
        <v>-5518.6554071428573</v>
      </c>
      <c r="M305" s="38"/>
      <c r="N305" s="1">
        <f t="shared" si="35"/>
        <v>178436.57459285716</v>
      </c>
    </row>
    <row r="306" spans="1:14" ht="12.75" x14ac:dyDescent="0.2">
      <c r="A306" s="29" t="s">
        <v>98</v>
      </c>
      <c r="B306" s="12" t="s">
        <v>59</v>
      </c>
      <c r="C306" s="1" t="s">
        <v>18</v>
      </c>
      <c r="D306" s="21" t="s">
        <v>50</v>
      </c>
      <c r="E306" s="1" t="s">
        <v>117</v>
      </c>
      <c r="G306" s="31">
        <v>449.5</v>
      </c>
      <c r="H306" s="38">
        <v>9109.6430895899994</v>
      </c>
      <c r="I306" s="38">
        <f t="shared" si="34"/>
        <v>4094784.57</v>
      </c>
      <c r="J306" s="38">
        <f>ROUND((I306-SUM('Entitlement to Date'!E10:J10))/6,2)</f>
        <v>327350.84000000003</v>
      </c>
      <c r="K306" s="38">
        <v>0</v>
      </c>
      <c r="L306" s="38">
        <f>((I306*-0.03)-SUM('CSI Admin to Date'!D10:I10))/6</f>
        <v>-9820.5262571428539</v>
      </c>
      <c r="M306" s="38">
        <v>-69104.3</v>
      </c>
      <c r="N306" s="1">
        <f t="shared" si="35"/>
        <v>248426.01374285721</v>
      </c>
    </row>
    <row r="307" spans="1:14" ht="12.75" x14ac:dyDescent="0.2">
      <c r="A307" s="29" t="s">
        <v>98</v>
      </c>
      <c r="B307" s="12" t="s">
        <v>59</v>
      </c>
      <c r="C307" s="1" t="s">
        <v>18</v>
      </c>
      <c r="D307" s="21" t="s">
        <v>28</v>
      </c>
      <c r="E307" s="1" t="s">
        <v>118</v>
      </c>
      <c r="G307" s="31">
        <v>272.5</v>
      </c>
      <c r="H307" s="38">
        <v>9524.0330895899988</v>
      </c>
      <c r="I307" s="38">
        <f t="shared" si="34"/>
        <v>2595299.02</v>
      </c>
      <c r="J307" s="38">
        <f>ROUND((I307-SUM('Entitlement to Date'!E11:J11))/6,2)</f>
        <v>203027.93</v>
      </c>
      <c r="K307" s="38">
        <v>0</v>
      </c>
      <c r="L307" s="38">
        <f>((I307*-0.03)-SUM('CSI Admin to Date'!D11:I11))/6</f>
        <v>-6090.8402999999998</v>
      </c>
      <c r="M307" s="38"/>
      <c r="N307" s="1">
        <f t="shared" si="35"/>
        <v>196937.08969999998</v>
      </c>
    </row>
    <row r="308" spans="1:14" ht="12.75" x14ac:dyDescent="0.2">
      <c r="A308" s="29" t="s">
        <v>98</v>
      </c>
      <c r="B308" s="12" t="s">
        <v>59</v>
      </c>
      <c r="C308" s="1" t="s">
        <v>18</v>
      </c>
      <c r="D308" s="21" t="s">
        <v>29</v>
      </c>
      <c r="E308" s="1" t="s">
        <v>119</v>
      </c>
      <c r="G308" s="31">
        <v>142</v>
      </c>
      <c r="H308" s="38">
        <v>9973.0830895899999</v>
      </c>
      <c r="I308" s="38">
        <f t="shared" si="34"/>
        <v>1416177.8</v>
      </c>
      <c r="J308" s="38">
        <f>ROUND((I308-SUM('Entitlement to Date'!E12:J12))/6,2)</f>
        <v>103299.18</v>
      </c>
      <c r="K308" s="38">
        <v>0</v>
      </c>
      <c r="L308" s="38">
        <f>((I308*-0.03)-SUM('CSI Admin to Date'!D12:I12))/6</f>
        <v>-3098.9782285714286</v>
      </c>
      <c r="M308" s="38"/>
      <c r="N308" s="1">
        <f t="shared" si="35"/>
        <v>100200.20177142856</v>
      </c>
    </row>
    <row r="309" spans="1:14" ht="12.75" x14ac:dyDescent="0.2">
      <c r="A309" s="29" t="s">
        <v>98</v>
      </c>
      <c r="B309" s="12" t="s">
        <v>59</v>
      </c>
      <c r="C309" s="1" t="s">
        <v>18</v>
      </c>
      <c r="D309" s="21" t="s">
        <v>67</v>
      </c>
      <c r="E309" s="1" t="s">
        <v>120</v>
      </c>
      <c r="G309" s="31">
        <v>86</v>
      </c>
      <c r="H309" s="38">
        <v>9946.8530895900003</v>
      </c>
      <c r="I309" s="38">
        <f t="shared" si="34"/>
        <v>855429.37</v>
      </c>
      <c r="J309" s="38">
        <f>ROUND((I309-SUM('Entitlement to Date'!E13:J13))/6,2)</f>
        <v>68111.66</v>
      </c>
      <c r="K309" s="38">
        <v>0</v>
      </c>
      <c r="L309" s="38">
        <f>((I309*-0.03)-SUM('CSI Admin to Date'!D13:I13))/6</f>
        <v>-2043.3504285714287</v>
      </c>
      <c r="M309" s="38"/>
      <c r="N309" s="1">
        <f t="shared" si="35"/>
        <v>66068.309571428574</v>
      </c>
    </row>
    <row r="310" spans="1:14" ht="12.75" x14ac:dyDescent="0.2">
      <c r="A310" s="29" t="s">
        <v>99</v>
      </c>
      <c r="B310" s="12" t="s">
        <v>64</v>
      </c>
      <c r="C310" s="1" t="s">
        <v>22</v>
      </c>
      <c r="D310" s="21" t="s">
        <v>52</v>
      </c>
      <c r="E310" s="1" t="s">
        <v>139</v>
      </c>
      <c r="G310" s="31">
        <v>117</v>
      </c>
      <c r="H310" s="38">
        <v>8472.0255933899989</v>
      </c>
      <c r="I310" s="38">
        <f t="shared" si="34"/>
        <v>991226.99</v>
      </c>
      <c r="J310" s="38">
        <f>ROUND((I310-SUM('Entitlement to Date'!E14:J14))/6,2)</f>
        <v>82226.210000000006</v>
      </c>
      <c r="K310" s="38">
        <v>0</v>
      </c>
      <c r="L310" s="38">
        <f>((I310*-0.03)-SUM('CSI Admin to Date'!D14:I14))/6</f>
        <v>-2466.7843857142857</v>
      </c>
      <c r="M310" s="38"/>
      <c r="N310" s="1">
        <f t="shared" si="35"/>
        <v>79759.425614285719</v>
      </c>
    </row>
    <row r="311" spans="1:14" ht="12.75" x14ac:dyDescent="0.2">
      <c r="A311" s="29" t="s">
        <v>100</v>
      </c>
      <c r="B311" s="12" t="s">
        <v>57</v>
      </c>
      <c r="C311" s="1" t="s">
        <v>57</v>
      </c>
      <c r="D311" s="21" t="s">
        <v>110</v>
      </c>
      <c r="E311" s="1" t="s">
        <v>127</v>
      </c>
      <c r="G311" s="31">
        <v>792.9</v>
      </c>
      <c r="H311" s="39">
        <v>8607.2199999999993</v>
      </c>
      <c r="I311" s="38">
        <f t="shared" si="34"/>
        <v>6824664.7400000002</v>
      </c>
      <c r="J311" s="38">
        <f>ROUND((I311-SUM('Entitlement to Date'!E15:J15))/6,2)</f>
        <v>567248.69999999995</v>
      </c>
      <c r="K311" s="38">
        <v>0</v>
      </c>
      <c r="L311" s="38">
        <f>((I311*-0.03)-SUM('CSI Admin to Date'!D15:I15))/6</f>
        <v>-17017.463078571425</v>
      </c>
      <c r="M311" s="38"/>
      <c r="N311" s="1">
        <f t="shared" si="35"/>
        <v>550231.23692142847</v>
      </c>
    </row>
    <row r="312" spans="1:14" ht="12.75" x14ac:dyDescent="0.2">
      <c r="A312" s="29" t="s">
        <v>100</v>
      </c>
      <c r="B312" s="12" t="s">
        <v>57</v>
      </c>
      <c r="C312" s="1" t="s">
        <v>57</v>
      </c>
      <c r="D312" s="21" t="s">
        <v>30</v>
      </c>
      <c r="E312" s="1" t="s">
        <v>128</v>
      </c>
      <c r="G312" s="31">
        <v>987.5</v>
      </c>
      <c r="H312" s="38">
        <v>8550.076172680001</v>
      </c>
      <c r="I312" s="38">
        <f t="shared" si="34"/>
        <v>8443200.2200000007</v>
      </c>
      <c r="J312" s="38">
        <f>ROUND((I312-SUM('Entitlement to Date'!E16:J16))/6,2)</f>
        <v>598099.55000000005</v>
      </c>
      <c r="K312" s="38">
        <v>0</v>
      </c>
      <c r="L312" s="38">
        <f>((I312*-0.03)-SUM('CSI Admin to Date'!D16:I16))/6</f>
        <v>-17942.986742857149</v>
      </c>
      <c r="M312" s="38">
        <v>-209638.82</v>
      </c>
      <c r="N312" s="1">
        <f t="shared" si="35"/>
        <v>370517.74325714289</v>
      </c>
    </row>
    <row r="313" spans="1:14" ht="12.75" x14ac:dyDescent="0.2">
      <c r="A313" s="29" t="s">
        <v>101</v>
      </c>
      <c r="B313" s="12" t="s">
        <v>8</v>
      </c>
      <c r="C313" s="1" t="s">
        <v>8</v>
      </c>
      <c r="D313" s="21" t="s">
        <v>31</v>
      </c>
      <c r="E313" s="1" t="s">
        <v>130</v>
      </c>
      <c r="G313" s="31">
        <v>314</v>
      </c>
      <c r="H313" s="38">
        <v>9124.8866222699999</v>
      </c>
      <c r="I313" s="38">
        <f t="shared" si="34"/>
        <v>2865214.4</v>
      </c>
      <c r="J313" s="38">
        <f>ROUND((I313-SUM('Entitlement to Date'!E17:J17))/6,2)</f>
        <v>230632.81</v>
      </c>
      <c r="K313" s="38">
        <v>0</v>
      </c>
      <c r="L313" s="38">
        <f>((I313*-0.03)-SUM('CSI Admin to Date'!D17:I17))/6</f>
        <v>-6918.9811571428572</v>
      </c>
      <c r="M313" s="38"/>
      <c r="N313" s="1">
        <f t="shared" si="35"/>
        <v>223713.82884285715</v>
      </c>
    </row>
    <row r="314" spans="1:14" ht="12.75" x14ac:dyDescent="0.2">
      <c r="A314" s="29" t="s">
        <v>102</v>
      </c>
      <c r="B314" s="12" t="s">
        <v>60</v>
      </c>
      <c r="C314" s="1" t="s">
        <v>9</v>
      </c>
      <c r="D314" s="21" t="s">
        <v>88</v>
      </c>
      <c r="E314" s="4" t="s">
        <v>89</v>
      </c>
      <c r="G314" s="31">
        <v>411</v>
      </c>
      <c r="H314" s="38">
        <v>8960.5949833599989</v>
      </c>
      <c r="I314" s="38">
        <f t="shared" si="34"/>
        <v>3682804.54</v>
      </c>
      <c r="J314" s="38">
        <f>ROUND((I314-SUM('Entitlement to Date'!E18:J18))/6,2)</f>
        <v>303868.74</v>
      </c>
      <c r="K314" s="38">
        <v>0</v>
      </c>
      <c r="L314" s="38">
        <f>((I314*-0.03)-SUM('CSI Admin to Date'!D18:I18))/6</f>
        <v>-9116.0607714285707</v>
      </c>
      <c r="M314" s="38"/>
      <c r="N314" s="1">
        <f t="shared" si="35"/>
        <v>294752.67922857142</v>
      </c>
    </row>
    <row r="315" spans="1:14" ht="12.75" x14ac:dyDescent="0.2">
      <c r="A315" s="29" t="s">
        <v>102</v>
      </c>
      <c r="B315" s="12" t="s">
        <v>60</v>
      </c>
      <c r="C315" s="1" t="s">
        <v>9</v>
      </c>
      <c r="D315" s="21" t="s">
        <v>49</v>
      </c>
      <c r="E315" s="1" t="s">
        <v>48</v>
      </c>
      <c r="G315" s="31">
        <v>682.5</v>
      </c>
      <c r="H315" s="38">
        <v>8571.7149833599979</v>
      </c>
      <c r="I315" s="38">
        <f t="shared" si="34"/>
        <v>5850195.4800000004</v>
      </c>
      <c r="J315" s="38">
        <f>ROUND((I315-SUM('Entitlement to Date'!E19:J19))/6,2)</f>
        <v>420761.21</v>
      </c>
      <c r="K315" s="38">
        <v>0</v>
      </c>
      <c r="L315" s="38">
        <f>((I315*-0.03)-SUM('CSI Admin to Date'!D19:I19))/6</f>
        <v>-12622.835935714289</v>
      </c>
      <c r="M315" s="38">
        <v>-93484.84</v>
      </c>
      <c r="N315" s="1">
        <f t="shared" si="35"/>
        <v>314653.53406428569</v>
      </c>
    </row>
    <row r="316" spans="1:14" ht="12.75" x14ac:dyDescent="0.2">
      <c r="A316" s="29" t="s">
        <v>102</v>
      </c>
      <c r="B316" s="12" t="s">
        <v>60</v>
      </c>
      <c r="C316" s="1" t="s">
        <v>9</v>
      </c>
      <c r="D316" s="21" t="s">
        <v>33</v>
      </c>
      <c r="E316" s="1" t="s">
        <v>10</v>
      </c>
      <c r="G316" s="31">
        <v>403</v>
      </c>
      <c r="H316" s="38">
        <v>8563.1449833599982</v>
      </c>
      <c r="I316" s="38">
        <f t="shared" si="34"/>
        <v>3450947.43</v>
      </c>
      <c r="J316" s="38">
        <f>ROUND((I316-SUM('Entitlement to Date'!E20:J20))/6,2)</f>
        <v>275053.12</v>
      </c>
      <c r="K316" s="38">
        <v>0</v>
      </c>
      <c r="L316" s="38">
        <f>((I316*-0.03)-SUM('CSI Admin to Date'!D20:I20))/6</f>
        <v>-8251.5956500000011</v>
      </c>
      <c r="M316" s="38">
        <v>-42553.13</v>
      </c>
      <c r="N316" s="1">
        <f t="shared" si="35"/>
        <v>224248.39435000002</v>
      </c>
    </row>
    <row r="317" spans="1:14" ht="12.75" x14ac:dyDescent="0.2">
      <c r="A317" s="29" t="s">
        <v>102</v>
      </c>
      <c r="B317" s="12" t="s">
        <v>60</v>
      </c>
      <c r="C317" s="1" t="s">
        <v>9</v>
      </c>
      <c r="D317" s="21" t="s">
        <v>34</v>
      </c>
      <c r="E317" s="1" t="s">
        <v>123</v>
      </c>
      <c r="G317" s="31">
        <v>626</v>
      </c>
      <c r="H317" s="38">
        <v>8454.9</v>
      </c>
      <c r="I317" s="38">
        <f t="shared" si="34"/>
        <v>5292767.4000000004</v>
      </c>
      <c r="J317" s="38">
        <f>ROUND((I317-SUM('Entitlement to Date'!E21:J21))/6,2)</f>
        <v>408868.38</v>
      </c>
      <c r="K317" s="38">
        <v>0</v>
      </c>
      <c r="L317" s="38">
        <f>((I317*-0.03)-SUM('CSI Admin to Date'!D21:I21))/6</f>
        <v>-12266.048907142858</v>
      </c>
      <c r="M317" s="38">
        <v>-165428.13</v>
      </c>
      <c r="N317" s="1">
        <f t="shared" si="35"/>
        <v>231174.20109285717</v>
      </c>
    </row>
    <row r="318" spans="1:14" ht="12.75" x14ac:dyDescent="0.2">
      <c r="A318" s="29" t="s">
        <v>102</v>
      </c>
      <c r="B318" s="12" t="s">
        <v>60</v>
      </c>
      <c r="C318" s="1" t="s">
        <v>9</v>
      </c>
      <c r="D318" s="21" t="s">
        <v>35</v>
      </c>
      <c r="E318" s="1" t="s">
        <v>124</v>
      </c>
      <c r="G318" s="31">
        <v>272.10000000000002</v>
      </c>
      <c r="H318" s="38">
        <v>8685.4749833599999</v>
      </c>
      <c r="I318" s="38">
        <f t="shared" si="34"/>
        <v>2363317.7400000002</v>
      </c>
      <c r="J318" s="38">
        <f>ROUND((I318-SUM('Entitlement to Date'!E22:J22))/6,2)</f>
        <v>190059.28</v>
      </c>
      <c r="K318" s="38">
        <v>0</v>
      </c>
      <c r="L318" s="38">
        <f>((I318*-0.03)-SUM('CSI Admin to Date'!D22:I22))/6</f>
        <v>-5701.7756428571438</v>
      </c>
      <c r="M318" s="38"/>
      <c r="N318" s="1">
        <f t="shared" si="35"/>
        <v>184357.50435714287</v>
      </c>
    </row>
    <row r="319" spans="1:14" ht="12.75" x14ac:dyDescent="0.2">
      <c r="A319" s="29" t="s">
        <v>102</v>
      </c>
      <c r="B319" s="12" t="s">
        <v>60</v>
      </c>
      <c r="C319" s="1" t="s">
        <v>9</v>
      </c>
      <c r="D319" s="21" t="s">
        <v>37</v>
      </c>
      <c r="E319" s="1" t="s">
        <v>125</v>
      </c>
      <c r="G319" s="31">
        <v>307</v>
      </c>
      <c r="H319" s="38">
        <v>8690.4949833600003</v>
      </c>
      <c r="I319" s="38">
        <f t="shared" si="34"/>
        <v>2667981.96</v>
      </c>
      <c r="J319" s="38">
        <f>ROUND((I319-SUM('Entitlement to Date'!E23:J23))/6,2)</f>
        <v>210681.9</v>
      </c>
      <c r="K319" s="38">
        <v>0</v>
      </c>
      <c r="L319" s="38">
        <f>((I319*-0.03)-SUM('CSI Admin to Date'!D23:I23))/6</f>
        <v>-6320.4582357142854</v>
      </c>
      <c r="M319" s="38">
        <v>-17523.8</v>
      </c>
      <c r="N319" s="1">
        <f t="shared" si="35"/>
        <v>186837.64176428571</v>
      </c>
    </row>
    <row r="320" spans="1:14" ht="12.75" x14ac:dyDescent="0.2">
      <c r="A320" s="29" t="s">
        <v>102</v>
      </c>
      <c r="B320" s="12" t="s">
        <v>60</v>
      </c>
      <c r="C320" s="1" t="s">
        <v>9</v>
      </c>
      <c r="D320" s="21" t="s">
        <v>84</v>
      </c>
      <c r="E320" s="1" t="s">
        <v>91</v>
      </c>
      <c r="G320" s="31">
        <v>213</v>
      </c>
      <c r="H320" s="38">
        <v>8790.2549833599987</v>
      </c>
      <c r="I320" s="38">
        <f t="shared" si="34"/>
        <v>1872324.31</v>
      </c>
      <c r="J320" s="38">
        <f>ROUND((I320-SUM('Entitlement to Date'!E24:J24))/6,2)</f>
        <v>135027.1</v>
      </c>
      <c r="K320" s="38">
        <v>0</v>
      </c>
      <c r="L320" s="38">
        <f>((I320*-0.03)-SUM('CSI Admin to Date'!D24:I24))/6</f>
        <v>-4050.8092071428578</v>
      </c>
      <c r="M320" s="38">
        <v>-25304.22</v>
      </c>
      <c r="N320" s="1">
        <f t="shared" si="35"/>
        <v>105672.07079285715</v>
      </c>
    </row>
    <row r="321" spans="1:14" ht="12.75" x14ac:dyDescent="0.2">
      <c r="A321" s="29" t="s">
        <v>102</v>
      </c>
      <c r="B321" s="12" t="s">
        <v>60</v>
      </c>
      <c r="C321" s="7" t="s">
        <v>9</v>
      </c>
      <c r="D321" s="21" t="s">
        <v>36</v>
      </c>
      <c r="E321" s="7" t="s">
        <v>19</v>
      </c>
      <c r="G321" s="31">
        <v>358.5</v>
      </c>
      <c r="H321" s="38">
        <v>8539.5049833599987</v>
      </c>
      <c r="I321" s="38">
        <f t="shared" si="34"/>
        <v>3061412.54</v>
      </c>
      <c r="J321" s="38">
        <f>ROUND((I321-SUM('Entitlement to Date'!E25:J25))/6,2)</f>
        <v>263511.5</v>
      </c>
      <c r="K321" s="38">
        <v>0</v>
      </c>
      <c r="L321" s="38">
        <f>((I321*-0.03)-SUM('CSI Admin to Date'!D25:I25))/6</f>
        <v>-7905.3443499999994</v>
      </c>
      <c r="M321" s="38"/>
      <c r="N321" s="1">
        <f t="shared" si="35"/>
        <v>255606.15565</v>
      </c>
    </row>
    <row r="322" spans="1:14" ht="12.75" x14ac:dyDescent="0.2">
      <c r="A322" s="29" t="s">
        <v>102</v>
      </c>
      <c r="B322" s="12" t="s">
        <v>60</v>
      </c>
      <c r="C322" s="1" t="s">
        <v>9</v>
      </c>
      <c r="D322" s="21" t="s">
        <v>32</v>
      </c>
      <c r="E322" s="1" t="s">
        <v>126</v>
      </c>
      <c r="G322" s="31">
        <v>905.6</v>
      </c>
      <c r="H322" s="38">
        <v>8466.7149833600015</v>
      </c>
      <c r="I322" s="38">
        <f t="shared" si="34"/>
        <v>7667457.0899999999</v>
      </c>
      <c r="J322" s="38">
        <f>ROUND((I322-SUM('Entitlement to Date'!E26:J26))/6,2)</f>
        <v>608310.91</v>
      </c>
      <c r="K322" s="38">
        <v>0</v>
      </c>
      <c r="L322" s="38">
        <f>((I322*-0.03)-SUM('CSI Admin to Date'!D26:I26))/6</f>
        <v>-18249.325778571423</v>
      </c>
      <c r="M322" s="38">
        <v>-63601.67</v>
      </c>
      <c r="N322" s="1">
        <f t="shared" si="35"/>
        <v>526459.91422142857</v>
      </c>
    </row>
    <row r="323" spans="1:14" ht="12.75" x14ac:dyDescent="0.2">
      <c r="A323" s="29" t="s">
        <v>103</v>
      </c>
      <c r="B323" s="12" t="s">
        <v>63</v>
      </c>
      <c r="C323" s="1" t="s">
        <v>11</v>
      </c>
      <c r="D323" s="21" t="s">
        <v>38</v>
      </c>
      <c r="E323" s="1" t="s">
        <v>137</v>
      </c>
      <c r="G323" s="31">
        <v>310</v>
      </c>
      <c r="H323" s="38">
        <v>9086.9977884899999</v>
      </c>
      <c r="I323" s="38">
        <f t="shared" si="34"/>
        <v>2816969.31</v>
      </c>
      <c r="J323" s="38">
        <f>ROUND((I323-SUM('Entitlement to Date'!E27:J27))/6,2)</f>
        <v>227886.04</v>
      </c>
      <c r="K323" s="38">
        <v>0</v>
      </c>
      <c r="L323" s="38">
        <f>((I323*-0.03)-SUM('CSI Admin to Date'!D27:I27))/6</f>
        <v>-6836.5799714285713</v>
      </c>
      <c r="M323" s="38"/>
      <c r="N323" s="1">
        <f t="shared" si="35"/>
        <v>221049.46002857143</v>
      </c>
    </row>
    <row r="324" spans="1:14" ht="12.75" x14ac:dyDescent="0.2">
      <c r="A324" s="29" t="s">
        <v>103</v>
      </c>
      <c r="B324" s="12" t="s">
        <v>63</v>
      </c>
      <c r="C324" s="7" t="s">
        <v>11</v>
      </c>
      <c r="D324" s="21" t="s">
        <v>39</v>
      </c>
      <c r="E324" s="7" t="s">
        <v>138</v>
      </c>
      <c r="G324" s="31">
        <v>391</v>
      </c>
      <c r="H324" s="38">
        <v>9101.4677884900011</v>
      </c>
      <c r="I324" s="38">
        <f t="shared" si="34"/>
        <v>3558673.91</v>
      </c>
      <c r="J324" s="38">
        <f>ROUND((I324-SUM('Entitlement to Date'!E28:J28))/6,2)</f>
        <v>290409.27</v>
      </c>
      <c r="K324" s="38">
        <v>0</v>
      </c>
      <c r="L324" s="38">
        <f>((I324*-0.03)-SUM('CSI Admin to Date'!D28:I28))/6</f>
        <v>-8712.2787000000008</v>
      </c>
      <c r="M324" s="38">
        <v>-42338.43</v>
      </c>
      <c r="N324" s="1">
        <f t="shared" si="35"/>
        <v>239358.5613</v>
      </c>
    </row>
    <row r="325" spans="1:14" ht="12.75" x14ac:dyDescent="0.2">
      <c r="A325" s="29" t="s">
        <v>104</v>
      </c>
      <c r="B325" s="12" t="s">
        <v>54</v>
      </c>
      <c r="C325" s="1" t="s">
        <v>54</v>
      </c>
      <c r="D325" s="21" t="s">
        <v>66</v>
      </c>
      <c r="E325" s="1" t="s">
        <v>53</v>
      </c>
      <c r="G325" s="31">
        <v>720.1</v>
      </c>
      <c r="H325" s="39">
        <v>8714.1</v>
      </c>
      <c r="I325" s="38">
        <f t="shared" si="34"/>
        <v>6275023.4100000001</v>
      </c>
      <c r="J325" s="38">
        <f>ROUND((I325-SUM('Entitlement to Date'!E29:J29))/6,2)</f>
        <v>523557.7</v>
      </c>
      <c r="K325" s="38">
        <v>0</v>
      </c>
      <c r="L325" s="38">
        <f>((I325*-0.03)-SUM('CSI Admin to Date'!D29:I29))/6</f>
        <v>-15706.728557142858</v>
      </c>
      <c r="M325" s="38">
        <v>-52252.45</v>
      </c>
      <c r="N325" s="1">
        <f t="shared" si="35"/>
        <v>455598.52144285716</v>
      </c>
    </row>
    <row r="326" spans="1:14" ht="12.75" x14ac:dyDescent="0.2">
      <c r="A326" s="29" t="s">
        <v>105</v>
      </c>
      <c r="B326" s="12" t="s">
        <v>61</v>
      </c>
      <c r="C326" s="7" t="s">
        <v>12</v>
      </c>
      <c r="D326" s="21" t="s">
        <v>40</v>
      </c>
      <c r="E326" s="7" t="s">
        <v>129</v>
      </c>
      <c r="G326" s="31">
        <v>198.5</v>
      </c>
      <c r="H326" s="38">
        <v>8774.4455093599991</v>
      </c>
      <c r="I326" s="38">
        <f t="shared" si="34"/>
        <v>1741727.43</v>
      </c>
      <c r="J326" s="38">
        <f>ROUND((I326-SUM('Entitlement to Date'!E30:J30))/6,2)</f>
        <v>147755.66</v>
      </c>
      <c r="K326" s="38">
        <v>0</v>
      </c>
      <c r="L326" s="38">
        <f>((I326*-0.03)-SUM('CSI Admin to Date'!D30:I30))/6</f>
        <v>-4432.6732071428569</v>
      </c>
      <c r="M326" s="38"/>
      <c r="N326" s="1">
        <f t="shared" si="35"/>
        <v>143322.98679285715</v>
      </c>
    </row>
    <row r="327" spans="1:14" ht="12.75" x14ac:dyDescent="0.2">
      <c r="A327" s="29" t="s">
        <v>105</v>
      </c>
      <c r="B327" s="12" t="s">
        <v>61</v>
      </c>
      <c r="C327" s="1" t="s">
        <v>12</v>
      </c>
      <c r="D327" s="21" t="s">
        <v>41</v>
      </c>
      <c r="E327" s="1" t="s">
        <v>13</v>
      </c>
      <c r="G327" s="31">
        <v>255.5</v>
      </c>
      <c r="H327" s="38">
        <v>8596.3055093599996</v>
      </c>
      <c r="I327" s="38">
        <f t="shared" si="34"/>
        <v>2196356.06</v>
      </c>
      <c r="J327" s="38">
        <f>ROUND((I327-SUM('Entitlement to Date'!E31:J31))/6,2)</f>
        <v>184387.6</v>
      </c>
      <c r="K327" s="38">
        <v>0</v>
      </c>
      <c r="L327" s="38">
        <f>((I327*-0.03)-SUM('CSI Admin to Date'!D31:I31))/6</f>
        <v>-5531.6271785714298</v>
      </c>
      <c r="M327" s="38"/>
      <c r="N327" s="1">
        <f t="shared" si="35"/>
        <v>178855.97282142859</v>
      </c>
    </row>
    <row r="328" spans="1:14" ht="12.75" x14ac:dyDescent="0.2">
      <c r="A328" s="29" t="s">
        <v>106</v>
      </c>
      <c r="B328" s="12" t="s">
        <v>62</v>
      </c>
      <c r="C328" s="1" t="s">
        <v>14</v>
      </c>
      <c r="D328" s="21" t="s">
        <v>86</v>
      </c>
      <c r="E328" s="1" t="s">
        <v>136</v>
      </c>
      <c r="G328" s="31">
        <v>300</v>
      </c>
      <c r="H328" s="38">
        <v>8454.9</v>
      </c>
      <c r="I328" s="38">
        <f t="shared" si="34"/>
        <v>2536470</v>
      </c>
      <c r="J328" s="38">
        <f>ROUND((I328-SUM('Entitlement to Date'!E32:J32))/6,2)</f>
        <v>183969.95</v>
      </c>
      <c r="K328" s="38">
        <v>0</v>
      </c>
      <c r="L328" s="38">
        <f>((I328*-0.03)-SUM('CSI Admin to Date'!D32:I32))/6</f>
        <v>-5519.0978571428559</v>
      </c>
      <c r="M328" s="38"/>
      <c r="N328" s="1">
        <f t="shared" si="35"/>
        <v>178450.85214285715</v>
      </c>
    </row>
    <row r="329" spans="1:14" ht="12.75" x14ac:dyDescent="0.2">
      <c r="A329" s="29" t="s">
        <v>106</v>
      </c>
      <c r="B329" s="12" t="s">
        <v>62</v>
      </c>
      <c r="C329" s="1" t="s">
        <v>14</v>
      </c>
      <c r="D329" s="21" t="s">
        <v>85</v>
      </c>
      <c r="E329" s="1" t="s">
        <v>90</v>
      </c>
      <c r="G329" s="31">
        <v>185.1</v>
      </c>
      <c r="H329" s="38">
        <v>8454.9</v>
      </c>
      <c r="I329" s="38">
        <f t="shared" si="34"/>
        <v>1565001.99</v>
      </c>
      <c r="J329" s="38">
        <f>ROUND((I329-SUM('Entitlement to Date'!E33:J33))/6,2)</f>
        <v>126916.01</v>
      </c>
      <c r="K329" s="38">
        <v>0</v>
      </c>
      <c r="L329" s="38">
        <f>((I329*-0.03)-SUM('CSI Admin to Date'!D33:I33))/6</f>
        <v>-3807.4786357142852</v>
      </c>
      <c r="M329" s="38"/>
      <c r="N329" s="1">
        <f t="shared" si="35"/>
        <v>123108.53136428571</v>
      </c>
    </row>
    <row r="330" spans="1:14" ht="12.75" x14ac:dyDescent="0.2">
      <c r="A330" s="29" t="s">
        <v>106</v>
      </c>
      <c r="B330" s="12" t="s">
        <v>62</v>
      </c>
      <c r="C330" s="1" t="s">
        <v>14</v>
      </c>
      <c r="D330" s="21" t="s">
        <v>42</v>
      </c>
      <c r="E330" s="1" t="s">
        <v>132</v>
      </c>
      <c r="G330" s="31">
        <v>151.5</v>
      </c>
      <c r="H330" s="38">
        <v>8454.9</v>
      </c>
      <c r="I330" s="38">
        <f t="shared" si="34"/>
        <v>1280917.3500000001</v>
      </c>
      <c r="J330" s="38">
        <f>ROUND((I330-SUM('Entitlement to Date'!E34:J34))/6,2)</f>
        <v>74187.28</v>
      </c>
      <c r="K330" s="38">
        <v>0</v>
      </c>
      <c r="L330" s="38">
        <f>((I330*-0.03)-SUM('CSI Admin to Date'!D34:I34))/6</f>
        <v>-2225.6161285714279</v>
      </c>
      <c r="M330" s="38"/>
      <c r="N330" s="1">
        <f t="shared" si="35"/>
        <v>71961.663871428565</v>
      </c>
    </row>
    <row r="331" spans="1:14" ht="12.75" x14ac:dyDescent="0.2">
      <c r="A331" s="29" t="s">
        <v>106</v>
      </c>
      <c r="B331" s="12" t="s">
        <v>62</v>
      </c>
      <c r="C331" s="1" t="s">
        <v>14</v>
      </c>
      <c r="D331" s="21" t="s">
        <v>111</v>
      </c>
      <c r="E331" s="1" t="s">
        <v>133</v>
      </c>
      <c r="G331" s="31">
        <v>519.79999999999995</v>
      </c>
      <c r="H331" s="38">
        <v>8454.9</v>
      </c>
      <c r="I331" s="38">
        <f t="shared" si="34"/>
        <v>4394857.0199999996</v>
      </c>
      <c r="J331" s="38">
        <f>ROUND((I331-SUM('Entitlement to Date'!E35:J35))/6,2)</f>
        <v>362008.22</v>
      </c>
      <c r="K331" s="38">
        <v>0</v>
      </c>
      <c r="L331" s="38">
        <f>((I331*-0.03)-SUM('CSI Admin to Date'!D35:I35))/6</f>
        <v>-10860.247799999997</v>
      </c>
      <c r="M331" s="38"/>
      <c r="N331" s="1">
        <f t="shared" si="35"/>
        <v>351147.97219999996</v>
      </c>
    </row>
    <row r="332" spans="1:14" ht="12.75" x14ac:dyDescent="0.2">
      <c r="A332" s="29" t="s">
        <v>106</v>
      </c>
      <c r="B332" s="12" t="s">
        <v>62</v>
      </c>
      <c r="C332" s="1" t="s">
        <v>14</v>
      </c>
      <c r="D332" s="21" t="s">
        <v>87</v>
      </c>
      <c r="E332" s="1" t="s">
        <v>134</v>
      </c>
      <c r="G332" s="31">
        <v>706.8</v>
      </c>
      <c r="H332" s="38">
        <v>8454.9</v>
      </c>
      <c r="I332" s="38">
        <f t="shared" si="34"/>
        <v>5975923.3200000003</v>
      </c>
      <c r="J332" s="38">
        <f>ROUND((I332-SUM('Entitlement to Date'!E36:J36))/6,2)</f>
        <v>475430.34</v>
      </c>
      <c r="K332" s="38">
        <v>0</v>
      </c>
      <c r="L332" s="38">
        <f>((I332*-0.03)-SUM('CSI Admin to Date'!D36:I36))/6</f>
        <v>-14262.909178571428</v>
      </c>
      <c r="M332" s="38"/>
      <c r="N332" s="1">
        <f t="shared" si="35"/>
        <v>461167.4308214286</v>
      </c>
    </row>
    <row r="333" spans="1:14" ht="12.75" x14ac:dyDescent="0.2">
      <c r="A333" s="29" t="s">
        <v>106</v>
      </c>
      <c r="B333" s="12" t="s">
        <v>62</v>
      </c>
      <c r="C333" s="1" t="s">
        <v>14</v>
      </c>
      <c r="D333" s="21" t="s">
        <v>43</v>
      </c>
      <c r="E333" s="1" t="s">
        <v>135</v>
      </c>
      <c r="G333" s="31">
        <v>1192.5</v>
      </c>
      <c r="H333" s="38">
        <v>8454.9</v>
      </c>
      <c r="I333" s="38">
        <f t="shared" si="34"/>
        <v>10082468.25</v>
      </c>
      <c r="J333" s="38">
        <f>ROUND((I333-SUM('Entitlement to Date'!E37:J37))/6,2)</f>
        <v>803234.62</v>
      </c>
      <c r="K333" s="38">
        <v>0</v>
      </c>
      <c r="L333" s="38">
        <f>((I333*-0.03)-SUM('CSI Admin to Date'!D37:I37))/6</f>
        <v>-24097.04112142857</v>
      </c>
      <c r="M333" s="38">
        <v>-176158.55</v>
      </c>
      <c r="N333" s="1">
        <f t="shared" si="35"/>
        <v>602979.02887857147</v>
      </c>
    </row>
    <row r="334" spans="1:14" ht="12.75" x14ac:dyDescent="0.2">
      <c r="A334" s="12" t="s">
        <v>106</v>
      </c>
      <c r="B334" s="12" t="s">
        <v>62</v>
      </c>
      <c r="C334" s="12" t="s">
        <v>14</v>
      </c>
      <c r="D334" s="21" t="s">
        <v>144</v>
      </c>
      <c r="E334" s="12" t="s">
        <v>145</v>
      </c>
      <c r="G334" s="31">
        <v>0</v>
      </c>
      <c r="H334" s="38">
        <v>8454.9</v>
      </c>
      <c r="I334" s="38">
        <f t="shared" si="34"/>
        <v>0</v>
      </c>
      <c r="J334" s="38">
        <f>ROUND((I334-SUM('Entitlement to Date'!E38:J38))/6,2)</f>
        <v>-25302.53</v>
      </c>
      <c r="K334" s="38">
        <v>0</v>
      </c>
      <c r="L334" s="38">
        <f>((I334*-0.03)-SUM('CSI Admin to Date'!D38:I38))/6</f>
        <v>759.07857142857154</v>
      </c>
      <c r="M334" s="38"/>
      <c r="N334" s="1">
        <f t="shared" si="35"/>
        <v>-24543.451428571429</v>
      </c>
    </row>
    <row r="335" spans="1:14" ht="12.75" x14ac:dyDescent="0.2">
      <c r="A335" s="29" t="s">
        <v>107</v>
      </c>
      <c r="B335" s="12" t="s">
        <v>58</v>
      </c>
      <c r="C335" s="1" t="s">
        <v>15</v>
      </c>
      <c r="D335" s="21" t="s">
        <v>44</v>
      </c>
      <c r="E335" s="1" t="s">
        <v>16</v>
      </c>
      <c r="G335" s="31">
        <v>875.3</v>
      </c>
      <c r="H335" s="38">
        <v>8454.9</v>
      </c>
      <c r="I335" s="38">
        <f t="shared" si="34"/>
        <v>7400573.9699999997</v>
      </c>
      <c r="J335" s="38">
        <f>ROUND((I335-SUM('Entitlement to Date'!E39:J39))/6,2)</f>
        <v>603297.26</v>
      </c>
      <c r="K335" s="38">
        <v>0</v>
      </c>
      <c r="L335" s="38">
        <f>((I335*-0.03)-SUM('CSI Admin to Date'!D39:I39))/6</f>
        <v>-18098.917907142855</v>
      </c>
      <c r="M335" s="38">
        <v>-110798.75</v>
      </c>
      <c r="N335" s="1">
        <f t="shared" si="35"/>
        <v>474399.59209285711</v>
      </c>
    </row>
    <row r="336" spans="1:14" ht="12.75" x14ac:dyDescent="0.2">
      <c r="A336" s="29" t="s">
        <v>107</v>
      </c>
      <c r="B336" s="12" t="s">
        <v>58</v>
      </c>
      <c r="C336" s="1" t="s">
        <v>15</v>
      </c>
      <c r="D336" s="21" t="s">
        <v>51</v>
      </c>
      <c r="E336" s="1" t="s">
        <v>131</v>
      </c>
      <c r="G336" s="31">
        <v>61</v>
      </c>
      <c r="H336" s="38">
        <v>8454.9</v>
      </c>
      <c r="I336" s="38">
        <f t="shared" si="34"/>
        <v>515748.9</v>
      </c>
      <c r="J336" s="38">
        <f>ROUND((I336-SUM('Entitlement to Date'!E40:J40))/6,2)</f>
        <v>42809.31</v>
      </c>
      <c r="K336" s="38">
        <v>0</v>
      </c>
      <c r="L336" s="38">
        <f>((I336*-0.03)-SUM('CSI Admin to Date'!D40:I40))/6</f>
        <v>-1284.2805642857145</v>
      </c>
      <c r="M336" s="38"/>
      <c r="N336" s="1">
        <f t="shared" si="35"/>
        <v>41525.029435714285</v>
      </c>
    </row>
    <row r="337" spans="1:14" ht="12.75" x14ac:dyDescent="0.2">
      <c r="A337" s="29" t="s">
        <v>45</v>
      </c>
      <c r="B337" s="12" t="s">
        <v>151</v>
      </c>
      <c r="C337" s="12" t="s">
        <v>146</v>
      </c>
      <c r="D337" s="21" t="s">
        <v>147</v>
      </c>
      <c r="E337" s="12" t="s">
        <v>148</v>
      </c>
      <c r="G337" s="31">
        <v>27</v>
      </c>
      <c r="H337" s="38">
        <v>9070.4811593300001</v>
      </c>
      <c r="I337" s="38">
        <f t="shared" si="34"/>
        <v>244902.99</v>
      </c>
      <c r="J337" s="38">
        <f>ROUND((I337-SUM('Entitlement to Date'!E41:J41))/6,2)</f>
        <v>19932.47</v>
      </c>
      <c r="K337" s="38">
        <v>0</v>
      </c>
      <c r="L337" s="38">
        <f>((I337*-0.03)-SUM('CSI Admin to Date'!D41:I41))/6</f>
        <v>-597.97304999999994</v>
      </c>
      <c r="M337" s="38"/>
      <c r="N337" s="1">
        <f t="shared" si="35"/>
        <v>19334.496950000001</v>
      </c>
    </row>
    <row r="338" spans="1:14" ht="12.75" x14ac:dyDescent="0.2">
      <c r="A338" s="29" t="s">
        <v>108</v>
      </c>
      <c r="B338" s="12" t="s">
        <v>65</v>
      </c>
      <c r="C338" s="1" t="s">
        <v>112</v>
      </c>
      <c r="D338" s="21" t="s">
        <v>47</v>
      </c>
      <c r="E338" s="1" t="s">
        <v>140</v>
      </c>
      <c r="G338" s="31">
        <v>127</v>
      </c>
      <c r="H338" s="38">
        <v>8723.8987720799996</v>
      </c>
      <c r="I338" s="38">
        <f t="shared" si="34"/>
        <v>1107935.1399999999</v>
      </c>
      <c r="J338" s="38">
        <f>ROUND((I338-SUM('Entitlement to Date'!E42:J42))/6,2)</f>
        <v>86995.24</v>
      </c>
      <c r="K338" s="38">
        <v>0</v>
      </c>
      <c r="L338" s="38">
        <f>((I338*-0.03)-SUM('CSI Admin to Date'!D42:I42))/6</f>
        <v>-2609.8537785714284</v>
      </c>
      <c r="M338" s="38"/>
      <c r="N338" s="1">
        <f t="shared" si="35"/>
        <v>84385.386221428576</v>
      </c>
    </row>
    <row r="340" spans="1:14" x14ac:dyDescent="0.25">
      <c r="G340" s="8">
        <f>SUM(G298:G339)</f>
        <v>20428.199999999997</v>
      </c>
      <c r="I340" s="8">
        <f>SUM(I298:I339)</f>
        <v>179098938.49000004</v>
      </c>
      <c r="J340" s="8">
        <f t="shared" ref="J340:N340" si="36">SUM(J298:J339)</f>
        <v>14274602.219999997</v>
      </c>
      <c r="K340" s="8">
        <f t="shared" si="36"/>
        <v>0</v>
      </c>
      <c r="L340" s="8">
        <f t="shared" si="36"/>
        <v>-428238.05337857123</v>
      </c>
      <c r="M340" s="8">
        <f t="shared" si="36"/>
        <v>-1712611.2699999998</v>
      </c>
      <c r="N340" s="8">
        <f t="shared" si="36"/>
        <v>12133752.896621432</v>
      </c>
    </row>
    <row r="341" spans="1:14" x14ac:dyDescent="0.25">
      <c r="N341" s="8">
        <f>N340-L340</f>
        <v>12561990.950000003</v>
      </c>
    </row>
    <row r="344" spans="1:14" ht="12.75" x14ac:dyDescent="0.2">
      <c r="A344" s="32" t="s">
        <v>150</v>
      </c>
      <c r="B344" s="32"/>
      <c r="C344" s="33"/>
      <c r="D344" s="33"/>
      <c r="E344" s="32"/>
      <c r="F344" s="18"/>
      <c r="G344" s="18"/>
      <c r="H344" s="18"/>
      <c r="I344" s="18"/>
      <c r="J344" s="18"/>
      <c r="K344" s="18"/>
      <c r="L344" s="18"/>
      <c r="M344" s="18"/>
      <c r="N344" s="18"/>
    </row>
    <row r="345" spans="1:14" ht="89.25" x14ac:dyDescent="0.2">
      <c r="A345" s="34" t="s">
        <v>162</v>
      </c>
      <c r="B345" s="34"/>
      <c r="C345" s="33"/>
      <c r="D345" s="33" t="s">
        <v>20</v>
      </c>
      <c r="E345" s="32" t="s">
        <v>21</v>
      </c>
      <c r="F345" s="35"/>
      <c r="G345" s="36" t="s">
        <v>0</v>
      </c>
      <c r="H345" s="36" t="s">
        <v>1</v>
      </c>
      <c r="I345" s="36" t="s">
        <v>2</v>
      </c>
      <c r="J345" s="36" t="s">
        <v>3</v>
      </c>
      <c r="K345" s="36" t="s">
        <v>4</v>
      </c>
      <c r="L345" s="36" t="s">
        <v>5</v>
      </c>
      <c r="M345" s="36" t="s">
        <v>17</v>
      </c>
      <c r="N345" s="36" t="s">
        <v>6</v>
      </c>
    </row>
    <row r="346" spans="1:14" x14ac:dyDescent="0.25">
      <c r="C346" s="8"/>
      <c r="E346" s="8"/>
      <c r="F346" s="8"/>
      <c r="G346" s="37"/>
      <c r="H346" s="38"/>
      <c r="I346" s="38"/>
      <c r="J346" s="38"/>
      <c r="K346" s="38"/>
      <c r="L346" s="38"/>
      <c r="M346" s="38"/>
      <c r="N346" s="1"/>
    </row>
    <row r="347" spans="1:14" ht="12.75" x14ac:dyDescent="0.2">
      <c r="A347" s="29" t="s">
        <v>93</v>
      </c>
      <c r="B347" s="12" t="s">
        <v>56</v>
      </c>
      <c r="C347" s="1" t="s">
        <v>109</v>
      </c>
      <c r="D347" s="21" t="s">
        <v>23</v>
      </c>
      <c r="E347" s="1" t="s">
        <v>114</v>
      </c>
      <c r="G347" s="31">
        <v>1854</v>
      </c>
      <c r="H347" s="38">
        <v>8605.5445109100001</v>
      </c>
      <c r="I347" s="38">
        <f t="shared" ref="I347:I387" si="37">ROUND(G347*H347,2)</f>
        <v>15954679.52</v>
      </c>
      <c r="J347" s="38">
        <f>ROUND((I347-SUM('Entitlement to Date'!E2:K2))/5,2)</f>
        <v>1277462.77</v>
      </c>
      <c r="K347" s="38">
        <v>0</v>
      </c>
      <c r="L347" s="38">
        <f>((I347*-0.03)-SUM('CSI Admin to Date'!D2:J2))/5</f>
        <v>-38323.881371428572</v>
      </c>
      <c r="M347" s="38">
        <v>-178930.5</v>
      </c>
      <c r="N347" s="1">
        <f t="shared" ref="N347:N387" si="38">J347+K347+L347+M347</f>
        <v>1060208.3886285715</v>
      </c>
    </row>
    <row r="348" spans="1:14" ht="12.75" x14ac:dyDescent="0.2">
      <c r="A348" s="29" t="s">
        <v>93</v>
      </c>
      <c r="B348" s="12" t="s">
        <v>56</v>
      </c>
      <c r="C348" s="1" t="s">
        <v>109</v>
      </c>
      <c r="D348" s="21" t="s">
        <v>46</v>
      </c>
      <c r="E348" s="1" t="s">
        <v>115</v>
      </c>
      <c r="G348" s="31">
        <v>851</v>
      </c>
      <c r="H348" s="38">
        <v>8856.6945109100016</v>
      </c>
      <c r="I348" s="38">
        <f t="shared" si="37"/>
        <v>7537047.0300000003</v>
      </c>
      <c r="J348" s="38">
        <f>ROUND((I348-SUM('Entitlement to Date'!E3:K3))/5,2)</f>
        <v>633725.11</v>
      </c>
      <c r="K348" s="38">
        <v>0</v>
      </c>
      <c r="L348" s="38">
        <f>((I348*-0.03)-SUM('CSI Admin to Date'!D3:J3))/5</f>
        <v>-19011.751664285715</v>
      </c>
      <c r="M348" s="38">
        <v>-18902.14</v>
      </c>
      <c r="N348" s="1">
        <f t="shared" si="38"/>
        <v>595811.21833571431</v>
      </c>
    </row>
    <row r="349" spans="1:14" ht="12.75" x14ac:dyDescent="0.2">
      <c r="A349" s="29" t="s">
        <v>93</v>
      </c>
      <c r="B349" s="12" t="s">
        <v>56</v>
      </c>
      <c r="C349" s="1" t="s">
        <v>109</v>
      </c>
      <c r="D349" s="21" t="s">
        <v>94</v>
      </c>
      <c r="E349" s="1" t="s">
        <v>116</v>
      </c>
      <c r="G349" s="31">
        <v>2112</v>
      </c>
      <c r="H349" s="38">
        <v>9161.2145109100002</v>
      </c>
      <c r="I349" s="38">
        <f t="shared" si="37"/>
        <v>19348485.050000001</v>
      </c>
      <c r="J349" s="38">
        <f>ROUND((I349-SUM('Entitlement to Date'!E4:K4))/5,2)</f>
        <v>1627397.62</v>
      </c>
      <c r="K349" s="38">
        <v>0</v>
      </c>
      <c r="L349" s="38">
        <f>((I349*-0.03)-SUM('CSI Admin to Date'!D4:J4))/5</f>
        <v>-48821.931185714282</v>
      </c>
      <c r="M349" s="38">
        <v>-177005.21000000002</v>
      </c>
      <c r="N349" s="1">
        <f t="shared" si="38"/>
        <v>1401570.4788142859</v>
      </c>
    </row>
    <row r="350" spans="1:14" ht="12.75" x14ac:dyDescent="0.2">
      <c r="A350" s="29" t="s">
        <v>95</v>
      </c>
      <c r="B350" s="12" t="s">
        <v>56</v>
      </c>
      <c r="C350" s="1" t="s">
        <v>7</v>
      </c>
      <c r="D350" s="21" t="s">
        <v>24</v>
      </c>
      <c r="E350" s="7" t="s">
        <v>122</v>
      </c>
      <c r="G350" s="31">
        <v>597.5</v>
      </c>
      <c r="H350" s="38">
        <v>9440.0742439599999</v>
      </c>
      <c r="I350" s="38">
        <f t="shared" si="37"/>
        <v>5640444.3600000003</v>
      </c>
      <c r="J350" s="38">
        <f>ROUND((I350-SUM('Entitlement to Date'!E5:K5))/5,2)</f>
        <v>408062.71999999997</v>
      </c>
      <c r="K350" s="38">
        <v>0</v>
      </c>
      <c r="L350" s="38">
        <f>((I350*-0.03)-SUM('CSI Admin to Date'!D5:J5))/5</f>
        <v>-12241.883399999997</v>
      </c>
      <c r="M350" s="38">
        <v>-159085.82999999999</v>
      </c>
      <c r="N350" s="1">
        <f t="shared" si="38"/>
        <v>236735.00659999999</v>
      </c>
    </row>
    <row r="351" spans="1:14" ht="12.75" x14ac:dyDescent="0.2">
      <c r="A351" s="29" t="s">
        <v>96</v>
      </c>
      <c r="B351" s="12" t="s">
        <v>56</v>
      </c>
      <c r="C351" s="1" t="s">
        <v>55</v>
      </c>
      <c r="D351" s="21" t="s">
        <v>25</v>
      </c>
      <c r="E351" s="4" t="s">
        <v>121</v>
      </c>
      <c r="G351" s="31">
        <v>696.5</v>
      </c>
      <c r="H351" s="38">
        <v>8932.6173161100014</v>
      </c>
      <c r="I351" s="38">
        <f t="shared" si="37"/>
        <v>6221567.96</v>
      </c>
      <c r="J351" s="38">
        <f>ROUND((I351-SUM('Entitlement to Date'!E6:K6))/5,2)</f>
        <v>529524.35</v>
      </c>
      <c r="K351" s="38">
        <v>0</v>
      </c>
      <c r="L351" s="38">
        <f>((I351*-0.03)-SUM('CSI Admin to Date'!D6:J6))/5</f>
        <v>-15885.733535714284</v>
      </c>
      <c r="M351" s="38">
        <v>-36128.75</v>
      </c>
      <c r="N351" s="1">
        <f t="shared" si="38"/>
        <v>477509.8664642857</v>
      </c>
    </row>
    <row r="352" spans="1:14" ht="12.75" x14ac:dyDescent="0.2">
      <c r="A352" s="29" t="s">
        <v>97</v>
      </c>
      <c r="B352" s="12" t="s">
        <v>56</v>
      </c>
      <c r="C352" s="1" t="s">
        <v>113</v>
      </c>
      <c r="D352" s="21" t="s">
        <v>45</v>
      </c>
      <c r="E352" s="1" t="s">
        <v>141</v>
      </c>
      <c r="G352" s="31">
        <v>462</v>
      </c>
      <c r="H352" s="38">
        <v>9003.628441750001</v>
      </c>
      <c r="I352" s="38">
        <f t="shared" si="37"/>
        <v>4159676.34</v>
      </c>
      <c r="J352" s="38">
        <f>ROUND((I352-SUM('Entitlement to Date'!E7:K7))/5,2)</f>
        <v>332292.53999999998</v>
      </c>
      <c r="K352" s="38">
        <v>0</v>
      </c>
      <c r="L352" s="38">
        <f>((I352*-0.03)-SUM('CSI Admin to Date'!D7:J7))/5</f>
        <v>-9968.7732714285703</v>
      </c>
      <c r="M352" s="38">
        <v>-30460.57</v>
      </c>
      <c r="N352" s="1">
        <f t="shared" si="38"/>
        <v>291863.19672857138</v>
      </c>
    </row>
    <row r="353" spans="1:14" x14ac:dyDescent="0.25">
      <c r="A353" s="29" t="s">
        <v>97</v>
      </c>
      <c r="B353" s="12" t="s">
        <v>56</v>
      </c>
      <c r="C353" s="8" t="s">
        <v>113</v>
      </c>
      <c r="D353" t="s">
        <v>26</v>
      </c>
      <c r="E353" s="8" t="s">
        <v>142</v>
      </c>
      <c r="G353" s="31">
        <v>249</v>
      </c>
      <c r="H353" s="38">
        <v>9005.9484417500007</v>
      </c>
      <c r="I353" s="38">
        <f t="shared" si="37"/>
        <v>2242481.16</v>
      </c>
      <c r="J353" s="38">
        <f>ROUND((I353-SUM('Entitlement to Date'!E8:K8))/5,2)</f>
        <v>158568.4</v>
      </c>
      <c r="K353" s="38">
        <v>0</v>
      </c>
      <c r="L353" s="38">
        <f>((I353*-0.03)-SUM('CSI Admin to Date'!D8:J8))/5</f>
        <v>-4757.0534214285708</v>
      </c>
      <c r="M353" s="38">
        <v>-42453.120000000003</v>
      </c>
      <c r="N353" s="1">
        <f t="shared" si="38"/>
        <v>111358.22657857143</v>
      </c>
    </row>
    <row r="354" spans="1:14" x14ac:dyDescent="0.25">
      <c r="A354" s="29" t="s">
        <v>97</v>
      </c>
      <c r="B354" s="12" t="s">
        <v>56</v>
      </c>
      <c r="C354" s="8" t="s">
        <v>113</v>
      </c>
      <c r="D354" t="s">
        <v>27</v>
      </c>
      <c r="E354" s="8" t="s">
        <v>143</v>
      </c>
      <c r="G354" s="31">
        <v>245</v>
      </c>
      <c r="H354" s="38">
        <v>9411.4384417499987</v>
      </c>
      <c r="I354" s="38">
        <f t="shared" si="37"/>
        <v>2305802.42</v>
      </c>
      <c r="J354" s="38">
        <f>ROUND((I354-SUM('Entitlement to Date'!E9:K9))/5,2)</f>
        <v>183955.23</v>
      </c>
      <c r="K354" s="38">
        <v>0</v>
      </c>
      <c r="L354" s="38">
        <f>((I354*-0.03)-SUM('CSI Admin to Date'!D9:J9))/5</f>
        <v>-5518.6554071428573</v>
      </c>
      <c r="M354" s="38"/>
      <c r="N354" s="1">
        <f t="shared" si="38"/>
        <v>178436.57459285716</v>
      </c>
    </row>
    <row r="355" spans="1:14" ht="12.75" x14ac:dyDescent="0.2">
      <c r="A355" s="29" t="s">
        <v>98</v>
      </c>
      <c r="B355" s="12" t="s">
        <v>59</v>
      </c>
      <c r="C355" s="1" t="s">
        <v>18</v>
      </c>
      <c r="D355" s="21" t="s">
        <v>50</v>
      </c>
      <c r="E355" s="1" t="s">
        <v>117</v>
      </c>
      <c r="G355" s="31">
        <v>449.5</v>
      </c>
      <c r="H355" s="38">
        <v>9109.6430895899994</v>
      </c>
      <c r="I355" s="38">
        <f t="shared" si="37"/>
        <v>4094784.57</v>
      </c>
      <c r="J355" s="38">
        <f>ROUND((I355-SUM('Entitlement to Date'!E10:K10))/5,2)</f>
        <v>327350.83</v>
      </c>
      <c r="K355" s="38">
        <v>0</v>
      </c>
      <c r="L355" s="38">
        <f>((I355*-0.03)-SUM('CSI Admin to Date'!D10:J10))/5</f>
        <v>-9820.5262571428557</v>
      </c>
      <c r="M355" s="38">
        <v>-69104.3</v>
      </c>
      <c r="N355" s="1">
        <f t="shared" si="38"/>
        <v>248426.0037428572</v>
      </c>
    </row>
    <row r="356" spans="1:14" ht="12.75" x14ac:dyDescent="0.2">
      <c r="A356" s="29" t="s">
        <v>98</v>
      </c>
      <c r="B356" s="12" t="s">
        <v>59</v>
      </c>
      <c r="C356" s="1" t="s">
        <v>18</v>
      </c>
      <c r="D356" s="21" t="s">
        <v>28</v>
      </c>
      <c r="E356" s="1" t="s">
        <v>118</v>
      </c>
      <c r="G356" s="31">
        <v>272.5</v>
      </c>
      <c r="H356" s="38">
        <v>9524.0330895899988</v>
      </c>
      <c r="I356" s="38">
        <f t="shared" si="37"/>
        <v>2595299.02</v>
      </c>
      <c r="J356" s="38">
        <f>ROUND((I356-SUM('Entitlement to Date'!E11:K11))/5,2)</f>
        <v>203027.93</v>
      </c>
      <c r="K356" s="38">
        <v>0</v>
      </c>
      <c r="L356" s="38">
        <f>((I356*-0.03)-SUM('CSI Admin to Date'!D11:J11))/5</f>
        <v>-6090.8402999999989</v>
      </c>
      <c r="M356" s="38"/>
      <c r="N356" s="1">
        <f t="shared" si="38"/>
        <v>196937.08969999998</v>
      </c>
    </row>
    <row r="357" spans="1:14" ht="12.75" x14ac:dyDescent="0.2">
      <c r="A357" s="29" t="s">
        <v>98</v>
      </c>
      <c r="B357" s="12" t="s">
        <v>59</v>
      </c>
      <c r="C357" s="1" t="s">
        <v>18</v>
      </c>
      <c r="D357" s="21" t="s">
        <v>29</v>
      </c>
      <c r="E357" s="1" t="s">
        <v>119</v>
      </c>
      <c r="G357" s="31">
        <v>142</v>
      </c>
      <c r="H357" s="38">
        <v>9973.0830895899999</v>
      </c>
      <c r="I357" s="38">
        <f t="shared" si="37"/>
        <v>1416177.8</v>
      </c>
      <c r="J357" s="38">
        <f>ROUND((I357-SUM('Entitlement to Date'!E12:K12))/5,2)</f>
        <v>103299.18</v>
      </c>
      <c r="K357" s="38">
        <v>0</v>
      </c>
      <c r="L357" s="38">
        <f>((I357*-0.03)-SUM('CSI Admin to Date'!D12:J12))/5</f>
        <v>-3098.9782285714291</v>
      </c>
      <c r="M357" s="38"/>
      <c r="N357" s="1">
        <f t="shared" si="38"/>
        <v>100200.20177142856</v>
      </c>
    </row>
    <row r="358" spans="1:14" ht="12.75" x14ac:dyDescent="0.2">
      <c r="A358" s="29" t="s">
        <v>98</v>
      </c>
      <c r="B358" s="12" t="s">
        <v>59</v>
      </c>
      <c r="C358" s="1" t="s">
        <v>18</v>
      </c>
      <c r="D358" s="21" t="s">
        <v>67</v>
      </c>
      <c r="E358" s="1" t="s">
        <v>120</v>
      </c>
      <c r="G358" s="31">
        <v>86</v>
      </c>
      <c r="H358" s="38">
        <v>9946.8530895900003</v>
      </c>
      <c r="I358" s="38">
        <f t="shared" si="37"/>
        <v>855429.37</v>
      </c>
      <c r="J358" s="38">
        <f>ROUND((I358-SUM('Entitlement to Date'!E13:K13))/5,2)</f>
        <v>68111.66</v>
      </c>
      <c r="K358" s="38">
        <v>0</v>
      </c>
      <c r="L358" s="38">
        <f>((I358*-0.03)-SUM('CSI Admin to Date'!D13:J13))/5</f>
        <v>-2043.3504285714287</v>
      </c>
      <c r="M358" s="38"/>
      <c r="N358" s="1">
        <f t="shared" si="38"/>
        <v>66068.309571428574</v>
      </c>
    </row>
    <row r="359" spans="1:14" ht="12.75" x14ac:dyDescent="0.2">
      <c r="A359" s="29" t="s">
        <v>99</v>
      </c>
      <c r="B359" s="12" t="s">
        <v>64</v>
      </c>
      <c r="C359" s="1" t="s">
        <v>22</v>
      </c>
      <c r="D359" s="21" t="s">
        <v>52</v>
      </c>
      <c r="E359" s="1" t="s">
        <v>139</v>
      </c>
      <c r="G359" s="31">
        <v>117</v>
      </c>
      <c r="H359" s="38">
        <v>8472.0255933899989</v>
      </c>
      <c r="I359" s="38">
        <f t="shared" si="37"/>
        <v>991226.99</v>
      </c>
      <c r="J359" s="38">
        <f>ROUND((I359-SUM('Entitlement to Date'!E14:K14))/5,2)</f>
        <v>82226.210000000006</v>
      </c>
      <c r="K359" s="38">
        <v>0</v>
      </c>
      <c r="L359" s="38">
        <f>((I359*-0.03)-SUM('CSI Admin to Date'!D14:J14))/5</f>
        <v>-2466.7843857142857</v>
      </c>
      <c r="M359" s="38"/>
      <c r="N359" s="1">
        <f t="shared" si="38"/>
        <v>79759.425614285719</v>
      </c>
    </row>
    <row r="360" spans="1:14" ht="12.75" x14ac:dyDescent="0.2">
      <c r="A360" s="29" t="s">
        <v>100</v>
      </c>
      <c r="B360" s="12" t="s">
        <v>57</v>
      </c>
      <c r="C360" s="1" t="s">
        <v>57</v>
      </c>
      <c r="D360" s="21" t="s">
        <v>110</v>
      </c>
      <c r="E360" s="1" t="s">
        <v>127</v>
      </c>
      <c r="G360" s="31">
        <v>792.9</v>
      </c>
      <c r="H360" s="39">
        <v>8607.2199999999993</v>
      </c>
      <c r="I360" s="38">
        <f t="shared" si="37"/>
        <v>6824664.7400000002</v>
      </c>
      <c r="J360" s="38">
        <f>ROUND((I360-SUM('Entitlement to Date'!E15:K15))/5,2)</f>
        <v>567248.69999999995</v>
      </c>
      <c r="K360" s="38">
        <v>0</v>
      </c>
      <c r="L360" s="38">
        <f>((I360*-0.03)-SUM('CSI Admin to Date'!D15:J15))/5</f>
        <v>-17017.463078571425</v>
      </c>
      <c r="M360" s="38"/>
      <c r="N360" s="1">
        <f t="shared" si="38"/>
        <v>550231.23692142847</v>
      </c>
    </row>
    <row r="361" spans="1:14" ht="12.75" x14ac:dyDescent="0.2">
      <c r="A361" s="29" t="s">
        <v>100</v>
      </c>
      <c r="B361" s="12" t="s">
        <v>57</v>
      </c>
      <c r="C361" s="1" t="s">
        <v>57</v>
      </c>
      <c r="D361" s="21" t="s">
        <v>30</v>
      </c>
      <c r="E361" s="1" t="s">
        <v>128</v>
      </c>
      <c r="G361" s="31">
        <v>987.5</v>
      </c>
      <c r="H361" s="38">
        <v>8550.076172680001</v>
      </c>
      <c r="I361" s="38">
        <f t="shared" si="37"/>
        <v>8443200.2200000007</v>
      </c>
      <c r="J361" s="38">
        <f>ROUND((I361-SUM('Entitlement to Date'!E16:K16))/5,2)</f>
        <v>598099.55000000005</v>
      </c>
      <c r="K361" s="38">
        <v>0</v>
      </c>
      <c r="L361" s="38">
        <f>((I361*-0.03)-SUM('CSI Admin to Date'!D16:J16))/5</f>
        <v>-17942.986742857152</v>
      </c>
      <c r="M361" s="38">
        <v>-209638.82</v>
      </c>
      <c r="N361" s="1">
        <f t="shared" si="38"/>
        <v>370517.74325714289</v>
      </c>
    </row>
    <row r="362" spans="1:14" ht="12.75" x14ac:dyDescent="0.2">
      <c r="A362" s="29" t="s">
        <v>101</v>
      </c>
      <c r="B362" s="12" t="s">
        <v>8</v>
      </c>
      <c r="C362" s="1" t="s">
        <v>8</v>
      </c>
      <c r="D362" s="21" t="s">
        <v>31</v>
      </c>
      <c r="E362" s="1" t="s">
        <v>130</v>
      </c>
      <c r="G362" s="31">
        <v>314</v>
      </c>
      <c r="H362" s="38">
        <v>9124.8866222699999</v>
      </c>
      <c r="I362" s="38">
        <f t="shared" si="37"/>
        <v>2865214.4</v>
      </c>
      <c r="J362" s="38">
        <f>ROUND((I362-SUM('Entitlement to Date'!E17:K17))/5,2)</f>
        <v>230632.81</v>
      </c>
      <c r="K362" s="38">
        <v>0</v>
      </c>
      <c r="L362" s="38">
        <f>((I362*-0.03)-SUM('CSI Admin to Date'!D17:J17))/5</f>
        <v>-6918.9811571428563</v>
      </c>
      <c r="M362" s="38"/>
      <c r="N362" s="1">
        <f t="shared" si="38"/>
        <v>223713.82884285715</v>
      </c>
    </row>
    <row r="363" spans="1:14" ht="12.75" x14ac:dyDescent="0.2">
      <c r="A363" s="29" t="s">
        <v>102</v>
      </c>
      <c r="B363" s="12" t="s">
        <v>60</v>
      </c>
      <c r="C363" s="1" t="s">
        <v>9</v>
      </c>
      <c r="D363" s="21" t="s">
        <v>88</v>
      </c>
      <c r="E363" s="4" t="s">
        <v>89</v>
      </c>
      <c r="G363" s="31">
        <v>411</v>
      </c>
      <c r="H363" s="38">
        <v>8960.5949833599989</v>
      </c>
      <c r="I363" s="38">
        <f t="shared" si="37"/>
        <v>3682804.54</v>
      </c>
      <c r="J363" s="38">
        <f>ROUND((I363-SUM('Entitlement to Date'!E18:K18))/5,2)</f>
        <v>303868.74</v>
      </c>
      <c r="K363" s="38">
        <v>0</v>
      </c>
      <c r="L363" s="38">
        <f>((I363*-0.03)-SUM('CSI Admin to Date'!D18:J18))/5</f>
        <v>-9116.0607714285688</v>
      </c>
      <c r="M363" s="38"/>
      <c r="N363" s="1">
        <f t="shared" si="38"/>
        <v>294752.67922857142</v>
      </c>
    </row>
    <row r="364" spans="1:14" ht="12.75" x14ac:dyDescent="0.2">
      <c r="A364" s="29" t="s">
        <v>102</v>
      </c>
      <c r="B364" s="12" t="s">
        <v>60</v>
      </c>
      <c r="C364" s="1" t="s">
        <v>9</v>
      </c>
      <c r="D364" s="21" t="s">
        <v>49</v>
      </c>
      <c r="E364" s="1" t="s">
        <v>48</v>
      </c>
      <c r="G364" s="31">
        <v>682.5</v>
      </c>
      <c r="H364" s="38">
        <v>8571.7149833599979</v>
      </c>
      <c r="I364" s="38">
        <f t="shared" si="37"/>
        <v>5850195.4800000004</v>
      </c>
      <c r="J364" s="38">
        <f>ROUND((I364-SUM('Entitlement to Date'!E19:K19))/5,2)</f>
        <v>420761.21</v>
      </c>
      <c r="K364" s="38">
        <v>0</v>
      </c>
      <c r="L364" s="38">
        <f>((I364*-0.03)-SUM('CSI Admin to Date'!D19:J19))/5</f>
        <v>-12622.835935714287</v>
      </c>
      <c r="M364" s="38">
        <v>-93484.84</v>
      </c>
      <c r="N364" s="1">
        <f t="shared" si="38"/>
        <v>314653.53406428569</v>
      </c>
    </row>
    <row r="365" spans="1:14" ht="12.75" x14ac:dyDescent="0.2">
      <c r="A365" s="29" t="s">
        <v>102</v>
      </c>
      <c r="B365" s="12" t="s">
        <v>60</v>
      </c>
      <c r="C365" s="1" t="s">
        <v>9</v>
      </c>
      <c r="D365" s="21" t="s">
        <v>33</v>
      </c>
      <c r="E365" s="1" t="s">
        <v>10</v>
      </c>
      <c r="G365" s="31">
        <v>403</v>
      </c>
      <c r="H365" s="38">
        <v>8563.1449833599982</v>
      </c>
      <c r="I365" s="38">
        <f t="shared" si="37"/>
        <v>3450947.43</v>
      </c>
      <c r="J365" s="38">
        <f>ROUND((I365-SUM('Entitlement to Date'!E20:K20))/5,2)</f>
        <v>275053.12</v>
      </c>
      <c r="K365" s="38">
        <v>0</v>
      </c>
      <c r="L365" s="38">
        <f>((I365*-0.03)-SUM('CSI Admin to Date'!D20:J20))/5</f>
        <v>-8251.5956499999993</v>
      </c>
      <c r="M365" s="38">
        <v>-42553.13</v>
      </c>
      <c r="N365" s="1">
        <f t="shared" si="38"/>
        <v>224248.39435000002</v>
      </c>
    </row>
    <row r="366" spans="1:14" ht="12.75" x14ac:dyDescent="0.2">
      <c r="A366" s="29" t="s">
        <v>102</v>
      </c>
      <c r="B366" s="12" t="s">
        <v>60</v>
      </c>
      <c r="C366" s="1" t="s">
        <v>9</v>
      </c>
      <c r="D366" s="21" t="s">
        <v>34</v>
      </c>
      <c r="E366" s="1" t="s">
        <v>123</v>
      </c>
      <c r="G366" s="31">
        <v>626</v>
      </c>
      <c r="H366" s="38">
        <v>8454.9</v>
      </c>
      <c r="I366" s="38">
        <f t="shared" si="37"/>
        <v>5292767.4000000004</v>
      </c>
      <c r="J366" s="38">
        <f>ROUND((I366-SUM('Entitlement to Date'!E21:K21))/5,2)</f>
        <v>408868.38</v>
      </c>
      <c r="K366" s="38">
        <v>0</v>
      </c>
      <c r="L366" s="38">
        <f>((I366*-0.03)-SUM('CSI Admin to Date'!D21:J21))/5</f>
        <v>-12266.048907142856</v>
      </c>
      <c r="M366" s="38">
        <v>-165428.13</v>
      </c>
      <c r="N366" s="1">
        <f t="shared" si="38"/>
        <v>231174.20109285717</v>
      </c>
    </row>
    <row r="367" spans="1:14" ht="12.75" x14ac:dyDescent="0.2">
      <c r="A367" s="29" t="s">
        <v>102</v>
      </c>
      <c r="B367" s="12" t="s">
        <v>60</v>
      </c>
      <c r="C367" s="1" t="s">
        <v>9</v>
      </c>
      <c r="D367" s="21" t="s">
        <v>35</v>
      </c>
      <c r="E367" s="1" t="s">
        <v>124</v>
      </c>
      <c r="G367" s="31">
        <v>272.10000000000002</v>
      </c>
      <c r="H367" s="38">
        <v>8685.4749833599999</v>
      </c>
      <c r="I367" s="38">
        <f t="shared" si="37"/>
        <v>2363317.7400000002</v>
      </c>
      <c r="J367" s="38">
        <f>ROUND((I367-SUM('Entitlement to Date'!E22:K22))/5,2)</f>
        <v>190059.28</v>
      </c>
      <c r="K367" s="38">
        <v>0</v>
      </c>
      <c r="L367" s="38">
        <f>((I367*-0.03)-SUM('CSI Admin to Date'!D22:J22))/5</f>
        <v>-5701.7756428571429</v>
      </c>
      <c r="M367" s="38"/>
      <c r="N367" s="1">
        <f t="shared" si="38"/>
        <v>184357.50435714287</v>
      </c>
    </row>
    <row r="368" spans="1:14" ht="12.75" x14ac:dyDescent="0.2">
      <c r="A368" s="29" t="s">
        <v>102</v>
      </c>
      <c r="B368" s="12" t="s">
        <v>60</v>
      </c>
      <c r="C368" s="1" t="s">
        <v>9</v>
      </c>
      <c r="D368" s="21" t="s">
        <v>37</v>
      </c>
      <c r="E368" s="1" t="s">
        <v>125</v>
      </c>
      <c r="G368" s="31">
        <v>307</v>
      </c>
      <c r="H368" s="38">
        <v>8690.4949833600003</v>
      </c>
      <c r="I368" s="38">
        <f t="shared" si="37"/>
        <v>2667981.96</v>
      </c>
      <c r="J368" s="38">
        <f>ROUND((I368-SUM('Entitlement to Date'!E23:K23))/5,2)</f>
        <v>210681.9</v>
      </c>
      <c r="K368" s="38">
        <v>0</v>
      </c>
      <c r="L368" s="38">
        <f>((I368*-0.03)-SUM('CSI Admin to Date'!D23:J23))/5</f>
        <v>-6320.4582357142845</v>
      </c>
      <c r="M368" s="38">
        <v>-17523.79</v>
      </c>
      <c r="N368" s="1">
        <f t="shared" si="38"/>
        <v>186837.65176428569</v>
      </c>
    </row>
    <row r="369" spans="1:14" ht="12.75" x14ac:dyDescent="0.2">
      <c r="A369" s="29" t="s">
        <v>102</v>
      </c>
      <c r="B369" s="12" t="s">
        <v>60</v>
      </c>
      <c r="C369" s="1" t="s">
        <v>9</v>
      </c>
      <c r="D369" s="21" t="s">
        <v>84</v>
      </c>
      <c r="E369" s="1" t="s">
        <v>91</v>
      </c>
      <c r="G369" s="31">
        <v>213</v>
      </c>
      <c r="H369" s="38">
        <v>8790.2549833599987</v>
      </c>
      <c r="I369" s="38">
        <f t="shared" si="37"/>
        <v>1872324.31</v>
      </c>
      <c r="J369" s="38">
        <f>ROUND((I369-SUM('Entitlement to Date'!E24:K24))/5,2)</f>
        <v>135027.09</v>
      </c>
      <c r="K369" s="38">
        <v>0</v>
      </c>
      <c r="L369" s="38">
        <f>((I369*-0.03)-SUM('CSI Admin to Date'!D24:J24))/5</f>
        <v>-4050.8092071428573</v>
      </c>
      <c r="M369" s="38">
        <v>-25179.22</v>
      </c>
      <c r="N369" s="1">
        <f t="shared" si="38"/>
        <v>105797.06079285714</v>
      </c>
    </row>
    <row r="370" spans="1:14" ht="12.75" x14ac:dyDescent="0.2">
      <c r="A370" s="29" t="s">
        <v>102</v>
      </c>
      <c r="B370" s="12" t="s">
        <v>60</v>
      </c>
      <c r="C370" s="7" t="s">
        <v>9</v>
      </c>
      <c r="D370" s="21" t="s">
        <v>36</v>
      </c>
      <c r="E370" s="7" t="s">
        <v>19</v>
      </c>
      <c r="G370" s="31">
        <v>358.5</v>
      </c>
      <c r="H370" s="38">
        <v>8539.5049833599987</v>
      </c>
      <c r="I370" s="38">
        <f t="shared" si="37"/>
        <v>3061412.54</v>
      </c>
      <c r="J370" s="38">
        <f>ROUND((I370-SUM('Entitlement to Date'!E25:K25))/5,2)</f>
        <v>263511.49</v>
      </c>
      <c r="K370" s="38">
        <v>0</v>
      </c>
      <c r="L370" s="38">
        <f>((I370*-0.03)-SUM('CSI Admin to Date'!D25:J25))/5</f>
        <v>-7905.3443499999994</v>
      </c>
      <c r="M370" s="38"/>
      <c r="N370" s="1">
        <f t="shared" si="38"/>
        <v>255606.14564999999</v>
      </c>
    </row>
    <row r="371" spans="1:14" ht="12.75" x14ac:dyDescent="0.2">
      <c r="A371" s="29" t="s">
        <v>102</v>
      </c>
      <c r="B371" s="12" t="s">
        <v>60</v>
      </c>
      <c r="C371" s="1" t="s">
        <v>9</v>
      </c>
      <c r="D371" s="21" t="s">
        <v>32</v>
      </c>
      <c r="E371" s="1" t="s">
        <v>126</v>
      </c>
      <c r="G371" s="31">
        <v>905.6</v>
      </c>
      <c r="H371" s="38">
        <v>8466.7149833600015</v>
      </c>
      <c r="I371" s="38">
        <f t="shared" si="37"/>
        <v>7667457.0899999999</v>
      </c>
      <c r="J371" s="38">
        <f>ROUND((I371-SUM('Entitlement to Date'!E26:K26))/5,2)</f>
        <v>608310.9</v>
      </c>
      <c r="K371" s="38">
        <v>0</v>
      </c>
      <c r="L371" s="38">
        <f>((I371*-0.03)-SUM('CSI Admin to Date'!D26:J26))/5</f>
        <v>-18249.325778571423</v>
      </c>
      <c r="M371" s="38">
        <v>-63601.67</v>
      </c>
      <c r="N371" s="1">
        <f t="shared" si="38"/>
        <v>526459.90422142856</v>
      </c>
    </row>
    <row r="372" spans="1:14" ht="12.75" x14ac:dyDescent="0.2">
      <c r="A372" s="29" t="s">
        <v>103</v>
      </c>
      <c r="B372" s="12" t="s">
        <v>63</v>
      </c>
      <c r="C372" s="1" t="s">
        <v>11</v>
      </c>
      <c r="D372" s="21" t="s">
        <v>38</v>
      </c>
      <c r="E372" s="1" t="s">
        <v>137</v>
      </c>
      <c r="G372" s="31">
        <v>310</v>
      </c>
      <c r="H372" s="38">
        <v>9086.9977884899999</v>
      </c>
      <c r="I372" s="38">
        <f t="shared" si="37"/>
        <v>2816969.31</v>
      </c>
      <c r="J372" s="38">
        <f>ROUND((I372-SUM('Entitlement to Date'!E27:K27))/5,2)</f>
        <v>227886.04</v>
      </c>
      <c r="K372" s="38">
        <v>0</v>
      </c>
      <c r="L372" s="38">
        <f>((I372*-0.03)-SUM('CSI Admin to Date'!D27:J27))/5</f>
        <v>-6836.5799714285704</v>
      </c>
      <c r="M372" s="38"/>
      <c r="N372" s="1">
        <f t="shared" si="38"/>
        <v>221049.46002857143</v>
      </c>
    </row>
    <row r="373" spans="1:14" ht="12.75" x14ac:dyDescent="0.2">
      <c r="A373" s="29" t="s">
        <v>103</v>
      </c>
      <c r="B373" s="12" t="s">
        <v>63</v>
      </c>
      <c r="C373" s="7" t="s">
        <v>11</v>
      </c>
      <c r="D373" s="21" t="s">
        <v>39</v>
      </c>
      <c r="E373" s="7" t="s">
        <v>138</v>
      </c>
      <c r="G373" s="31">
        <v>391</v>
      </c>
      <c r="H373" s="38">
        <v>9101.4677884900011</v>
      </c>
      <c r="I373" s="38">
        <f t="shared" si="37"/>
        <v>3558673.91</v>
      </c>
      <c r="J373" s="38">
        <f>ROUND((I373-SUM('Entitlement to Date'!E28:K28))/5,2)</f>
        <v>290409.27</v>
      </c>
      <c r="K373" s="38">
        <v>0</v>
      </c>
      <c r="L373" s="38">
        <f>((I373*-0.03)-SUM('CSI Admin to Date'!D28:J28))/5</f>
        <v>-8712.2786999999989</v>
      </c>
      <c r="M373" s="38">
        <v>-42338.25</v>
      </c>
      <c r="N373" s="1">
        <f t="shared" si="38"/>
        <v>239358.74129999999</v>
      </c>
    </row>
    <row r="374" spans="1:14" ht="12.75" x14ac:dyDescent="0.2">
      <c r="A374" s="29" t="s">
        <v>104</v>
      </c>
      <c r="B374" s="12" t="s">
        <v>54</v>
      </c>
      <c r="C374" s="1" t="s">
        <v>54</v>
      </c>
      <c r="D374" s="21" t="s">
        <v>66</v>
      </c>
      <c r="E374" s="1" t="s">
        <v>53</v>
      </c>
      <c r="G374" s="31">
        <v>720.1</v>
      </c>
      <c r="H374" s="39">
        <v>8714.1</v>
      </c>
      <c r="I374" s="38">
        <f t="shared" si="37"/>
        <v>6275023.4100000001</v>
      </c>
      <c r="J374" s="38">
        <f>ROUND((I374-SUM('Entitlement to Date'!E29:K29))/5,2)</f>
        <v>523557.7</v>
      </c>
      <c r="K374" s="38">
        <v>0</v>
      </c>
      <c r="L374" s="38">
        <f>((I374*-0.03)-SUM('CSI Admin to Date'!D29:J29))/5</f>
        <v>-15706.72855714286</v>
      </c>
      <c r="M374" s="38">
        <v>-39579.509999999995</v>
      </c>
      <c r="N374" s="1">
        <f t="shared" si="38"/>
        <v>468271.46144285717</v>
      </c>
    </row>
    <row r="375" spans="1:14" ht="12.75" x14ac:dyDescent="0.2">
      <c r="A375" s="29" t="s">
        <v>105</v>
      </c>
      <c r="B375" s="12" t="s">
        <v>61</v>
      </c>
      <c r="C375" s="7" t="s">
        <v>12</v>
      </c>
      <c r="D375" s="21" t="s">
        <v>40</v>
      </c>
      <c r="E375" s="7" t="s">
        <v>129</v>
      </c>
      <c r="G375" s="31">
        <v>198.5</v>
      </c>
      <c r="H375" s="38">
        <v>8774.4455093599991</v>
      </c>
      <c r="I375" s="38">
        <f t="shared" si="37"/>
        <v>1741727.43</v>
      </c>
      <c r="J375" s="38">
        <f>ROUND((I375-SUM('Entitlement to Date'!E30:K30))/5,2)</f>
        <v>147755.66</v>
      </c>
      <c r="K375" s="38">
        <v>0</v>
      </c>
      <c r="L375" s="38">
        <f>((I375*-0.03)-SUM('CSI Admin to Date'!D30:J30))/5</f>
        <v>-4432.6732071428569</v>
      </c>
      <c r="M375" s="38"/>
      <c r="N375" s="1">
        <f t="shared" si="38"/>
        <v>143322.98679285715</v>
      </c>
    </row>
    <row r="376" spans="1:14" ht="12.75" x14ac:dyDescent="0.2">
      <c r="A376" s="29" t="s">
        <v>105</v>
      </c>
      <c r="B376" s="12" t="s">
        <v>61</v>
      </c>
      <c r="C376" s="1" t="s">
        <v>12</v>
      </c>
      <c r="D376" s="21" t="s">
        <v>41</v>
      </c>
      <c r="E376" s="1" t="s">
        <v>13</v>
      </c>
      <c r="G376" s="31">
        <v>255.5</v>
      </c>
      <c r="H376" s="38">
        <v>8596.3055093599996</v>
      </c>
      <c r="I376" s="38">
        <f t="shared" si="37"/>
        <v>2196356.06</v>
      </c>
      <c r="J376" s="38">
        <f>ROUND((I376-SUM('Entitlement to Date'!E31:K31))/5,2)</f>
        <v>184387.6</v>
      </c>
      <c r="K376" s="38">
        <v>0</v>
      </c>
      <c r="L376" s="38">
        <f>((I376*-0.03)-SUM('CSI Admin to Date'!D31:J31))/5</f>
        <v>-5531.6271785714298</v>
      </c>
      <c r="M376" s="38"/>
      <c r="N376" s="1">
        <f t="shared" si="38"/>
        <v>178855.97282142859</v>
      </c>
    </row>
    <row r="377" spans="1:14" ht="12.75" x14ac:dyDescent="0.2">
      <c r="A377" s="29" t="s">
        <v>106</v>
      </c>
      <c r="B377" s="12" t="s">
        <v>62</v>
      </c>
      <c r="C377" s="1" t="s">
        <v>14</v>
      </c>
      <c r="D377" s="21" t="s">
        <v>86</v>
      </c>
      <c r="E377" s="1" t="s">
        <v>136</v>
      </c>
      <c r="G377" s="31">
        <v>300</v>
      </c>
      <c r="H377" s="38">
        <v>8454.9</v>
      </c>
      <c r="I377" s="38">
        <f t="shared" si="37"/>
        <v>2536470</v>
      </c>
      <c r="J377" s="38">
        <f>ROUND((I377-SUM('Entitlement to Date'!E32:K32))/5,2)</f>
        <v>183969.95</v>
      </c>
      <c r="K377" s="38">
        <v>0</v>
      </c>
      <c r="L377" s="38">
        <f>((I377*-0.03)-SUM('CSI Admin to Date'!D32:J32))/5</f>
        <v>-5519.097857142855</v>
      </c>
      <c r="M377" s="38"/>
      <c r="N377" s="1">
        <f t="shared" si="38"/>
        <v>178450.85214285715</v>
      </c>
    </row>
    <row r="378" spans="1:14" ht="12.75" x14ac:dyDescent="0.2">
      <c r="A378" s="29" t="s">
        <v>106</v>
      </c>
      <c r="B378" s="12" t="s">
        <v>62</v>
      </c>
      <c r="C378" s="1" t="s">
        <v>14</v>
      </c>
      <c r="D378" s="21" t="s">
        <v>85</v>
      </c>
      <c r="E378" s="1" t="s">
        <v>90</v>
      </c>
      <c r="G378" s="31">
        <v>185.1</v>
      </c>
      <c r="H378" s="38">
        <v>8454.9</v>
      </c>
      <c r="I378" s="38">
        <f t="shared" si="37"/>
        <v>1565001.99</v>
      </c>
      <c r="J378" s="38">
        <f>ROUND((I378-SUM('Entitlement to Date'!E33:K33))/5,2)</f>
        <v>126916</v>
      </c>
      <c r="K378" s="38">
        <v>0</v>
      </c>
      <c r="L378" s="38">
        <f>((I378*-0.03)-SUM('CSI Admin to Date'!D33:J33))/5</f>
        <v>-3807.4786357142852</v>
      </c>
      <c r="M378" s="38"/>
      <c r="N378" s="1">
        <f t="shared" si="38"/>
        <v>123108.52136428571</v>
      </c>
    </row>
    <row r="379" spans="1:14" ht="12.75" x14ac:dyDescent="0.2">
      <c r="A379" s="29" t="s">
        <v>106</v>
      </c>
      <c r="B379" s="12" t="s">
        <v>62</v>
      </c>
      <c r="C379" s="1" t="s">
        <v>14</v>
      </c>
      <c r="D379" s="21" t="s">
        <v>42</v>
      </c>
      <c r="E379" s="1" t="s">
        <v>132</v>
      </c>
      <c r="G379" s="31">
        <v>151.5</v>
      </c>
      <c r="H379" s="38">
        <v>8454.9</v>
      </c>
      <c r="I379" s="38">
        <f t="shared" si="37"/>
        <v>1280917.3500000001</v>
      </c>
      <c r="J379" s="38">
        <f>ROUND((I379-SUM('Entitlement to Date'!E34:K34))/5,2)</f>
        <v>74187.28</v>
      </c>
      <c r="K379" s="38">
        <v>0</v>
      </c>
      <c r="L379" s="38">
        <f>((I379*-0.03)-SUM('CSI Admin to Date'!D34:J34))/5</f>
        <v>-2225.6161285714275</v>
      </c>
      <c r="M379" s="38"/>
      <c r="N379" s="1">
        <f t="shared" si="38"/>
        <v>71961.663871428565</v>
      </c>
    </row>
    <row r="380" spans="1:14" ht="12.75" x14ac:dyDescent="0.2">
      <c r="A380" s="29" t="s">
        <v>106</v>
      </c>
      <c r="B380" s="12" t="s">
        <v>62</v>
      </c>
      <c r="C380" s="1" t="s">
        <v>14</v>
      </c>
      <c r="D380" s="21" t="s">
        <v>111</v>
      </c>
      <c r="E380" s="1" t="s">
        <v>133</v>
      </c>
      <c r="G380" s="31">
        <v>519.79999999999995</v>
      </c>
      <c r="H380" s="38">
        <v>8454.9</v>
      </c>
      <c r="I380" s="38">
        <f t="shared" si="37"/>
        <v>4394857.0199999996</v>
      </c>
      <c r="J380" s="38">
        <f>ROUND((I380-SUM('Entitlement to Date'!E35:K35))/5,2)</f>
        <v>362008.21</v>
      </c>
      <c r="K380" s="38">
        <v>0</v>
      </c>
      <c r="L380" s="38">
        <f>((I380*-0.03)-SUM('CSI Admin to Date'!D35:J35))/5</f>
        <v>-10860.247799999997</v>
      </c>
      <c r="M380" s="38"/>
      <c r="N380" s="1">
        <f t="shared" si="38"/>
        <v>351147.96220000001</v>
      </c>
    </row>
    <row r="381" spans="1:14" ht="12.75" x14ac:dyDescent="0.2">
      <c r="A381" s="29" t="s">
        <v>106</v>
      </c>
      <c r="B381" s="12" t="s">
        <v>62</v>
      </c>
      <c r="C381" s="1" t="s">
        <v>14</v>
      </c>
      <c r="D381" s="21" t="s">
        <v>87</v>
      </c>
      <c r="E381" s="1" t="s">
        <v>134</v>
      </c>
      <c r="G381" s="31">
        <v>706.8</v>
      </c>
      <c r="H381" s="38">
        <v>8454.9</v>
      </c>
      <c r="I381" s="38">
        <f t="shared" si="37"/>
        <v>5975923.3200000003</v>
      </c>
      <c r="J381" s="38">
        <f>ROUND((I381-SUM('Entitlement to Date'!E36:K36))/5,2)</f>
        <v>475430.34</v>
      </c>
      <c r="K381" s="38">
        <v>0</v>
      </c>
      <c r="L381" s="38">
        <f>((I381*-0.03)-SUM('CSI Admin to Date'!D36:J36))/5</f>
        <v>-14262.90917857143</v>
      </c>
      <c r="M381" s="38"/>
      <c r="N381" s="1">
        <f t="shared" si="38"/>
        <v>461167.4308214286</v>
      </c>
    </row>
    <row r="382" spans="1:14" ht="12.75" x14ac:dyDescent="0.2">
      <c r="A382" s="29" t="s">
        <v>106</v>
      </c>
      <c r="B382" s="12" t="s">
        <v>62</v>
      </c>
      <c r="C382" s="1" t="s">
        <v>14</v>
      </c>
      <c r="D382" s="21" t="s">
        <v>43</v>
      </c>
      <c r="E382" s="1" t="s">
        <v>135</v>
      </c>
      <c r="G382" s="31">
        <v>1192.5</v>
      </c>
      <c r="H382" s="38">
        <v>8454.9</v>
      </c>
      <c r="I382" s="38">
        <f t="shared" si="37"/>
        <v>10082468.25</v>
      </c>
      <c r="J382" s="38">
        <f>ROUND((I382-SUM('Entitlement to Date'!E37:K37))/5,2)</f>
        <v>803234.62</v>
      </c>
      <c r="K382" s="38">
        <v>0</v>
      </c>
      <c r="L382" s="38">
        <f>((I382*-0.03)-SUM('CSI Admin to Date'!D37:J37))/5</f>
        <v>-24097.04112142857</v>
      </c>
      <c r="M382" s="38">
        <v>-176158.55</v>
      </c>
      <c r="N382" s="1">
        <f t="shared" si="38"/>
        <v>602979.02887857147</v>
      </c>
    </row>
    <row r="383" spans="1:14" ht="12.75" x14ac:dyDescent="0.2">
      <c r="A383" s="12" t="s">
        <v>106</v>
      </c>
      <c r="B383" s="12" t="s">
        <v>62</v>
      </c>
      <c r="C383" s="12" t="s">
        <v>14</v>
      </c>
      <c r="D383" s="21" t="s">
        <v>144</v>
      </c>
      <c r="E383" s="12" t="s">
        <v>145</v>
      </c>
      <c r="G383" s="31">
        <v>0</v>
      </c>
      <c r="H383" s="38">
        <v>8454.9</v>
      </c>
      <c r="I383" s="38">
        <f t="shared" si="37"/>
        <v>0</v>
      </c>
      <c r="J383" s="38">
        <f>ROUND((I383-SUM('Entitlement to Date'!E38:K38))/5,2)</f>
        <v>-25302.53</v>
      </c>
      <c r="K383" s="38">
        <v>0</v>
      </c>
      <c r="L383" s="38">
        <f>((I383*-0.03)-SUM('CSI Admin to Date'!D38:J38))/5</f>
        <v>759.07857142857142</v>
      </c>
      <c r="M383" s="38"/>
      <c r="N383" s="1">
        <f t="shared" si="38"/>
        <v>-24543.451428571429</v>
      </c>
    </row>
    <row r="384" spans="1:14" ht="12.75" x14ac:dyDescent="0.2">
      <c r="A384" s="29" t="s">
        <v>107</v>
      </c>
      <c r="B384" s="12" t="s">
        <v>58</v>
      </c>
      <c r="C384" s="1" t="s">
        <v>15</v>
      </c>
      <c r="D384" s="21" t="s">
        <v>44</v>
      </c>
      <c r="E384" s="1" t="s">
        <v>16</v>
      </c>
      <c r="G384" s="31">
        <v>875.3</v>
      </c>
      <c r="H384" s="38">
        <v>8454.9</v>
      </c>
      <c r="I384" s="38">
        <f t="shared" si="37"/>
        <v>7400573.9699999997</v>
      </c>
      <c r="J384" s="38">
        <f>ROUND((I384-SUM('Entitlement to Date'!E39:K39))/5,2)</f>
        <v>603297.26</v>
      </c>
      <c r="K384" s="38">
        <v>0</v>
      </c>
      <c r="L384" s="38">
        <f>((I384*-0.03)-SUM('CSI Admin to Date'!D39:J39))/5</f>
        <v>-18098.917907142855</v>
      </c>
      <c r="M384" s="38">
        <v>-110798.75</v>
      </c>
      <c r="N384" s="1">
        <f t="shared" si="38"/>
        <v>474399.59209285711</v>
      </c>
    </row>
    <row r="385" spans="1:15" ht="12.75" x14ac:dyDescent="0.2">
      <c r="A385" s="29" t="s">
        <v>107</v>
      </c>
      <c r="B385" s="12" t="s">
        <v>58</v>
      </c>
      <c r="C385" s="1" t="s">
        <v>15</v>
      </c>
      <c r="D385" s="21" t="s">
        <v>51</v>
      </c>
      <c r="E385" s="1" t="s">
        <v>131</v>
      </c>
      <c r="G385" s="31">
        <v>61</v>
      </c>
      <c r="H385" s="38">
        <v>8454.9</v>
      </c>
      <c r="I385" s="38">
        <f t="shared" si="37"/>
        <v>515748.9</v>
      </c>
      <c r="J385" s="38">
        <f>ROUND((I385-SUM('Entitlement to Date'!E40:K40))/5,2)</f>
        <v>42809.31</v>
      </c>
      <c r="K385" s="38">
        <v>0</v>
      </c>
      <c r="L385" s="38">
        <f>((I385*-0.03)-SUM('CSI Admin to Date'!D40:J40))/5</f>
        <v>-1284.2805642857143</v>
      </c>
      <c r="M385" s="38"/>
      <c r="N385" s="1">
        <f t="shared" si="38"/>
        <v>41525.029435714285</v>
      </c>
    </row>
    <row r="386" spans="1:15" ht="12.75" x14ac:dyDescent="0.2">
      <c r="A386" s="29" t="s">
        <v>45</v>
      </c>
      <c r="B386" s="12" t="s">
        <v>151</v>
      </c>
      <c r="C386" s="12" t="s">
        <v>146</v>
      </c>
      <c r="D386" s="21" t="s">
        <v>147</v>
      </c>
      <c r="E386" s="12" t="s">
        <v>148</v>
      </c>
      <c r="G386" s="31">
        <v>27</v>
      </c>
      <c r="H386" s="38">
        <v>9070.4811593300001</v>
      </c>
      <c r="I386" s="38">
        <f t="shared" si="37"/>
        <v>244902.99</v>
      </c>
      <c r="J386" s="38">
        <f>ROUND((I386-SUM('Entitlement to Date'!E41:K41))/5,2)</f>
        <v>19932.47</v>
      </c>
      <c r="K386" s="38">
        <v>0</v>
      </c>
      <c r="L386" s="38">
        <f>((I386*-0.03)-SUM('CSI Admin to Date'!D41:J41))/5</f>
        <v>-597.97304999999994</v>
      </c>
      <c r="M386" s="38"/>
      <c r="N386" s="1">
        <f t="shared" si="38"/>
        <v>19334.496950000001</v>
      </c>
    </row>
    <row r="387" spans="1:15" ht="12.75" x14ac:dyDescent="0.2">
      <c r="A387" s="29" t="s">
        <v>108</v>
      </c>
      <c r="B387" s="12" t="s">
        <v>65</v>
      </c>
      <c r="C387" s="1" t="s">
        <v>112</v>
      </c>
      <c r="D387" s="21" t="s">
        <v>47</v>
      </c>
      <c r="E387" s="1" t="s">
        <v>140</v>
      </c>
      <c r="G387" s="31">
        <v>127</v>
      </c>
      <c r="H387" s="38">
        <v>8723.8987720799996</v>
      </c>
      <c r="I387" s="38">
        <f t="shared" si="37"/>
        <v>1107935.1399999999</v>
      </c>
      <c r="J387" s="38">
        <f>ROUND((I387-SUM('Entitlement to Date'!E42:K42))/5,2)</f>
        <v>86995.24</v>
      </c>
      <c r="K387" s="38">
        <v>0</v>
      </c>
      <c r="L387" s="38">
        <f>((I387*-0.03)-SUM('CSI Admin to Date'!D42:J42))/5</f>
        <v>-2609.8537785714279</v>
      </c>
      <c r="M387" s="38"/>
      <c r="N387" s="1">
        <f t="shared" si="38"/>
        <v>84385.386221428576</v>
      </c>
    </row>
    <row r="389" spans="1:15" x14ac:dyDescent="0.25">
      <c r="G389" s="8">
        <f>SUM(G347:G388)</f>
        <v>20428.199999999997</v>
      </c>
      <c r="I389" s="8">
        <f>SUM(I347:I388)</f>
        <v>179098938.49000004</v>
      </c>
      <c r="J389" s="8">
        <f t="shared" ref="J389:N389" si="39">SUM(J347:J388)</f>
        <v>14274602.139999999</v>
      </c>
      <c r="K389" s="8">
        <f t="shared" si="39"/>
        <v>0</v>
      </c>
      <c r="L389" s="8">
        <f t="shared" si="39"/>
        <v>-428238.05337857123</v>
      </c>
      <c r="M389" s="8">
        <f t="shared" si="39"/>
        <v>-1698355.0799999998</v>
      </c>
      <c r="N389" s="8">
        <f t="shared" si="39"/>
        <v>12148009.006621432</v>
      </c>
    </row>
    <row r="390" spans="1:15" x14ac:dyDescent="0.25">
      <c r="N390" s="8">
        <f>N389-L389</f>
        <v>12576247.060000002</v>
      </c>
    </row>
    <row r="393" spans="1:15" ht="12.75" x14ac:dyDescent="0.2">
      <c r="A393" s="32" t="s">
        <v>150</v>
      </c>
      <c r="B393" s="32"/>
      <c r="C393" s="33"/>
      <c r="D393" s="33"/>
      <c r="E393" s="32"/>
      <c r="F393" s="18"/>
      <c r="G393" s="18"/>
      <c r="H393" s="18"/>
      <c r="I393" s="18"/>
      <c r="J393" s="18"/>
      <c r="K393" s="18"/>
      <c r="L393" s="18"/>
      <c r="M393" s="18"/>
      <c r="N393" s="18"/>
      <c r="O393" s="18"/>
    </row>
    <row r="394" spans="1:15" ht="63.75" x14ac:dyDescent="0.2">
      <c r="A394" s="34" t="s">
        <v>163</v>
      </c>
      <c r="B394" s="34"/>
      <c r="C394" s="33"/>
      <c r="D394" s="33" t="s">
        <v>20</v>
      </c>
      <c r="E394" s="32" t="s">
        <v>21</v>
      </c>
      <c r="F394" s="35"/>
      <c r="G394" s="36" t="s">
        <v>0</v>
      </c>
      <c r="H394" s="36" t="s">
        <v>164</v>
      </c>
      <c r="I394" s="36" t="s">
        <v>1</v>
      </c>
      <c r="J394" s="36" t="s">
        <v>2</v>
      </c>
      <c r="K394" s="36" t="s">
        <v>3</v>
      </c>
      <c r="L394" s="36" t="s">
        <v>4</v>
      </c>
      <c r="M394" s="36" t="s">
        <v>5</v>
      </c>
      <c r="N394" s="36" t="s">
        <v>17</v>
      </c>
      <c r="O394" s="36" t="s">
        <v>6</v>
      </c>
    </row>
    <row r="395" spans="1:15" x14ac:dyDescent="0.25">
      <c r="C395" s="8"/>
      <c r="E395" s="8"/>
      <c r="F395" s="8"/>
      <c r="G395" s="37"/>
      <c r="H395" s="37"/>
      <c r="I395" s="38"/>
      <c r="J395" s="38"/>
      <c r="K395" s="38"/>
      <c r="L395" s="38"/>
      <c r="M395" s="38"/>
      <c r="N395" s="38"/>
      <c r="O395" s="1"/>
    </row>
    <row r="396" spans="1:15" ht="12.75" x14ac:dyDescent="0.2">
      <c r="A396" s="29" t="s">
        <v>93</v>
      </c>
      <c r="B396" s="12" t="s">
        <v>56</v>
      </c>
      <c r="C396" s="1" t="s">
        <v>109</v>
      </c>
      <c r="D396" s="21" t="s">
        <v>23</v>
      </c>
      <c r="E396" s="1" t="s">
        <v>114</v>
      </c>
      <c r="G396" s="31">
        <v>1854</v>
      </c>
      <c r="H396" s="31"/>
      <c r="I396" s="38">
        <v>8681.20451091</v>
      </c>
      <c r="J396" s="38">
        <f t="shared" ref="J396:J436" si="40">ROUND(G396*I396,2)</f>
        <v>16094953.16</v>
      </c>
      <c r="K396" s="38">
        <f>ROUND((J396-SUM('Entitlement to Date'!E2:L2))/4,2)</f>
        <v>1312531.19</v>
      </c>
      <c r="L396" s="38">
        <v>0</v>
      </c>
      <c r="M396" s="38">
        <f>((J396*-0.03)-SUM('CSI Admin to Date'!D2:K2))/4</f>
        <v>-39375.933671428575</v>
      </c>
      <c r="N396" s="38">
        <v>-177651</v>
      </c>
      <c r="O396" s="1">
        <f t="shared" ref="O396:O436" si="41">K396+L396+M396+N396</f>
        <v>1095504.2563285714</v>
      </c>
    </row>
    <row r="397" spans="1:15" ht="12.75" x14ac:dyDescent="0.2">
      <c r="A397" s="29" t="s">
        <v>93</v>
      </c>
      <c r="B397" s="12" t="s">
        <v>56</v>
      </c>
      <c r="C397" s="1" t="s">
        <v>109</v>
      </c>
      <c r="D397" s="21" t="s">
        <v>46</v>
      </c>
      <c r="E397" s="1" t="s">
        <v>115</v>
      </c>
      <c r="G397" s="31">
        <v>851</v>
      </c>
      <c r="H397" s="31"/>
      <c r="I397" s="38">
        <v>8932.3545109100014</v>
      </c>
      <c r="J397" s="38">
        <f t="shared" si="40"/>
        <v>7601433.6900000004</v>
      </c>
      <c r="K397" s="38">
        <f>ROUND((J397-SUM('Entitlement to Date'!E3:L3))/4,2)</f>
        <v>649821.78</v>
      </c>
      <c r="L397" s="38">
        <v>0</v>
      </c>
      <c r="M397" s="38">
        <f>((J397*-0.03)-SUM('CSI Admin to Date'!D3:K3))/4</f>
        <v>-19494.651614285722</v>
      </c>
      <c r="N397" s="38">
        <v>-18902.14</v>
      </c>
      <c r="O397" s="1">
        <f t="shared" si="41"/>
        <v>611424.98838571424</v>
      </c>
    </row>
    <row r="398" spans="1:15" ht="12.75" x14ac:dyDescent="0.2">
      <c r="A398" s="29" t="s">
        <v>93</v>
      </c>
      <c r="B398" s="12" t="s">
        <v>56</v>
      </c>
      <c r="C398" s="1" t="s">
        <v>109</v>
      </c>
      <c r="D398" s="21" t="s">
        <v>94</v>
      </c>
      <c r="E398" s="1" t="s">
        <v>116</v>
      </c>
      <c r="G398" s="31">
        <v>2112</v>
      </c>
      <c r="H398" s="31">
        <v>6</v>
      </c>
      <c r="I398" s="38">
        <v>9236.87451091</v>
      </c>
      <c r="J398" s="38">
        <f>ROUND((G398*I398)+(H398*C438),2)</f>
        <v>19557450.289999999</v>
      </c>
      <c r="K398" s="38">
        <f>ROUND((J398-SUM('Entitlement to Date'!E4:L4))/4,2)</f>
        <v>1679638.94</v>
      </c>
      <c r="L398" s="38">
        <v>0</v>
      </c>
      <c r="M398" s="38">
        <f>((J398*-0.03)-SUM('CSI Admin to Date'!D4:K4))/4</f>
        <v>-50389.170485714305</v>
      </c>
      <c r="N398" s="38">
        <v>-176940.63</v>
      </c>
      <c r="O398" s="1">
        <f t="shared" si="41"/>
        <v>1452309.1395142856</v>
      </c>
    </row>
    <row r="399" spans="1:15" ht="12.75" x14ac:dyDescent="0.2">
      <c r="A399" s="29" t="s">
        <v>95</v>
      </c>
      <c r="B399" s="12" t="s">
        <v>56</v>
      </c>
      <c r="C399" s="1" t="s">
        <v>7</v>
      </c>
      <c r="D399" s="21" t="s">
        <v>24</v>
      </c>
      <c r="E399" s="7" t="s">
        <v>122</v>
      </c>
      <c r="G399" s="31">
        <v>597.5</v>
      </c>
      <c r="H399" s="31"/>
      <c r="I399" s="38">
        <v>9520.5242439600006</v>
      </c>
      <c r="J399" s="38">
        <f t="shared" si="40"/>
        <v>5688513.2400000002</v>
      </c>
      <c r="K399" s="38">
        <f>ROUND((J399-SUM('Entitlement to Date'!E5:L5))/4,2)</f>
        <v>420079.95</v>
      </c>
      <c r="L399" s="38">
        <v>0</v>
      </c>
      <c r="M399" s="38">
        <f>((J399*-0.03)-SUM('CSI Admin to Date'!D5:K5))/4</f>
        <v>-12602.400000000001</v>
      </c>
      <c r="N399" s="38">
        <v>-159085.82999999999</v>
      </c>
      <c r="O399" s="1">
        <f t="shared" si="41"/>
        <v>248391.72</v>
      </c>
    </row>
    <row r="400" spans="1:15" ht="12.75" x14ac:dyDescent="0.2">
      <c r="A400" s="29" t="s">
        <v>96</v>
      </c>
      <c r="B400" s="12" t="s">
        <v>56</v>
      </c>
      <c r="C400" s="1" t="s">
        <v>55</v>
      </c>
      <c r="D400" s="21" t="s">
        <v>25</v>
      </c>
      <c r="E400" s="4" t="s">
        <v>121</v>
      </c>
      <c r="G400" s="31">
        <v>696.5</v>
      </c>
      <c r="H400" s="31"/>
      <c r="I400" s="38">
        <v>9006.92</v>
      </c>
      <c r="J400" s="38">
        <f t="shared" si="40"/>
        <v>6273319.7800000003</v>
      </c>
      <c r="K400" s="38">
        <f>ROUND((J400-SUM('Entitlement to Date'!E6:L6))/4,2)</f>
        <v>542462.30000000005</v>
      </c>
      <c r="L400" s="38">
        <v>0</v>
      </c>
      <c r="M400" s="38">
        <f>((J400*-0.03)-SUM('CSI Admin to Date'!D6:K6))/4</f>
        <v>-16273.872185714292</v>
      </c>
      <c r="N400" s="38">
        <v>-36128.75</v>
      </c>
      <c r="O400" s="1">
        <f t="shared" si="41"/>
        <v>490059.67781428574</v>
      </c>
    </row>
    <row r="401" spans="1:15" ht="12.75" x14ac:dyDescent="0.2">
      <c r="A401" s="29" t="s">
        <v>97</v>
      </c>
      <c r="B401" s="12" t="s">
        <v>56</v>
      </c>
      <c r="C401" s="1" t="s">
        <v>113</v>
      </c>
      <c r="D401" s="21" t="s">
        <v>45</v>
      </c>
      <c r="E401" s="1" t="s">
        <v>141</v>
      </c>
      <c r="G401" s="31">
        <v>462</v>
      </c>
      <c r="H401" s="31"/>
      <c r="I401" s="38">
        <v>9083.9284417500003</v>
      </c>
      <c r="J401" s="38">
        <f t="shared" si="40"/>
        <v>4196774.9400000004</v>
      </c>
      <c r="K401" s="38">
        <f>ROUND((J401-SUM('Entitlement to Date'!E7:L7))/4,2)</f>
        <v>341567.19</v>
      </c>
      <c r="L401" s="38">
        <v>0</v>
      </c>
      <c r="M401" s="38">
        <f>((J401*-0.03)-SUM('CSI Admin to Date'!D7:K7))/4</f>
        <v>-10247.012771428574</v>
      </c>
      <c r="N401" s="38">
        <v>-30419.85</v>
      </c>
      <c r="O401" s="1">
        <f t="shared" si="41"/>
        <v>300900.32722857146</v>
      </c>
    </row>
    <row r="402" spans="1:15" x14ac:dyDescent="0.25">
      <c r="A402" s="29" t="s">
        <v>97</v>
      </c>
      <c r="B402" s="12" t="s">
        <v>56</v>
      </c>
      <c r="C402" s="8" t="s">
        <v>113</v>
      </c>
      <c r="D402" t="s">
        <v>26</v>
      </c>
      <c r="E402" s="8" t="s">
        <v>142</v>
      </c>
      <c r="G402" s="31">
        <v>249</v>
      </c>
      <c r="H402" s="31"/>
      <c r="I402" s="38">
        <v>9086.24844175</v>
      </c>
      <c r="J402" s="38">
        <f t="shared" si="40"/>
        <v>2262475.86</v>
      </c>
      <c r="K402" s="38">
        <f>ROUND((J402-SUM('Entitlement to Date'!E8:L8))/4,2)</f>
        <v>163567.07999999999</v>
      </c>
      <c r="L402" s="38">
        <v>0</v>
      </c>
      <c r="M402" s="38">
        <f>((J402*-0.03)-SUM('CSI Admin to Date'!D8:K8))/4</f>
        <v>-4907.0136714285672</v>
      </c>
      <c r="N402" s="38">
        <v>-42453.120000000003</v>
      </c>
      <c r="O402" s="1">
        <f t="shared" si="41"/>
        <v>116206.94632857142</v>
      </c>
    </row>
    <row r="403" spans="1:15" x14ac:dyDescent="0.25">
      <c r="A403" s="29" t="s">
        <v>97</v>
      </c>
      <c r="B403" s="12" t="s">
        <v>56</v>
      </c>
      <c r="C403" s="8" t="s">
        <v>113</v>
      </c>
      <c r="D403" t="s">
        <v>27</v>
      </c>
      <c r="E403" s="8" t="s">
        <v>143</v>
      </c>
      <c r="G403" s="31">
        <v>245</v>
      </c>
      <c r="H403" s="31"/>
      <c r="I403" s="38">
        <v>9491.7384417499979</v>
      </c>
      <c r="J403" s="38">
        <f t="shared" si="40"/>
        <v>2325475.92</v>
      </c>
      <c r="K403" s="38">
        <f>ROUND((J403-SUM('Entitlement to Date'!E9:L9))/4,2)</f>
        <v>188873.61</v>
      </c>
      <c r="L403" s="38">
        <v>0</v>
      </c>
      <c r="M403" s="38">
        <f>((J403*-0.03)-SUM('CSI Admin to Date'!D9:K9))/4</f>
        <v>-5666.2066571428586</v>
      </c>
      <c r="N403" s="38"/>
      <c r="O403" s="1">
        <f t="shared" si="41"/>
        <v>183207.40334285714</v>
      </c>
    </row>
    <row r="404" spans="1:15" ht="12.75" x14ac:dyDescent="0.2">
      <c r="A404" s="29" t="s">
        <v>98</v>
      </c>
      <c r="B404" s="12" t="s">
        <v>59</v>
      </c>
      <c r="C404" s="1" t="s">
        <v>18</v>
      </c>
      <c r="D404" s="21" t="s">
        <v>50</v>
      </c>
      <c r="E404" s="1" t="s">
        <v>117</v>
      </c>
      <c r="G404" s="31">
        <v>449.5</v>
      </c>
      <c r="H404" s="31"/>
      <c r="I404" s="38">
        <v>9192.3830895899991</v>
      </c>
      <c r="J404" s="38">
        <f t="shared" si="40"/>
        <v>4131976.2</v>
      </c>
      <c r="K404" s="38">
        <f>ROUND((J404-SUM('Entitlement to Date'!E10:L10))/4,2)</f>
        <v>336648.74</v>
      </c>
      <c r="L404" s="38">
        <v>0</v>
      </c>
      <c r="M404" s="38">
        <f>((J404*-0.03)-SUM('CSI Admin to Date'!D10:K10))/4</f>
        <v>-10099.463482142859</v>
      </c>
      <c r="N404" s="38">
        <v>-69104.3</v>
      </c>
      <c r="O404" s="1">
        <f t="shared" si="41"/>
        <v>257444.97651785717</v>
      </c>
    </row>
    <row r="405" spans="1:15" ht="12.75" x14ac:dyDescent="0.2">
      <c r="A405" s="29" t="s">
        <v>98</v>
      </c>
      <c r="B405" s="12" t="s">
        <v>59</v>
      </c>
      <c r="C405" s="1" t="s">
        <v>18</v>
      </c>
      <c r="D405" s="21" t="s">
        <v>28</v>
      </c>
      <c r="E405" s="1" t="s">
        <v>118</v>
      </c>
      <c r="G405" s="31">
        <v>272.5</v>
      </c>
      <c r="H405" s="31"/>
      <c r="I405" s="38">
        <v>9606.7730895899986</v>
      </c>
      <c r="J405" s="38">
        <f t="shared" si="40"/>
        <v>2617845.67</v>
      </c>
      <c r="K405" s="38">
        <f>ROUND((J405-SUM('Entitlement to Date'!E11:L11))/4,2)</f>
        <v>208664.6</v>
      </c>
      <c r="L405" s="38">
        <v>0</v>
      </c>
      <c r="M405" s="38">
        <f>((J405*-0.03)-SUM('CSI Admin to Date'!D11:K11))/4</f>
        <v>-6259.9401749999997</v>
      </c>
      <c r="N405" s="38"/>
      <c r="O405" s="1">
        <f t="shared" si="41"/>
        <v>202404.65982500001</v>
      </c>
    </row>
    <row r="406" spans="1:15" ht="12.75" x14ac:dyDescent="0.2">
      <c r="A406" s="29" t="s">
        <v>98</v>
      </c>
      <c r="B406" s="12" t="s">
        <v>59</v>
      </c>
      <c r="C406" s="1" t="s">
        <v>18</v>
      </c>
      <c r="D406" s="21" t="s">
        <v>29</v>
      </c>
      <c r="E406" s="1" t="s">
        <v>119</v>
      </c>
      <c r="G406" s="31">
        <v>142</v>
      </c>
      <c r="H406" s="31"/>
      <c r="I406" s="38">
        <v>10055.823089590001</v>
      </c>
      <c r="J406" s="38">
        <f t="shared" si="40"/>
        <v>1427926.88</v>
      </c>
      <c r="K406" s="38">
        <f>ROUND((J406-SUM('Entitlement to Date'!E12:L12))/4,2)</f>
        <v>106236.45</v>
      </c>
      <c r="L406" s="38">
        <v>0</v>
      </c>
      <c r="M406" s="38">
        <f>((J406*-0.03)-SUM('CSI Admin to Date'!D12:K12))/4</f>
        <v>-3187.096328571427</v>
      </c>
      <c r="N406" s="38"/>
      <c r="O406" s="1">
        <f t="shared" si="41"/>
        <v>103049.35367142857</v>
      </c>
    </row>
    <row r="407" spans="1:15" ht="12.75" x14ac:dyDescent="0.2">
      <c r="A407" s="29" t="s">
        <v>98</v>
      </c>
      <c r="B407" s="12" t="s">
        <v>59</v>
      </c>
      <c r="C407" s="1" t="s">
        <v>18</v>
      </c>
      <c r="D407" s="21" t="s">
        <v>67</v>
      </c>
      <c r="E407" s="1" t="s">
        <v>120</v>
      </c>
      <c r="G407" s="31">
        <v>86</v>
      </c>
      <c r="H407" s="31"/>
      <c r="I407" s="38">
        <v>10029.593089590002</v>
      </c>
      <c r="J407" s="38">
        <f t="shared" si="40"/>
        <v>862545.01</v>
      </c>
      <c r="K407" s="38">
        <f>ROUND((J407-SUM('Entitlement to Date'!E13:L13))/4,2)</f>
        <v>69890.570000000007</v>
      </c>
      <c r="L407" s="38">
        <v>0</v>
      </c>
      <c r="M407" s="38">
        <f>((J407*-0.03)-SUM('CSI Admin to Date'!D13:K13))/4</f>
        <v>-2096.7177285714288</v>
      </c>
      <c r="N407" s="38"/>
      <c r="O407" s="1">
        <f t="shared" si="41"/>
        <v>67793.852271428579</v>
      </c>
    </row>
    <row r="408" spans="1:15" ht="12.75" x14ac:dyDescent="0.2">
      <c r="A408" s="29" t="s">
        <v>99</v>
      </c>
      <c r="B408" s="12" t="s">
        <v>64</v>
      </c>
      <c r="C408" s="1" t="s">
        <v>22</v>
      </c>
      <c r="D408" s="21" t="s">
        <v>52</v>
      </c>
      <c r="E408" s="1" t="s">
        <v>139</v>
      </c>
      <c r="G408" s="31">
        <v>117</v>
      </c>
      <c r="H408" s="31"/>
      <c r="I408" s="38">
        <v>8547.2355933899998</v>
      </c>
      <c r="J408" s="38">
        <f t="shared" si="40"/>
        <v>1000026.56</v>
      </c>
      <c r="K408" s="38">
        <f>ROUND((J408-SUM('Entitlement to Date'!E14:L14))/4,2)</f>
        <v>84426.11</v>
      </c>
      <c r="L408" s="38">
        <v>0</v>
      </c>
      <c r="M408" s="38">
        <f>((J408*-0.03)-SUM('CSI Admin to Date'!D14:K14))/4</f>
        <v>-2532.7811607142858</v>
      </c>
      <c r="N408" s="38"/>
      <c r="O408" s="1">
        <f t="shared" si="41"/>
        <v>81893.328839285721</v>
      </c>
    </row>
    <row r="409" spans="1:15" ht="12.75" x14ac:dyDescent="0.2">
      <c r="A409" s="29" t="s">
        <v>100</v>
      </c>
      <c r="B409" s="12" t="s">
        <v>57</v>
      </c>
      <c r="C409" s="1" t="s">
        <v>57</v>
      </c>
      <c r="D409" s="21" t="s">
        <v>110</v>
      </c>
      <c r="E409" s="1" t="s">
        <v>127</v>
      </c>
      <c r="G409" s="31">
        <v>792.9</v>
      </c>
      <c r="H409" s="31"/>
      <c r="I409" s="39">
        <v>8666.4500000000007</v>
      </c>
      <c r="J409" s="38">
        <f t="shared" si="40"/>
        <v>6871628.21</v>
      </c>
      <c r="K409" s="38">
        <f>ROUND((J409-SUM('Entitlement to Date'!E15:L15))/4,2)</f>
        <v>578989.56999999995</v>
      </c>
      <c r="L409" s="38">
        <v>0</v>
      </c>
      <c r="M409" s="38">
        <f>((J409*-0.03)-SUM('CSI Admin to Date'!D15:K15))/4</f>
        <v>-17369.689103571429</v>
      </c>
      <c r="N409" s="38"/>
      <c r="O409" s="1">
        <f t="shared" si="41"/>
        <v>561619.88089642848</v>
      </c>
    </row>
    <row r="410" spans="1:15" ht="12.75" x14ac:dyDescent="0.2">
      <c r="A410" s="29" t="s">
        <v>100</v>
      </c>
      <c r="B410" s="12" t="s">
        <v>57</v>
      </c>
      <c r="C410" s="1" t="s">
        <v>57</v>
      </c>
      <c r="D410" s="21" t="s">
        <v>30</v>
      </c>
      <c r="E410" s="1" t="s">
        <v>128</v>
      </c>
      <c r="G410" s="31">
        <v>987.5</v>
      </c>
      <c r="H410" s="31"/>
      <c r="I410" s="38">
        <v>8623.9761726800007</v>
      </c>
      <c r="J410" s="38">
        <f t="shared" si="40"/>
        <v>8516176.4700000007</v>
      </c>
      <c r="K410" s="38">
        <f>ROUND((J410-SUM('Entitlement to Date'!E16:L16))/4,2)</f>
        <v>616343.61</v>
      </c>
      <c r="L410" s="38">
        <v>0</v>
      </c>
      <c r="M410" s="38">
        <f>((J410*-0.03)-SUM('CSI Admin to Date'!D16:K16))/4</f>
        <v>-18490.308617857147</v>
      </c>
      <c r="N410" s="38">
        <v>-209638.82</v>
      </c>
      <c r="O410" s="1">
        <f t="shared" si="41"/>
        <v>388214.48138214281</v>
      </c>
    </row>
    <row r="411" spans="1:15" ht="12.75" x14ac:dyDescent="0.2">
      <c r="A411" s="29" t="s">
        <v>101</v>
      </c>
      <c r="B411" s="12" t="s">
        <v>8</v>
      </c>
      <c r="C411" s="1" t="s">
        <v>8</v>
      </c>
      <c r="D411" s="21" t="s">
        <v>31</v>
      </c>
      <c r="E411" s="1" t="s">
        <v>130</v>
      </c>
      <c r="G411" s="31">
        <v>314</v>
      </c>
      <c r="H411" s="31"/>
      <c r="I411" s="38">
        <v>9204.8866222699999</v>
      </c>
      <c r="J411" s="38">
        <f t="shared" si="40"/>
        <v>2890334.4</v>
      </c>
      <c r="K411" s="38">
        <f>ROUND((J411-SUM('Entitlement to Date'!E17:L17))/4,2)</f>
        <v>236912.81</v>
      </c>
      <c r="L411" s="38">
        <v>0</v>
      </c>
      <c r="M411" s="38">
        <f>((J411*-0.03)-SUM('CSI Admin to Date'!D17:K17))/4</f>
        <v>-7107.3811571428541</v>
      </c>
      <c r="N411" s="38"/>
      <c r="O411" s="1">
        <f t="shared" si="41"/>
        <v>229805.42884285713</v>
      </c>
    </row>
    <row r="412" spans="1:15" ht="12.75" x14ac:dyDescent="0.2">
      <c r="A412" s="29" t="s">
        <v>102</v>
      </c>
      <c r="B412" s="12" t="s">
        <v>60</v>
      </c>
      <c r="C412" s="1" t="s">
        <v>9</v>
      </c>
      <c r="D412" s="21" t="s">
        <v>88</v>
      </c>
      <c r="E412" s="4" t="s">
        <v>89</v>
      </c>
      <c r="G412" s="31">
        <v>411</v>
      </c>
      <c r="H412" s="31"/>
      <c r="I412" s="38">
        <v>9036.1149833599993</v>
      </c>
      <c r="J412" s="38">
        <f t="shared" si="40"/>
        <v>3713843.26</v>
      </c>
      <c r="K412" s="38">
        <f>ROUND((J412-SUM('Entitlement to Date'!E18:L18))/4,2)</f>
        <v>311628.42</v>
      </c>
      <c r="L412" s="38">
        <v>0</v>
      </c>
      <c r="M412" s="38">
        <f>((J412*-0.03)-SUM('CSI Admin to Date'!D18:K18))/4</f>
        <v>-9348.8511714285669</v>
      </c>
      <c r="N412" s="38"/>
      <c r="O412" s="1">
        <f t="shared" si="41"/>
        <v>302279.56882857141</v>
      </c>
    </row>
    <row r="413" spans="1:15" ht="12.75" x14ac:dyDescent="0.2">
      <c r="A413" s="29" t="s">
        <v>102</v>
      </c>
      <c r="B413" s="12" t="s">
        <v>60</v>
      </c>
      <c r="C413" s="1" t="s">
        <v>9</v>
      </c>
      <c r="D413" s="21" t="s">
        <v>49</v>
      </c>
      <c r="E413" s="1" t="s">
        <v>48</v>
      </c>
      <c r="G413" s="31">
        <v>682.5</v>
      </c>
      <c r="H413" s="31"/>
      <c r="I413" s="38">
        <v>8647.2349833599983</v>
      </c>
      <c r="J413" s="38">
        <f t="shared" si="40"/>
        <v>5901737.8799999999</v>
      </c>
      <c r="K413" s="38">
        <f>ROUND((J413-SUM('Entitlement to Date'!E19:L19))/4,2)</f>
        <v>433646.81</v>
      </c>
      <c r="L413" s="38">
        <v>0</v>
      </c>
      <c r="M413" s="38">
        <f>((J413*-0.03)-SUM('CSI Admin to Date'!D19:K19))/4</f>
        <v>-13009.403935714279</v>
      </c>
      <c r="N413" s="38">
        <v>-93484.84</v>
      </c>
      <c r="O413" s="1">
        <f t="shared" si="41"/>
        <v>327152.5660642857</v>
      </c>
    </row>
    <row r="414" spans="1:15" ht="12.75" x14ac:dyDescent="0.2">
      <c r="A414" s="29" t="s">
        <v>102</v>
      </c>
      <c r="B414" s="12" t="s">
        <v>60</v>
      </c>
      <c r="C414" s="1" t="s">
        <v>9</v>
      </c>
      <c r="D414" s="21" t="s">
        <v>33</v>
      </c>
      <c r="E414" s="1" t="s">
        <v>10</v>
      </c>
      <c r="G414" s="31">
        <v>403</v>
      </c>
      <c r="H414" s="31"/>
      <c r="I414" s="38">
        <v>8638.6649833599986</v>
      </c>
      <c r="J414" s="38">
        <f t="shared" si="40"/>
        <v>3481381.99</v>
      </c>
      <c r="K414" s="38">
        <f>ROUND((J414-SUM('Entitlement to Date'!E20:L20))/4,2)</f>
        <v>282661.77</v>
      </c>
      <c r="L414" s="38">
        <v>0</v>
      </c>
      <c r="M414" s="38">
        <f>((J414*-0.03)-SUM('CSI Admin to Date'!D20:K20))/4</f>
        <v>-8479.8548499999997</v>
      </c>
      <c r="N414" s="38">
        <v>-42553.13</v>
      </c>
      <c r="O414" s="1">
        <f t="shared" si="41"/>
        <v>231628.78515000001</v>
      </c>
    </row>
    <row r="415" spans="1:15" ht="12.75" x14ac:dyDescent="0.2">
      <c r="A415" s="29" t="s">
        <v>102</v>
      </c>
      <c r="B415" s="12" t="s">
        <v>60</v>
      </c>
      <c r="C415" s="1" t="s">
        <v>9</v>
      </c>
      <c r="D415" s="21" t="s">
        <v>34</v>
      </c>
      <c r="E415" s="1" t="s">
        <v>123</v>
      </c>
      <c r="G415" s="31">
        <v>626</v>
      </c>
      <c r="H415" s="31"/>
      <c r="I415" s="38">
        <v>8527.58</v>
      </c>
      <c r="J415" s="38">
        <f t="shared" si="40"/>
        <v>5338265.08</v>
      </c>
      <c r="K415" s="38">
        <f>ROUND((J415-SUM('Entitlement to Date'!E21:L21))/4,2)</f>
        <v>420242.8</v>
      </c>
      <c r="L415" s="38">
        <v>0</v>
      </c>
      <c r="M415" s="38">
        <f>((J415*-0.03)-SUM('CSI Admin to Date'!D21:K21))/4</f>
        <v>-12607.281507142859</v>
      </c>
      <c r="N415" s="38">
        <v>-165428.13</v>
      </c>
      <c r="O415" s="1">
        <f t="shared" si="41"/>
        <v>242207.38849285711</v>
      </c>
    </row>
    <row r="416" spans="1:15" ht="12.75" x14ac:dyDescent="0.2">
      <c r="A416" s="29" t="s">
        <v>102</v>
      </c>
      <c r="B416" s="12" t="s">
        <v>60</v>
      </c>
      <c r="C416" s="1" t="s">
        <v>9</v>
      </c>
      <c r="D416" s="21" t="s">
        <v>35</v>
      </c>
      <c r="E416" s="1" t="s">
        <v>124</v>
      </c>
      <c r="G416" s="31">
        <v>272.10000000000002</v>
      </c>
      <c r="H416" s="31"/>
      <c r="I416" s="38">
        <v>8760.9949833599985</v>
      </c>
      <c r="J416" s="38">
        <f t="shared" si="40"/>
        <v>2383866.73</v>
      </c>
      <c r="K416" s="38">
        <f>ROUND((J416-SUM('Entitlement to Date'!E22:L22))/4,2)</f>
        <v>195196.53</v>
      </c>
      <c r="L416" s="38">
        <v>0</v>
      </c>
      <c r="M416" s="38">
        <f>((J416*-0.03)-SUM('CSI Admin to Date'!D22:K22))/4</f>
        <v>-5855.8930678571433</v>
      </c>
      <c r="N416" s="38"/>
      <c r="O416" s="1">
        <f t="shared" si="41"/>
        <v>189340.63693214286</v>
      </c>
    </row>
    <row r="417" spans="1:15" ht="12.75" x14ac:dyDescent="0.2">
      <c r="A417" s="29" t="s">
        <v>102</v>
      </c>
      <c r="B417" s="12" t="s">
        <v>60</v>
      </c>
      <c r="C417" s="1" t="s">
        <v>9</v>
      </c>
      <c r="D417" s="21" t="s">
        <v>37</v>
      </c>
      <c r="E417" s="1" t="s">
        <v>125</v>
      </c>
      <c r="G417" s="31">
        <v>307</v>
      </c>
      <c r="H417" s="31"/>
      <c r="I417" s="38">
        <v>8766.014983359999</v>
      </c>
      <c r="J417" s="38">
        <f t="shared" si="40"/>
        <v>2691166.6</v>
      </c>
      <c r="K417" s="38">
        <f>ROUND((J417-SUM('Entitlement to Date'!E23:L23))/4,2)</f>
        <v>216478.06</v>
      </c>
      <c r="L417" s="38">
        <v>0</v>
      </c>
      <c r="M417" s="38">
        <f>((J417*-0.03)-SUM('CSI Admin to Date'!D23:K23))/4</f>
        <v>-6494.3430357142879</v>
      </c>
      <c r="N417" s="38">
        <v>-17523.8</v>
      </c>
      <c r="O417" s="1">
        <f t="shared" si="41"/>
        <v>192459.91696428572</v>
      </c>
    </row>
    <row r="418" spans="1:15" ht="12.75" x14ac:dyDescent="0.2">
      <c r="A418" s="29" t="s">
        <v>102</v>
      </c>
      <c r="B418" s="12" t="s">
        <v>60</v>
      </c>
      <c r="C418" s="1" t="s">
        <v>9</v>
      </c>
      <c r="D418" s="21" t="s">
        <v>84</v>
      </c>
      <c r="E418" s="1" t="s">
        <v>91</v>
      </c>
      <c r="G418" s="31">
        <v>213</v>
      </c>
      <c r="H418" s="31"/>
      <c r="I418" s="38">
        <v>8865.7749833599992</v>
      </c>
      <c r="J418" s="38">
        <f t="shared" si="40"/>
        <v>1888410.07</v>
      </c>
      <c r="K418" s="38">
        <f>ROUND((J418-SUM('Entitlement to Date'!E24:L24))/4,2)</f>
        <v>139048.54</v>
      </c>
      <c r="L418" s="38">
        <v>0</v>
      </c>
      <c r="M418" s="38">
        <f>((J418*-0.03)-SUM('CSI Admin to Date'!D24:K24))/4</f>
        <v>-4171.4524071428586</v>
      </c>
      <c r="N418" s="38">
        <v>-25179.22</v>
      </c>
      <c r="O418" s="1">
        <f t="shared" si="41"/>
        <v>109697.86759285716</v>
      </c>
    </row>
    <row r="419" spans="1:15" ht="12.75" x14ac:dyDescent="0.2">
      <c r="A419" s="29" t="s">
        <v>102</v>
      </c>
      <c r="B419" s="12" t="s">
        <v>60</v>
      </c>
      <c r="C419" s="7" t="s">
        <v>9</v>
      </c>
      <c r="D419" s="21" t="s">
        <v>36</v>
      </c>
      <c r="E419" s="7" t="s">
        <v>19</v>
      </c>
      <c r="G419" s="31">
        <v>358.5</v>
      </c>
      <c r="H419" s="31"/>
      <c r="I419" s="38">
        <v>8615.0249833599992</v>
      </c>
      <c r="J419" s="38">
        <f t="shared" si="40"/>
        <v>3088486.46</v>
      </c>
      <c r="K419" s="38">
        <f>ROUND((J419-SUM('Entitlement to Date'!E25:L25))/4,2)</f>
        <v>270279.98</v>
      </c>
      <c r="L419" s="38">
        <v>0</v>
      </c>
      <c r="M419" s="38">
        <f>((J419*-0.03)-SUM('CSI Admin to Date'!D25:K25))/4</f>
        <v>-8108.3987500000003</v>
      </c>
      <c r="N419" s="38"/>
      <c r="O419" s="1">
        <f t="shared" si="41"/>
        <v>262171.58124999999</v>
      </c>
    </row>
    <row r="420" spans="1:15" ht="12.75" x14ac:dyDescent="0.2">
      <c r="A420" s="29" t="s">
        <v>102</v>
      </c>
      <c r="B420" s="12" t="s">
        <v>60</v>
      </c>
      <c r="C420" s="1" t="s">
        <v>9</v>
      </c>
      <c r="D420" s="21" t="s">
        <v>32</v>
      </c>
      <c r="E420" s="1" t="s">
        <v>126</v>
      </c>
      <c r="G420" s="31">
        <v>905.6</v>
      </c>
      <c r="H420" s="31"/>
      <c r="I420" s="38">
        <v>8542.2349833600001</v>
      </c>
      <c r="J420" s="38">
        <f t="shared" si="40"/>
        <v>7735848</v>
      </c>
      <c r="K420" s="38">
        <f>ROUND((J420-SUM('Entitlement to Date'!E26:L26))/4,2)</f>
        <v>625408.63</v>
      </c>
      <c r="L420" s="38">
        <v>0</v>
      </c>
      <c r="M420" s="38">
        <f>((J420*-0.03)-SUM('CSI Admin to Date'!D26:K26))/4</f>
        <v>-18762.25760357143</v>
      </c>
      <c r="N420" s="38">
        <v>-63601.67</v>
      </c>
      <c r="O420" s="1">
        <f t="shared" si="41"/>
        <v>543044.70239642856</v>
      </c>
    </row>
    <row r="421" spans="1:15" ht="12.75" x14ac:dyDescent="0.2">
      <c r="A421" s="29" t="s">
        <v>103</v>
      </c>
      <c r="B421" s="12" t="s">
        <v>63</v>
      </c>
      <c r="C421" s="1" t="s">
        <v>11</v>
      </c>
      <c r="D421" s="21" t="s">
        <v>38</v>
      </c>
      <c r="E421" s="1" t="s">
        <v>137</v>
      </c>
      <c r="G421" s="31">
        <v>310</v>
      </c>
      <c r="H421" s="31"/>
      <c r="I421" s="38">
        <v>9167.2477884899999</v>
      </c>
      <c r="J421" s="38">
        <f t="shared" si="40"/>
        <v>2841846.81</v>
      </c>
      <c r="K421" s="38">
        <f>ROUND((J421-SUM('Entitlement to Date'!E27:L27))/4,2)</f>
        <v>234105.42</v>
      </c>
      <c r="L421" s="38">
        <v>0</v>
      </c>
      <c r="M421" s="38">
        <f>((J421*-0.03)-SUM('CSI Admin to Date'!D27:K27))/4</f>
        <v>-7023.1612214285706</v>
      </c>
      <c r="N421" s="38"/>
      <c r="O421" s="1">
        <f t="shared" si="41"/>
        <v>227082.25877857144</v>
      </c>
    </row>
    <row r="422" spans="1:15" ht="12.75" x14ac:dyDescent="0.2">
      <c r="A422" s="29" t="s">
        <v>103</v>
      </c>
      <c r="B422" s="12" t="s">
        <v>63</v>
      </c>
      <c r="C422" s="7" t="s">
        <v>11</v>
      </c>
      <c r="D422" s="21" t="s">
        <v>39</v>
      </c>
      <c r="E422" s="7" t="s">
        <v>138</v>
      </c>
      <c r="G422" s="31">
        <v>391</v>
      </c>
      <c r="H422" s="31"/>
      <c r="I422" s="38">
        <v>9181.7177884900011</v>
      </c>
      <c r="J422" s="38">
        <f t="shared" si="40"/>
        <v>3590051.66</v>
      </c>
      <c r="K422" s="38">
        <f>ROUND((J422-SUM('Entitlement to Date'!E28:L28))/4,2)</f>
        <v>298253.7</v>
      </c>
      <c r="L422" s="38">
        <v>0</v>
      </c>
      <c r="M422" s="38">
        <f>((J422*-0.03)-SUM('CSI Admin to Date'!D28:K28))/4</f>
        <v>-8947.6118249999963</v>
      </c>
      <c r="N422" s="38">
        <v>-42338.96</v>
      </c>
      <c r="O422" s="1">
        <f t="shared" si="41"/>
        <v>246967.12817500005</v>
      </c>
    </row>
    <row r="423" spans="1:15" ht="12.75" x14ac:dyDescent="0.2">
      <c r="A423" s="29" t="s">
        <v>104</v>
      </c>
      <c r="B423" s="12" t="s">
        <v>54</v>
      </c>
      <c r="C423" s="1" t="s">
        <v>54</v>
      </c>
      <c r="D423" s="21" t="s">
        <v>66</v>
      </c>
      <c r="E423" s="1" t="s">
        <v>53</v>
      </c>
      <c r="G423" s="31">
        <v>720.1</v>
      </c>
      <c r="H423" s="31"/>
      <c r="I423" s="39">
        <v>8789.0400000000009</v>
      </c>
      <c r="J423" s="38">
        <f t="shared" si="40"/>
        <v>6328987.7000000002</v>
      </c>
      <c r="K423" s="38">
        <f>ROUND((J423-SUM('Entitlement to Date'!E29:L29))/4,2)</f>
        <v>537048.77</v>
      </c>
      <c r="L423" s="38">
        <v>0</v>
      </c>
      <c r="M423" s="38">
        <f>((J423*-0.03)-SUM('CSI Admin to Date'!D29:K29))/4</f>
        <v>-16111.460732142856</v>
      </c>
      <c r="N423" s="38">
        <v>-39475.339999999997</v>
      </c>
      <c r="O423" s="1">
        <f t="shared" si="41"/>
        <v>481461.96926785714</v>
      </c>
    </row>
    <row r="424" spans="1:15" ht="12.75" x14ac:dyDescent="0.2">
      <c r="A424" s="29" t="s">
        <v>105</v>
      </c>
      <c r="B424" s="12" t="s">
        <v>61</v>
      </c>
      <c r="C424" s="7" t="s">
        <v>12</v>
      </c>
      <c r="D424" s="21" t="s">
        <v>40</v>
      </c>
      <c r="E424" s="7" t="s">
        <v>129</v>
      </c>
      <c r="G424" s="31">
        <v>198.5</v>
      </c>
      <c r="H424" s="31"/>
      <c r="I424" s="38">
        <v>8849.1455093599998</v>
      </c>
      <c r="J424" s="38">
        <f t="shared" si="40"/>
        <v>1756555.38</v>
      </c>
      <c r="K424" s="38">
        <f>ROUND((J424-SUM('Entitlement to Date'!E30:L30))/4,2)</f>
        <v>151462.65</v>
      </c>
      <c r="L424" s="38">
        <v>0</v>
      </c>
      <c r="M424" s="38">
        <f>((J424*-0.03)-SUM('CSI Admin to Date'!D30:K30))/4</f>
        <v>-4543.8828321428555</v>
      </c>
      <c r="N424" s="38"/>
      <c r="O424" s="1">
        <f t="shared" si="41"/>
        <v>146918.76716785715</v>
      </c>
    </row>
    <row r="425" spans="1:15" ht="12.75" x14ac:dyDescent="0.2">
      <c r="A425" s="29" t="s">
        <v>105</v>
      </c>
      <c r="B425" s="12" t="s">
        <v>61</v>
      </c>
      <c r="C425" s="1" t="s">
        <v>12</v>
      </c>
      <c r="D425" s="21" t="s">
        <v>41</v>
      </c>
      <c r="E425" s="1" t="s">
        <v>13</v>
      </c>
      <c r="G425" s="31">
        <v>255.5</v>
      </c>
      <c r="H425" s="31"/>
      <c r="I425" s="38">
        <v>8671.0055093600004</v>
      </c>
      <c r="J425" s="38">
        <f t="shared" si="40"/>
        <v>2215441.91</v>
      </c>
      <c r="K425" s="38">
        <f>ROUND((J425-SUM('Entitlement to Date'!E31:L31))/4,2)</f>
        <v>189159.07</v>
      </c>
      <c r="L425" s="38">
        <v>0</v>
      </c>
      <c r="M425" s="38">
        <f>((J425*-0.03)-SUM('CSI Admin to Date'!D31:K31))/4</f>
        <v>-5674.7710535714286</v>
      </c>
      <c r="N425" s="38"/>
      <c r="O425" s="1">
        <f t="shared" si="41"/>
        <v>183484.29894642858</v>
      </c>
    </row>
    <row r="426" spans="1:15" ht="12.75" x14ac:dyDescent="0.2">
      <c r="A426" s="29" t="s">
        <v>106</v>
      </c>
      <c r="B426" s="12" t="s">
        <v>62</v>
      </c>
      <c r="C426" s="1" t="s">
        <v>14</v>
      </c>
      <c r="D426" s="21" t="s">
        <v>86</v>
      </c>
      <c r="E426" s="1" t="s">
        <v>136</v>
      </c>
      <c r="G426" s="31">
        <v>300</v>
      </c>
      <c r="H426" s="31"/>
      <c r="I426" s="38">
        <v>8527.58</v>
      </c>
      <c r="J426" s="38">
        <f t="shared" si="40"/>
        <v>2558274</v>
      </c>
      <c r="K426" s="38">
        <f>ROUND((J426-SUM('Entitlement to Date'!E32:L32))/4,2)</f>
        <v>189420.95</v>
      </c>
      <c r="L426" s="38">
        <v>0</v>
      </c>
      <c r="M426" s="38">
        <f>((J426*-0.03)-SUM('CSI Admin to Date'!D32:K32))/4</f>
        <v>-5682.6278571428575</v>
      </c>
      <c r="N426" s="38"/>
      <c r="O426" s="1">
        <f t="shared" si="41"/>
        <v>183738.32214285716</v>
      </c>
    </row>
    <row r="427" spans="1:15" ht="12.75" x14ac:dyDescent="0.2">
      <c r="A427" s="29" t="s">
        <v>106</v>
      </c>
      <c r="B427" s="12" t="s">
        <v>62</v>
      </c>
      <c r="C427" s="1" t="s">
        <v>14</v>
      </c>
      <c r="D427" s="21" t="s">
        <v>85</v>
      </c>
      <c r="E427" s="1" t="s">
        <v>90</v>
      </c>
      <c r="G427" s="31">
        <v>185.1</v>
      </c>
      <c r="H427" s="31"/>
      <c r="I427" s="38">
        <v>8527.58</v>
      </c>
      <c r="J427" s="38">
        <f t="shared" si="40"/>
        <v>1578455.06</v>
      </c>
      <c r="K427" s="38">
        <f>ROUND((J427-SUM('Entitlement to Date'!E33:L33))/4,2)</f>
        <v>130279.27</v>
      </c>
      <c r="L427" s="38">
        <v>0</v>
      </c>
      <c r="M427" s="38">
        <f>((J427*-0.03)-SUM('CSI Admin to Date'!D33:K33))/4</f>
        <v>-3908.3766607142861</v>
      </c>
      <c r="N427" s="38"/>
      <c r="O427" s="1">
        <f t="shared" si="41"/>
        <v>126370.89333928571</v>
      </c>
    </row>
    <row r="428" spans="1:15" ht="12.75" x14ac:dyDescent="0.2">
      <c r="A428" s="29" t="s">
        <v>106</v>
      </c>
      <c r="B428" s="12" t="s">
        <v>62</v>
      </c>
      <c r="C428" s="1" t="s">
        <v>14</v>
      </c>
      <c r="D428" s="21" t="s">
        <v>42</v>
      </c>
      <c r="E428" s="1" t="s">
        <v>132</v>
      </c>
      <c r="G428" s="31">
        <v>151.5</v>
      </c>
      <c r="H428" s="31"/>
      <c r="I428" s="38">
        <v>8527.58</v>
      </c>
      <c r="J428" s="38">
        <f t="shared" si="40"/>
        <v>1291928.3700000001</v>
      </c>
      <c r="K428" s="38">
        <f>ROUND((J428-SUM('Entitlement to Date'!E34:L34))/4,2)</f>
        <v>76940.03</v>
      </c>
      <c r="L428" s="38">
        <v>0</v>
      </c>
      <c r="M428" s="38">
        <f>((J428*-0.03)-SUM('CSI Admin to Date'!D34:K34))/4</f>
        <v>-2308.1987785714282</v>
      </c>
      <c r="N428" s="38"/>
      <c r="O428" s="1">
        <f t="shared" si="41"/>
        <v>74631.831221428569</v>
      </c>
    </row>
    <row r="429" spans="1:15" ht="12.75" x14ac:dyDescent="0.2">
      <c r="A429" s="29" t="s">
        <v>106</v>
      </c>
      <c r="B429" s="12" t="s">
        <v>62</v>
      </c>
      <c r="C429" s="1" t="s">
        <v>14</v>
      </c>
      <c r="D429" s="21" t="s">
        <v>111</v>
      </c>
      <c r="E429" s="1" t="s">
        <v>133</v>
      </c>
      <c r="G429" s="31">
        <v>519.79999999999995</v>
      </c>
      <c r="H429" s="31"/>
      <c r="I429" s="38">
        <v>8527.58</v>
      </c>
      <c r="J429" s="38">
        <f t="shared" si="40"/>
        <v>4432636.08</v>
      </c>
      <c r="K429" s="38">
        <f>ROUND((J429-SUM('Entitlement to Date'!E35:L35))/4,2)</f>
        <v>371452.98</v>
      </c>
      <c r="L429" s="38">
        <v>0</v>
      </c>
      <c r="M429" s="38">
        <f>((J429*-0.03)-SUM('CSI Admin to Date'!D35:K35))/4</f>
        <v>-11143.590749999996</v>
      </c>
      <c r="N429" s="38"/>
      <c r="O429" s="1">
        <f t="shared" si="41"/>
        <v>360309.38925000001</v>
      </c>
    </row>
    <row r="430" spans="1:15" ht="12.75" x14ac:dyDescent="0.2">
      <c r="A430" s="29" t="s">
        <v>106</v>
      </c>
      <c r="B430" s="12" t="s">
        <v>62</v>
      </c>
      <c r="C430" s="1" t="s">
        <v>14</v>
      </c>
      <c r="D430" s="21" t="s">
        <v>87</v>
      </c>
      <c r="E430" s="1" t="s">
        <v>134</v>
      </c>
      <c r="G430" s="31">
        <v>706.8</v>
      </c>
      <c r="H430" s="31"/>
      <c r="I430" s="38">
        <v>8527.58</v>
      </c>
      <c r="J430" s="38">
        <f t="shared" si="40"/>
        <v>6027293.54</v>
      </c>
      <c r="K430" s="38">
        <f>ROUND((J430-SUM('Entitlement to Date'!E36:L36))/4,2)</f>
        <v>488272.9</v>
      </c>
      <c r="L430" s="38">
        <v>0</v>
      </c>
      <c r="M430" s="38">
        <f>((J430*-0.03)-SUM('CSI Admin to Date'!D36:K36))/4</f>
        <v>-14648.18582857143</v>
      </c>
      <c r="N430" s="38"/>
      <c r="O430" s="1">
        <f t="shared" si="41"/>
        <v>473624.71417142858</v>
      </c>
    </row>
    <row r="431" spans="1:15" ht="12.75" x14ac:dyDescent="0.2">
      <c r="A431" s="29" t="s">
        <v>106</v>
      </c>
      <c r="B431" s="12" t="s">
        <v>62</v>
      </c>
      <c r="C431" s="1" t="s">
        <v>14</v>
      </c>
      <c r="D431" s="21" t="s">
        <v>43</v>
      </c>
      <c r="E431" s="1" t="s">
        <v>135</v>
      </c>
      <c r="G431" s="31">
        <v>1192.5</v>
      </c>
      <c r="H431" s="31"/>
      <c r="I431" s="38">
        <v>8527.58</v>
      </c>
      <c r="J431" s="38">
        <f t="shared" si="40"/>
        <v>10169139.15</v>
      </c>
      <c r="K431" s="38">
        <f>ROUND((J431-SUM('Entitlement to Date'!E37:L37))/4,2)</f>
        <v>824902.35</v>
      </c>
      <c r="L431" s="38">
        <v>0</v>
      </c>
      <c r="M431" s="38">
        <f>((J431*-0.03)-SUM('CSI Admin to Date'!D37:K37))/4</f>
        <v>-24747.07287142858</v>
      </c>
      <c r="N431" s="38">
        <v>-176158.55</v>
      </c>
      <c r="O431" s="1">
        <f t="shared" si="41"/>
        <v>623996.72712857137</v>
      </c>
    </row>
    <row r="432" spans="1:15" ht="12.75" x14ac:dyDescent="0.2">
      <c r="A432" s="12" t="s">
        <v>106</v>
      </c>
      <c r="B432" s="12" t="s">
        <v>62</v>
      </c>
      <c r="C432" s="12" t="s">
        <v>14</v>
      </c>
      <c r="D432" s="21" t="s">
        <v>144</v>
      </c>
      <c r="E432" s="12" t="s">
        <v>145</v>
      </c>
      <c r="G432" s="31">
        <v>0</v>
      </c>
      <c r="H432" s="31"/>
      <c r="I432" s="38">
        <v>8527.58</v>
      </c>
      <c r="J432" s="38">
        <f t="shared" si="40"/>
        <v>0</v>
      </c>
      <c r="K432" s="38">
        <f>ROUND((J432-SUM('Entitlement to Date'!E38:L38))/4,2)</f>
        <v>-25302.53</v>
      </c>
      <c r="L432" s="38">
        <v>0</v>
      </c>
      <c r="M432" s="38">
        <f>((J432*-0.03)-SUM('CSI Admin to Date'!D38:K38))/4</f>
        <v>759.07857142857142</v>
      </c>
      <c r="N432" s="38"/>
      <c r="O432" s="1">
        <f t="shared" si="41"/>
        <v>-24543.451428571429</v>
      </c>
    </row>
    <row r="433" spans="1:15" ht="12.75" x14ac:dyDescent="0.2">
      <c r="A433" s="29" t="s">
        <v>107</v>
      </c>
      <c r="B433" s="12" t="s">
        <v>58</v>
      </c>
      <c r="C433" s="1" t="s">
        <v>15</v>
      </c>
      <c r="D433" s="21" t="s">
        <v>44</v>
      </c>
      <c r="E433" s="1" t="s">
        <v>16</v>
      </c>
      <c r="G433" s="31">
        <v>875.3</v>
      </c>
      <c r="H433" s="31"/>
      <c r="I433" s="38">
        <v>8527.58</v>
      </c>
      <c r="J433" s="38">
        <f t="shared" si="40"/>
        <v>7464190.7699999996</v>
      </c>
      <c r="K433" s="38">
        <f>ROUND((J433-SUM('Entitlement to Date'!E39:L39))/4,2)</f>
        <v>619201.46</v>
      </c>
      <c r="L433" s="38">
        <v>0</v>
      </c>
      <c r="M433" s="38">
        <f>((J433*-0.03)-SUM('CSI Admin to Date'!D39:K39))/4</f>
        <v>-18576.043907142848</v>
      </c>
      <c r="N433" s="38">
        <v>-110418.13</v>
      </c>
      <c r="O433" s="1">
        <f t="shared" si="41"/>
        <v>490207.28609285713</v>
      </c>
    </row>
    <row r="434" spans="1:15" ht="12.75" x14ac:dyDescent="0.2">
      <c r="A434" s="29" t="s">
        <v>107</v>
      </c>
      <c r="B434" s="12" t="s">
        <v>58</v>
      </c>
      <c r="C434" s="1" t="s">
        <v>15</v>
      </c>
      <c r="D434" s="21" t="s">
        <v>51</v>
      </c>
      <c r="E434" s="1" t="s">
        <v>131</v>
      </c>
      <c r="G434" s="31">
        <v>61</v>
      </c>
      <c r="H434" s="31"/>
      <c r="I434" s="38">
        <v>8527.58</v>
      </c>
      <c r="J434" s="38">
        <f t="shared" si="40"/>
        <v>520182.38</v>
      </c>
      <c r="K434" s="38">
        <f>ROUND((J434-SUM('Entitlement to Date'!E40:L40))/4,2)</f>
        <v>43917.69</v>
      </c>
      <c r="L434" s="38">
        <v>0</v>
      </c>
      <c r="M434" s="38">
        <f>((J434*-0.03)-SUM('CSI Admin to Date'!D40:K40))/4</f>
        <v>-1317.5316642857142</v>
      </c>
      <c r="N434" s="38"/>
      <c r="O434" s="1">
        <f t="shared" si="41"/>
        <v>42600.158335714288</v>
      </c>
    </row>
    <row r="435" spans="1:15" ht="12.75" x14ac:dyDescent="0.2">
      <c r="A435" s="29" t="s">
        <v>45</v>
      </c>
      <c r="B435" s="12" t="s">
        <v>151</v>
      </c>
      <c r="C435" s="12" t="s">
        <v>146</v>
      </c>
      <c r="D435" s="21" t="s">
        <v>147</v>
      </c>
      <c r="E435" s="12" t="s">
        <v>148</v>
      </c>
      <c r="G435" s="31">
        <v>27</v>
      </c>
      <c r="H435" s="31"/>
      <c r="I435" s="38">
        <v>9130.9542036300008</v>
      </c>
      <c r="J435" s="38">
        <f t="shared" si="40"/>
        <v>246535.76</v>
      </c>
      <c r="K435" s="38">
        <f>ROUND((J435-SUM('Entitlement to Date'!E41:L41))/4,2)</f>
        <v>20340.66</v>
      </c>
      <c r="L435" s="38">
        <v>0</v>
      </c>
      <c r="M435" s="38">
        <f>((J435*-0.03)-SUM('CSI Admin to Date'!D41:K41))/4</f>
        <v>-610.21882500000015</v>
      </c>
      <c r="N435" s="38"/>
      <c r="O435" s="1">
        <f t="shared" si="41"/>
        <v>19730.441175</v>
      </c>
    </row>
    <row r="436" spans="1:15" ht="12.75" x14ac:dyDescent="0.2">
      <c r="A436" s="29" t="s">
        <v>108</v>
      </c>
      <c r="B436" s="12" t="s">
        <v>65</v>
      </c>
      <c r="C436" s="1" t="s">
        <v>112</v>
      </c>
      <c r="D436" s="21" t="s">
        <v>47</v>
      </c>
      <c r="E436" s="1" t="s">
        <v>140</v>
      </c>
      <c r="G436" s="31">
        <v>127</v>
      </c>
      <c r="H436" s="31"/>
      <c r="I436" s="38">
        <v>8799.3887720799994</v>
      </c>
      <c r="J436" s="38">
        <f t="shared" si="40"/>
        <v>1117522.3700000001</v>
      </c>
      <c r="K436" s="38">
        <f>ROUND((J436-SUM('Entitlement to Date'!E42:L42))/4,2)</f>
        <v>89392.05</v>
      </c>
      <c r="L436" s="38">
        <v>0</v>
      </c>
      <c r="M436" s="38">
        <f>((J436*-0.03)-SUM('CSI Admin to Date'!D42:K42))/4</f>
        <v>-2681.7580035714282</v>
      </c>
      <c r="N436" s="38"/>
      <c r="O436" s="1">
        <f t="shared" si="41"/>
        <v>86710.291996428568</v>
      </c>
    </row>
    <row r="438" spans="1:15" x14ac:dyDescent="0.25">
      <c r="A438" s="42" t="s">
        <v>165</v>
      </c>
      <c r="B438" s="40"/>
      <c r="C438" s="43">
        <v>8195.2199999999993</v>
      </c>
      <c r="G438" s="8">
        <f>SUM(G396:G437)</f>
        <v>20428.199999999997</v>
      </c>
      <c r="H438" s="41">
        <f>SUM(H396:H437)</f>
        <v>6</v>
      </c>
      <c r="J438" s="8">
        <f>SUM(J396:J437)</f>
        <v>180680903.28999999</v>
      </c>
      <c r="K438" s="8">
        <f t="shared" ref="K438:O438" si="42">SUM(K396:K437)</f>
        <v>14670093.460000003</v>
      </c>
      <c r="L438" s="8">
        <f t="shared" si="42"/>
        <v>0</v>
      </c>
      <c r="M438" s="8">
        <f t="shared" si="42"/>
        <v>-440102.78937857132</v>
      </c>
      <c r="N438" s="8">
        <f t="shared" si="42"/>
        <v>-1696486.21</v>
      </c>
      <c r="O438" s="8">
        <f t="shared" si="42"/>
        <v>12533504.460621428</v>
      </c>
    </row>
    <row r="439" spans="1:15" x14ac:dyDescent="0.25">
      <c r="O439" s="8">
        <f>O438-M438</f>
        <v>12973607.25</v>
      </c>
    </row>
    <row r="442" spans="1:15" ht="12.75" x14ac:dyDescent="0.2">
      <c r="A442" s="32" t="s">
        <v>150</v>
      </c>
      <c r="B442" s="32"/>
      <c r="C442" s="33"/>
      <c r="D442" s="33"/>
      <c r="E442" s="32"/>
      <c r="F442" s="18"/>
      <c r="G442" s="18"/>
      <c r="H442" s="18"/>
      <c r="I442" s="18"/>
      <c r="J442" s="18"/>
      <c r="K442" s="18"/>
      <c r="L442" s="18"/>
      <c r="M442" s="18"/>
      <c r="N442" s="18"/>
      <c r="O442" s="18"/>
    </row>
    <row r="443" spans="1:15" ht="63.75" x14ac:dyDescent="0.2">
      <c r="A443" s="34" t="s">
        <v>166</v>
      </c>
      <c r="B443" s="34"/>
      <c r="C443" s="33"/>
      <c r="D443" s="33" t="s">
        <v>20</v>
      </c>
      <c r="E443" s="32" t="s">
        <v>21</v>
      </c>
      <c r="F443" s="35"/>
      <c r="G443" s="36" t="s">
        <v>0</v>
      </c>
      <c r="H443" s="36" t="s">
        <v>164</v>
      </c>
      <c r="I443" s="36" t="s">
        <v>1</v>
      </c>
      <c r="J443" s="36" t="s">
        <v>2</v>
      </c>
      <c r="K443" s="36" t="s">
        <v>3</v>
      </c>
      <c r="L443" s="36" t="s">
        <v>4</v>
      </c>
      <c r="M443" s="36" t="s">
        <v>5</v>
      </c>
      <c r="N443" s="36" t="s">
        <v>17</v>
      </c>
      <c r="O443" s="36" t="s">
        <v>6</v>
      </c>
    </row>
    <row r="444" spans="1:15" x14ac:dyDescent="0.25">
      <c r="C444" s="41"/>
      <c r="D444" s="40"/>
      <c r="E444" s="41"/>
      <c r="F444" s="41"/>
      <c r="G444" s="37"/>
      <c r="H444" s="37"/>
      <c r="I444" s="38"/>
      <c r="J444" s="38"/>
      <c r="K444" s="38"/>
      <c r="L444" s="38"/>
      <c r="M444" s="38"/>
      <c r="N444" s="38"/>
      <c r="O444" s="1"/>
    </row>
    <row r="445" spans="1:15" ht="12.75" x14ac:dyDescent="0.2">
      <c r="A445" s="29" t="s">
        <v>93</v>
      </c>
      <c r="B445" s="12" t="s">
        <v>56</v>
      </c>
      <c r="C445" s="1" t="s">
        <v>109</v>
      </c>
      <c r="D445" s="21" t="s">
        <v>23</v>
      </c>
      <c r="E445" s="1" t="s">
        <v>114</v>
      </c>
      <c r="G445" s="31">
        <v>1854</v>
      </c>
      <c r="H445" s="31"/>
      <c r="I445" s="38">
        <v>8681.20451091</v>
      </c>
      <c r="J445" s="38">
        <f t="shared" ref="J445:J446" si="43">ROUND(G445*I445,2)</f>
        <v>16094953.16</v>
      </c>
      <c r="K445" s="38">
        <f>ROUND((J445-SUM('Entitlement to Date'!E2:M2))/3,2)</f>
        <v>1312531.18</v>
      </c>
      <c r="L445" s="38">
        <v>0</v>
      </c>
      <c r="M445" s="38">
        <f>((J445*-0.03)-SUM('CSI Admin to Date'!D2:L2))/3</f>
        <v>-39375.933671428567</v>
      </c>
      <c r="N445" s="38">
        <v>-177374.75</v>
      </c>
      <c r="O445" s="1">
        <f t="shared" ref="O445:O485" si="44">K445+L445+M445+N445</f>
        <v>1095780.4963285713</v>
      </c>
    </row>
    <row r="446" spans="1:15" ht="12.75" x14ac:dyDescent="0.2">
      <c r="A446" s="29" t="s">
        <v>93</v>
      </c>
      <c r="B446" s="12" t="s">
        <v>56</v>
      </c>
      <c r="C446" s="1" t="s">
        <v>109</v>
      </c>
      <c r="D446" s="21" t="s">
        <v>46</v>
      </c>
      <c r="E446" s="1" t="s">
        <v>115</v>
      </c>
      <c r="G446" s="31">
        <v>851</v>
      </c>
      <c r="H446" s="31"/>
      <c r="I446" s="38">
        <v>8932.3545109100014</v>
      </c>
      <c r="J446" s="38">
        <f t="shared" si="43"/>
        <v>7601433.6900000004</v>
      </c>
      <c r="K446" s="38">
        <f>ROUND((J446-SUM('Entitlement to Date'!E3:M3))/3,2)</f>
        <v>649821.78</v>
      </c>
      <c r="L446" s="38">
        <v>0</v>
      </c>
      <c r="M446" s="38">
        <f>((J446*-0.03)-SUM('CSI Admin to Date'!D3:L3))/3</f>
        <v>-19494.651614285725</v>
      </c>
      <c r="N446" s="38">
        <v>-18902.14</v>
      </c>
      <c r="O446" s="1">
        <f t="shared" si="44"/>
        <v>611424.98838571424</v>
      </c>
    </row>
    <row r="447" spans="1:15" ht="12.75" x14ac:dyDescent="0.2">
      <c r="A447" s="29" t="s">
        <v>93</v>
      </c>
      <c r="B447" s="12" t="s">
        <v>56</v>
      </c>
      <c r="C447" s="1" t="s">
        <v>109</v>
      </c>
      <c r="D447" s="21" t="s">
        <v>94</v>
      </c>
      <c r="E447" s="1" t="s">
        <v>116</v>
      </c>
      <c r="G447" s="31">
        <v>2112</v>
      </c>
      <c r="H447" s="31">
        <v>6</v>
      </c>
      <c r="I447" s="38">
        <v>9236.87451091</v>
      </c>
      <c r="J447" s="38">
        <f>ROUND((G447*I447)+(H447*C487),2)</f>
        <v>19557450.289999999</v>
      </c>
      <c r="K447" s="38">
        <f>ROUND((J447-SUM('Entitlement to Date'!E4:M4))/3,2)</f>
        <v>1679638.93</v>
      </c>
      <c r="L447" s="38">
        <v>0</v>
      </c>
      <c r="M447" s="38">
        <f>((J447*-0.03)-SUM('CSI Admin to Date'!D4:L4))/3</f>
        <v>-50389.170485714298</v>
      </c>
      <c r="N447" s="38">
        <v>-176940.63</v>
      </c>
      <c r="O447" s="1">
        <f t="shared" si="44"/>
        <v>1452309.1295142858</v>
      </c>
    </row>
    <row r="448" spans="1:15" ht="12.75" x14ac:dyDescent="0.2">
      <c r="A448" s="29" t="s">
        <v>95</v>
      </c>
      <c r="B448" s="12" t="s">
        <v>56</v>
      </c>
      <c r="C448" s="1" t="s">
        <v>7</v>
      </c>
      <c r="D448" s="21" t="s">
        <v>24</v>
      </c>
      <c r="E448" s="7" t="s">
        <v>122</v>
      </c>
      <c r="G448" s="31">
        <v>597.5</v>
      </c>
      <c r="H448" s="31"/>
      <c r="I448" s="38">
        <v>9520.5242439600006</v>
      </c>
      <c r="J448" s="38">
        <f t="shared" ref="J448:J485" si="45">ROUND(G448*I448,2)</f>
        <v>5688513.2400000002</v>
      </c>
      <c r="K448" s="38">
        <f>ROUND((J448-SUM('Entitlement to Date'!E5:M5))/3,2)</f>
        <v>420079.94</v>
      </c>
      <c r="L448" s="38">
        <v>0</v>
      </c>
      <c r="M448" s="38">
        <f>((J448*-0.03)-SUM('CSI Admin to Date'!D5:L5))/3</f>
        <v>-12602.400000000003</v>
      </c>
      <c r="N448" s="38">
        <v>-159085.82999999999</v>
      </c>
      <c r="O448" s="1">
        <f t="shared" si="44"/>
        <v>248391.71</v>
      </c>
    </row>
    <row r="449" spans="1:15" ht="12.75" x14ac:dyDescent="0.2">
      <c r="A449" s="29" t="s">
        <v>96</v>
      </c>
      <c r="B449" s="12" t="s">
        <v>56</v>
      </c>
      <c r="C449" s="1" t="s">
        <v>55</v>
      </c>
      <c r="D449" s="21" t="s">
        <v>25</v>
      </c>
      <c r="E449" s="4" t="s">
        <v>121</v>
      </c>
      <c r="G449" s="31">
        <v>696.5</v>
      </c>
      <c r="H449" s="31"/>
      <c r="I449" s="38">
        <v>9006.92</v>
      </c>
      <c r="J449" s="38">
        <f t="shared" si="45"/>
        <v>6273319.7800000003</v>
      </c>
      <c r="K449" s="38">
        <f>ROUND((J449-SUM('Entitlement to Date'!E6:M6))/3,2)</f>
        <v>542462.30000000005</v>
      </c>
      <c r="L449" s="38">
        <v>0</v>
      </c>
      <c r="M449" s="38">
        <f>((J449*-0.03)-SUM('CSI Admin to Date'!D6:L6))/3</f>
        <v>-16273.87218571429</v>
      </c>
      <c r="N449" s="38">
        <v>-36128.75</v>
      </c>
      <c r="O449" s="1">
        <f t="shared" si="44"/>
        <v>490059.67781428574</v>
      </c>
    </row>
    <row r="450" spans="1:15" ht="12.75" x14ac:dyDescent="0.2">
      <c r="A450" s="29" t="s">
        <v>97</v>
      </c>
      <c r="B450" s="12" t="s">
        <v>56</v>
      </c>
      <c r="C450" s="1" t="s">
        <v>113</v>
      </c>
      <c r="D450" s="21" t="s">
        <v>45</v>
      </c>
      <c r="E450" s="1" t="s">
        <v>141</v>
      </c>
      <c r="G450" s="31">
        <v>462</v>
      </c>
      <c r="H450" s="31"/>
      <c r="I450" s="38">
        <v>9083.9284417500003</v>
      </c>
      <c r="J450" s="38">
        <f t="shared" si="45"/>
        <v>4196774.9400000004</v>
      </c>
      <c r="K450" s="38">
        <f>ROUND((J450-SUM('Entitlement to Date'!E7:M7))/3,2)</f>
        <v>341567.19</v>
      </c>
      <c r="L450" s="38">
        <v>0</v>
      </c>
      <c r="M450" s="38">
        <f>((J450*-0.03)-SUM('CSI Admin to Date'!D7:L7))/3</f>
        <v>-10247.012771428572</v>
      </c>
      <c r="N450" s="38">
        <v>-30379.13</v>
      </c>
      <c r="O450" s="1">
        <f t="shared" si="44"/>
        <v>300941.04722857143</v>
      </c>
    </row>
    <row r="451" spans="1:15" x14ac:dyDescent="0.25">
      <c r="A451" s="29" t="s">
        <v>97</v>
      </c>
      <c r="B451" s="12" t="s">
        <v>56</v>
      </c>
      <c r="C451" s="41" t="s">
        <v>113</v>
      </c>
      <c r="D451" s="40" t="s">
        <v>26</v>
      </c>
      <c r="E451" s="41" t="s">
        <v>142</v>
      </c>
      <c r="G451" s="31">
        <v>249</v>
      </c>
      <c r="H451" s="31"/>
      <c r="I451" s="38">
        <v>9086.24844175</v>
      </c>
      <c r="J451" s="38">
        <f t="shared" si="45"/>
        <v>2262475.86</v>
      </c>
      <c r="K451" s="38">
        <f>ROUND((J451-SUM('Entitlement to Date'!E8:M8))/3,2)</f>
        <v>163567.07999999999</v>
      </c>
      <c r="L451" s="38">
        <v>0</v>
      </c>
      <c r="M451" s="38">
        <f>((J451*-0.03)-SUM('CSI Admin to Date'!D8:L8))/3</f>
        <v>-4907.0136714285663</v>
      </c>
      <c r="N451" s="38">
        <v>-42453.120000000003</v>
      </c>
      <c r="O451" s="1">
        <f t="shared" si="44"/>
        <v>116206.94632857142</v>
      </c>
    </row>
    <row r="452" spans="1:15" x14ac:dyDescent="0.25">
      <c r="A452" s="29" t="s">
        <v>97</v>
      </c>
      <c r="B452" s="12" t="s">
        <v>56</v>
      </c>
      <c r="C452" s="41" t="s">
        <v>113</v>
      </c>
      <c r="D452" s="40" t="s">
        <v>27</v>
      </c>
      <c r="E452" s="41" t="s">
        <v>143</v>
      </c>
      <c r="G452" s="31">
        <v>245</v>
      </c>
      <c r="H452" s="31"/>
      <c r="I452" s="38">
        <v>9491.7384417499979</v>
      </c>
      <c r="J452" s="38">
        <f t="shared" si="45"/>
        <v>2325475.92</v>
      </c>
      <c r="K452" s="38">
        <f>ROUND((J452-SUM('Entitlement to Date'!E9:M9))/3,2)</f>
        <v>188873.60000000001</v>
      </c>
      <c r="L452" s="38">
        <v>0</v>
      </c>
      <c r="M452" s="38">
        <f>((J452*-0.03)-SUM('CSI Admin to Date'!D9:L9))/3</f>
        <v>-5666.2066571428586</v>
      </c>
      <c r="N452" s="38"/>
      <c r="O452" s="1">
        <f t="shared" si="44"/>
        <v>183207.39334285713</v>
      </c>
    </row>
    <row r="453" spans="1:15" ht="12.75" x14ac:dyDescent="0.2">
      <c r="A453" s="29" t="s">
        <v>98</v>
      </c>
      <c r="B453" s="12" t="s">
        <v>59</v>
      </c>
      <c r="C453" s="1" t="s">
        <v>18</v>
      </c>
      <c r="D453" s="21" t="s">
        <v>50</v>
      </c>
      <c r="E453" s="1" t="s">
        <v>117</v>
      </c>
      <c r="G453" s="31">
        <v>449.5</v>
      </c>
      <c r="H453" s="31"/>
      <c r="I453" s="38">
        <v>9192.3830895899991</v>
      </c>
      <c r="J453" s="38">
        <f t="shared" si="45"/>
        <v>4131976.2</v>
      </c>
      <c r="K453" s="38">
        <f>ROUND((J453-SUM('Entitlement to Date'!E10:M10))/3,2)</f>
        <v>336648.74</v>
      </c>
      <c r="L453" s="38">
        <v>0</v>
      </c>
      <c r="M453" s="38">
        <f>((J453*-0.03)-SUM('CSI Admin to Date'!D10:L10))/3</f>
        <v>-10099.463482142857</v>
      </c>
      <c r="N453" s="38">
        <v>-69104.3</v>
      </c>
      <c r="O453" s="1">
        <f t="shared" si="44"/>
        <v>257444.97651785717</v>
      </c>
    </row>
    <row r="454" spans="1:15" ht="12.75" x14ac:dyDescent="0.2">
      <c r="A454" s="29" t="s">
        <v>98</v>
      </c>
      <c r="B454" s="12" t="s">
        <v>59</v>
      </c>
      <c r="C454" s="1" t="s">
        <v>18</v>
      </c>
      <c r="D454" s="21" t="s">
        <v>28</v>
      </c>
      <c r="E454" s="1" t="s">
        <v>118</v>
      </c>
      <c r="G454" s="31">
        <v>272.5</v>
      </c>
      <c r="H454" s="31"/>
      <c r="I454" s="38">
        <v>9606.7730895899986</v>
      </c>
      <c r="J454" s="38">
        <f t="shared" si="45"/>
        <v>2617845.67</v>
      </c>
      <c r="K454" s="38">
        <f>ROUND((J454-SUM('Entitlement to Date'!E11:M11))/3,2)</f>
        <v>208664.59</v>
      </c>
      <c r="L454" s="38">
        <v>0</v>
      </c>
      <c r="M454" s="38">
        <f>((J454*-0.03)-SUM('CSI Admin to Date'!D11:L11))/3</f>
        <v>-6259.9401750000006</v>
      </c>
      <c r="N454" s="38"/>
      <c r="O454" s="1">
        <f t="shared" si="44"/>
        <v>202404.649825</v>
      </c>
    </row>
    <row r="455" spans="1:15" ht="12.75" x14ac:dyDescent="0.2">
      <c r="A455" s="29" t="s">
        <v>98</v>
      </c>
      <c r="B455" s="12" t="s">
        <v>59</v>
      </c>
      <c r="C455" s="1" t="s">
        <v>18</v>
      </c>
      <c r="D455" s="21" t="s">
        <v>29</v>
      </c>
      <c r="E455" s="1" t="s">
        <v>119</v>
      </c>
      <c r="G455" s="31">
        <v>142</v>
      </c>
      <c r="H455" s="31"/>
      <c r="I455" s="38">
        <v>10055.823089590001</v>
      </c>
      <c r="J455" s="38">
        <f t="shared" si="45"/>
        <v>1427926.88</v>
      </c>
      <c r="K455" s="38">
        <f>ROUND((J455-SUM('Entitlement to Date'!E12:M12))/3,2)</f>
        <v>106236.45</v>
      </c>
      <c r="L455" s="38">
        <v>0</v>
      </c>
      <c r="M455" s="38">
        <f>((J455*-0.03)-SUM('CSI Admin to Date'!D12:L12))/3</f>
        <v>-3187.0963285714265</v>
      </c>
      <c r="N455" s="38"/>
      <c r="O455" s="1">
        <f t="shared" si="44"/>
        <v>103049.35367142857</v>
      </c>
    </row>
    <row r="456" spans="1:15" ht="12.75" x14ac:dyDescent="0.2">
      <c r="A456" s="29" t="s">
        <v>98</v>
      </c>
      <c r="B456" s="12" t="s">
        <v>59</v>
      </c>
      <c r="C456" s="1" t="s">
        <v>18</v>
      </c>
      <c r="D456" s="21" t="s">
        <v>67</v>
      </c>
      <c r="E456" s="1" t="s">
        <v>120</v>
      </c>
      <c r="G456" s="31">
        <v>86</v>
      </c>
      <c r="H456" s="31"/>
      <c r="I456" s="38">
        <v>10029.593089590002</v>
      </c>
      <c r="J456" s="38">
        <f t="shared" si="45"/>
        <v>862545.01</v>
      </c>
      <c r="K456" s="38">
        <f>ROUND((J456-SUM('Entitlement to Date'!E13:M13))/3,2)</f>
        <v>69890.559999999998</v>
      </c>
      <c r="L456" s="38">
        <v>0</v>
      </c>
      <c r="M456" s="38">
        <f>((J456*-0.03)-SUM('CSI Admin to Date'!D13:L13))/3</f>
        <v>-2096.7177285714292</v>
      </c>
      <c r="N456" s="38"/>
      <c r="O456" s="1">
        <f t="shared" si="44"/>
        <v>67793.84227142857</v>
      </c>
    </row>
    <row r="457" spans="1:15" ht="12.75" x14ac:dyDescent="0.2">
      <c r="A457" s="29" t="s">
        <v>99</v>
      </c>
      <c r="B457" s="12" t="s">
        <v>64</v>
      </c>
      <c r="C457" s="1" t="s">
        <v>22</v>
      </c>
      <c r="D457" s="21" t="s">
        <v>52</v>
      </c>
      <c r="E457" s="1" t="s">
        <v>139</v>
      </c>
      <c r="G457" s="31">
        <v>117</v>
      </c>
      <c r="H457" s="31"/>
      <c r="I457" s="38">
        <v>8547.2355933899998</v>
      </c>
      <c r="J457" s="38">
        <f t="shared" si="45"/>
        <v>1000026.56</v>
      </c>
      <c r="K457" s="38">
        <f>ROUND((J457-SUM('Entitlement to Date'!E14:M14))/3,2)</f>
        <v>84426.11</v>
      </c>
      <c r="L457" s="38">
        <v>0</v>
      </c>
      <c r="M457" s="38">
        <f>((J457*-0.03)-SUM('CSI Admin to Date'!D14:L14))/3</f>
        <v>-2532.7811607142853</v>
      </c>
      <c r="N457" s="38"/>
      <c r="O457" s="1">
        <f t="shared" si="44"/>
        <v>81893.328839285721</v>
      </c>
    </row>
    <row r="458" spans="1:15" ht="12.75" x14ac:dyDescent="0.2">
      <c r="A458" s="29" t="s">
        <v>100</v>
      </c>
      <c r="B458" s="12" t="s">
        <v>57</v>
      </c>
      <c r="C458" s="1" t="s">
        <v>57</v>
      </c>
      <c r="D458" s="21" t="s">
        <v>110</v>
      </c>
      <c r="E458" s="1" t="s">
        <v>127</v>
      </c>
      <c r="G458" s="31">
        <v>792.9</v>
      </c>
      <c r="H458" s="31"/>
      <c r="I458" s="39">
        <v>8666.4500000000007</v>
      </c>
      <c r="J458" s="38">
        <f t="shared" si="45"/>
        <v>6871628.21</v>
      </c>
      <c r="K458" s="38">
        <f>ROUND((J458-SUM('Entitlement to Date'!E15:M15))/3,2)</f>
        <v>578989.56999999995</v>
      </c>
      <c r="L458" s="38">
        <v>0</v>
      </c>
      <c r="M458" s="38">
        <f>((J458*-0.03)-SUM('CSI Admin to Date'!D15:L15))/3</f>
        <v>-17369.689103571425</v>
      </c>
      <c r="N458" s="38"/>
      <c r="O458" s="1">
        <f t="shared" si="44"/>
        <v>561619.88089642848</v>
      </c>
    </row>
    <row r="459" spans="1:15" ht="12.75" x14ac:dyDescent="0.2">
      <c r="A459" s="29" t="s">
        <v>100</v>
      </c>
      <c r="B459" s="12" t="s">
        <v>57</v>
      </c>
      <c r="C459" s="1" t="s">
        <v>57</v>
      </c>
      <c r="D459" s="21" t="s">
        <v>30</v>
      </c>
      <c r="E459" s="1" t="s">
        <v>128</v>
      </c>
      <c r="G459" s="31">
        <v>987.5</v>
      </c>
      <c r="H459" s="31"/>
      <c r="I459" s="38">
        <v>8623.9761726800007</v>
      </c>
      <c r="J459" s="38">
        <f t="shared" si="45"/>
        <v>8516176.4700000007</v>
      </c>
      <c r="K459" s="38">
        <f>ROUND((J459-SUM('Entitlement to Date'!E16:M16))/3,2)</f>
        <v>616343.61</v>
      </c>
      <c r="L459" s="38">
        <v>0</v>
      </c>
      <c r="M459" s="38">
        <f>((J459*-0.03)-SUM('CSI Admin to Date'!D16:L16))/3</f>
        <v>-18490.30861785715</v>
      </c>
      <c r="N459" s="38">
        <v>-209638.82</v>
      </c>
      <c r="O459" s="1">
        <f t="shared" si="44"/>
        <v>388214.48138214281</v>
      </c>
    </row>
    <row r="460" spans="1:15" ht="12.75" x14ac:dyDescent="0.2">
      <c r="A460" s="29" t="s">
        <v>101</v>
      </c>
      <c r="B460" s="12" t="s">
        <v>8</v>
      </c>
      <c r="C460" s="1" t="s">
        <v>8</v>
      </c>
      <c r="D460" s="21" t="s">
        <v>31</v>
      </c>
      <c r="E460" s="1" t="s">
        <v>130</v>
      </c>
      <c r="G460" s="31">
        <v>314</v>
      </c>
      <c r="H460" s="31"/>
      <c r="I460" s="38">
        <v>9204.8866222699999</v>
      </c>
      <c r="J460" s="38">
        <f t="shared" si="45"/>
        <v>2890334.4</v>
      </c>
      <c r="K460" s="38">
        <f>ROUND((J460-SUM('Entitlement to Date'!E17:M17))/3,2)</f>
        <v>236912.81</v>
      </c>
      <c r="L460" s="38">
        <v>0</v>
      </c>
      <c r="M460" s="38">
        <f>((J460*-0.03)-SUM('CSI Admin to Date'!D17:L17))/3</f>
        <v>-7107.381157142855</v>
      </c>
      <c r="N460" s="38"/>
      <c r="O460" s="1">
        <f t="shared" si="44"/>
        <v>229805.42884285713</v>
      </c>
    </row>
    <row r="461" spans="1:15" ht="12.75" x14ac:dyDescent="0.2">
      <c r="A461" s="29" t="s">
        <v>102</v>
      </c>
      <c r="B461" s="12" t="s">
        <v>60</v>
      </c>
      <c r="C461" s="1" t="s">
        <v>9</v>
      </c>
      <c r="D461" s="21" t="s">
        <v>88</v>
      </c>
      <c r="E461" s="4" t="s">
        <v>89</v>
      </c>
      <c r="G461" s="31">
        <v>411</v>
      </c>
      <c r="H461" s="31"/>
      <c r="I461" s="38">
        <v>9036.1149833599993</v>
      </c>
      <c r="J461" s="38">
        <f t="shared" si="45"/>
        <v>3713843.26</v>
      </c>
      <c r="K461" s="38">
        <f>ROUND((J461-SUM('Entitlement to Date'!E18:M18))/3,2)</f>
        <v>311628.42</v>
      </c>
      <c r="L461" s="38">
        <v>0</v>
      </c>
      <c r="M461" s="38">
        <f>((J461*-0.03)-SUM('CSI Admin to Date'!D18:L18))/3</f>
        <v>-9348.8511714285651</v>
      </c>
      <c r="N461" s="38"/>
      <c r="O461" s="1">
        <f t="shared" si="44"/>
        <v>302279.56882857141</v>
      </c>
    </row>
    <row r="462" spans="1:15" ht="12.75" x14ac:dyDescent="0.2">
      <c r="A462" s="29" t="s">
        <v>102</v>
      </c>
      <c r="B462" s="12" t="s">
        <v>60</v>
      </c>
      <c r="C462" s="1" t="s">
        <v>9</v>
      </c>
      <c r="D462" s="21" t="s">
        <v>49</v>
      </c>
      <c r="E462" s="1" t="s">
        <v>48</v>
      </c>
      <c r="G462" s="31">
        <v>682.5</v>
      </c>
      <c r="H462" s="31"/>
      <c r="I462" s="38">
        <v>8647.2349833599983</v>
      </c>
      <c r="J462" s="38">
        <f t="shared" si="45"/>
        <v>5901737.8799999999</v>
      </c>
      <c r="K462" s="38">
        <f>ROUND((J462-SUM('Entitlement to Date'!E19:M19))/3,2)</f>
        <v>433646.81</v>
      </c>
      <c r="L462" s="38">
        <v>0</v>
      </c>
      <c r="M462" s="38">
        <f>((J462*-0.03)-SUM('CSI Admin to Date'!D19:L19))/3</f>
        <v>-13009.403935714276</v>
      </c>
      <c r="N462" s="38">
        <v>-93484.84</v>
      </c>
      <c r="O462" s="1">
        <f t="shared" si="44"/>
        <v>327152.5660642857</v>
      </c>
    </row>
    <row r="463" spans="1:15" ht="12.75" x14ac:dyDescent="0.2">
      <c r="A463" s="29" t="s">
        <v>102</v>
      </c>
      <c r="B463" s="12" t="s">
        <v>60</v>
      </c>
      <c r="C463" s="1" t="s">
        <v>9</v>
      </c>
      <c r="D463" s="21" t="s">
        <v>33</v>
      </c>
      <c r="E463" s="1" t="s">
        <v>10</v>
      </c>
      <c r="G463" s="31">
        <v>403</v>
      </c>
      <c r="H463" s="31"/>
      <c r="I463" s="38">
        <v>8638.6649833599986</v>
      </c>
      <c r="J463" s="38">
        <f t="shared" si="45"/>
        <v>3481381.99</v>
      </c>
      <c r="K463" s="38">
        <f>ROUND((J463-SUM('Entitlement to Date'!E20:M20))/3,2)</f>
        <v>282661.76000000001</v>
      </c>
      <c r="L463" s="38">
        <v>0</v>
      </c>
      <c r="M463" s="38">
        <f>((J463*-0.03)-SUM('CSI Admin to Date'!D20:L20))/3</f>
        <v>-8479.8548499999979</v>
      </c>
      <c r="N463" s="38">
        <v>-42553.13</v>
      </c>
      <c r="O463" s="1">
        <f t="shared" si="44"/>
        <v>231628.77515</v>
      </c>
    </row>
    <row r="464" spans="1:15" ht="12.75" x14ac:dyDescent="0.2">
      <c r="A464" s="29" t="s">
        <v>102</v>
      </c>
      <c r="B464" s="12" t="s">
        <v>60</v>
      </c>
      <c r="C464" s="1" t="s">
        <v>9</v>
      </c>
      <c r="D464" s="21" t="s">
        <v>34</v>
      </c>
      <c r="E464" s="1" t="s">
        <v>123</v>
      </c>
      <c r="G464" s="31">
        <v>626</v>
      </c>
      <c r="H464" s="31"/>
      <c r="I464" s="38">
        <v>8527.58</v>
      </c>
      <c r="J464" s="38">
        <f t="shared" si="45"/>
        <v>5338265.08</v>
      </c>
      <c r="K464" s="38">
        <f>ROUND((J464-SUM('Entitlement to Date'!E21:M21))/3,2)</f>
        <v>420242.8</v>
      </c>
      <c r="L464" s="38">
        <v>0</v>
      </c>
      <c r="M464" s="38">
        <f>((J464*-0.03)-SUM('CSI Admin to Date'!D21:L21))/3</f>
        <v>-12607.281507142858</v>
      </c>
      <c r="N464" s="38">
        <v>-165428.13</v>
      </c>
      <c r="O464" s="1">
        <f t="shared" si="44"/>
        <v>242207.38849285711</v>
      </c>
    </row>
    <row r="465" spans="1:15" ht="12.75" x14ac:dyDescent="0.2">
      <c r="A465" s="29" t="s">
        <v>102</v>
      </c>
      <c r="B465" s="12" t="s">
        <v>60</v>
      </c>
      <c r="C465" s="1" t="s">
        <v>9</v>
      </c>
      <c r="D465" s="21" t="s">
        <v>35</v>
      </c>
      <c r="E465" s="1" t="s">
        <v>124</v>
      </c>
      <c r="G465" s="31">
        <v>272.10000000000002</v>
      </c>
      <c r="H465" s="31"/>
      <c r="I465" s="38">
        <v>8760.9949833599985</v>
      </c>
      <c r="J465" s="38">
        <f t="shared" si="45"/>
        <v>2383866.73</v>
      </c>
      <c r="K465" s="38">
        <f>ROUND((J465-SUM('Entitlement to Date'!E22:M22))/3,2)</f>
        <v>195196.53</v>
      </c>
      <c r="L465" s="38">
        <v>0</v>
      </c>
      <c r="M465" s="38">
        <f>((J465*-0.03)-SUM('CSI Admin to Date'!D22:L22))/3</f>
        <v>-5855.8930678571442</v>
      </c>
      <c r="N465" s="38"/>
      <c r="O465" s="1">
        <f t="shared" si="44"/>
        <v>189340.63693214286</v>
      </c>
    </row>
    <row r="466" spans="1:15" ht="12.75" x14ac:dyDescent="0.2">
      <c r="A466" s="29" t="s">
        <v>102</v>
      </c>
      <c r="B466" s="12" t="s">
        <v>60</v>
      </c>
      <c r="C466" s="1" t="s">
        <v>9</v>
      </c>
      <c r="D466" s="21" t="s">
        <v>37</v>
      </c>
      <c r="E466" s="1" t="s">
        <v>125</v>
      </c>
      <c r="G466" s="31">
        <v>307</v>
      </c>
      <c r="H466" s="31"/>
      <c r="I466" s="38">
        <v>8766.014983359999</v>
      </c>
      <c r="J466" s="38">
        <f t="shared" si="45"/>
        <v>2691166.6</v>
      </c>
      <c r="K466" s="38">
        <f>ROUND((J466-SUM('Entitlement to Date'!E23:M23))/3,2)</f>
        <v>216478.06</v>
      </c>
      <c r="L466" s="38">
        <v>0</v>
      </c>
      <c r="M466" s="38">
        <f>((J466*-0.03)-SUM('CSI Admin to Date'!D23:L23))/3</f>
        <v>-6494.3430357142888</v>
      </c>
      <c r="N466" s="38">
        <v>-17523.8</v>
      </c>
      <c r="O466" s="1">
        <f t="shared" si="44"/>
        <v>192459.91696428572</v>
      </c>
    </row>
    <row r="467" spans="1:15" ht="12.75" x14ac:dyDescent="0.2">
      <c r="A467" s="29" t="s">
        <v>102</v>
      </c>
      <c r="B467" s="12" t="s">
        <v>60</v>
      </c>
      <c r="C467" s="1" t="s">
        <v>9</v>
      </c>
      <c r="D467" s="21" t="s">
        <v>84</v>
      </c>
      <c r="E467" s="1" t="s">
        <v>91</v>
      </c>
      <c r="G467" s="31">
        <v>213</v>
      </c>
      <c r="H467" s="31"/>
      <c r="I467" s="38">
        <v>8865.7749833599992</v>
      </c>
      <c r="J467" s="38">
        <f t="shared" si="45"/>
        <v>1888410.07</v>
      </c>
      <c r="K467" s="38">
        <f>ROUND((J467-SUM('Entitlement to Date'!E24:M24))/3,2)</f>
        <v>139048.53</v>
      </c>
      <c r="L467" s="38">
        <v>0</v>
      </c>
      <c r="M467" s="38">
        <f>((J467*-0.03)-SUM('CSI Admin to Date'!D24:L24))/3</f>
        <v>-4171.4524071428577</v>
      </c>
      <c r="N467" s="38">
        <v>-25179.22</v>
      </c>
      <c r="O467" s="1">
        <f t="shared" si="44"/>
        <v>109697.85759285715</v>
      </c>
    </row>
    <row r="468" spans="1:15" ht="12.75" x14ac:dyDescent="0.2">
      <c r="A468" s="29" t="s">
        <v>102</v>
      </c>
      <c r="B468" s="12" t="s">
        <v>60</v>
      </c>
      <c r="C468" s="7" t="s">
        <v>9</v>
      </c>
      <c r="D468" s="21" t="s">
        <v>36</v>
      </c>
      <c r="E468" s="7" t="s">
        <v>19</v>
      </c>
      <c r="G468" s="31">
        <v>358.5</v>
      </c>
      <c r="H468" s="31"/>
      <c r="I468" s="38">
        <v>8615.0249833599992</v>
      </c>
      <c r="J468" s="38">
        <f t="shared" si="45"/>
        <v>3088486.46</v>
      </c>
      <c r="K468" s="38">
        <f>ROUND((J468-SUM('Entitlement to Date'!E25:M25))/3,2)</f>
        <v>270279.96999999997</v>
      </c>
      <c r="L468" s="38">
        <v>0</v>
      </c>
      <c r="M468" s="38">
        <f>((J468*-0.03)-SUM('CSI Admin to Date'!D25:L25))/3</f>
        <v>-8108.398750000003</v>
      </c>
      <c r="N468" s="38"/>
      <c r="O468" s="1">
        <f t="shared" si="44"/>
        <v>262171.57124999998</v>
      </c>
    </row>
    <row r="469" spans="1:15" ht="12.75" x14ac:dyDescent="0.2">
      <c r="A469" s="29" t="s">
        <v>102</v>
      </c>
      <c r="B469" s="12" t="s">
        <v>60</v>
      </c>
      <c r="C469" s="1" t="s">
        <v>9</v>
      </c>
      <c r="D469" s="21" t="s">
        <v>32</v>
      </c>
      <c r="E469" s="1" t="s">
        <v>126</v>
      </c>
      <c r="G469" s="31">
        <v>905.6</v>
      </c>
      <c r="H469" s="31"/>
      <c r="I469" s="38">
        <v>8542.2349833600001</v>
      </c>
      <c r="J469" s="38">
        <f t="shared" si="45"/>
        <v>7735848</v>
      </c>
      <c r="K469" s="38">
        <f>ROUND((J469-SUM('Entitlement to Date'!E26:M26))/3,2)</f>
        <v>625408.63</v>
      </c>
      <c r="L469" s="38">
        <v>0</v>
      </c>
      <c r="M469" s="38">
        <f>((J469*-0.03)-SUM('CSI Admin to Date'!D26:L26))/3</f>
        <v>-18762.25760357143</v>
      </c>
      <c r="N469" s="38">
        <v>-63601.67</v>
      </c>
      <c r="O469" s="1">
        <f t="shared" si="44"/>
        <v>543044.70239642856</v>
      </c>
    </row>
    <row r="470" spans="1:15" ht="12.75" x14ac:dyDescent="0.2">
      <c r="A470" s="29" t="s">
        <v>103</v>
      </c>
      <c r="B470" s="12" t="s">
        <v>63</v>
      </c>
      <c r="C470" s="1" t="s">
        <v>11</v>
      </c>
      <c r="D470" s="21" t="s">
        <v>38</v>
      </c>
      <c r="E470" s="1" t="s">
        <v>137</v>
      </c>
      <c r="G470" s="31">
        <v>310</v>
      </c>
      <c r="H470" s="31"/>
      <c r="I470" s="38">
        <v>9167.2477884899999</v>
      </c>
      <c r="J470" s="38">
        <f t="shared" si="45"/>
        <v>2841846.81</v>
      </c>
      <c r="K470" s="38">
        <f>ROUND((J470-SUM('Entitlement to Date'!E27:M27))/3,2)</f>
        <v>234105.41</v>
      </c>
      <c r="L470" s="38">
        <v>0</v>
      </c>
      <c r="M470" s="38">
        <f>((J470*-0.03)-SUM('CSI Admin to Date'!D27:L27))/3</f>
        <v>-7023.1612214285706</v>
      </c>
      <c r="N470" s="38"/>
      <c r="O470" s="1">
        <f t="shared" si="44"/>
        <v>227082.24877857143</v>
      </c>
    </row>
    <row r="471" spans="1:15" ht="12.75" x14ac:dyDescent="0.2">
      <c r="A471" s="29" t="s">
        <v>103</v>
      </c>
      <c r="B471" s="12" t="s">
        <v>63</v>
      </c>
      <c r="C471" s="7" t="s">
        <v>11</v>
      </c>
      <c r="D471" s="21" t="s">
        <v>39</v>
      </c>
      <c r="E471" s="7" t="s">
        <v>138</v>
      </c>
      <c r="G471" s="31">
        <v>391</v>
      </c>
      <c r="H471" s="31"/>
      <c r="I471" s="38">
        <v>9181.7177884900011</v>
      </c>
      <c r="J471" s="38">
        <f t="shared" si="45"/>
        <v>3590051.66</v>
      </c>
      <c r="K471" s="38">
        <f>ROUND((J471-SUM('Entitlement to Date'!E28:M28))/3,2)</f>
        <v>298253.7</v>
      </c>
      <c r="L471" s="38">
        <v>0</v>
      </c>
      <c r="M471" s="38">
        <f>((J471*-0.03)-SUM('CSI Admin to Date'!D28:L28))/3</f>
        <v>-8947.6118249999945</v>
      </c>
      <c r="N471" s="38">
        <v>-42338.57</v>
      </c>
      <c r="O471" s="1">
        <f t="shared" si="44"/>
        <v>246967.51817500003</v>
      </c>
    </row>
    <row r="472" spans="1:15" ht="12.75" x14ac:dyDescent="0.2">
      <c r="A472" s="29" t="s">
        <v>104</v>
      </c>
      <c r="B472" s="12" t="s">
        <v>54</v>
      </c>
      <c r="C472" s="1" t="s">
        <v>54</v>
      </c>
      <c r="D472" s="21" t="s">
        <v>66</v>
      </c>
      <c r="E472" s="1" t="s">
        <v>53</v>
      </c>
      <c r="G472" s="31">
        <v>720.1</v>
      </c>
      <c r="H472" s="31"/>
      <c r="I472" s="39">
        <v>8789.0400000000009</v>
      </c>
      <c r="J472" s="38">
        <f t="shared" si="45"/>
        <v>6328987.7000000002</v>
      </c>
      <c r="K472" s="38">
        <f>ROUND((J472-SUM('Entitlement to Date'!E29:M29))/3,2)</f>
        <v>537048.77</v>
      </c>
      <c r="L472" s="38">
        <v>0</v>
      </c>
      <c r="M472" s="38">
        <f>((J472*-0.03)-SUM('CSI Admin to Date'!D29:L29))/3</f>
        <v>-16111.460732142858</v>
      </c>
      <c r="N472" s="38">
        <v>-39475.339999999997</v>
      </c>
      <c r="O472" s="1">
        <f t="shared" si="44"/>
        <v>481461.96926785714</v>
      </c>
    </row>
    <row r="473" spans="1:15" ht="12.75" x14ac:dyDescent="0.2">
      <c r="A473" s="29" t="s">
        <v>105</v>
      </c>
      <c r="B473" s="12" t="s">
        <v>61</v>
      </c>
      <c r="C473" s="7" t="s">
        <v>12</v>
      </c>
      <c r="D473" s="21" t="s">
        <v>40</v>
      </c>
      <c r="E473" s="7" t="s">
        <v>129</v>
      </c>
      <c r="G473" s="31">
        <v>198.5</v>
      </c>
      <c r="H473" s="31"/>
      <c r="I473" s="38">
        <v>8849.1455093599998</v>
      </c>
      <c r="J473" s="38">
        <f t="shared" si="45"/>
        <v>1756555.38</v>
      </c>
      <c r="K473" s="38">
        <f>ROUND((J473-SUM('Entitlement to Date'!E30:M30))/3,2)</f>
        <v>151462.65</v>
      </c>
      <c r="L473" s="38">
        <v>0</v>
      </c>
      <c r="M473" s="38">
        <f>((J473*-0.03)-SUM('CSI Admin to Date'!D30:L30))/3</f>
        <v>-4543.8828321428546</v>
      </c>
      <c r="N473" s="38"/>
      <c r="O473" s="1">
        <f t="shared" si="44"/>
        <v>146918.76716785715</v>
      </c>
    </row>
    <row r="474" spans="1:15" ht="12.75" x14ac:dyDescent="0.2">
      <c r="A474" s="29" t="s">
        <v>105</v>
      </c>
      <c r="B474" s="12" t="s">
        <v>61</v>
      </c>
      <c r="C474" s="1" t="s">
        <v>12</v>
      </c>
      <c r="D474" s="21" t="s">
        <v>41</v>
      </c>
      <c r="E474" s="1" t="s">
        <v>13</v>
      </c>
      <c r="G474" s="31">
        <v>255.5</v>
      </c>
      <c r="H474" s="31"/>
      <c r="I474" s="38">
        <v>8671.0055093600004</v>
      </c>
      <c r="J474" s="38">
        <f t="shared" si="45"/>
        <v>2215441.91</v>
      </c>
      <c r="K474" s="38">
        <f>ROUND((J474-SUM('Entitlement to Date'!E31:M31))/3,2)</f>
        <v>189159.06</v>
      </c>
      <c r="L474" s="38">
        <v>0</v>
      </c>
      <c r="M474" s="38">
        <f>((J474*-0.03)-SUM('CSI Admin to Date'!D31:L31))/3</f>
        <v>-5674.7710535714286</v>
      </c>
      <c r="N474" s="38"/>
      <c r="O474" s="1">
        <f t="shared" si="44"/>
        <v>183484.28894642857</v>
      </c>
    </row>
    <row r="475" spans="1:15" ht="12.75" x14ac:dyDescent="0.2">
      <c r="A475" s="29" t="s">
        <v>106</v>
      </c>
      <c r="B475" s="12" t="s">
        <v>62</v>
      </c>
      <c r="C475" s="1" t="s">
        <v>14</v>
      </c>
      <c r="D475" s="21" t="s">
        <v>86</v>
      </c>
      <c r="E475" s="1" t="s">
        <v>136</v>
      </c>
      <c r="G475" s="31">
        <v>300</v>
      </c>
      <c r="H475" s="31"/>
      <c r="I475" s="38">
        <v>8527.58</v>
      </c>
      <c r="J475" s="38">
        <f t="shared" si="45"/>
        <v>2558274</v>
      </c>
      <c r="K475" s="38">
        <f>ROUND((J475-SUM('Entitlement to Date'!E32:M32))/3,2)</f>
        <v>189420.95</v>
      </c>
      <c r="L475" s="38">
        <v>0</v>
      </c>
      <c r="M475" s="38">
        <f>((J475*-0.03)-SUM('CSI Admin to Date'!D32:L32))/3</f>
        <v>-5682.6278571428584</v>
      </c>
      <c r="N475" s="38"/>
      <c r="O475" s="1">
        <f t="shared" si="44"/>
        <v>183738.32214285716</v>
      </c>
    </row>
    <row r="476" spans="1:15" ht="12.75" x14ac:dyDescent="0.2">
      <c r="A476" s="29" t="s">
        <v>106</v>
      </c>
      <c r="B476" s="12" t="s">
        <v>62</v>
      </c>
      <c r="C476" s="1" t="s">
        <v>14</v>
      </c>
      <c r="D476" s="21" t="s">
        <v>85</v>
      </c>
      <c r="E476" s="1" t="s">
        <v>90</v>
      </c>
      <c r="G476" s="31">
        <v>185.1</v>
      </c>
      <c r="H476" s="31"/>
      <c r="I476" s="38">
        <v>8527.58</v>
      </c>
      <c r="J476" s="38">
        <f t="shared" si="45"/>
        <v>1578455.06</v>
      </c>
      <c r="K476" s="38">
        <f>ROUND((J476-SUM('Entitlement to Date'!E33:M33))/3,2)</f>
        <v>130279.27</v>
      </c>
      <c r="L476" s="38">
        <v>0</v>
      </c>
      <c r="M476" s="38">
        <f>((J476*-0.03)-SUM('CSI Admin to Date'!D33:L33))/3</f>
        <v>-3908.3766607142875</v>
      </c>
      <c r="N476" s="38"/>
      <c r="O476" s="1">
        <f t="shared" si="44"/>
        <v>126370.89333928571</v>
      </c>
    </row>
    <row r="477" spans="1:15" ht="12.75" x14ac:dyDescent="0.2">
      <c r="A477" s="29" t="s">
        <v>106</v>
      </c>
      <c r="B477" s="12" t="s">
        <v>62</v>
      </c>
      <c r="C477" s="1" t="s">
        <v>14</v>
      </c>
      <c r="D477" s="21" t="s">
        <v>42</v>
      </c>
      <c r="E477" s="1" t="s">
        <v>132</v>
      </c>
      <c r="G477" s="31">
        <v>151.5</v>
      </c>
      <c r="H477" s="31"/>
      <c r="I477" s="38">
        <v>8527.58</v>
      </c>
      <c r="J477" s="38">
        <f t="shared" si="45"/>
        <v>1291928.3700000001</v>
      </c>
      <c r="K477" s="38">
        <f>ROUND((J477-SUM('Entitlement to Date'!E34:M34))/3,2)</f>
        <v>76940.03</v>
      </c>
      <c r="L477" s="38">
        <v>0</v>
      </c>
      <c r="M477" s="38">
        <f>((J477*-0.03)-SUM('CSI Admin to Date'!D34:L34))/3</f>
        <v>-2308.1987785714277</v>
      </c>
      <c r="N477" s="38"/>
      <c r="O477" s="1">
        <f t="shared" si="44"/>
        <v>74631.831221428569</v>
      </c>
    </row>
    <row r="478" spans="1:15" ht="12.75" x14ac:dyDescent="0.2">
      <c r="A478" s="29" t="s">
        <v>106</v>
      </c>
      <c r="B478" s="12" t="s">
        <v>62</v>
      </c>
      <c r="C478" s="1" t="s">
        <v>14</v>
      </c>
      <c r="D478" s="21" t="s">
        <v>111</v>
      </c>
      <c r="E478" s="1" t="s">
        <v>133</v>
      </c>
      <c r="G478" s="31">
        <v>519.79999999999995</v>
      </c>
      <c r="H478" s="31"/>
      <c r="I478" s="38">
        <v>8527.58</v>
      </c>
      <c r="J478" s="38">
        <f t="shared" si="45"/>
        <v>4432636.08</v>
      </c>
      <c r="K478" s="38">
        <f>ROUND((J478-SUM('Entitlement to Date'!E35:M35))/3,2)</f>
        <v>371452.98</v>
      </c>
      <c r="L478" s="38">
        <v>0</v>
      </c>
      <c r="M478" s="38">
        <f>((J478*-0.03)-SUM('CSI Admin to Date'!D35:L35))/3</f>
        <v>-11143.590749999994</v>
      </c>
      <c r="N478" s="38"/>
      <c r="O478" s="1">
        <f t="shared" si="44"/>
        <v>360309.38925000001</v>
      </c>
    </row>
    <row r="479" spans="1:15" ht="12.75" x14ac:dyDescent="0.2">
      <c r="A479" s="29" t="s">
        <v>106</v>
      </c>
      <c r="B479" s="12" t="s">
        <v>62</v>
      </c>
      <c r="C479" s="1" t="s">
        <v>14</v>
      </c>
      <c r="D479" s="21" t="s">
        <v>87</v>
      </c>
      <c r="E479" s="1" t="s">
        <v>134</v>
      </c>
      <c r="G479" s="31">
        <v>706.8</v>
      </c>
      <c r="H479" s="31"/>
      <c r="I479" s="38">
        <v>8527.58</v>
      </c>
      <c r="J479" s="38">
        <f t="shared" si="45"/>
        <v>6027293.54</v>
      </c>
      <c r="K479" s="38">
        <f>ROUND((J479-SUM('Entitlement to Date'!E36:M36))/3,2)</f>
        <v>488272.9</v>
      </c>
      <c r="L479" s="38">
        <v>0</v>
      </c>
      <c r="M479" s="38">
        <f>((J479*-0.03)-SUM('CSI Admin to Date'!D36:L36))/3</f>
        <v>-14648.185828571432</v>
      </c>
      <c r="N479" s="38"/>
      <c r="O479" s="1">
        <f t="shared" si="44"/>
        <v>473624.71417142858</v>
      </c>
    </row>
    <row r="480" spans="1:15" ht="12.75" x14ac:dyDescent="0.2">
      <c r="A480" s="29" t="s">
        <v>106</v>
      </c>
      <c r="B480" s="12" t="s">
        <v>62</v>
      </c>
      <c r="C480" s="1" t="s">
        <v>14</v>
      </c>
      <c r="D480" s="21" t="s">
        <v>43</v>
      </c>
      <c r="E480" s="1" t="s">
        <v>135</v>
      </c>
      <c r="G480" s="31">
        <v>1192.5</v>
      </c>
      <c r="H480" s="31"/>
      <c r="I480" s="38">
        <v>8527.58</v>
      </c>
      <c r="J480" s="38">
        <f t="shared" si="45"/>
        <v>10169139.15</v>
      </c>
      <c r="K480" s="38">
        <f>ROUND((J480-SUM('Entitlement to Date'!E37:M37))/3,2)</f>
        <v>824902.35</v>
      </c>
      <c r="L480" s="38">
        <v>0</v>
      </c>
      <c r="M480" s="38">
        <f>((J480*-0.03)-SUM('CSI Admin to Date'!D37:L37))/3</f>
        <v>-24747.072871428583</v>
      </c>
      <c r="N480" s="38">
        <v>-176158.55</v>
      </c>
      <c r="O480" s="1">
        <f t="shared" si="44"/>
        <v>623996.72712857137</v>
      </c>
    </row>
    <row r="481" spans="1:15" ht="12.75" x14ac:dyDescent="0.2">
      <c r="A481" s="12" t="s">
        <v>106</v>
      </c>
      <c r="B481" s="12" t="s">
        <v>62</v>
      </c>
      <c r="C481" s="12" t="s">
        <v>14</v>
      </c>
      <c r="D481" s="21" t="s">
        <v>144</v>
      </c>
      <c r="E481" s="12" t="s">
        <v>145</v>
      </c>
      <c r="G481" s="31">
        <v>0</v>
      </c>
      <c r="H481" s="31"/>
      <c r="I481" s="38">
        <v>8527.58</v>
      </c>
      <c r="J481" s="38">
        <f t="shared" si="45"/>
        <v>0</v>
      </c>
      <c r="K481" s="38">
        <f>ROUND((J481-SUM('Entitlement to Date'!E38:M38))/3,2)</f>
        <v>-25302.53</v>
      </c>
      <c r="L481" s="38">
        <v>0</v>
      </c>
      <c r="M481" s="38">
        <f>((J481*-0.03)-SUM('CSI Admin to Date'!D38:L38))/3</f>
        <v>759.07857142857154</v>
      </c>
      <c r="N481" s="38"/>
      <c r="O481" s="1">
        <f t="shared" si="44"/>
        <v>-24543.451428571429</v>
      </c>
    </row>
    <row r="482" spans="1:15" ht="12.75" x14ac:dyDescent="0.2">
      <c r="A482" s="29" t="s">
        <v>107</v>
      </c>
      <c r="B482" s="12" t="s">
        <v>58</v>
      </c>
      <c r="C482" s="1" t="s">
        <v>15</v>
      </c>
      <c r="D482" s="21" t="s">
        <v>44</v>
      </c>
      <c r="E482" s="1" t="s">
        <v>16</v>
      </c>
      <c r="G482" s="31">
        <v>875.3</v>
      </c>
      <c r="H482" s="31"/>
      <c r="I482" s="38">
        <v>8527.58</v>
      </c>
      <c r="J482" s="38">
        <f t="shared" si="45"/>
        <v>7464190.7699999996</v>
      </c>
      <c r="K482" s="38">
        <f>ROUND((J482-SUM('Entitlement to Date'!E39:M39))/3,2)</f>
        <v>619201.46</v>
      </c>
      <c r="L482" s="38">
        <v>0</v>
      </c>
      <c r="M482" s="38">
        <f>((J482*-0.03)-SUM('CSI Admin to Date'!D39:L39))/3</f>
        <v>-18576.043907142845</v>
      </c>
      <c r="N482" s="38">
        <v>-110418.13</v>
      </c>
      <c r="O482" s="1">
        <f t="shared" si="44"/>
        <v>490207.28609285713</v>
      </c>
    </row>
    <row r="483" spans="1:15" ht="12.75" x14ac:dyDescent="0.2">
      <c r="A483" s="29" t="s">
        <v>107</v>
      </c>
      <c r="B483" s="12" t="s">
        <v>58</v>
      </c>
      <c r="C483" s="1" t="s">
        <v>15</v>
      </c>
      <c r="D483" s="21" t="s">
        <v>51</v>
      </c>
      <c r="E483" s="1" t="s">
        <v>131</v>
      </c>
      <c r="G483" s="31">
        <v>61</v>
      </c>
      <c r="H483" s="31"/>
      <c r="I483" s="38">
        <v>8527.58</v>
      </c>
      <c r="J483" s="38">
        <f t="shared" si="45"/>
        <v>520182.38</v>
      </c>
      <c r="K483" s="38">
        <f>ROUND((J483-SUM('Entitlement to Date'!E40:M40))/3,2)</f>
        <v>43917.68</v>
      </c>
      <c r="L483" s="38">
        <v>0</v>
      </c>
      <c r="M483" s="38">
        <f>((J483*-0.03)-SUM('CSI Admin to Date'!D40:L40))/3</f>
        <v>-1317.5316642857142</v>
      </c>
      <c r="N483" s="38"/>
      <c r="O483" s="1">
        <f t="shared" si="44"/>
        <v>42600.148335714286</v>
      </c>
    </row>
    <row r="484" spans="1:15" ht="12.75" x14ac:dyDescent="0.2">
      <c r="A484" s="29" t="s">
        <v>45</v>
      </c>
      <c r="B484" s="12" t="s">
        <v>151</v>
      </c>
      <c r="C484" s="12" t="s">
        <v>146</v>
      </c>
      <c r="D484" s="21" t="s">
        <v>147</v>
      </c>
      <c r="E484" s="12" t="s">
        <v>148</v>
      </c>
      <c r="G484" s="31">
        <v>27</v>
      </c>
      <c r="H484" s="31"/>
      <c r="I484" s="38">
        <v>9130.9542036300008</v>
      </c>
      <c r="J484" s="38">
        <f t="shared" si="45"/>
        <v>246535.76</v>
      </c>
      <c r="K484" s="38">
        <f>ROUND((J484-SUM('Entitlement to Date'!E41:M41))/3,2)</f>
        <v>20340.66</v>
      </c>
      <c r="L484" s="38">
        <v>0</v>
      </c>
      <c r="M484" s="38">
        <f>((J484*-0.03)-SUM('CSI Admin to Date'!D41:L41))/3</f>
        <v>-610.21882500000027</v>
      </c>
      <c r="N484" s="38"/>
      <c r="O484" s="1">
        <f t="shared" si="44"/>
        <v>19730.441175</v>
      </c>
    </row>
    <row r="485" spans="1:15" ht="12.75" x14ac:dyDescent="0.2">
      <c r="A485" s="29" t="s">
        <v>108</v>
      </c>
      <c r="B485" s="12" t="s">
        <v>65</v>
      </c>
      <c r="C485" s="1" t="s">
        <v>112</v>
      </c>
      <c r="D485" s="21" t="s">
        <v>47</v>
      </c>
      <c r="E485" s="1" t="s">
        <v>140</v>
      </c>
      <c r="G485" s="31">
        <v>127</v>
      </c>
      <c r="H485" s="31"/>
      <c r="I485" s="38">
        <v>8799.3887720799994</v>
      </c>
      <c r="J485" s="38">
        <f t="shared" si="45"/>
        <v>1117522.3700000001</v>
      </c>
      <c r="K485" s="38">
        <f>ROUND((J485-SUM('Entitlement to Date'!E42:M42))/3,2)</f>
        <v>89392.05</v>
      </c>
      <c r="L485" s="38">
        <v>0</v>
      </c>
      <c r="M485" s="38">
        <f>((J485*-0.03)-SUM('CSI Admin to Date'!D42:L42))/3</f>
        <v>-2681.7580035714286</v>
      </c>
      <c r="N485" s="38"/>
      <c r="O485" s="1">
        <f t="shared" si="44"/>
        <v>86710.291996428568</v>
      </c>
    </row>
    <row r="486" spans="1:15" x14ac:dyDescent="0.25">
      <c r="D486" s="40"/>
    </row>
    <row r="487" spans="1:15" x14ac:dyDescent="0.25">
      <c r="A487" s="42" t="s">
        <v>165</v>
      </c>
      <c r="B487" s="40"/>
      <c r="C487" s="43">
        <v>8195.2199999999993</v>
      </c>
      <c r="D487" s="40"/>
      <c r="G487" s="41">
        <f>SUM(G445:G486)</f>
        <v>20428.199999999997</v>
      </c>
      <c r="H487" s="41">
        <f>SUM(H445:H486)</f>
        <v>6</v>
      </c>
      <c r="J487" s="41">
        <f>SUM(J445:J486)</f>
        <v>180680903.28999999</v>
      </c>
      <c r="K487" s="41">
        <f t="shared" ref="K487:O487" si="46">SUM(K445:K486)</f>
        <v>14670093.34</v>
      </c>
      <c r="L487" s="41">
        <f t="shared" si="46"/>
        <v>0</v>
      </c>
      <c r="M487" s="41">
        <f t="shared" si="46"/>
        <v>-440102.78937857132</v>
      </c>
      <c r="N487" s="41">
        <f t="shared" si="46"/>
        <v>-1696168.85</v>
      </c>
      <c r="O487" s="41">
        <f t="shared" si="46"/>
        <v>12533821.700621428</v>
      </c>
    </row>
    <row r="488" spans="1:15" x14ac:dyDescent="0.25">
      <c r="D488" s="40"/>
      <c r="O488" s="41">
        <f>O487-M487</f>
        <v>12973924.489999998</v>
      </c>
    </row>
    <row r="491" spans="1:15" ht="12.75" x14ac:dyDescent="0.2">
      <c r="A491" s="32" t="s">
        <v>150</v>
      </c>
      <c r="B491" s="32"/>
      <c r="C491" s="33"/>
      <c r="D491" s="33"/>
      <c r="E491" s="32"/>
      <c r="F491" s="18"/>
      <c r="G491" s="18"/>
      <c r="H491" s="18"/>
      <c r="I491" s="18"/>
      <c r="J491" s="18"/>
      <c r="K491" s="18"/>
      <c r="L491" s="18"/>
      <c r="M491" s="18"/>
      <c r="N491" s="18"/>
      <c r="O491" s="18"/>
    </row>
    <row r="492" spans="1:15" ht="63.75" x14ac:dyDescent="0.2">
      <c r="A492" s="34" t="s">
        <v>167</v>
      </c>
      <c r="B492" s="34"/>
      <c r="C492" s="33"/>
      <c r="D492" s="33" t="s">
        <v>20</v>
      </c>
      <c r="E492" s="32" t="s">
        <v>21</v>
      </c>
      <c r="F492" s="35"/>
      <c r="G492" s="36" t="s">
        <v>0</v>
      </c>
      <c r="H492" s="36" t="s">
        <v>164</v>
      </c>
      <c r="I492" s="36" t="s">
        <v>1</v>
      </c>
      <c r="J492" s="36" t="s">
        <v>2</v>
      </c>
      <c r="K492" s="36" t="s">
        <v>3</v>
      </c>
      <c r="L492" s="36" t="s">
        <v>4</v>
      </c>
      <c r="M492" s="36" t="s">
        <v>5</v>
      </c>
      <c r="N492" s="36" t="s">
        <v>17</v>
      </c>
      <c r="O492" s="36" t="s">
        <v>6</v>
      </c>
    </row>
    <row r="493" spans="1:15" x14ac:dyDescent="0.25">
      <c r="C493" s="41"/>
      <c r="D493" s="40"/>
      <c r="E493" s="41"/>
      <c r="F493" s="41"/>
      <c r="G493" s="37"/>
      <c r="H493" s="37"/>
      <c r="I493" s="38"/>
      <c r="J493" s="38"/>
      <c r="K493" s="38"/>
      <c r="L493" s="38"/>
      <c r="M493" s="38"/>
      <c r="N493" s="38"/>
      <c r="O493" s="1"/>
    </row>
    <row r="494" spans="1:15" ht="12.75" x14ac:dyDescent="0.2">
      <c r="A494" s="29" t="s">
        <v>93</v>
      </c>
      <c r="B494" s="12" t="s">
        <v>56</v>
      </c>
      <c r="C494" s="1" t="s">
        <v>109</v>
      </c>
      <c r="D494" s="21" t="s">
        <v>23</v>
      </c>
      <c r="E494" s="1" t="s">
        <v>114</v>
      </c>
      <c r="G494" s="31">
        <v>1854</v>
      </c>
      <c r="H494" s="31"/>
      <c r="I494" s="38">
        <v>8681.20451091</v>
      </c>
      <c r="J494" s="38">
        <f t="shared" ref="J494:J495" si="47">ROUND(G494*I494,2)</f>
        <v>16094953.16</v>
      </c>
      <c r="K494" s="38">
        <f>ROUND((J494-SUM('Entitlement to Date'!E2:N2))/2,2)</f>
        <v>1312531.19</v>
      </c>
      <c r="L494" s="38">
        <v>0</v>
      </c>
      <c r="M494" s="38">
        <f>((J494*-0.03)-SUM('CSI Admin to Date'!D2:M2))/2</f>
        <v>-39375.93367142856</v>
      </c>
      <c r="N494" s="38">
        <v>-177098.5</v>
      </c>
      <c r="O494" s="1">
        <f t="shared" ref="O494:O534" si="48">K494+L494+M494+N494</f>
        <v>1096056.7563285714</v>
      </c>
    </row>
    <row r="495" spans="1:15" ht="12.75" x14ac:dyDescent="0.2">
      <c r="A495" s="29" t="s">
        <v>93</v>
      </c>
      <c r="B495" s="12" t="s">
        <v>56</v>
      </c>
      <c r="C495" s="1" t="s">
        <v>109</v>
      </c>
      <c r="D495" s="21" t="s">
        <v>46</v>
      </c>
      <c r="E495" s="1" t="s">
        <v>115</v>
      </c>
      <c r="G495" s="31">
        <v>851</v>
      </c>
      <c r="H495" s="31"/>
      <c r="I495" s="38">
        <v>8932.3545109100014</v>
      </c>
      <c r="J495" s="38">
        <f t="shared" si="47"/>
        <v>7601433.6900000004</v>
      </c>
      <c r="K495" s="38">
        <f>ROUND((J495-SUM('Entitlement to Date'!E3:N3))/2,2)</f>
        <v>649821.78</v>
      </c>
      <c r="L495" s="38">
        <v>0</v>
      </c>
      <c r="M495" s="38">
        <f>((J495*-0.03)-SUM('CSI Admin to Date'!D3:M3))/2</f>
        <v>-19494.651614285729</v>
      </c>
      <c r="N495" s="38">
        <v>-18902.18</v>
      </c>
      <c r="O495" s="1">
        <f t="shared" si="48"/>
        <v>611424.9483857142</v>
      </c>
    </row>
    <row r="496" spans="1:15" ht="12.75" x14ac:dyDescent="0.2">
      <c r="A496" s="29" t="s">
        <v>93</v>
      </c>
      <c r="B496" s="12" t="s">
        <v>56</v>
      </c>
      <c r="C496" s="1" t="s">
        <v>109</v>
      </c>
      <c r="D496" s="21" t="s">
        <v>94</v>
      </c>
      <c r="E496" s="1" t="s">
        <v>116</v>
      </c>
      <c r="G496" s="31">
        <v>2112</v>
      </c>
      <c r="H496" s="31">
        <v>6</v>
      </c>
      <c r="I496" s="38">
        <v>9236.87451091</v>
      </c>
      <c r="J496" s="38">
        <f>ROUND((G496*I496)+(H496*C536),2)</f>
        <v>19557450.289999999</v>
      </c>
      <c r="K496" s="38">
        <f>ROUND((J496-SUM('Entitlement to Date'!E4:N4))/2,2)</f>
        <v>1679638.94</v>
      </c>
      <c r="L496" s="38">
        <v>0</v>
      </c>
      <c r="M496" s="38">
        <f>((J496*-0.03)-SUM('CSI Admin to Date'!D4:M4))/2</f>
        <v>-50389.170485714305</v>
      </c>
      <c r="N496" s="38">
        <v>-176940.61000000002</v>
      </c>
      <c r="O496" s="1">
        <f t="shared" si="48"/>
        <v>1452309.1595142856</v>
      </c>
    </row>
    <row r="497" spans="1:15" ht="12.75" x14ac:dyDescent="0.2">
      <c r="A497" s="29" t="s">
        <v>95</v>
      </c>
      <c r="B497" s="12" t="s">
        <v>56</v>
      </c>
      <c r="C497" s="1" t="s">
        <v>7</v>
      </c>
      <c r="D497" s="21" t="s">
        <v>24</v>
      </c>
      <c r="E497" s="7" t="s">
        <v>122</v>
      </c>
      <c r="G497" s="31">
        <v>597.5</v>
      </c>
      <c r="H497" s="31"/>
      <c r="I497" s="38">
        <v>9520.5242439600006</v>
      </c>
      <c r="J497" s="38">
        <f t="shared" ref="J497:J534" si="49">ROUND(G497*I497,2)</f>
        <v>5688513.2400000002</v>
      </c>
      <c r="K497" s="38">
        <f>ROUND((J497-SUM('Entitlement to Date'!E5:N5))/2,2)</f>
        <v>420079.95</v>
      </c>
      <c r="L497" s="38">
        <v>0</v>
      </c>
      <c r="M497" s="38">
        <f>((J497*-0.03)-SUM('CSI Admin to Date'!D5:M5))/2</f>
        <v>-12602.400000000009</v>
      </c>
      <c r="N497" s="38">
        <v>-159085.82999999999</v>
      </c>
      <c r="O497" s="1">
        <f t="shared" si="48"/>
        <v>248391.72</v>
      </c>
    </row>
    <row r="498" spans="1:15" ht="12.75" x14ac:dyDescent="0.2">
      <c r="A498" s="29" t="s">
        <v>96</v>
      </c>
      <c r="B498" s="12" t="s">
        <v>56</v>
      </c>
      <c r="C498" s="1" t="s">
        <v>55</v>
      </c>
      <c r="D498" s="21" t="s">
        <v>25</v>
      </c>
      <c r="E498" s="4" t="s">
        <v>121</v>
      </c>
      <c r="G498" s="31">
        <v>696.5</v>
      </c>
      <c r="H498" s="31"/>
      <c r="I498" s="38">
        <v>9006.92</v>
      </c>
      <c r="J498" s="38">
        <f t="shared" si="49"/>
        <v>6273319.7800000003</v>
      </c>
      <c r="K498" s="38">
        <f>ROUND((J498-SUM('Entitlement to Date'!E6:N6))/2,2)</f>
        <v>542462.30000000005</v>
      </c>
      <c r="L498" s="38">
        <v>0</v>
      </c>
      <c r="M498" s="38">
        <f>((J498*-0.03)-SUM('CSI Admin to Date'!D6:M6))/2</f>
        <v>-16273.872185714295</v>
      </c>
      <c r="N498" s="38">
        <v>-36128.75</v>
      </c>
      <c r="O498" s="1">
        <f t="shared" si="48"/>
        <v>490059.67781428574</v>
      </c>
    </row>
    <row r="499" spans="1:15" ht="12.75" x14ac:dyDescent="0.2">
      <c r="A499" s="29" t="s">
        <v>97</v>
      </c>
      <c r="B499" s="12" t="s">
        <v>56</v>
      </c>
      <c r="C499" s="1" t="s">
        <v>113</v>
      </c>
      <c r="D499" s="21" t="s">
        <v>45</v>
      </c>
      <c r="E499" s="1" t="s">
        <v>141</v>
      </c>
      <c r="G499" s="31">
        <v>462</v>
      </c>
      <c r="H499" s="31"/>
      <c r="I499" s="38">
        <v>9083.9284417500003</v>
      </c>
      <c r="J499" s="38">
        <f t="shared" si="49"/>
        <v>4196774.9400000004</v>
      </c>
      <c r="K499" s="38">
        <f>ROUND((J499-SUM('Entitlement to Date'!E7:N7))/2,2)</f>
        <v>341567.19</v>
      </c>
      <c r="L499" s="38">
        <v>0</v>
      </c>
      <c r="M499" s="38">
        <f>((J499*-0.03)-SUM('CSI Admin to Date'!D7:M7))/2</f>
        <v>-10247.01277142857</v>
      </c>
      <c r="N499" s="38">
        <v>-30338.41</v>
      </c>
      <c r="O499" s="1">
        <f t="shared" si="48"/>
        <v>300981.76722857147</v>
      </c>
    </row>
    <row r="500" spans="1:15" x14ac:dyDescent="0.25">
      <c r="A500" s="29" t="s">
        <v>97</v>
      </c>
      <c r="B500" s="12" t="s">
        <v>56</v>
      </c>
      <c r="C500" s="41" t="s">
        <v>113</v>
      </c>
      <c r="D500" s="40" t="s">
        <v>26</v>
      </c>
      <c r="E500" s="41" t="s">
        <v>142</v>
      </c>
      <c r="G500" s="31">
        <v>249</v>
      </c>
      <c r="H500" s="31"/>
      <c r="I500" s="38">
        <v>9086.24844175</v>
      </c>
      <c r="J500" s="38">
        <f t="shared" si="49"/>
        <v>2262475.86</v>
      </c>
      <c r="K500" s="38">
        <f>ROUND((J500-SUM('Entitlement to Date'!E8:N8))/2,2)</f>
        <v>163567.07999999999</v>
      </c>
      <c r="L500" s="38">
        <v>0</v>
      </c>
      <c r="M500" s="38">
        <f>((J500*-0.03)-SUM('CSI Admin to Date'!D8:M8))/2</f>
        <v>-4907.0136714285654</v>
      </c>
      <c r="N500" s="38">
        <v>-42453.120000000003</v>
      </c>
      <c r="O500" s="1">
        <f t="shared" si="48"/>
        <v>116206.94632857142</v>
      </c>
    </row>
    <row r="501" spans="1:15" x14ac:dyDescent="0.25">
      <c r="A501" s="29" t="s">
        <v>97</v>
      </c>
      <c r="B501" s="12" t="s">
        <v>56</v>
      </c>
      <c r="C501" s="41" t="s">
        <v>113</v>
      </c>
      <c r="D501" s="40" t="s">
        <v>27</v>
      </c>
      <c r="E501" s="41" t="s">
        <v>143</v>
      </c>
      <c r="G501" s="31">
        <v>245</v>
      </c>
      <c r="H501" s="31"/>
      <c r="I501" s="38">
        <v>9491.7384417499979</v>
      </c>
      <c r="J501" s="38">
        <f t="shared" si="49"/>
        <v>2325475.92</v>
      </c>
      <c r="K501" s="38">
        <f>ROUND((J501-SUM('Entitlement to Date'!E9:N9))/2,2)</f>
        <v>188873.61</v>
      </c>
      <c r="L501" s="38">
        <v>0</v>
      </c>
      <c r="M501" s="38">
        <f>((J501*-0.03)-SUM('CSI Admin to Date'!D9:M9))/2</f>
        <v>-5666.2066571428586</v>
      </c>
      <c r="N501" s="38"/>
      <c r="O501" s="1">
        <f t="shared" si="48"/>
        <v>183207.40334285714</v>
      </c>
    </row>
    <row r="502" spans="1:15" ht="12.75" x14ac:dyDescent="0.2">
      <c r="A502" s="29" t="s">
        <v>98</v>
      </c>
      <c r="B502" s="12" t="s">
        <v>59</v>
      </c>
      <c r="C502" s="1" t="s">
        <v>18</v>
      </c>
      <c r="D502" s="21" t="s">
        <v>50</v>
      </c>
      <c r="E502" s="1" t="s">
        <v>117</v>
      </c>
      <c r="G502" s="31">
        <v>449.5</v>
      </c>
      <c r="H502" s="31"/>
      <c r="I502" s="38">
        <v>9192.3830895899991</v>
      </c>
      <c r="J502" s="38">
        <f t="shared" si="49"/>
        <v>4131976.2</v>
      </c>
      <c r="K502" s="38">
        <f>ROUND((J502-SUM('Entitlement to Date'!E10:N10))/2,2)</f>
        <v>336648.75</v>
      </c>
      <c r="L502" s="38">
        <v>0</v>
      </c>
      <c r="M502" s="38">
        <f>((J502*-0.03)-SUM('CSI Admin to Date'!D10:M10))/2</f>
        <v>-10099.463482142855</v>
      </c>
      <c r="N502" s="38">
        <v>-69104.3</v>
      </c>
      <c r="O502" s="1">
        <f t="shared" si="48"/>
        <v>257444.98651785718</v>
      </c>
    </row>
    <row r="503" spans="1:15" ht="12.75" x14ac:dyDescent="0.2">
      <c r="A503" s="29" t="s">
        <v>98</v>
      </c>
      <c r="B503" s="12" t="s">
        <v>59</v>
      </c>
      <c r="C503" s="1" t="s">
        <v>18</v>
      </c>
      <c r="D503" s="21" t="s">
        <v>28</v>
      </c>
      <c r="E503" s="1" t="s">
        <v>118</v>
      </c>
      <c r="G503" s="31">
        <v>272.5</v>
      </c>
      <c r="H503" s="31"/>
      <c r="I503" s="38">
        <v>9606.7730895899986</v>
      </c>
      <c r="J503" s="38">
        <f t="shared" si="49"/>
        <v>2617845.67</v>
      </c>
      <c r="K503" s="38">
        <f>ROUND((J503-SUM('Entitlement to Date'!E11:N11))/2,2)</f>
        <v>208664.6</v>
      </c>
      <c r="L503" s="38">
        <v>0</v>
      </c>
      <c r="M503" s="38">
        <f>((J503*-0.03)-SUM('CSI Admin to Date'!D11:M11))/2</f>
        <v>-6259.9401750000034</v>
      </c>
      <c r="N503" s="38"/>
      <c r="O503" s="1">
        <f t="shared" si="48"/>
        <v>202404.65982500001</v>
      </c>
    </row>
    <row r="504" spans="1:15" ht="12.75" x14ac:dyDescent="0.2">
      <c r="A504" s="29" t="s">
        <v>98</v>
      </c>
      <c r="B504" s="12" t="s">
        <v>59</v>
      </c>
      <c r="C504" s="1" t="s">
        <v>18</v>
      </c>
      <c r="D504" s="21" t="s">
        <v>29</v>
      </c>
      <c r="E504" s="1" t="s">
        <v>119</v>
      </c>
      <c r="G504" s="31">
        <v>142</v>
      </c>
      <c r="H504" s="31"/>
      <c r="I504" s="38">
        <v>10055.823089590001</v>
      </c>
      <c r="J504" s="38">
        <f t="shared" si="49"/>
        <v>1427926.88</v>
      </c>
      <c r="K504" s="38">
        <f>ROUND((J504-SUM('Entitlement to Date'!E12:N12))/2,2)</f>
        <v>106236.46</v>
      </c>
      <c r="L504" s="38">
        <v>0</v>
      </c>
      <c r="M504" s="38">
        <f>((J504*-0.03)-SUM('CSI Admin to Date'!D12:M12))/2</f>
        <v>-3187.0963285714279</v>
      </c>
      <c r="N504" s="38"/>
      <c r="O504" s="1">
        <f t="shared" si="48"/>
        <v>103049.36367142858</v>
      </c>
    </row>
    <row r="505" spans="1:15" ht="12.75" x14ac:dyDescent="0.2">
      <c r="A505" s="29" t="s">
        <v>98</v>
      </c>
      <c r="B505" s="12" t="s">
        <v>59</v>
      </c>
      <c r="C505" s="1" t="s">
        <v>18</v>
      </c>
      <c r="D505" s="21" t="s">
        <v>67</v>
      </c>
      <c r="E505" s="1" t="s">
        <v>120</v>
      </c>
      <c r="G505" s="31">
        <v>86</v>
      </c>
      <c r="H505" s="31"/>
      <c r="I505" s="38">
        <v>10029.593089590002</v>
      </c>
      <c r="J505" s="38">
        <f t="shared" si="49"/>
        <v>862545.01</v>
      </c>
      <c r="K505" s="38">
        <f>ROUND((J505-SUM('Entitlement to Date'!E13:N13))/2,2)</f>
        <v>69890.559999999998</v>
      </c>
      <c r="L505" s="38">
        <v>0</v>
      </c>
      <c r="M505" s="38">
        <f>((J505*-0.03)-SUM('CSI Admin to Date'!D13:M13))/2</f>
        <v>-2096.7177285714297</v>
      </c>
      <c r="N505" s="38"/>
      <c r="O505" s="1">
        <f t="shared" si="48"/>
        <v>67793.84227142857</v>
      </c>
    </row>
    <row r="506" spans="1:15" ht="12.75" x14ac:dyDescent="0.2">
      <c r="A506" s="29" t="s">
        <v>99</v>
      </c>
      <c r="B506" s="12" t="s">
        <v>64</v>
      </c>
      <c r="C506" s="1" t="s">
        <v>22</v>
      </c>
      <c r="D506" s="21" t="s">
        <v>52</v>
      </c>
      <c r="E506" s="1" t="s">
        <v>139</v>
      </c>
      <c r="G506" s="31">
        <v>117</v>
      </c>
      <c r="H506" s="31"/>
      <c r="I506" s="38">
        <v>8547.2355933899998</v>
      </c>
      <c r="J506" s="38">
        <f t="shared" si="49"/>
        <v>1000026.56</v>
      </c>
      <c r="K506" s="38">
        <f>ROUND((J506-SUM('Entitlement to Date'!E14:N14))/2,2)</f>
        <v>84426.11</v>
      </c>
      <c r="L506" s="38">
        <v>0</v>
      </c>
      <c r="M506" s="38">
        <f>((J506*-0.03)-SUM('CSI Admin to Date'!D14:M14))/2</f>
        <v>-2532.7811607142849</v>
      </c>
      <c r="N506" s="38"/>
      <c r="O506" s="1">
        <f t="shared" si="48"/>
        <v>81893.328839285721</v>
      </c>
    </row>
    <row r="507" spans="1:15" ht="12.75" x14ac:dyDescent="0.2">
      <c r="A507" s="29" t="s">
        <v>100</v>
      </c>
      <c r="B507" s="12" t="s">
        <v>57</v>
      </c>
      <c r="C507" s="1" t="s">
        <v>57</v>
      </c>
      <c r="D507" s="21" t="s">
        <v>110</v>
      </c>
      <c r="E507" s="1" t="s">
        <v>127</v>
      </c>
      <c r="G507" s="31">
        <v>792.9</v>
      </c>
      <c r="H507" s="31"/>
      <c r="I507" s="39">
        <v>8666.4500000000007</v>
      </c>
      <c r="J507" s="38">
        <f t="shared" si="49"/>
        <v>6871628.21</v>
      </c>
      <c r="K507" s="38">
        <f>ROUND((J507-SUM('Entitlement to Date'!E15:N15))/2,2)</f>
        <v>578989.57999999996</v>
      </c>
      <c r="L507" s="38">
        <v>0</v>
      </c>
      <c r="M507" s="38">
        <f>((J507*-0.03)-SUM('CSI Admin to Date'!D15:M15))/2</f>
        <v>-17369.689103571422</v>
      </c>
      <c r="N507" s="38"/>
      <c r="O507" s="1">
        <f t="shared" si="48"/>
        <v>561619.89089642849</v>
      </c>
    </row>
    <row r="508" spans="1:15" ht="12.75" x14ac:dyDescent="0.2">
      <c r="A508" s="29" t="s">
        <v>100</v>
      </c>
      <c r="B508" s="12" t="s">
        <v>57</v>
      </c>
      <c r="C508" s="1" t="s">
        <v>57</v>
      </c>
      <c r="D508" s="21" t="s">
        <v>30</v>
      </c>
      <c r="E508" s="1" t="s">
        <v>128</v>
      </c>
      <c r="G508" s="31">
        <v>987.5</v>
      </c>
      <c r="H508" s="31"/>
      <c r="I508" s="38">
        <v>8623.9761726800007</v>
      </c>
      <c r="J508" s="38">
        <f t="shared" si="49"/>
        <v>8516176.4700000007</v>
      </c>
      <c r="K508" s="38">
        <f>ROUND((J508-SUM('Entitlement to Date'!E16:N16))/2,2)</f>
        <v>616343.61</v>
      </c>
      <c r="L508" s="38">
        <v>0</v>
      </c>
      <c r="M508" s="38">
        <f>((J508*-0.03)-SUM('CSI Admin to Date'!D16:M16))/2</f>
        <v>-18490.308617857154</v>
      </c>
      <c r="N508" s="38">
        <v>-209638.82</v>
      </c>
      <c r="O508" s="1">
        <f t="shared" si="48"/>
        <v>388214.48138214281</v>
      </c>
    </row>
    <row r="509" spans="1:15" ht="12.75" x14ac:dyDescent="0.2">
      <c r="A509" s="29" t="s">
        <v>101</v>
      </c>
      <c r="B509" s="12" t="s">
        <v>8</v>
      </c>
      <c r="C509" s="1" t="s">
        <v>8</v>
      </c>
      <c r="D509" s="21" t="s">
        <v>31</v>
      </c>
      <c r="E509" s="1" t="s">
        <v>130</v>
      </c>
      <c r="G509" s="31">
        <v>314</v>
      </c>
      <c r="H509" s="31"/>
      <c r="I509" s="38">
        <v>9204.8866222699999</v>
      </c>
      <c r="J509" s="38">
        <f t="shared" si="49"/>
        <v>2890334.4</v>
      </c>
      <c r="K509" s="38">
        <f>ROUND((J509-SUM('Entitlement to Date'!E17:N17))/2,2)</f>
        <v>236912.82</v>
      </c>
      <c r="L509" s="38">
        <v>0</v>
      </c>
      <c r="M509" s="38">
        <f>((J509*-0.03)-SUM('CSI Admin to Date'!D17:M17))/2</f>
        <v>-7107.3811571428523</v>
      </c>
      <c r="N509" s="38"/>
      <c r="O509" s="1">
        <f t="shared" si="48"/>
        <v>229805.43884285714</v>
      </c>
    </row>
    <row r="510" spans="1:15" ht="12.75" x14ac:dyDescent="0.2">
      <c r="A510" s="29" t="s">
        <v>102</v>
      </c>
      <c r="B510" s="12" t="s">
        <v>60</v>
      </c>
      <c r="C510" s="1" t="s">
        <v>9</v>
      </c>
      <c r="D510" s="21" t="s">
        <v>88</v>
      </c>
      <c r="E510" s="4" t="s">
        <v>89</v>
      </c>
      <c r="G510" s="31">
        <v>411</v>
      </c>
      <c r="H510" s="31"/>
      <c r="I510" s="38">
        <v>9036.1149833599993</v>
      </c>
      <c r="J510" s="38">
        <f t="shared" si="49"/>
        <v>3713843.26</v>
      </c>
      <c r="K510" s="38">
        <f>ROUND((J510-SUM('Entitlement to Date'!E18:N18))/2,2)</f>
        <v>311628.42</v>
      </c>
      <c r="L510" s="38">
        <v>0</v>
      </c>
      <c r="M510" s="38">
        <f>((J510*-0.03)-SUM('CSI Admin to Date'!D18:M18))/2</f>
        <v>-9348.8511714285632</v>
      </c>
      <c r="N510" s="38"/>
      <c r="O510" s="1">
        <f t="shared" si="48"/>
        <v>302279.56882857141</v>
      </c>
    </row>
    <row r="511" spans="1:15" ht="12.75" x14ac:dyDescent="0.2">
      <c r="A511" s="29" t="s">
        <v>102</v>
      </c>
      <c r="B511" s="12" t="s">
        <v>60</v>
      </c>
      <c r="C511" s="1" t="s">
        <v>9</v>
      </c>
      <c r="D511" s="21" t="s">
        <v>49</v>
      </c>
      <c r="E511" s="1" t="s">
        <v>48</v>
      </c>
      <c r="G511" s="31">
        <v>682.5</v>
      </c>
      <c r="H511" s="31"/>
      <c r="I511" s="38">
        <v>8647.2349833599983</v>
      </c>
      <c r="J511" s="38">
        <f t="shared" si="49"/>
        <v>5901737.8799999999</v>
      </c>
      <c r="K511" s="38">
        <f>ROUND((J511-SUM('Entitlement to Date'!E19:N19))/2,2)</f>
        <v>433646.81</v>
      </c>
      <c r="L511" s="38">
        <v>0</v>
      </c>
      <c r="M511" s="38">
        <f>((J511*-0.03)-SUM('CSI Admin to Date'!D19:M19))/2</f>
        <v>-13009.403935714276</v>
      </c>
      <c r="N511" s="38">
        <v>-93484.82</v>
      </c>
      <c r="O511" s="1">
        <f t="shared" si="48"/>
        <v>327152.58606428572</v>
      </c>
    </row>
    <row r="512" spans="1:15" ht="12.75" x14ac:dyDescent="0.2">
      <c r="A512" s="29" t="s">
        <v>102</v>
      </c>
      <c r="B512" s="12" t="s">
        <v>60</v>
      </c>
      <c r="C512" s="1" t="s">
        <v>9</v>
      </c>
      <c r="D512" s="21" t="s">
        <v>33</v>
      </c>
      <c r="E512" s="1" t="s">
        <v>10</v>
      </c>
      <c r="G512" s="31">
        <v>403</v>
      </c>
      <c r="H512" s="31"/>
      <c r="I512" s="38">
        <v>8638.6649833599986</v>
      </c>
      <c r="J512" s="38">
        <f t="shared" si="49"/>
        <v>3481381.99</v>
      </c>
      <c r="K512" s="38">
        <f>ROUND((J512-SUM('Entitlement to Date'!E20:N20))/2,2)</f>
        <v>282661.77</v>
      </c>
      <c r="L512" s="38">
        <v>0</v>
      </c>
      <c r="M512" s="38">
        <f>((J512*-0.03)-SUM('CSI Admin to Date'!D20:M20))/2</f>
        <v>-8479.8548499999961</v>
      </c>
      <c r="N512" s="38">
        <v>-42553.13</v>
      </c>
      <c r="O512" s="1">
        <f t="shared" si="48"/>
        <v>231628.78515000001</v>
      </c>
    </row>
    <row r="513" spans="1:15" ht="12.75" x14ac:dyDescent="0.2">
      <c r="A513" s="29" t="s">
        <v>102</v>
      </c>
      <c r="B513" s="12" t="s">
        <v>60</v>
      </c>
      <c r="C513" s="1" t="s">
        <v>9</v>
      </c>
      <c r="D513" s="21" t="s">
        <v>34</v>
      </c>
      <c r="E513" s="1" t="s">
        <v>123</v>
      </c>
      <c r="G513" s="31">
        <v>626</v>
      </c>
      <c r="H513" s="31"/>
      <c r="I513" s="38">
        <v>8527.58</v>
      </c>
      <c r="J513" s="38">
        <f t="shared" si="49"/>
        <v>5338265.08</v>
      </c>
      <c r="K513" s="38">
        <f>ROUND((J513-SUM('Entitlement to Date'!E21:N21))/2,2)</f>
        <v>420242.8</v>
      </c>
      <c r="L513" s="38">
        <v>0</v>
      </c>
      <c r="M513" s="38">
        <f>((J513*-0.03)-SUM('CSI Admin to Date'!D21:M21))/2</f>
        <v>-12607.281507142863</v>
      </c>
      <c r="N513" s="38">
        <v>-165428.13</v>
      </c>
      <c r="O513" s="1">
        <f t="shared" si="48"/>
        <v>242207.38849285711</v>
      </c>
    </row>
    <row r="514" spans="1:15" ht="12.75" x14ac:dyDescent="0.2">
      <c r="A514" s="29" t="s">
        <v>102</v>
      </c>
      <c r="B514" s="12" t="s">
        <v>60</v>
      </c>
      <c r="C514" s="1" t="s">
        <v>9</v>
      </c>
      <c r="D514" s="21" t="s">
        <v>35</v>
      </c>
      <c r="E514" s="1" t="s">
        <v>124</v>
      </c>
      <c r="G514" s="31">
        <v>272.10000000000002</v>
      </c>
      <c r="H514" s="31"/>
      <c r="I514" s="38">
        <v>8760.9949833599985</v>
      </c>
      <c r="J514" s="38">
        <f t="shared" si="49"/>
        <v>2383866.73</v>
      </c>
      <c r="K514" s="38">
        <f>ROUND((J514-SUM('Entitlement to Date'!E22:N22))/2,2)</f>
        <v>195196.54</v>
      </c>
      <c r="L514" s="38">
        <v>0</v>
      </c>
      <c r="M514" s="38">
        <f>((J514*-0.03)-SUM('CSI Admin to Date'!D22:M22))/2</f>
        <v>-5855.8930678571451</v>
      </c>
      <c r="N514" s="38"/>
      <c r="O514" s="1">
        <f t="shared" si="48"/>
        <v>189340.64693214287</v>
      </c>
    </row>
    <row r="515" spans="1:15" ht="12.75" x14ac:dyDescent="0.2">
      <c r="A515" s="29" t="s">
        <v>102</v>
      </c>
      <c r="B515" s="12" t="s">
        <v>60</v>
      </c>
      <c r="C515" s="1" t="s">
        <v>9</v>
      </c>
      <c r="D515" s="21" t="s">
        <v>37</v>
      </c>
      <c r="E515" s="1" t="s">
        <v>125</v>
      </c>
      <c r="G515" s="31">
        <v>307</v>
      </c>
      <c r="H515" s="31"/>
      <c r="I515" s="38">
        <v>8766.014983359999</v>
      </c>
      <c r="J515" s="38">
        <f t="shared" si="49"/>
        <v>2691166.6</v>
      </c>
      <c r="K515" s="38">
        <f>ROUND((J515-SUM('Entitlement to Date'!E23:N23))/2,2)</f>
        <v>216478.06</v>
      </c>
      <c r="L515" s="38">
        <v>0</v>
      </c>
      <c r="M515" s="38">
        <f>((J515*-0.03)-SUM('CSI Admin to Date'!D23:M23))/2</f>
        <v>-6494.3430357142861</v>
      </c>
      <c r="N515" s="38">
        <v>-17523.8</v>
      </c>
      <c r="O515" s="1">
        <f t="shared" si="48"/>
        <v>192459.91696428572</v>
      </c>
    </row>
    <row r="516" spans="1:15" ht="12.75" x14ac:dyDescent="0.2">
      <c r="A516" s="29" t="s">
        <v>102</v>
      </c>
      <c r="B516" s="12" t="s">
        <v>60</v>
      </c>
      <c r="C516" s="1" t="s">
        <v>9</v>
      </c>
      <c r="D516" s="21" t="s">
        <v>84</v>
      </c>
      <c r="E516" s="1" t="s">
        <v>91</v>
      </c>
      <c r="G516" s="31">
        <v>213</v>
      </c>
      <c r="H516" s="31"/>
      <c r="I516" s="38">
        <v>8865.7749833599992</v>
      </c>
      <c r="J516" s="38">
        <f t="shared" si="49"/>
        <v>1888410.07</v>
      </c>
      <c r="K516" s="38">
        <f>ROUND((J516-SUM('Entitlement to Date'!E24:N24))/2,2)</f>
        <v>139048.54</v>
      </c>
      <c r="L516" s="38">
        <v>0</v>
      </c>
      <c r="M516" s="38">
        <f>((J516*-0.03)-SUM('CSI Admin to Date'!D24:M24))/2</f>
        <v>-4171.4524071428568</v>
      </c>
      <c r="N516" s="38">
        <v>-25179.22</v>
      </c>
      <c r="O516" s="1">
        <f t="shared" si="48"/>
        <v>109697.86759285716</v>
      </c>
    </row>
    <row r="517" spans="1:15" ht="12.75" x14ac:dyDescent="0.2">
      <c r="A517" s="29" t="s">
        <v>102</v>
      </c>
      <c r="B517" s="12" t="s">
        <v>60</v>
      </c>
      <c r="C517" s="7" t="s">
        <v>9</v>
      </c>
      <c r="D517" s="21" t="s">
        <v>36</v>
      </c>
      <c r="E517" s="7" t="s">
        <v>19</v>
      </c>
      <c r="G517" s="31">
        <v>358.5</v>
      </c>
      <c r="H517" s="31"/>
      <c r="I517" s="38">
        <v>8615.0249833599992</v>
      </c>
      <c r="J517" s="38">
        <f t="shared" si="49"/>
        <v>3088486.46</v>
      </c>
      <c r="K517" s="38">
        <f>ROUND((J517-SUM('Entitlement to Date'!E25:N25))/2,2)</f>
        <v>270279.98</v>
      </c>
      <c r="L517" s="38">
        <v>0</v>
      </c>
      <c r="M517" s="38">
        <f>((J517*-0.03)-SUM('CSI Admin to Date'!D25:M25))/2</f>
        <v>-8108.3987500000003</v>
      </c>
      <c r="N517" s="38">
        <v>-41.67</v>
      </c>
      <c r="O517" s="1">
        <f t="shared" si="48"/>
        <v>262129.91124999998</v>
      </c>
    </row>
    <row r="518" spans="1:15" ht="12.75" x14ac:dyDescent="0.2">
      <c r="A518" s="29" t="s">
        <v>102</v>
      </c>
      <c r="B518" s="12" t="s">
        <v>60</v>
      </c>
      <c r="C518" s="1" t="s">
        <v>9</v>
      </c>
      <c r="D518" s="21" t="s">
        <v>32</v>
      </c>
      <c r="E518" s="1" t="s">
        <v>126</v>
      </c>
      <c r="G518" s="31">
        <v>905.6</v>
      </c>
      <c r="H518" s="31"/>
      <c r="I518" s="38">
        <v>8542.2349833600001</v>
      </c>
      <c r="J518" s="38">
        <f t="shared" si="49"/>
        <v>7735848</v>
      </c>
      <c r="K518" s="38">
        <f>ROUND((J518-SUM('Entitlement to Date'!E26:N26))/2,2)</f>
        <v>625408.64</v>
      </c>
      <c r="L518" s="38">
        <v>0</v>
      </c>
      <c r="M518" s="38">
        <f>((J518*-0.03)-SUM('CSI Admin to Date'!D26:M26))/2</f>
        <v>-18762.25760357143</v>
      </c>
      <c r="N518" s="38">
        <v>-63601.65</v>
      </c>
      <c r="O518" s="1">
        <f t="shared" si="48"/>
        <v>543044.73239642859</v>
      </c>
    </row>
    <row r="519" spans="1:15" ht="12.75" x14ac:dyDescent="0.2">
      <c r="A519" s="29" t="s">
        <v>103</v>
      </c>
      <c r="B519" s="12" t="s">
        <v>63</v>
      </c>
      <c r="C519" s="1" t="s">
        <v>11</v>
      </c>
      <c r="D519" s="21" t="s">
        <v>38</v>
      </c>
      <c r="E519" s="1" t="s">
        <v>137</v>
      </c>
      <c r="G519" s="31">
        <v>310</v>
      </c>
      <c r="H519" s="31"/>
      <c r="I519" s="38">
        <v>9167.2477884899999</v>
      </c>
      <c r="J519" s="38">
        <f t="shared" si="49"/>
        <v>2841846.81</v>
      </c>
      <c r="K519" s="38">
        <f>ROUND((J519-SUM('Entitlement to Date'!E27:N27))/2,2)</f>
        <v>234105.42</v>
      </c>
      <c r="L519" s="38">
        <v>0</v>
      </c>
      <c r="M519" s="38">
        <f>((J519*-0.03)-SUM('CSI Admin to Date'!D27:M27))/2</f>
        <v>-7023.1612214285706</v>
      </c>
      <c r="N519" s="38"/>
      <c r="O519" s="1">
        <f t="shared" si="48"/>
        <v>227082.25877857144</v>
      </c>
    </row>
    <row r="520" spans="1:15" ht="12.75" x14ac:dyDescent="0.2">
      <c r="A520" s="29" t="s">
        <v>103</v>
      </c>
      <c r="B520" s="12" t="s">
        <v>63</v>
      </c>
      <c r="C520" s="7" t="s">
        <v>11</v>
      </c>
      <c r="D520" s="21" t="s">
        <v>39</v>
      </c>
      <c r="E520" s="7" t="s">
        <v>138</v>
      </c>
      <c r="G520" s="31">
        <v>391</v>
      </c>
      <c r="H520" s="31"/>
      <c r="I520" s="38">
        <v>9181.7177884900011</v>
      </c>
      <c r="J520" s="38">
        <f t="shared" si="49"/>
        <v>3590051.66</v>
      </c>
      <c r="K520" s="38">
        <f>ROUND((J520-SUM('Entitlement to Date'!E28:N28))/2,2)</f>
        <v>298253.71000000002</v>
      </c>
      <c r="L520" s="38">
        <v>0</v>
      </c>
      <c r="M520" s="38">
        <f>((J520*-0.03)-SUM('CSI Admin to Date'!D28:M28))/2</f>
        <v>-8947.6118249999927</v>
      </c>
      <c r="N520" s="38">
        <v>-42339.08</v>
      </c>
      <c r="O520" s="1">
        <f t="shared" si="48"/>
        <v>246967.01817500003</v>
      </c>
    </row>
    <row r="521" spans="1:15" ht="12.75" x14ac:dyDescent="0.2">
      <c r="A521" s="29" t="s">
        <v>104</v>
      </c>
      <c r="B521" s="12" t="s">
        <v>54</v>
      </c>
      <c r="C521" s="1" t="s">
        <v>54</v>
      </c>
      <c r="D521" s="21" t="s">
        <v>66</v>
      </c>
      <c r="E521" s="1" t="s">
        <v>53</v>
      </c>
      <c r="G521" s="31">
        <v>720.1</v>
      </c>
      <c r="H521" s="31"/>
      <c r="I521" s="39">
        <v>8789.0400000000009</v>
      </c>
      <c r="J521" s="38">
        <f t="shared" si="49"/>
        <v>6328987.7000000002</v>
      </c>
      <c r="K521" s="38">
        <f>ROUND((J521-SUM('Entitlement to Date'!E29:N29))/2,2)</f>
        <v>537048.78</v>
      </c>
      <c r="L521" s="38">
        <v>0</v>
      </c>
      <c r="M521" s="38">
        <f>((J521*-0.03)-SUM('CSI Admin to Date'!D29:M29))/2</f>
        <v>-16111.460732142863</v>
      </c>
      <c r="N521" s="38">
        <v>-39475.339999999997</v>
      </c>
      <c r="O521" s="1">
        <f t="shared" si="48"/>
        <v>481461.97926785715</v>
      </c>
    </row>
    <row r="522" spans="1:15" ht="12.75" x14ac:dyDescent="0.2">
      <c r="A522" s="29" t="s">
        <v>105</v>
      </c>
      <c r="B522" s="12" t="s">
        <v>61</v>
      </c>
      <c r="C522" s="7" t="s">
        <v>12</v>
      </c>
      <c r="D522" s="21" t="s">
        <v>40</v>
      </c>
      <c r="E522" s="7" t="s">
        <v>129</v>
      </c>
      <c r="G522" s="31">
        <v>198.5</v>
      </c>
      <c r="H522" s="31"/>
      <c r="I522" s="38">
        <v>8849.1455093599998</v>
      </c>
      <c r="J522" s="38">
        <f t="shared" si="49"/>
        <v>1756555.38</v>
      </c>
      <c r="K522" s="38">
        <f>ROUND((J522-SUM('Entitlement to Date'!E30:N30))/2,2)</f>
        <v>151462.66</v>
      </c>
      <c r="L522" s="38">
        <v>0</v>
      </c>
      <c r="M522" s="38">
        <f>((J522*-0.03)-SUM('CSI Admin to Date'!D30:M30))/2</f>
        <v>-4543.8828321428555</v>
      </c>
      <c r="N522" s="38"/>
      <c r="O522" s="1">
        <f t="shared" si="48"/>
        <v>146918.77716785716</v>
      </c>
    </row>
    <row r="523" spans="1:15" ht="12.75" x14ac:dyDescent="0.2">
      <c r="A523" s="29" t="s">
        <v>105</v>
      </c>
      <c r="B523" s="12" t="s">
        <v>61</v>
      </c>
      <c r="C523" s="1" t="s">
        <v>12</v>
      </c>
      <c r="D523" s="21" t="s">
        <v>41</v>
      </c>
      <c r="E523" s="1" t="s">
        <v>13</v>
      </c>
      <c r="G523" s="31">
        <v>255.5</v>
      </c>
      <c r="H523" s="31"/>
      <c r="I523" s="38">
        <v>8671.0055093600004</v>
      </c>
      <c r="J523" s="38">
        <f t="shared" si="49"/>
        <v>2215441.91</v>
      </c>
      <c r="K523" s="38">
        <f>ROUND((J523-SUM('Entitlement to Date'!E31:N31))/2,2)</f>
        <v>189159.07</v>
      </c>
      <c r="L523" s="38">
        <v>0</v>
      </c>
      <c r="M523" s="38">
        <f>((J523*-0.03)-SUM('CSI Admin to Date'!D31:M31))/2</f>
        <v>-5674.7710535714286</v>
      </c>
      <c r="N523" s="38"/>
      <c r="O523" s="1">
        <f t="shared" si="48"/>
        <v>183484.29894642858</v>
      </c>
    </row>
    <row r="524" spans="1:15" ht="12.75" x14ac:dyDescent="0.2">
      <c r="A524" s="29" t="s">
        <v>106</v>
      </c>
      <c r="B524" s="12" t="s">
        <v>62</v>
      </c>
      <c r="C524" s="1" t="s">
        <v>14</v>
      </c>
      <c r="D524" s="21" t="s">
        <v>86</v>
      </c>
      <c r="E524" s="1" t="s">
        <v>136</v>
      </c>
      <c r="G524" s="31">
        <v>300</v>
      </c>
      <c r="H524" s="31"/>
      <c r="I524" s="38">
        <v>8527.58</v>
      </c>
      <c r="J524" s="38">
        <f t="shared" si="49"/>
        <v>2558274</v>
      </c>
      <c r="K524" s="38">
        <f>ROUND((J524-SUM('Entitlement to Date'!E32:N32))/2,2)</f>
        <v>189420.95</v>
      </c>
      <c r="L524" s="38">
        <v>0</v>
      </c>
      <c r="M524" s="38">
        <f>((J524*-0.03)-SUM('CSI Admin to Date'!D32:M32))/2</f>
        <v>-5682.6278571428593</v>
      </c>
      <c r="N524" s="38"/>
      <c r="O524" s="1">
        <f t="shared" si="48"/>
        <v>183738.32214285716</v>
      </c>
    </row>
    <row r="525" spans="1:15" ht="12.75" x14ac:dyDescent="0.2">
      <c r="A525" s="29" t="s">
        <v>106</v>
      </c>
      <c r="B525" s="12" t="s">
        <v>62</v>
      </c>
      <c r="C525" s="1" t="s">
        <v>14</v>
      </c>
      <c r="D525" s="21" t="s">
        <v>85</v>
      </c>
      <c r="E525" s="1" t="s">
        <v>90</v>
      </c>
      <c r="G525" s="31">
        <v>185.1</v>
      </c>
      <c r="H525" s="31"/>
      <c r="I525" s="38">
        <v>8527.58</v>
      </c>
      <c r="J525" s="38">
        <f t="shared" si="49"/>
        <v>1578455.06</v>
      </c>
      <c r="K525" s="38">
        <f>ROUND((J525-SUM('Entitlement to Date'!E33:N33))/2,2)</f>
        <v>130279.28</v>
      </c>
      <c r="L525" s="38">
        <v>0</v>
      </c>
      <c r="M525" s="38">
        <f>((J525*-0.03)-SUM('CSI Admin to Date'!D33:M33))/2</f>
        <v>-3908.3766607142861</v>
      </c>
      <c r="N525" s="38"/>
      <c r="O525" s="1">
        <f t="shared" si="48"/>
        <v>126370.90333928571</v>
      </c>
    </row>
    <row r="526" spans="1:15" ht="12.75" x14ac:dyDescent="0.2">
      <c r="A526" s="29" t="s">
        <v>106</v>
      </c>
      <c r="B526" s="12" t="s">
        <v>62</v>
      </c>
      <c r="C526" s="1" t="s">
        <v>14</v>
      </c>
      <c r="D526" s="21" t="s">
        <v>42</v>
      </c>
      <c r="E526" s="1" t="s">
        <v>132</v>
      </c>
      <c r="G526" s="31">
        <v>151.5</v>
      </c>
      <c r="H526" s="31"/>
      <c r="I526" s="38">
        <v>8527.58</v>
      </c>
      <c r="J526" s="38">
        <f t="shared" si="49"/>
        <v>1291928.3700000001</v>
      </c>
      <c r="K526" s="38">
        <f>ROUND((J526-SUM('Entitlement to Date'!E34:N34))/2,2)</f>
        <v>76940.039999999994</v>
      </c>
      <c r="L526" s="38">
        <v>0</v>
      </c>
      <c r="M526" s="38">
        <f>((J526*-0.03)-SUM('CSI Admin to Date'!D34:M34))/2</f>
        <v>-2308.1987785714264</v>
      </c>
      <c r="N526" s="38"/>
      <c r="O526" s="1">
        <f t="shared" si="48"/>
        <v>74631.841221428564</v>
      </c>
    </row>
    <row r="527" spans="1:15" ht="12.75" x14ac:dyDescent="0.2">
      <c r="A527" s="29" t="s">
        <v>106</v>
      </c>
      <c r="B527" s="12" t="s">
        <v>62</v>
      </c>
      <c r="C527" s="1" t="s">
        <v>14</v>
      </c>
      <c r="D527" s="21" t="s">
        <v>111</v>
      </c>
      <c r="E527" s="1" t="s">
        <v>133</v>
      </c>
      <c r="G527" s="31">
        <v>519.79999999999995</v>
      </c>
      <c r="H527" s="31"/>
      <c r="I527" s="38">
        <v>8527.58</v>
      </c>
      <c r="J527" s="38">
        <f t="shared" si="49"/>
        <v>4432636.08</v>
      </c>
      <c r="K527" s="38">
        <f>ROUND((J527-SUM('Entitlement to Date'!E35:N35))/2,2)</f>
        <v>371452.98</v>
      </c>
      <c r="L527" s="38">
        <v>0</v>
      </c>
      <c r="M527" s="38">
        <f>((J527*-0.03)-SUM('CSI Admin to Date'!D35:M35))/2</f>
        <v>-11143.590749999996</v>
      </c>
      <c r="N527" s="38"/>
      <c r="O527" s="1">
        <f t="shared" si="48"/>
        <v>360309.38925000001</v>
      </c>
    </row>
    <row r="528" spans="1:15" ht="12.75" x14ac:dyDescent="0.2">
      <c r="A528" s="29" t="s">
        <v>106</v>
      </c>
      <c r="B528" s="12" t="s">
        <v>62</v>
      </c>
      <c r="C528" s="1" t="s">
        <v>14</v>
      </c>
      <c r="D528" s="21" t="s">
        <v>87</v>
      </c>
      <c r="E528" s="1" t="s">
        <v>134</v>
      </c>
      <c r="G528" s="31">
        <v>706.8</v>
      </c>
      <c r="H528" s="31"/>
      <c r="I528" s="38">
        <v>8527.58</v>
      </c>
      <c r="J528" s="38">
        <f t="shared" si="49"/>
        <v>6027293.54</v>
      </c>
      <c r="K528" s="38">
        <f>ROUND((J528-SUM('Entitlement to Date'!E36:N36))/2,2)</f>
        <v>488272.9</v>
      </c>
      <c r="L528" s="38">
        <v>0</v>
      </c>
      <c r="M528" s="38">
        <f>((J528*-0.03)-SUM('CSI Admin to Date'!D36:M36))/2</f>
        <v>-14648.185828571426</v>
      </c>
      <c r="N528" s="38"/>
      <c r="O528" s="1">
        <f t="shared" si="48"/>
        <v>473624.71417142858</v>
      </c>
    </row>
    <row r="529" spans="1:15" ht="12.75" x14ac:dyDescent="0.2">
      <c r="A529" s="29" t="s">
        <v>106</v>
      </c>
      <c r="B529" s="12" t="s">
        <v>62</v>
      </c>
      <c r="C529" s="1" t="s">
        <v>14</v>
      </c>
      <c r="D529" s="21" t="s">
        <v>43</v>
      </c>
      <c r="E529" s="1" t="s">
        <v>135</v>
      </c>
      <c r="G529" s="31">
        <v>1192.5</v>
      </c>
      <c r="H529" s="31"/>
      <c r="I529" s="38">
        <v>8527.58</v>
      </c>
      <c r="J529" s="38">
        <f t="shared" si="49"/>
        <v>10169139.15</v>
      </c>
      <c r="K529" s="38">
        <f>ROUND((J529-SUM('Entitlement to Date'!E37:N37))/2,2)</f>
        <v>824902.35</v>
      </c>
      <c r="L529" s="38">
        <v>0</v>
      </c>
      <c r="M529" s="38">
        <f>((J529*-0.03)-SUM('CSI Admin to Date'!D37:M37))/2</f>
        <v>-24747.07287142858</v>
      </c>
      <c r="N529" s="38">
        <v>-176158.55</v>
      </c>
      <c r="O529" s="1">
        <f t="shared" si="48"/>
        <v>623996.72712857137</v>
      </c>
    </row>
    <row r="530" spans="1:15" ht="12.75" x14ac:dyDescent="0.2">
      <c r="A530" s="12" t="s">
        <v>106</v>
      </c>
      <c r="B530" s="12" t="s">
        <v>62</v>
      </c>
      <c r="C530" s="12" t="s">
        <v>14</v>
      </c>
      <c r="D530" s="21" t="s">
        <v>144</v>
      </c>
      <c r="E530" s="12" t="s">
        <v>145</v>
      </c>
      <c r="G530" s="31">
        <v>0</v>
      </c>
      <c r="H530" s="31"/>
      <c r="I530" s="38">
        <v>8527.58</v>
      </c>
      <c r="J530" s="38">
        <f t="shared" si="49"/>
        <v>0</v>
      </c>
      <c r="K530" s="38">
        <f>ROUND((J530-SUM('Entitlement to Date'!E38:N38))/2,2)</f>
        <v>-25302.53</v>
      </c>
      <c r="L530" s="38">
        <v>0</v>
      </c>
      <c r="M530" s="38">
        <f>((J530*-0.03)-SUM('CSI Admin to Date'!D38:M38))/2</f>
        <v>759.07857142857142</v>
      </c>
      <c r="N530" s="38"/>
      <c r="O530" s="1">
        <f t="shared" si="48"/>
        <v>-24543.451428571429</v>
      </c>
    </row>
    <row r="531" spans="1:15" ht="12.75" x14ac:dyDescent="0.2">
      <c r="A531" s="29" t="s">
        <v>107</v>
      </c>
      <c r="B531" s="12" t="s">
        <v>58</v>
      </c>
      <c r="C531" s="1" t="s">
        <v>15</v>
      </c>
      <c r="D531" s="21" t="s">
        <v>44</v>
      </c>
      <c r="E531" s="1" t="s">
        <v>16</v>
      </c>
      <c r="G531" s="31">
        <v>875.3</v>
      </c>
      <c r="H531" s="31"/>
      <c r="I531" s="38">
        <v>8527.58</v>
      </c>
      <c r="J531" s="38">
        <f t="shared" si="49"/>
        <v>7464190.7699999996</v>
      </c>
      <c r="K531" s="38">
        <f>ROUND((J531-SUM('Entitlement to Date'!E39:N39))/2,2)</f>
        <v>619201.46</v>
      </c>
      <c r="L531" s="38">
        <v>0</v>
      </c>
      <c r="M531" s="38">
        <f>((J531*-0.03)-SUM('CSI Admin to Date'!D39:M39))/2</f>
        <v>-18576.043907142841</v>
      </c>
      <c r="N531" s="38">
        <v>-110418.12</v>
      </c>
      <c r="O531" s="1">
        <f t="shared" si="48"/>
        <v>490207.29609285714</v>
      </c>
    </row>
    <row r="532" spans="1:15" ht="12.75" x14ac:dyDescent="0.2">
      <c r="A532" s="29" t="s">
        <v>107</v>
      </c>
      <c r="B532" s="12" t="s">
        <v>58</v>
      </c>
      <c r="C532" s="1" t="s">
        <v>15</v>
      </c>
      <c r="D532" s="21" t="s">
        <v>51</v>
      </c>
      <c r="E532" s="1" t="s">
        <v>131</v>
      </c>
      <c r="G532" s="31">
        <v>61</v>
      </c>
      <c r="H532" s="31"/>
      <c r="I532" s="38">
        <v>8527.58</v>
      </c>
      <c r="J532" s="38">
        <f t="shared" si="49"/>
        <v>520182.38</v>
      </c>
      <c r="K532" s="38">
        <f>ROUND((J532-SUM('Entitlement to Date'!E40:N40))/2,2)</f>
        <v>43917.69</v>
      </c>
      <c r="L532" s="38">
        <v>0</v>
      </c>
      <c r="M532" s="38">
        <f>((J532*-0.03)-SUM('CSI Admin to Date'!D40:M40))/2</f>
        <v>-1317.5316642857142</v>
      </c>
      <c r="N532" s="38"/>
      <c r="O532" s="1">
        <f t="shared" si="48"/>
        <v>42600.158335714288</v>
      </c>
    </row>
    <row r="533" spans="1:15" ht="12.75" x14ac:dyDescent="0.2">
      <c r="A533" s="29" t="s">
        <v>45</v>
      </c>
      <c r="B533" s="12" t="s">
        <v>151</v>
      </c>
      <c r="C533" s="12" t="s">
        <v>146</v>
      </c>
      <c r="D533" s="21" t="s">
        <v>147</v>
      </c>
      <c r="E533" s="12" t="s">
        <v>148</v>
      </c>
      <c r="G533" s="31">
        <v>27</v>
      </c>
      <c r="H533" s="31"/>
      <c r="I533" s="38">
        <v>9130.9542036300008</v>
      </c>
      <c r="J533" s="38">
        <f t="shared" si="49"/>
        <v>246535.76</v>
      </c>
      <c r="K533" s="38">
        <f>ROUND((J533-SUM('Entitlement to Date'!E41:N41))/2,2)</f>
        <v>20340.669999999998</v>
      </c>
      <c r="L533" s="38">
        <v>0</v>
      </c>
      <c r="M533" s="38">
        <f>((J533*-0.03)-SUM('CSI Admin to Date'!D41:M41))/2</f>
        <v>-610.21882500000038</v>
      </c>
      <c r="N533" s="38"/>
      <c r="O533" s="1">
        <f t="shared" si="48"/>
        <v>19730.451174999998</v>
      </c>
    </row>
    <row r="534" spans="1:15" ht="12.75" x14ac:dyDescent="0.2">
      <c r="A534" s="29" t="s">
        <v>108</v>
      </c>
      <c r="B534" s="12" t="s">
        <v>65</v>
      </c>
      <c r="C534" s="1" t="s">
        <v>112</v>
      </c>
      <c r="D534" s="21" t="s">
        <v>47</v>
      </c>
      <c r="E534" s="1" t="s">
        <v>140</v>
      </c>
      <c r="G534" s="31">
        <v>127</v>
      </c>
      <c r="H534" s="31"/>
      <c r="I534" s="38">
        <v>8799.3887720799994</v>
      </c>
      <c r="J534" s="38">
        <f t="shared" si="49"/>
        <v>1117522.3700000001</v>
      </c>
      <c r="K534" s="38">
        <f>ROUND((J534-SUM('Entitlement to Date'!E42:N42))/2,2)</f>
        <v>89392.06</v>
      </c>
      <c r="L534" s="38">
        <v>0</v>
      </c>
      <c r="M534" s="38">
        <f>((J534*-0.03)-SUM('CSI Admin to Date'!D42:M42))/2</f>
        <v>-2681.7580035714291</v>
      </c>
      <c r="N534" s="38"/>
      <c r="O534" s="1">
        <f t="shared" si="48"/>
        <v>86710.301996428563</v>
      </c>
    </row>
    <row r="535" spans="1:15" x14ac:dyDescent="0.25">
      <c r="D535" s="40"/>
    </row>
    <row r="536" spans="1:15" x14ac:dyDescent="0.25">
      <c r="A536" s="42" t="s">
        <v>165</v>
      </c>
      <c r="B536" s="40"/>
      <c r="C536" s="43">
        <v>8195.2199999999993</v>
      </c>
      <c r="D536" s="40"/>
      <c r="G536" s="41">
        <f>SUM(G494:G535)</f>
        <v>20428.199999999997</v>
      </c>
      <c r="H536" s="41">
        <f>SUM(H494:H535)</f>
        <v>6</v>
      </c>
      <c r="J536" s="41">
        <f>SUM(J494:J535)</f>
        <v>180680903.28999999</v>
      </c>
      <c r="K536" s="41">
        <f t="shared" ref="K536:O536" si="50">SUM(K494:K535)</f>
        <v>14670093.58</v>
      </c>
      <c r="L536" s="41">
        <f t="shared" si="50"/>
        <v>0</v>
      </c>
      <c r="M536" s="41">
        <f t="shared" si="50"/>
        <v>-440102.78937857144</v>
      </c>
      <c r="N536" s="41">
        <f t="shared" si="50"/>
        <v>-1695894.0300000003</v>
      </c>
      <c r="O536" s="41">
        <f t="shared" si="50"/>
        <v>12534096.76062143</v>
      </c>
    </row>
    <row r="537" spans="1:15" x14ac:dyDescent="0.25">
      <c r="D537" s="40"/>
      <c r="O537" s="41">
        <f>O536-M536</f>
        <v>12974199.550000003</v>
      </c>
    </row>
    <row r="539" spans="1:15" ht="12.75" x14ac:dyDescent="0.2">
      <c r="A539" s="32" t="s">
        <v>150</v>
      </c>
      <c r="B539" s="32"/>
      <c r="C539" s="33"/>
      <c r="D539" s="33"/>
      <c r="E539" s="32"/>
      <c r="F539" s="18"/>
      <c r="G539" s="18"/>
      <c r="H539" s="18"/>
      <c r="I539" s="18"/>
      <c r="J539" s="18"/>
      <c r="K539" s="18"/>
      <c r="L539" s="18"/>
      <c r="M539" s="18"/>
      <c r="N539" s="18"/>
      <c r="O539" s="18"/>
    </row>
    <row r="540" spans="1:15" ht="63.75" x14ac:dyDescent="0.2">
      <c r="A540" s="34" t="s">
        <v>168</v>
      </c>
      <c r="B540" s="34"/>
      <c r="C540" s="33"/>
      <c r="D540" s="33" t="s">
        <v>20</v>
      </c>
      <c r="E540" s="32" t="s">
        <v>21</v>
      </c>
      <c r="F540" s="35"/>
      <c r="G540" s="36" t="s">
        <v>0</v>
      </c>
      <c r="H540" s="36" t="s">
        <v>164</v>
      </c>
      <c r="I540" s="36" t="s">
        <v>1</v>
      </c>
      <c r="J540" s="36" t="s">
        <v>2</v>
      </c>
      <c r="K540" s="36" t="s">
        <v>3</v>
      </c>
      <c r="L540" s="36" t="s">
        <v>4</v>
      </c>
      <c r="M540" s="36" t="s">
        <v>5</v>
      </c>
      <c r="N540" s="36" t="s">
        <v>17</v>
      </c>
      <c r="O540" s="36" t="s">
        <v>6</v>
      </c>
    </row>
    <row r="541" spans="1:15" x14ac:dyDescent="0.25">
      <c r="C541" s="41"/>
      <c r="D541" s="40"/>
      <c r="E541" s="41"/>
      <c r="F541" s="41"/>
      <c r="G541" s="37"/>
      <c r="H541" s="37"/>
      <c r="I541" s="38"/>
      <c r="J541" s="38"/>
      <c r="K541" s="38"/>
      <c r="L541" s="38"/>
      <c r="M541" s="38"/>
      <c r="N541" s="38"/>
      <c r="O541" s="1"/>
    </row>
    <row r="542" spans="1:15" ht="12.75" x14ac:dyDescent="0.2">
      <c r="A542" s="29" t="s">
        <v>93</v>
      </c>
      <c r="B542" s="12" t="s">
        <v>56</v>
      </c>
      <c r="C542" s="1" t="s">
        <v>109</v>
      </c>
      <c r="D542" s="21" t="s">
        <v>23</v>
      </c>
      <c r="E542" s="1" t="s">
        <v>114</v>
      </c>
      <c r="G542" s="31">
        <v>1854</v>
      </c>
      <c r="H542" s="31"/>
      <c r="I542" s="38">
        <v>8681.20451091</v>
      </c>
      <c r="J542" s="38">
        <f t="shared" ref="J542:J543" si="51">ROUND(G542*I542,2)</f>
        <v>16094953.16</v>
      </c>
      <c r="K542" s="38">
        <f>ROUND((J542-SUM('Entitlement to Date'!E2:O2))/1,2)</f>
        <v>1312531.18</v>
      </c>
      <c r="L542" s="38">
        <v>0</v>
      </c>
      <c r="M542" s="38">
        <f>ROUND(((J542*-0.03)-SUM('CSI Admin to Date'!D2:N2))/1,2)</f>
        <v>-39375.93</v>
      </c>
      <c r="N542" s="38">
        <v>-185822.25</v>
      </c>
      <c r="O542" s="1">
        <f t="shared" ref="O542:O582" si="52">K542+L542+M542+N542</f>
        <v>1087333</v>
      </c>
    </row>
    <row r="543" spans="1:15" ht="12.75" x14ac:dyDescent="0.2">
      <c r="A543" s="29" t="s">
        <v>93</v>
      </c>
      <c r="B543" s="12" t="s">
        <v>56</v>
      </c>
      <c r="C543" s="1" t="s">
        <v>109</v>
      </c>
      <c r="D543" s="21" t="s">
        <v>46</v>
      </c>
      <c r="E543" s="1" t="s">
        <v>115</v>
      </c>
      <c r="G543" s="31">
        <v>851</v>
      </c>
      <c r="H543" s="31"/>
      <c r="I543" s="38">
        <v>8932.3545109100014</v>
      </c>
      <c r="J543" s="38">
        <f t="shared" si="51"/>
        <v>7601433.6900000004</v>
      </c>
      <c r="K543" s="38">
        <f>ROUND((J543-SUM('Entitlement to Date'!E3:O3))/1,2)</f>
        <v>649821.78</v>
      </c>
      <c r="L543" s="38">
        <v>0</v>
      </c>
      <c r="M543" s="38">
        <f>ROUND(((J543*-0.03)-SUM('CSI Admin to Date'!D3:N3))/1,2)</f>
        <v>-19494.650000000001</v>
      </c>
      <c r="N543" s="38">
        <v>-77895.839999999997</v>
      </c>
      <c r="O543" s="1">
        <f t="shared" si="52"/>
        <v>552431.29</v>
      </c>
    </row>
    <row r="544" spans="1:15" ht="12.75" x14ac:dyDescent="0.2">
      <c r="A544" s="29" t="s">
        <v>93</v>
      </c>
      <c r="B544" s="12" t="s">
        <v>56</v>
      </c>
      <c r="C544" s="1" t="s">
        <v>109</v>
      </c>
      <c r="D544" s="21" t="s">
        <v>94</v>
      </c>
      <c r="E544" s="1" t="s">
        <v>116</v>
      </c>
      <c r="G544" s="31">
        <v>2112</v>
      </c>
      <c r="H544" s="31">
        <v>6</v>
      </c>
      <c r="I544" s="38">
        <v>9236.87451091</v>
      </c>
      <c r="J544" s="38">
        <f>ROUND((G544*I544)+(H544*C584),2)</f>
        <v>19557450.289999999</v>
      </c>
      <c r="K544" s="38">
        <f>ROUND((J544-SUM('Entitlement to Date'!E4:O4))/1,2)</f>
        <v>1679638.93</v>
      </c>
      <c r="L544" s="38">
        <v>0</v>
      </c>
      <c r="M544" s="38">
        <f>ROUND(((J544*-0.03)-SUM('CSI Admin to Date'!D4:N4))/1,2)</f>
        <v>-50389.17</v>
      </c>
      <c r="N544" s="38">
        <v>-177157.3</v>
      </c>
      <c r="O544" s="1">
        <f t="shared" si="52"/>
        <v>1452092.46</v>
      </c>
    </row>
    <row r="545" spans="1:15" ht="12.75" x14ac:dyDescent="0.2">
      <c r="A545" s="29" t="s">
        <v>95</v>
      </c>
      <c r="B545" s="12" t="s">
        <v>56</v>
      </c>
      <c r="C545" s="1" t="s">
        <v>7</v>
      </c>
      <c r="D545" s="21" t="s">
        <v>24</v>
      </c>
      <c r="E545" s="7" t="s">
        <v>122</v>
      </c>
      <c r="G545" s="31">
        <v>597.5</v>
      </c>
      <c r="H545" s="31"/>
      <c r="I545" s="38">
        <v>9520.5242439600006</v>
      </c>
      <c r="J545" s="38">
        <f t="shared" ref="J545:J582" si="53">ROUND(G545*I545,2)</f>
        <v>5688513.2400000002</v>
      </c>
      <c r="K545" s="38">
        <f>ROUND((J545-SUM('Entitlement to Date'!E5:O5))/1,2)</f>
        <v>420079.94</v>
      </c>
      <c r="L545" s="38">
        <v>0</v>
      </c>
      <c r="M545" s="38">
        <f>ROUND(((J545*-0.03)-SUM('CSI Admin to Date'!D5:N5))/1,2)</f>
        <v>-12602.4</v>
      </c>
      <c r="N545" s="38">
        <v>-159085.82999999999</v>
      </c>
      <c r="O545" s="1">
        <f t="shared" si="52"/>
        <v>248391.71</v>
      </c>
    </row>
    <row r="546" spans="1:15" ht="12.75" x14ac:dyDescent="0.2">
      <c r="A546" s="29" t="s">
        <v>96</v>
      </c>
      <c r="B546" s="12" t="s">
        <v>56</v>
      </c>
      <c r="C546" s="1" t="s">
        <v>55</v>
      </c>
      <c r="D546" s="21" t="s">
        <v>25</v>
      </c>
      <c r="E546" s="4" t="s">
        <v>121</v>
      </c>
      <c r="G546" s="31">
        <v>696.5</v>
      </c>
      <c r="H546" s="31"/>
      <c r="I546" s="38">
        <v>9006.92</v>
      </c>
      <c r="J546" s="38">
        <f t="shared" si="53"/>
        <v>6273319.7800000003</v>
      </c>
      <c r="K546" s="38">
        <f>ROUND((J546-SUM('Entitlement to Date'!E6:O6))/1,2)</f>
        <v>542462.30000000005</v>
      </c>
      <c r="L546" s="38">
        <v>0</v>
      </c>
      <c r="M546" s="38">
        <f>ROUND(((J546*-0.03)-SUM('CSI Admin to Date'!D6:N6))/1,2)</f>
        <v>-16273.87</v>
      </c>
      <c r="N546" s="38">
        <v>-36128.71</v>
      </c>
      <c r="O546" s="1">
        <f t="shared" si="52"/>
        <v>490059.72000000003</v>
      </c>
    </row>
    <row r="547" spans="1:15" ht="12.75" x14ac:dyDescent="0.2">
      <c r="A547" s="29" t="s">
        <v>97</v>
      </c>
      <c r="B547" s="12" t="s">
        <v>56</v>
      </c>
      <c r="C547" s="1" t="s">
        <v>113</v>
      </c>
      <c r="D547" s="21" t="s">
        <v>45</v>
      </c>
      <c r="E547" s="1" t="s">
        <v>141</v>
      </c>
      <c r="G547" s="31">
        <v>462</v>
      </c>
      <c r="H547" s="31"/>
      <c r="I547" s="38">
        <v>9083.9284417500003</v>
      </c>
      <c r="J547" s="38">
        <f t="shared" si="53"/>
        <v>4196774.9400000004</v>
      </c>
      <c r="K547" s="38">
        <f>ROUND((J547-SUM('Entitlement to Date'!E7:O7))/1,2)</f>
        <v>341567.19</v>
      </c>
      <c r="L547" s="38">
        <v>0</v>
      </c>
      <c r="M547" s="38">
        <f>ROUND(((J547*-0.03)-SUM('CSI Admin to Date'!D7:N7))/1,2)</f>
        <v>-10247.01</v>
      </c>
      <c r="N547" s="38">
        <v>-30304.68</v>
      </c>
      <c r="O547" s="1">
        <f t="shared" si="52"/>
        <v>301015.5</v>
      </c>
    </row>
    <row r="548" spans="1:15" x14ac:dyDescent="0.25">
      <c r="A548" s="29" t="s">
        <v>97</v>
      </c>
      <c r="B548" s="12" t="s">
        <v>56</v>
      </c>
      <c r="C548" s="41" t="s">
        <v>113</v>
      </c>
      <c r="D548" s="40" t="s">
        <v>26</v>
      </c>
      <c r="E548" s="41" t="s">
        <v>142</v>
      </c>
      <c r="G548" s="31">
        <v>249</v>
      </c>
      <c r="H548" s="31"/>
      <c r="I548" s="38">
        <v>9086.24844175</v>
      </c>
      <c r="J548" s="38">
        <f t="shared" si="53"/>
        <v>2262475.86</v>
      </c>
      <c r="K548" s="38">
        <f>ROUND((J548-SUM('Entitlement to Date'!E8:O8))/1,2)</f>
        <v>163567.07</v>
      </c>
      <c r="L548" s="38">
        <v>0</v>
      </c>
      <c r="M548" s="38">
        <f>ROUND(((J548*-0.03)-SUM('CSI Admin to Date'!D8:N8))/1,2)</f>
        <v>-4907.01</v>
      </c>
      <c r="N548" s="38">
        <v>-42453.15</v>
      </c>
      <c r="O548" s="1">
        <f t="shared" si="52"/>
        <v>116206.91</v>
      </c>
    </row>
    <row r="549" spans="1:15" x14ac:dyDescent="0.25">
      <c r="A549" s="29" t="s">
        <v>97</v>
      </c>
      <c r="B549" s="12" t="s">
        <v>56</v>
      </c>
      <c r="C549" s="41" t="s">
        <v>113</v>
      </c>
      <c r="D549" s="40" t="s">
        <v>27</v>
      </c>
      <c r="E549" s="41" t="s">
        <v>143</v>
      </c>
      <c r="G549" s="31">
        <v>245</v>
      </c>
      <c r="H549" s="31"/>
      <c r="I549" s="38">
        <v>9491.7384417499979</v>
      </c>
      <c r="J549" s="38">
        <f t="shared" si="53"/>
        <v>2325475.92</v>
      </c>
      <c r="K549" s="38">
        <f>ROUND((J549-SUM('Entitlement to Date'!E9:O9))/1,2)</f>
        <v>188873.60000000001</v>
      </c>
      <c r="L549" s="38">
        <v>0</v>
      </c>
      <c r="M549" s="38">
        <f>ROUND(((J549*-0.03)-SUM('CSI Admin to Date'!D9:N9))/1,2)</f>
        <v>-5666.21</v>
      </c>
      <c r="N549" s="38"/>
      <c r="O549" s="1">
        <f t="shared" si="52"/>
        <v>183207.39</v>
      </c>
    </row>
    <row r="550" spans="1:15" ht="12.75" x14ac:dyDescent="0.2">
      <c r="A550" s="29" t="s">
        <v>98</v>
      </c>
      <c r="B550" s="12" t="s">
        <v>59</v>
      </c>
      <c r="C550" s="1" t="s">
        <v>18</v>
      </c>
      <c r="D550" s="21" t="s">
        <v>50</v>
      </c>
      <c r="E550" s="1" t="s">
        <v>117</v>
      </c>
      <c r="G550" s="31">
        <v>449.5</v>
      </c>
      <c r="H550" s="31"/>
      <c r="I550" s="38">
        <v>9192.3830895899991</v>
      </c>
      <c r="J550" s="38">
        <f t="shared" si="53"/>
        <v>4131976.2</v>
      </c>
      <c r="K550" s="38">
        <f>ROUND((J550-SUM('Entitlement to Date'!E10:O10))/1,2)</f>
        <v>336648.74</v>
      </c>
      <c r="L550" s="38">
        <v>0</v>
      </c>
      <c r="M550" s="38">
        <f>ROUND(((J550*-0.03)-SUM('CSI Admin to Date'!D10:N10))/1,2)</f>
        <v>-10099.459999999999</v>
      </c>
      <c r="N550" s="38">
        <v>-208368.71</v>
      </c>
      <c r="O550" s="1">
        <f t="shared" si="52"/>
        <v>118180.56999999998</v>
      </c>
    </row>
    <row r="551" spans="1:15" ht="12.75" x14ac:dyDescent="0.2">
      <c r="A551" s="29" t="s">
        <v>98</v>
      </c>
      <c r="B551" s="12" t="s">
        <v>59</v>
      </c>
      <c r="C551" s="1" t="s">
        <v>18</v>
      </c>
      <c r="D551" s="21" t="s">
        <v>28</v>
      </c>
      <c r="E551" s="1" t="s">
        <v>118</v>
      </c>
      <c r="G551" s="31">
        <v>272.5</v>
      </c>
      <c r="H551" s="31"/>
      <c r="I551" s="38">
        <v>9606.7730895899986</v>
      </c>
      <c r="J551" s="38">
        <f t="shared" si="53"/>
        <v>2617845.67</v>
      </c>
      <c r="K551" s="38">
        <f>ROUND((J551-SUM('Entitlement to Date'!E11:O11))/1,2)</f>
        <v>208664.59</v>
      </c>
      <c r="L551" s="38">
        <v>0</v>
      </c>
      <c r="M551" s="38">
        <f>ROUND(((J551*-0.03)-SUM('CSI Admin to Date'!D11:N11))/1,2)</f>
        <v>-6259.94</v>
      </c>
      <c r="N551" s="38"/>
      <c r="O551" s="1">
        <f t="shared" si="52"/>
        <v>202404.65</v>
      </c>
    </row>
    <row r="552" spans="1:15" ht="12.75" x14ac:dyDescent="0.2">
      <c r="A552" s="29" t="s">
        <v>98</v>
      </c>
      <c r="B552" s="12" t="s">
        <v>59</v>
      </c>
      <c r="C552" s="1" t="s">
        <v>18</v>
      </c>
      <c r="D552" s="21" t="s">
        <v>29</v>
      </c>
      <c r="E552" s="1" t="s">
        <v>119</v>
      </c>
      <c r="G552" s="31">
        <v>142</v>
      </c>
      <c r="H552" s="31"/>
      <c r="I552" s="38">
        <v>10055.823089590001</v>
      </c>
      <c r="J552" s="38">
        <f t="shared" si="53"/>
        <v>1427926.88</v>
      </c>
      <c r="K552" s="38">
        <f>ROUND((J552-SUM('Entitlement to Date'!E12:O12))/1,2)</f>
        <v>106236.45</v>
      </c>
      <c r="L552" s="38">
        <v>0</v>
      </c>
      <c r="M552" s="38">
        <f>ROUND(((J552*-0.03)-SUM('CSI Admin to Date'!D12:N12))/1,2)</f>
        <v>-3187.1</v>
      </c>
      <c r="N552" s="38"/>
      <c r="O552" s="1">
        <f t="shared" si="52"/>
        <v>103049.34999999999</v>
      </c>
    </row>
    <row r="553" spans="1:15" ht="12.75" x14ac:dyDescent="0.2">
      <c r="A553" s="29" t="s">
        <v>98</v>
      </c>
      <c r="B553" s="12" t="s">
        <v>59</v>
      </c>
      <c r="C553" s="1" t="s">
        <v>18</v>
      </c>
      <c r="D553" s="21" t="s">
        <v>67</v>
      </c>
      <c r="E553" s="1" t="s">
        <v>120</v>
      </c>
      <c r="G553" s="31">
        <v>86</v>
      </c>
      <c r="H553" s="31"/>
      <c r="I553" s="38">
        <v>10029.593089590002</v>
      </c>
      <c r="J553" s="38">
        <f t="shared" si="53"/>
        <v>862545.01</v>
      </c>
      <c r="K553" s="38">
        <f>ROUND((J553-SUM('Entitlement to Date'!E13:O13))/1,2)</f>
        <v>69890.570000000007</v>
      </c>
      <c r="L553" s="38">
        <v>0</v>
      </c>
      <c r="M553" s="38">
        <f>ROUND(((J553*-0.03)-SUM('CSI Admin to Date'!D13:N13))/1,2)</f>
        <v>-2096.7199999999998</v>
      </c>
      <c r="N553" s="38"/>
      <c r="O553" s="1">
        <f t="shared" si="52"/>
        <v>67793.850000000006</v>
      </c>
    </row>
    <row r="554" spans="1:15" ht="12.75" x14ac:dyDescent="0.2">
      <c r="A554" s="29" t="s">
        <v>99</v>
      </c>
      <c r="B554" s="12" t="s">
        <v>64</v>
      </c>
      <c r="C554" s="1" t="s">
        <v>22</v>
      </c>
      <c r="D554" s="21" t="s">
        <v>52</v>
      </c>
      <c r="E554" s="1" t="s">
        <v>139</v>
      </c>
      <c r="G554" s="31">
        <v>117</v>
      </c>
      <c r="H554" s="31"/>
      <c r="I554" s="38">
        <v>8547.2355933899998</v>
      </c>
      <c r="J554" s="38">
        <f t="shared" si="53"/>
        <v>1000026.56</v>
      </c>
      <c r="K554" s="38">
        <f>ROUND((J554-SUM('Entitlement to Date'!E14:O14))/1,2)</f>
        <v>84426.1</v>
      </c>
      <c r="L554" s="38">
        <v>0</v>
      </c>
      <c r="M554" s="38">
        <f>ROUND(((J554*-0.03)-SUM('CSI Admin to Date'!D14:N14))/1,2)</f>
        <v>-2532.7800000000002</v>
      </c>
      <c r="N554" s="38"/>
      <c r="O554" s="1">
        <f t="shared" si="52"/>
        <v>81893.320000000007</v>
      </c>
    </row>
    <row r="555" spans="1:15" ht="12.75" x14ac:dyDescent="0.2">
      <c r="A555" s="29" t="s">
        <v>100</v>
      </c>
      <c r="B555" s="12" t="s">
        <v>57</v>
      </c>
      <c r="C555" s="1" t="s">
        <v>57</v>
      </c>
      <c r="D555" s="21" t="s">
        <v>110</v>
      </c>
      <c r="E555" s="1" t="s">
        <v>127</v>
      </c>
      <c r="G555" s="31">
        <v>792.9</v>
      </c>
      <c r="H555" s="31"/>
      <c r="I555" s="39">
        <v>8666.4500000000007</v>
      </c>
      <c r="J555" s="38">
        <f t="shared" si="53"/>
        <v>6871628.21</v>
      </c>
      <c r="K555" s="38">
        <f>ROUND((J555-SUM('Entitlement to Date'!E15:O15))/1,2)</f>
        <v>578989.56999999995</v>
      </c>
      <c r="L555" s="38">
        <v>0</v>
      </c>
      <c r="M555" s="38">
        <f>ROUND(((J555*-0.03)-SUM('CSI Admin to Date'!D15:N15))/1,2)</f>
        <v>-17369.689999999999</v>
      </c>
      <c r="N555" s="38"/>
      <c r="O555" s="1">
        <f t="shared" si="52"/>
        <v>561619.88</v>
      </c>
    </row>
    <row r="556" spans="1:15" ht="12.75" x14ac:dyDescent="0.2">
      <c r="A556" s="29" t="s">
        <v>100</v>
      </c>
      <c r="B556" s="12" t="s">
        <v>57</v>
      </c>
      <c r="C556" s="1" t="s">
        <v>57</v>
      </c>
      <c r="D556" s="21" t="s">
        <v>30</v>
      </c>
      <c r="E556" s="1" t="s">
        <v>128</v>
      </c>
      <c r="G556" s="31">
        <v>987.5</v>
      </c>
      <c r="H556" s="31"/>
      <c r="I556" s="38">
        <v>8623.9761726800007</v>
      </c>
      <c r="J556" s="38">
        <f t="shared" si="53"/>
        <v>8516176.4700000007</v>
      </c>
      <c r="K556" s="38">
        <f>ROUND((J556-SUM('Entitlement to Date'!E16:O16))/1,2)</f>
        <v>616343.61</v>
      </c>
      <c r="L556" s="38">
        <v>0</v>
      </c>
      <c r="M556" s="38">
        <f>ROUND(((J556*-0.03)-SUM('CSI Admin to Date'!D16:N16))/1,2)</f>
        <v>-18490.310000000001</v>
      </c>
      <c r="N556" s="38">
        <v>-287747.26</v>
      </c>
      <c r="O556" s="1">
        <f t="shared" si="52"/>
        <v>310106.03999999992</v>
      </c>
    </row>
    <row r="557" spans="1:15" ht="12.75" x14ac:dyDescent="0.2">
      <c r="A557" s="29" t="s">
        <v>101</v>
      </c>
      <c r="B557" s="12" t="s">
        <v>8</v>
      </c>
      <c r="C557" s="1" t="s">
        <v>8</v>
      </c>
      <c r="D557" s="21" t="s">
        <v>31</v>
      </c>
      <c r="E557" s="1" t="s">
        <v>130</v>
      </c>
      <c r="G557" s="31">
        <v>314</v>
      </c>
      <c r="H557" s="31"/>
      <c r="I557" s="38">
        <v>9204.8866222699999</v>
      </c>
      <c r="J557" s="38">
        <f t="shared" si="53"/>
        <v>2890334.4</v>
      </c>
      <c r="K557" s="38">
        <f>ROUND((J557-SUM('Entitlement to Date'!E17:O17))/1,2)</f>
        <v>236912.81</v>
      </c>
      <c r="L557" s="38">
        <v>0</v>
      </c>
      <c r="M557" s="38">
        <f>ROUND(((J557*-0.03)-SUM('CSI Admin to Date'!D17:N17))/1,2)</f>
        <v>-7107.38</v>
      </c>
      <c r="N557" s="38"/>
      <c r="O557" s="1">
        <f t="shared" si="52"/>
        <v>229805.43</v>
      </c>
    </row>
    <row r="558" spans="1:15" ht="12.75" x14ac:dyDescent="0.2">
      <c r="A558" s="29" t="s">
        <v>102</v>
      </c>
      <c r="B558" s="12" t="s">
        <v>60</v>
      </c>
      <c r="C558" s="1" t="s">
        <v>9</v>
      </c>
      <c r="D558" s="21" t="s">
        <v>88</v>
      </c>
      <c r="E558" s="4" t="s">
        <v>89</v>
      </c>
      <c r="G558" s="31">
        <v>411</v>
      </c>
      <c r="H558" s="31"/>
      <c r="I558" s="38">
        <v>9036.1149833599993</v>
      </c>
      <c r="J558" s="38">
        <f t="shared" si="53"/>
        <v>3713843.26</v>
      </c>
      <c r="K558" s="38">
        <f>ROUND((J558-SUM('Entitlement to Date'!E18:O18))/1,2)</f>
        <v>311628.42</v>
      </c>
      <c r="L558" s="38">
        <v>0</v>
      </c>
      <c r="M558" s="38">
        <f>ROUND(((J558*-0.03)-SUM('CSI Admin to Date'!D18:N18))/1,2)</f>
        <v>-9348.85</v>
      </c>
      <c r="N558" s="38"/>
      <c r="O558" s="1">
        <f t="shared" si="52"/>
        <v>302279.57</v>
      </c>
    </row>
    <row r="559" spans="1:15" ht="12.75" x14ac:dyDescent="0.2">
      <c r="A559" s="29" t="s">
        <v>102</v>
      </c>
      <c r="B559" s="12" t="s">
        <v>60</v>
      </c>
      <c r="C559" s="1" t="s">
        <v>9</v>
      </c>
      <c r="D559" s="21" t="s">
        <v>49</v>
      </c>
      <c r="E559" s="1" t="s">
        <v>48</v>
      </c>
      <c r="G559" s="31">
        <v>682.5</v>
      </c>
      <c r="H559" s="31"/>
      <c r="I559" s="38">
        <v>8647.2349833599983</v>
      </c>
      <c r="J559" s="38">
        <f t="shared" si="53"/>
        <v>5901737.8799999999</v>
      </c>
      <c r="K559" s="38">
        <f>ROUND((J559-SUM('Entitlement to Date'!E19:O19))/1,2)</f>
        <v>433646.81</v>
      </c>
      <c r="L559" s="38">
        <v>0</v>
      </c>
      <c r="M559" s="38">
        <f>ROUND(((J559*-0.03)-SUM('CSI Admin to Date'!D19:N19))/1,2)</f>
        <v>-13009.4</v>
      </c>
      <c r="N559" s="38">
        <v>-93484.84</v>
      </c>
      <c r="O559" s="1">
        <f t="shared" si="52"/>
        <v>327152.56999999995</v>
      </c>
    </row>
    <row r="560" spans="1:15" ht="12.75" x14ac:dyDescent="0.2">
      <c r="A560" s="29" t="s">
        <v>102</v>
      </c>
      <c r="B560" s="12" t="s">
        <v>60</v>
      </c>
      <c r="C560" s="1" t="s">
        <v>9</v>
      </c>
      <c r="D560" s="21" t="s">
        <v>33</v>
      </c>
      <c r="E560" s="1" t="s">
        <v>10</v>
      </c>
      <c r="G560" s="31">
        <v>403</v>
      </c>
      <c r="H560" s="31"/>
      <c r="I560" s="38">
        <v>8638.6649833599986</v>
      </c>
      <c r="J560" s="38">
        <f t="shared" si="53"/>
        <v>3481381.99</v>
      </c>
      <c r="K560" s="38">
        <f>ROUND((J560-SUM('Entitlement to Date'!E20:O20))/1,2)</f>
        <v>282661.76000000001</v>
      </c>
      <c r="L560" s="38">
        <v>0</v>
      </c>
      <c r="M560" s="38">
        <f>ROUND(((J560*-0.03)-SUM('CSI Admin to Date'!D20:N20))/1,2)</f>
        <v>-8479.85</v>
      </c>
      <c r="N560" s="38">
        <v>-42537.71</v>
      </c>
      <c r="O560" s="1">
        <f t="shared" si="52"/>
        <v>231644.20000000004</v>
      </c>
    </row>
    <row r="561" spans="1:15" ht="12.75" x14ac:dyDescent="0.2">
      <c r="A561" s="29" t="s">
        <v>102</v>
      </c>
      <c r="B561" s="12" t="s">
        <v>60</v>
      </c>
      <c r="C561" s="1" t="s">
        <v>9</v>
      </c>
      <c r="D561" s="21" t="s">
        <v>34</v>
      </c>
      <c r="E561" s="1" t="s">
        <v>123</v>
      </c>
      <c r="G561" s="31">
        <v>626</v>
      </c>
      <c r="H561" s="31"/>
      <c r="I561" s="38">
        <v>8527.58</v>
      </c>
      <c r="J561" s="38">
        <f t="shared" si="53"/>
        <v>5338265.08</v>
      </c>
      <c r="K561" s="38">
        <f>ROUND((J561-SUM('Entitlement to Date'!E21:O21))/1,2)</f>
        <v>420242.8</v>
      </c>
      <c r="L561" s="38">
        <v>0</v>
      </c>
      <c r="M561" s="38">
        <f>ROUND(((J561*-0.03)-SUM('CSI Admin to Date'!D21:N21))/1,2)</f>
        <v>-12607.28</v>
      </c>
      <c r="N561" s="38">
        <v>-85799.63</v>
      </c>
      <c r="O561" s="1">
        <f t="shared" si="52"/>
        <v>321835.88999999996</v>
      </c>
    </row>
    <row r="562" spans="1:15" ht="12.75" x14ac:dyDescent="0.2">
      <c r="A562" s="29" t="s">
        <v>102</v>
      </c>
      <c r="B562" s="12" t="s">
        <v>60</v>
      </c>
      <c r="C562" s="1" t="s">
        <v>9</v>
      </c>
      <c r="D562" s="21" t="s">
        <v>35</v>
      </c>
      <c r="E562" s="1" t="s">
        <v>124</v>
      </c>
      <c r="G562" s="31">
        <v>272.10000000000002</v>
      </c>
      <c r="H562" s="31"/>
      <c r="I562" s="38">
        <v>8760.9949833599985</v>
      </c>
      <c r="J562" s="38">
        <f t="shared" si="53"/>
        <v>2383866.73</v>
      </c>
      <c r="K562" s="38">
        <f>ROUND((J562-SUM('Entitlement to Date'!E22:O22))/1,2)</f>
        <v>195196.53</v>
      </c>
      <c r="L562" s="38">
        <v>0</v>
      </c>
      <c r="M562" s="38">
        <f>ROUND(((J562*-0.03)-SUM('CSI Admin to Date'!D22:N22))/1,2)</f>
        <v>-5855.89</v>
      </c>
      <c r="N562" s="38"/>
      <c r="O562" s="1">
        <f t="shared" si="52"/>
        <v>189340.63999999998</v>
      </c>
    </row>
    <row r="563" spans="1:15" ht="12.75" x14ac:dyDescent="0.2">
      <c r="A563" s="29" t="s">
        <v>102</v>
      </c>
      <c r="B563" s="12" t="s">
        <v>60</v>
      </c>
      <c r="C563" s="1" t="s">
        <v>9</v>
      </c>
      <c r="D563" s="21" t="s">
        <v>37</v>
      </c>
      <c r="E563" s="1" t="s">
        <v>125</v>
      </c>
      <c r="G563" s="31">
        <v>307</v>
      </c>
      <c r="H563" s="31"/>
      <c r="I563" s="38">
        <v>8766.014983359999</v>
      </c>
      <c r="J563" s="38">
        <f t="shared" si="53"/>
        <v>2691166.6</v>
      </c>
      <c r="K563" s="38">
        <f>ROUND((J563-SUM('Entitlement to Date'!E23:O23))/1,2)</f>
        <v>216478.06</v>
      </c>
      <c r="L563" s="38">
        <v>0</v>
      </c>
      <c r="M563" s="38">
        <f>ROUND(((J563*-0.03)-SUM('CSI Admin to Date'!D23:N23))/1,2)</f>
        <v>-6494.34</v>
      </c>
      <c r="N563" s="38">
        <v>-17523.8</v>
      </c>
      <c r="O563" s="1">
        <f t="shared" si="52"/>
        <v>192459.92</v>
      </c>
    </row>
    <row r="564" spans="1:15" ht="12.75" x14ac:dyDescent="0.2">
      <c r="A564" s="29" t="s">
        <v>102</v>
      </c>
      <c r="B564" s="12" t="s">
        <v>60</v>
      </c>
      <c r="C564" s="1" t="s">
        <v>9</v>
      </c>
      <c r="D564" s="21" t="s">
        <v>84</v>
      </c>
      <c r="E564" s="1" t="s">
        <v>91</v>
      </c>
      <c r="G564" s="31">
        <v>213</v>
      </c>
      <c r="H564" s="31"/>
      <c r="I564" s="38">
        <v>8865.7749833599992</v>
      </c>
      <c r="J564" s="38">
        <f t="shared" si="53"/>
        <v>1888410.07</v>
      </c>
      <c r="K564" s="38">
        <f>ROUND((J564-SUM('Entitlement to Date'!E24:O24))/1,2)</f>
        <v>139048.53</v>
      </c>
      <c r="L564" s="38">
        <v>0</v>
      </c>
      <c r="M564" s="38">
        <f>ROUND(((J564*-0.03)-SUM('CSI Admin to Date'!D24:N24))/1,2)</f>
        <v>-4171.45</v>
      </c>
      <c r="N564" s="38">
        <v>-25179.21</v>
      </c>
      <c r="O564" s="1">
        <f t="shared" si="52"/>
        <v>109697.87</v>
      </c>
    </row>
    <row r="565" spans="1:15" ht="12.75" x14ac:dyDescent="0.2">
      <c r="A565" s="29" t="s">
        <v>102</v>
      </c>
      <c r="B565" s="12" t="s">
        <v>60</v>
      </c>
      <c r="C565" s="7" t="s">
        <v>9</v>
      </c>
      <c r="D565" s="21" t="s">
        <v>36</v>
      </c>
      <c r="E565" s="7" t="s">
        <v>19</v>
      </c>
      <c r="G565" s="31">
        <v>358.5</v>
      </c>
      <c r="H565" s="31"/>
      <c r="I565" s="38">
        <v>8615.0249833599992</v>
      </c>
      <c r="J565" s="38">
        <f t="shared" si="53"/>
        <v>3088486.46</v>
      </c>
      <c r="K565" s="38">
        <f>ROUND((J565-SUM('Entitlement to Date'!E25:O25))/1,2)</f>
        <v>270279.96999999997</v>
      </c>
      <c r="L565" s="38">
        <v>0</v>
      </c>
      <c r="M565" s="38">
        <f>ROUND(((J565*-0.03)-SUM('CSI Admin to Date'!D25:N25))/1,2)</f>
        <v>-8108.4</v>
      </c>
      <c r="N565" s="38"/>
      <c r="O565" s="1">
        <f t="shared" si="52"/>
        <v>262171.56999999995</v>
      </c>
    </row>
    <row r="566" spans="1:15" ht="12.75" x14ac:dyDescent="0.2">
      <c r="A566" s="29" t="s">
        <v>102</v>
      </c>
      <c r="B566" s="12" t="s">
        <v>60</v>
      </c>
      <c r="C566" s="1" t="s">
        <v>9</v>
      </c>
      <c r="D566" s="21" t="s">
        <v>32</v>
      </c>
      <c r="E566" s="1" t="s">
        <v>126</v>
      </c>
      <c r="G566" s="31">
        <v>905.6</v>
      </c>
      <c r="H566" s="31"/>
      <c r="I566" s="38">
        <v>8542.2349833600001</v>
      </c>
      <c r="J566" s="38">
        <f t="shared" si="53"/>
        <v>7735848</v>
      </c>
      <c r="K566" s="38">
        <f>ROUND((J566-SUM('Entitlement to Date'!E26:O26))/1,2)</f>
        <v>625408.63</v>
      </c>
      <c r="L566" s="38">
        <v>0</v>
      </c>
      <c r="M566" s="38">
        <f>ROUND(((J566*-0.03)-SUM('CSI Admin to Date'!D26:N26))/1,2)</f>
        <v>-18762.259999999998</v>
      </c>
      <c r="N566" s="38">
        <v>-85268.34</v>
      </c>
      <c r="O566" s="1">
        <f t="shared" si="52"/>
        <v>521378.03</v>
      </c>
    </row>
    <row r="567" spans="1:15" ht="12.75" x14ac:dyDescent="0.2">
      <c r="A567" s="29" t="s">
        <v>103</v>
      </c>
      <c r="B567" s="12" t="s">
        <v>63</v>
      </c>
      <c r="C567" s="1" t="s">
        <v>11</v>
      </c>
      <c r="D567" s="21" t="s">
        <v>38</v>
      </c>
      <c r="E567" s="1" t="s">
        <v>137</v>
      </c>
      <c r="G567" s="31">
        <v>310</v>
      </c>
      <c r="H567" s="31"/>
      <c r="I567" s="38">
        <v>9167.2477884899999</v>
      </c>
      <c r="J567" s="38">
        <f t="shared" si="53"/>
        <v>2841846.81</v>
      </c>
      <c r="K567" s="38">
        <f>ROUND((J567-SUM('Entitlement to Date'!E27:O27))/1,2)</f>
        <v>234105.41</v>
      </c>
      <c r="L567" s="38">
        <v>0</v>
      </c>
      <c r="M567" s="38">
        <f>ROUND(((J567*-0.03)-SUM('CSI Admin to Date'!D27:N27))/1,2)</f>
        <v>-7023.16</v>
      </c>
      <c r="N567" s="38"/>
      <c r="O567" s="1">
        <f t="shared" si="52"/>
        <v>227082.25</v>
      </c>
    </row>
    <row r="568" spans="1:15" ht="12.75" x14ac:dyDescent="0.2">
      <c r="A568" s="29" t="s">
        <v>103</v>
      </c>
      <c r="B568" s="12" t="s">
        <v>63</v>
      </c>
      <c r="C568" s="7" t="s">
        <v>11</v>
      </c>
      <c r="D568" s="21" t="s">
        <v>39</v>
      </c>
      <c r="E568" s="7" t="s">
        <v>138</v>
      </c>
      <c r="G568" s="31">
        <v>391</v>
      </c>
      <c r="H568" s="31"/>
      <c r="I568" s="38">
        <v>9181.7177884900011</v>
      </c>
      <c r="J568" s="38">
        <f t="shared" si="53"/>
        <v>3590051.66</v>
      </c>
      <c r="K568" s="38">
        <f>ROUND((J568-SUM('Entitlement to Date'!E28:O28))/1,2)</f>
        <v>298253.7</v>
      </c>
      <c r="L568" s="38">
        <v>0</v>
      </c>
      <c r="M568" s="38">
        <f>ROUND(((J568*-0.03)-SUM('CSI Admin to Date'!D28:N28))/1,2)</f>
        <v>-8947.61</v>
      </c>
      <c r="N568" s="38">
        <v>-42338.48</v>
      </c>
      <c r="O568" s="1">
        <f t="shared" si="52"/>
        <v>246967.61000000002</v>
      </c>
    </row>
    <row r="569" spans="1:15" ht="12.75" x14ac:dyDescent="0.2">
      <c r="A569" s="29" t="s">
        <v>104</v>
      </c>
      <c r="B569" s="12" t="s">
        <v>54</v>
      </c>
      <c r="C569" s="1" t="s">
        <v>54</v>
      </c>
      <c r="D569" s="21" t="s">
        <v>66</v>
      </c>
      <c r="E569" s="1" t="s">
        <v>53</v>
      </c>
      <c r="G569" s="31">
        <v>720.1</v>
      </c>
      <c r="H569" s="31"/>
      <c r="I569" s="39">
        <v>8789.0400000000009</v>
      </c>
      <c r="J569" s="38">
        <f t="shared" si="53"/>
        <v>6328987.7000000002</v>
      </c>
      <c r="K569" s="38">
        <f>ROUND((J569-SUM('Entitlement to Date'!E29:O29))/1,2)</f>
        <v>537048.77</v>
      </c>
      <c r="L569" s="38">
        <v>0</v>
      </c>
      <c r="M569" s="38">
        <f>ROUND(((J569*-0.03)-SUM('CSI Admin to Date'!D29:N29))/1,2)</f>
        <v>-16111.46</v>
      </c>
      <c r="N569" s="38">
        <v>-39475.31</v>
      </c>
      <c r="O569" s="1">
        <f t="shared" si="52"/>
        <v>481462</v>
      </c>
    </row>
    <row r="570" spans="1:15" ht="12.75" x14ac:dyDescent="0.2">
      <c r="A570" s="29" t="s">
        <v>105</v>
      </c>
      <c r="B570" s="12" t="s">
        <v>61</v>
      </c>
      <c r="C570" s="7" t="s">
        <v>12</v>
      </c>
      <c r="D570" s="21" t="s">
        <v>40</v>
      </c>
      <c r="E570" s="7" t="s">
        <v>129</v>
      </c>
      <c r="G570" s="31">
        <v>198.5</v>
      </c>
      <c r="H570" s="31"/>
      <c r="I570" s="38">
        <v>8849.1455093599998</v>
      </c>
      <c r="J570" s="38">
        <f t="shared" si="53"/>
        <v>1756555.38</v>
      </c>
      <c r="K570" s="38">
        <f>ROUND((J570-SUM('Entitlement to Date'!E30:O30))/1,2)</f>
        <v>151462.65</v>
      </c>
      <c r="L570" s="38">
        <v>0</v>
      </c>
      <c r="M570" s="38">
        <f>ROUND(((J570*-0.03)-SUM('CSI Admin to Date'!D30:N30))/1,2)</f>
        <v>-4543.88</v>
      </c>
      <c r="N570" s="38"/>
      <c r="O570" s="1">
        <f t="shared" si="52"/>
        <v>146918.76999999999</v>
      </c>
    </row>
    <row r="571" spans="1:15" ht="12.75" x14ac:dyDescent="0.2">
      <c r="A571" s="29" t="s">
        <v>105</v>
      </c>
      <c r="B571" s="12" t="s">
        <v>61</v>
      </c>
      <c r="C571" s="1" t="s">
        <v>12</v>
      </c>
      <c r="D571" s="21" t="s">
        <v>41</v>
      </c>
      <c r="E571" s="1" t="s">
        <v>13</v>
      </c>
      <c r="G571" s="31">
        <v>255.5</v>
      </c>
      <c r="H571" s="31"/>
      <c r="I571" s="38">
        <v>8671.0055093600004</v>
      </c>
      <c r="J571" s="38">
        <f t="shared" si="53"/>
        <v>2215441.91</v>
      </c>
      <c r="K571" s="38">
        <f>ROUND((J571-SUM('Entitlement to Date'!E31:O31))/1,2)</f>
        <v>189159.06</v>
      </c>
      <c r="L571" s="38">
        <v>0</v>
      </c>
      <c r="M571" s="38">
        <f>ROUND(((J571*-0.03)-SUM('CSI Admin to Date'!D31:N31))/1,2)</f>
        <v>-5674.77</v>
      </c>
      <c r="N571" s="38"/>
      <c r="O571" s="1">
        <f t="shared" si="52"/>
        <v>183484.29</v>
      </c>
    </row>
    <row r="572" spans="1:15" ht="12.75" x14ac:dyDescent="0.2">
      <c r="A572" s="29" t="s">
        <v>106</v>
      </c>
      <c r="B572" s="12" t="s">
        <v>62</v>
      </c>
      <c r="C572" s="1" t="s">
        <v>14</v>
      </c>
      <c r="D572" s="21" t="s">
        <v>86</v>
      </c>
      <c r="E572" s="1" t="s">
        <v>136</v>
      </c>
      <c r="G572" s="31">
        <v>300</v>
      </c>
      <c r="H572" s="31"/>
      <c r="I572" s="38">
        <v>8527.58</v>
      </c>
      <c r="J572" s="38">
        <f t="shared" si="53"/>
        <v>2558274</v>
      </c>
      <c r="K572" s="38">
        <f>ROUND((J572-SUM('Entitlement to Date'!E32:O32))/1,2)</f>
        <v>189420.95</v>
      </c>
      <c r="L572" s="38">
        <v>0</v>
      </c>
      <c r="M572" s="38">
        <f>ROUND(((J572*-0.03)-SUM('CSI Admin to Date'!D32:N32))/1,2)</f>
        <v>-5682.63</v>
      </c>
      <c r="N572" s="38"/>
      <c r="O572" s="1">
        <f t="shared" si="52"/>
        <v>183738.32</v>
      </c>
    </row>
    <row r="573" spans="1:15" ht="12.75" x14ac:dyDescent="0.2">
      <c r="A573" s="29" t="s">
        <v>106</v>
      </c>
      <c r="B573" s="12" t="s">
        <v>62</v>
      </c>
      <c r="C573" s="1" t="s">
        <v>14</v>
      </c>
      <c r="D573" s="21" t="s">
        <v>85</v>
      </c>
      <c r="E573" s="1" t="s">
        <v>90</v>
      </c>
      <c r="G573" s="31">
        <v>185.1</v>
      </c>
      <c r="H573" s="31"/>
      <c r="I573" s="38">
        <v>8527.58</v>
      </c>
      <c r="J573" s="38">
        <f t="shared" si="53"/>
        <v>1578455.06</v>
      </c>
      <c r="K573" s="38">
        <f>ROUND((J573-SUM('Entitlement to Date'!E33:O33))/1,2)</f>
        <v>130279.27</v>
      </c>
      <c r="L573" s="38">
        <v>0</v>
      </c>
      <c r="M573" s="38">
        <f>ROUND(((J573*-0.03)-SUM('CSI Admin to Date'!D33:N33))/1,2)</f>
        <v>-3908.38</v>
      </c>
      <c r="N573" s="38"/>
      <c r="O573" s="1">
        <f t="shared" si="52"/>
        <v>126370.89</v>
      </c>
    </row>
    <row r="574" spans="1:15" ht="12.75" x14ac:dyDescent="0.2">
      <c r="A574" s="29" t="s">
        <v>106</v>
      </c>
      <c r="B574" s="12" t="s">
        <v>62</v>
      </c>
      <c r="C574" s="1" t="s">
        <v>14</v>
      </c>
      <c r="D574" s="21" t="s">
        <v>42</v>
      </c>
      <c r="E574" s="1" t="s">
        <v>132</v>
      </c>
      <c r="G574" s="31">
        <v>151.5</v>
      </c>
      <c r="H574" s="31"/>
      <c r="I574" s="38">
        <v>8527.58</v>
      </c>
      <c r="J574" s="38">
        <f t="shared" si="53"/>
        <v>1291928.3700000001</v>
      </c>
      <c r="K574" s="38">
        <f>ROUND((J574-SUM('Entitlement to Date'!E34:O34))/1,2)</f>
        <v>76940.03</v>
      </c>
      <c r="L574" s="38">
        <v>0</v>
      </c>
      <c r="M574" s="38">
        <f>ROUND(((J574*-0.03)-SUM('CSI Admin to Date'!D34:N34))/1,2)</f>
        <v>-2308.1999999999998</v>
      </c>
      <c r="N574" s="38"/>
      <c r="O574" s="1">
        <f t="shared" si="52"/>
        <v>74631.83</v>
      </c>
    </row>
    <row r="575" spans="1:15" ht="12.75" x14ac:dyDescent="0.2">
      <c r="A575" s="29" t="s">
        <v>106</v>
      </c>
      <c r="B575" s="12" t="s">
        <v>62</v>
      </c>
      <c r="C575" s="1" t="s">
        <v>14</v>
      </c>
      <c r="D575" s="21" t="s">
        <v>111</v>
      </c>
      <c r="E575" s="1" t="s">
        <v>133</v>
      </c>
      <c r="G575" s="31">
        <v>519.79999999999995</v>
      </c>
      <c r="H575" s="31"/>
      <c r="I575" s="38">
        <v>8527.58</v>
      </c>
      <c r="J575" s="38">
        <f t="shared" si="53"/>
        <v>4432636.08</v>
      </c>
      <c r="K575" s="38">
        <f>ROUND((J575-SUM('Entitlement to Date'!E35:O35))/1,2)</f>
        <v>371452.98</v>
      </c>
      <c r="L575" s="38">
        <v>0</v>
      </c>
      <c r="M575" s="38">
        <f>ROUND(((J575*-0.03)-SUM('CSI Admin to Date'!D35:N35))/1,2)</f>
        <v>-11143.59</v>
      </c>
      <c r="N575" s="38"/>
      <c r="O575" s="1">
        <f t="shared" si="52"/>
        <v>360309.38999999996</v>
      </c>
    </row>
    <row r="576" spans="1:15" ht="12.75" x14ac:dyDescent="0.2">
      <c r="A576" s="29" t="s">
        <v>106</v>
      </c>
      <c r="B576" s="12" t="s">
        <v>62</v>
      </c>
      <c r="C576" s="1" t="s">
        <v>14</v>
      </c>
      <c r="D576" s="21" t="s">
        <v>87</v>
      </c>
      <c r="E576" s="1" t="s">
        <v>134</v>
      </c>
      <c r="G576" s="31">
        <v>706.8</v>
      </c>
      <c r="H576" s="31"/>
      <c r="I576" s="38">
        <v>8527.58</v>
      </c>
      <c r="J576" s="38">
        <f t="shared" si="53"/>
        <v>6027293.54</v>
      </c>
      <c r="K576" s="38">
        <f>ROUND((J576-SUM('Entitlement to Date'!E36:O36))/1,2)</f>
        <v>488272.89</v>
      </c>
      <c r="L576" s="38">
        <v>0</v>
      </c>
      <c r="M576" s="38">
        <f>ROUND(((J576*-0.03)-SUM('CSI Admin to Date'!D36:N36))/1,2)</f>
        <v>-14648.19</v>
      </c>
      <c r="N576" s="38"/>
      <c r="O576" s="1">
        <f t="shared" si="52"/>
        <v>473624.7</v>
      </c>
    </row>
    <row r="577" spans="1:15" ht="12.75" x14ac:dyDescent="0.2">
      <c r="A577" s="29" t="s">
        <v>106</v>
      </c>
      <c r="B577" s="12" t="s">
        <v>62</v>
      </c>
      <c r="C577" s="1" t="s">
        <v>14</v>
      </c>
      <c r="D577" s="21" t="s">
        <v>43</v>
      </c>
      <c r="E577" s="1" t="s">
        <v>135</v>
      </c>
      <c r="G577" s="31">
        <v>1192.5</v>
      </c>
      <c r="H577" s="31"/>
      <c r="I577" s="38">
        <v>8527.58</v>
      </c>
      <c r="J577" s="38">
        <f t="shared" si="53"/>
        <v>10169139.15</v>
      </c>
      <c r="K577" s="38">
        <f>ROUND((J577-SUM('Entitlement to Date'!E37:O37))/1,2)</f>
        <v>824902.35</v>
      </c>
      <c r="L577" s="38">
        <v>0</v>
      </c>
      <c r="M577" s="38">
        <f>ROUND(((J577*-0.03)-SUM('CSI Admin to Date'!D37:N37))/1,2)</f>
        <v>-24747.07</v>
      </c>
      <c r="N577" s="38">
        <v>-113476.93</v>
      </c>
      <c r="O577" s="1">
        <f t="shared" si="52"/>
        <v>686678.35000000009</v>
      </c>
    </row>
    <row r="578" spans="1:15" ht="12.75" x14ac:dyDescent="0.2">
      <c r="A578" s="12" t="s">
        <v>106</v>
      </c>
      <c r="B578" s="12" t="s">
        <v>62</v>
      </c>
      <c r="C578" s="12" t="s">
        <v>14</v>
      </c>
      <c r="D578" s="21" t="s">
        <v>144</v>
      </c>
      <c r="E578" s="12" t="s">
        <v>145</v>
      </c>
      <c r="G578" s="31">
        <v>0</v>
      </c>
      <c r="H578" s="31"/>
      <c r="I578" s="38">
        <v>8527.58</v>
      </c>
      <c r="J578" s="38">
        <f t="shared" si="53"/>
        <v>0</v>
      </c>
      <c r="K578" s="38">
        <f>ROUND((J578-SUM('Entitlement to Date'!E38:O38))/1,2)</f>
        <v>-25302.52</v>
      </c>
      <c r="L578" s="38">
        <v>0</v>
      </c>
      <c r="M578" s="38">
        <f>ROUND(((J578*-0.03)-SUM('CSI Admin to Date'!D38:N38))/1,2)</f>
        <v>759.08</v>
      </c>
      <c r="N578" s="38"/>
      <c r="O578" s="1">
        <f t="shared" si="52"/>
        <v>-24543.439999999999</v>
      </c>
    </row>
    <row r="579" spans="1:15" ht="12.75" x14ac:dyDescent="0.2">
      <c r="A579" s="29" t="s">
        <v>107</v>
      </c>
      <c r="B579" s="12" t="s">
        <v>58</v>
      </c>
      <c r="C579" s="1" t="s">
        <v>15</v>
      </c>
      <c r="D579" s="21" t="s">
        <v>44</v>
      </c>
      <c r="E579" s="1" t="s">
        <v>16</v>
      </c>
      <c r="G579" s="31">
        <v>875.3</v>
      </c>
      <c r="H579" s="31"/>
      <c r="I579" s="38">
        <v>8527.58</v>
      </c>
      <c r="J579" s="38">
        <f t="shared" si="53"/>
        <v>7464190.7699999996</v>
      </c>
      <c r="K579" s="38">
        <f>ROUND((J579-SUM('Entitlement to Date'!E39:O39))/1,2)</f>
        <v>619201.44999999995</v>
      </c>
      <c r="L579" s="38">
        <v>0</v>
      </c>
      <c r="M579" s="38">
        <f>ROUND(((J579*-0.03)-SUM('CSI Admin to Date'!D39:N39))/1,2)</f>
        <v>-18576.04</v>
      </c>
      <c r="N579" s="38">
        <v>-111704.17</v>
      </c>
      <c r="O579" s="1">
        <f t="shared" si="52"/>
        <v>488921.23999999993</v>
      </c>
    </row>
    <row r="580" spans="1:15" ht="12.75" x14ac:dyDescent="0.2">
      <c r="A580" s="29" t="s">
        <v>107</v>
      </c>
      <c r="B580" s="12" t="s">
        <v>58</v>
      </c>
      <c r="C580" s="1" t="s">
        <v>15</v>
      </c>
      <c r="D580" s="21" t="s">
        <v>51</v>
      </c>
      <c r="E580" s="1" t="s">
        <v>131</v>
      </c>
      <c r="G580" s="31">
        <v>61</v>
      </c>
      <c r="H580" s="31"/>
      <c r="I580" s="38">
        <v>8527.58</v>
      </c>
      <c r="J580" s="38">
        <f t="shared" si="53"/>
        <v>520182.38</v>
      </c>
      <c r="K580" s="38">
        <f>ROUND((J580-SUM('Entitlement to Date'!E40:O40))/1,2)</f>
        <v>43917.68</v>
      </c>
      <c r="L580" s="38">
        <v>0</v>
      </c>
      <c r="M580" s="38">
        <f>ROUND(((J580*-0.03)-SUM('CSI Admin to Date'!D40:N40))/1,2)</f>
        <v>-1317.53</v>
      </c>
      <c r="N580" s="38"/>
      <c r="O580" s="1">
        <f t="shared" si="52"/>
        <v>42600.15</v>
      </c>
    </row>
    <row r="581" spans="1:15" ht="12.75" x14ac:dyDescent="0.2">
      <c r="A581" s="29" t="s">
        <v>45</v>
      </c>
      <c r="B581" s="12" t="s">
        <v>151</v>
      </c>
      <c r="C581" s="12" t="s">
        <v>146</v>
      </c>
      <c r="D581" s="21" t="s">
        <v>147</v>
      </c>
      <c r="E581" s="12" t="s">
        <v>148</v>
      </c>
      <c r="G581" s="31">
        <v>27</v>
      </c>
      <c r="H581" s="31"/>
      <c r="I581" s="38">
        <v>9130.9542036300008</v>
      </c>
      <c r="J581" s="38">
        <f t="shared" si="53"/>
        <v>246535.76</v>
      </c>
      <c r="K581" s="38">
        <f>ROUND((J581-SUM('Entitlement to Date'!E41:O41))/1,2)</f>
        <v>20340.66</v>
      </c>
      <c r="L581" s="38">
        <v>0</v>
      </c>
      <c r="M581" s="38">
        <f>ROUND(((J581*-0.03)-SUM('CSI Admin to Date'!D41:N41))/1,2)</f>
        <v>-610.22</v>
      </c>
      <c r="N581" s="38"/>
      <c r="O581" s="1">
        <f t="shared" si="52"/>
        <v>19730.439999999999</v>
      </c>
    </row>
    <row r="582" spans="1:15" ht="12.75" x14ac:dyDescent="0.2">
      <c r="A582" s="29" t="s">
        <v>108</v>
      </c>
      <c r="B582" s="12" t="s">
        <v>65</v>
      </c>
      <c r="C582" s="1" t="s">
        <v>112</v>
      </c>
      <c r="D582" s="21" t="s">
        <v>47</v>
      </c>
      <c r="E582" s="1" t="s">
        <v>140</v>
      </c>
      <c r="G582" s="31">
        <v>127</v>
      </c>
      <c r="H582" s="31"/>
      <c r="I582" s="38">
        <v>8799.3887720799994</v>
      </c>
      <c r="J582" s="38">
        <f t="shared" si="53"/>
        <v>1117522.3700000001</v>
      </c>
      <c r="K582" s="38">
        <f>ROUND((J582-SUM('Entitlement to Date'!E42:O42))/1,2)</f>
        <v>89392.05</v>
      </c>
      <c r="L582" s="38">
        <v>0</v>
      </c>
      <c r="M582" s="38">
        <f>ROUND(((J582*-0.03)-SUM('CSI Admin to Date'!D42:N42))/1,2)</f>
        <v>-2681.76</v>
      </c>
      <c r="N582" s="38"/>
      <c r="O582" s="1">
        <f t="shared" si="52"/>
        <v>86710.290000000008</v>
      </c>
    </row>
    <row r="583" spans="1:15" x14ac:dyDescent="0.25">
      <c r="D583" s="40"/>
    </row>
    <row r="584" spans="1:15" x14ac:dyDescent="0.25">
      <c r="A584" s="42" t="s">
        <v>165</v>
      </c>
      <c r="B584" s="40"/>
      <c r="C584" s="43">
        <v>8195.2199999999993</v>
      </c>
      <c r="D584" s="40"/>
      <c r="G584" s="41">
        <f>SUM(G542:G583)</f>
        <v>20428.199999999997</v>
      </c>
      <c r="H584" s="41">
        <f>SUM(H542:H583)</f>
        <v>6</v>
      </c>
      <c r="J584" s="41">
        <f>SUM(J542:J583)</f>
        <v>180680903.28999999</v>
      </c>
      <c r="K584" s="41">
        <f t="shared" ref="K584:O584" si="54">SUM(K542:K583)</f>
        <v>14670093.32</v>
      </c>
      <c r="L584" s="41">
        <f t="shared" si="54"/>
        <v>0</v>
      </c>
      <c r="M584" s="41">
        <f t="shared" si="54"/>
        <v>-440102.76000000013</v>
      </c>
      <c r="N584" s="41">
        <f t="shared" si="54"/>
        <v>-1861752.1500000001</v>
      </c>
      <c r="O584" s="41">
        <f t="shared" si="54"/>
        <v>12368238.409999998</v>
      </c>
    </row>
    <row r="585" spans="1:15" x14ac:dyDescent="0.25">
      <c r="D585" s="40"/>
      <c r="O585" s="41">
        <f>O584-M584</f>
        <v>12808341.169999998</v>
      </c>
    </row>
    <row r="586" spans="1:15" x14ac:dyDescent="0.25">
      <c r="D586" s="40"/>
    </row>
  </sheetData>
  <sortState xmlns:xlrd2="http://schemas.microsoft.com/office/spreadsheetml/2017/richdata2" ref="A4:N44">
    <sortCondition ref="A4:A44"/>
    <sortCondition ref="D4:D44"/>
  </sortState>
  <pageMargins left="0.25" right="0.25" top="0.75" bottom="0.75" header="0.3" footer="0.3"/>
  <pageSetup scale="5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45"/>
  <sheetViews>
    <sheetView topLeftCell="A22" zoomScale="90" zoomScaleNormal="90" workbookViewId="0">
      <selection activeCell="P43" sqref="E43:P43"/>
    </sheetView>
  </sheetViews>
  <sheetFormatPr defaultRowHeight="15" x14ac:dyDescent="0.25"/>
  <cols>
    <col min="1" max="1" width="11.140625" bestFit="1" customWidth="1"/>
    <col min="2" max="2" width="17.5703125" bestFit="1" customWidth="1"/>
    <col min="3" max="3" width="15.5703125" bestFit="1" customWidth="1"/>
    <col min="4" max="4" width="50.28515625" bestFit="1" customWidth="1"/>
    <col min="5" max="10" width="14.28515625" bestFit="1" customWidth="1"/>
    <col min="11" max="11" width="15.5703125" bestFit="1" customWidth="1"/>
    <col min="12" max="16" width="14.28515625" bestFit="1" customWidth="1"/>
    <col min="17" max="17" width="15.5703125" bestFit="1" customWidth="1"/>
    <col min="19" max="19" width="18.5703125" bestFit="1" customWidth="1"/>
  </cols>
  <sheetData>
    <row r="1" spans="1:20" s="24" customFormat="1" x14ac:dyDescent="0.25">
      <c r="A1" s="24" t="s">
        <v>69</v>
      </c>
      <c r="B1" s="24" t="s">
        <v>70</v>
      </c>
      <c r="C1" s="24" t="s">
        <v>20</v>
      </c>
      <c r="D1" s="24" t="s">
        <v>71</v>
      </c>
      <c r="E1" s="25" t="s">
        <v>68</v>
      </c>
      <c r="F1" s="25" t="s">
        <v>72</v>
      </c>
      <c r="G1" s="25" t="s">
        <v>73</v>
      </c>
      <c r="H1" s="25" t="s">
        <v>74</v>
      </c>
      <c r="I1" s="25" t="s">
        <v>75</v>
      </c>
      <c r="J1" s="25" t="s">
        <v>76</v>
      </c>
      <c r="K1" s="25" t="s">
        <v>77</v>
      </c>
      <c r="L1" s="25" t="s">
        <v>78</v>
      </c>
      <c r="M1" s="25" t="s">
        <v>79</v>
      </c>
      <c r="N1" s="25" t="s">
        <v>80</v>
      </c>
      <c r="O1" s="25" t="s">
        <v>81</v>
      </c>
      <c r="P1" s="25" t="s">
        <v>82</v>
      </c>
      <c r="Q1" s="25" t="s">
        <v>83</v>
      </c>
      <c r="S1" s="24" t="s">
        <v>169</v>
      </c>
      <c r="T1" s="24" t="s">
        <v>170</v>
      </c>
    </row>
    <row r="2" spans="1:20" x14ac:dyDescent="0.25">
      <c r="A2" s="12" t="s">
        <v>56</v>
      </c>
      <c r="B2" s="1" t="s">
        <v>109</v>
      </c>
      <c r="C2" s="20" t="s">
        <v>23</v>
      </c>
      <c r="D2" s="1" t="s">
        <v>114</v>
      </c>
      <c r="E2" s="23">
        <v>1403056.58</v>
      </c>
      <c r="F2" s="26">
        <v>1403056.58</v>
      </c>
      <c r="G2" s="26">
        <v>1403056.58</v>
      </c>
      <c r="H2" s="23">
        <v>1403056.58</v>
      </c>
      <c r="I2" s="23">
        <v>1403056.58</v>
      </c>
      <c r="J2" s="23">
        <v>1274619.97</v>
      </c>
      <c r="K2" s="23">
        <v>1277462.78</v>
      </c>
      <c r="L2" s="27">
        <v>1277462.77</v>
      </c>
      <c r="M2" s="23">
        <v>1312531.19</v>
      </c>
      <c r="N2" s="23">
        <v>1312531.18</v>
      </c>
      <c r="O2" s="23">
        <v>1312531.19</v>
      </c>
      <c r="P2" s="23">
        <v>1312531.18</v>
      </c>
      <c r="Q2" s="23">
        <f>SUM(E2:P2)</f>
        <v>16094953.159999998</v>
      </c>
      <c r="S2" s="44">
        <v>16094953.16</v>
      </c>
      <c r="T2" s="45">
        <f>S2-Q2</f>
        <v>0</v>
      </c>
    </row>
    <row r="3" spans="1:20" x14ac:dyDescent="0.25">
      <c r="A3" s="12" t="s">
        <v>56</v>
      </c>
      <c r="B3" s="5" t="s">
        <v>109</v>
      </c>
      <c r="C3" s="20" t="s">
        <v>46</v>
      </c>
      <c r="D3" s="5" t="s">
        <v>115</v>
      </c>
      <c r="E3" s="23">
        <v>619560.25</v>
      </c>
      <c r="F3" s="26">
        <v>619560.25</v>
      </c>
      <c r="G3" s="26">
        <v>619560.25</v>
      </c>
      <c r="H3" s="23">
        <v>619560.25</v>
      </c>
      <c r="I3" s="23">
        <v>619560.25</v>
      </c>
      <c r="J3" s="23">
        <v>636895.09</v>
      </c>
      <c r="K3" s="23">
        <v>633725.12</v>
      </c>
      <c r="L3" s="27">
        <v>633725.11</v>
      </c>
      <c r="M3" s="23">
        <v>649821.78</v>
      </c>
      <c r="N3" s="23">
        <v>649821.78</v>
      </c>
      <c r="O3" s="23">
        <v>649821.78</v>
      </c>
      <c r="P3" s="23">
        <v>649821.78</v>
      </c>
      <c r="Q3" s="23">
        <f t="shared" ref="Q3:Q42" si="0">SUM(E3:P3)</f>
        <v>7601433.6900000013</v>
      </c>
      <c r="S3" s="44">
        <v>7601433.6900000004</v>
      </c>
      <c r="T3" s="45">
        <f t="shared" ref="T3:T43" si="1">S3-Q3</f>
        <v>0</v>
      </c>
    </row>
    <row r="4" spans="1:20" x14ac:dyDescent="0.25">
      <c r="A4" s="12" t="s">
        <v>56</v>
      </c>
      <c r="B4" s="1" t="s">
        <v>109</v>
      </c>
      <c r="C4" s="21" t="s">
        <v>94</v>
      </c>
      <c r="D4" s="1" t="s">
        <v>116</v>
      </c>
      <c r="E4" s="23">
        <v>1592838.45</v>
      </c>
      <c r="F4" s="26">
        <v>1592838.45</v>
      </c>
      <c r="G4" s="26">
        <v>1592838.45</v>
      </c>
      <c r="H4" s="23">
        <v>1592838.45</v>
      </c>
      <c r="I4" s="23">
        <v>1592838.45</v>
      </c>
      <c r="J4" s="23">
        <v>1619907.06</v>
      </c>
      <c r="K4" s="23">
        <v>1627397.62</v>
      </c>
      <c r="L4" s="27">
        <v>1627397.62</v>
      </c>
      <c r="M4" s="23">
        <v>1679638.94</v>
      </c>
      <c r="N4" s="23">
        <v>1679638.93</v>
      </c>
      <c r="O4" s="23">
        <v>1679638.94</v>
      </c>
      <c r="P4" s="23">
        <v>1679638.93</v>
      </c>
      <c r="Q4" s="23">
        <f t="shared" si="0"/>
        <v>19557450.289999999</v>
      </c>
      <c r="S4" s="44">
        <v>19557450.289999999</v>
      </c>
      <c r="T4" s="45">
        <f t="shared" si="1"/>
        <v>0</v>
      </c>
    </row>
    <row r="5" spans="1:20" x14ac:dyDescent="0.25">
      <c r="A5" s="12" t="s">
        <v>59</v>
      </c>
      <c r="B5" s="5" t="s">
        <v>7</v>
      </c>
      <c r="C5" s="20" t="s">
        <v>24</v>
      </c>
      <c r="D5" s="5" t="s">
        <v>122</v>
      </c>
      <c r="E5" s="23">
        <v>555888.07999999996</v>
      </c>
      <c r="F5" s="26">
        <v>555888.07999999996</v>
      </c>
      <c r="G5" s="26">
        <v>555888.07999999996</v>
      </c>
      <c r="H5" s="23">
        <v>555888.07999999996</v>
      </c>
      <c r="I5" s="23">
        <v>555888.07999999996</v>
      </c>
      <c r="J5" s="23">
        <v>412627.62</v>
      </c>
      <c r="K5" s="23">
        <v>408062.71999999997</v>
      </c>
      <c r="L5" s="27">
        <v>408062.71999999997</v>
      </c>
      <c r="M5" s="23">
        <v>420079.95</v>
      </c>
      <c r="N5" s="23">
        <v>420079.94</v>
      </c>
      <c r="O5" s="23">
        <v>420079.95</v>
      </c>
      <c r="P5" s="23">
        <v>420079.94</v>
      </c>
      <c r="Q5" s="23">
        <f t="shared" si="0"/>
        <v>5688513.2400000012</v>
      </c>
      <c r="S5" s="44">
        <v>5688513.2400000002</v>
      </c>
      <c r="T5" s="45">
        <f t="shared" si="1"/>
        <v>0</v>
      </c>
    </row>
    <row r="6" spans="1:20" x14ac:dyDescent="0.25">
      <c r="A6" s="12" t="s">
        <v>59</v>
      </c>
      <c r="B6" s="5" t="s">
        <v>55</v>
      </c>
      <c r="C6" s="20" t="s">
        <v>25</v>
      </c>
      <c r="D6" s="5" t="s">
        <v>121</v>
      </c>
      <c r="E6" s="23">
        <v>503064.48</v>
      </c>
      <c r="F6" s="26">
        <v>503064.48</v>
      </c>
      <c r="G6" s="26">
        <v>503064.48</v>
      </c>
      <c r="H6" s="23">
        <v>503064.48</v>
      </c>
      <c r="I6" s="23">
        <v>503064.48</v>
      </c>
      <c r="J6" s="23">
        <v>529099.48</v>
      </c>
      <c r="K6" s="23">
        <v>529524.35</v>
      </c>
      <c r="L6" s="27">
        <v>529524.35</v>
      </c>
      <c r="M6" s="23">
        <v>542462.30000000005</v>
      </c>
      <c r="N6" s="23">
        <v>542462.30000000005</v>
      </c>
      <c r="O6" s="23">
        <v>542462.30000000005</v>
      </c>
      <c r="P6" s="23">
        <v>542462.30000000005</v>
      </c>
      <c r="Q6" s="23">
        <f t="shared" si="0"/>
        <v>6273319.7799999993</v>
      </c>
      <c r="S6" s="44">
        <v>6273319.7800000003</v>
      </c>
      <c r="T6" s="45">
        <f t="shared" si="1"/>
        <v>0</v>
      </c>
    </row>
    <row r="7" spans="1:20" x14ac:dyDescent="0.25">
      <c r="A7" s="12" t="s">
        <v>59</v>
      </c>
      <c r="B7" s="5" t="s">
        <v>113</v>
      </c>
      <c r="C7" s="20" t="s">
        <v>45</v>
      </c>
      <c r="D7" s="5" t="s">
        <v>141</v>
      </c>
      <c r="E7" s="23">
        <v>367082.53</v>
      </c>
      <c r="F7" s="26">
        <v>367082.53</v>
      </c>
      <c r="G7" s="26">
        <v>367082.53</v>
      </c>
      <c r="H7" s="23">
        <v>367082.53</v>
      </c>
      <c r="I7" s="23">
        <v>367082.53</v>
      </c>
      <c r="J7" s="23">
        <v>330508.45</v>
      </c>
      <c r="K7" s="23">
        <v>332292.53999999998</v>
      </c>
      <c r="L7" s="27">
        <v>332292.53999999998</v>
      </c>
      <c r="M7" s="23">
        <v>341567.19</v>
      </c>
      <c r="N7" s="23">
        <v>341567.19</v>
      </c>
      <c r="O7" s="23">
        <v>341567.19</v>
      </c>
      <c r="P7" s="23">
        <v>341567.19</v>
      </c>
      <c r="Q7" s="23">
        <f t="shared" si="0"/>
        <v>4196774.9400000004</v>
      </c>
      <c r="S7" s="44">
        <v>4196774.9400000004</v>
      </c>
      <c r="T7" s="45">
        <f t="shared" si="1"/>
        <v>0</v>
      </c>
    </row>
    <row r="8" spans="1:20" x14ac:dyDescent="0.25">
      <c r="A8" s="12" t="s">
        <v>59</v>
      </c>
      <c r="B8" s="5" t="s">
        <v>113</v>
      </c>
      <c r="C8" s="20" t="s">
        <v>26</v>
      </c>
      <c r="D8" s="5" t="s">
        <v>142</v>
      </c>
      <c r="E8" s="23">
        <v>226497.73</v>
      </c>
      <c r="F8" s="26">
        <v>226497.73</v>
      </c>
      <c r="G8" s="26">
        <v>226497.73</v>
      </c>
      <c r="H8" s="23">
        <v>226497.73</v>
      </c>
      <c r="I8" s="23">
        <v>226497.73</v>
      </c>
      <c r="J8" s="23">
        <v>158582.1</v>
      </c>
      <c r="K8" s="23">
        <v>158568.4</v>
      </c>
      <c r="L8" s="27">
        <v>158568.4</v>
      </c>
      <c r="M8" s="23">
        <v>163567.07999999999</v>
      </c>
      <c r="N8" s="23">
        <v>163567.07999999999</v>
      </c>
      <c r="O8" s="23">
        <v>163567.07999999999</v>
      </c>
      <c r="P8" s="23">
        <v>163567.07</v>
      </c>
      <c r="Q8" s="23">
        <f t="shared" si="0"/>
        <v>2262475.86</v>
      </c>
      <c r="S8" s="44">
        <v>2262475.86</v>
      </c>
      <c r="T8" s="45">
        <f t="shared" si="1"/>
        <v>0</v>
      </c>
    </row>
    <row r="9" spans="1:20" x14ac:dyDescent="0.25">
      <c r="A9" s="14" t="s">
        <v>56</v>
      </c>
      <c r="B9" s="1" t="s">
        <v>113</v>
      </c>
      <c r="C9" s="21" t="s">
        <v>27</v>
      </c>
      <c r="D9" s="4" t="s">
        <v>143</v>
      </c>
      <c r="E9" s="23">
        <v>203066.93</v>
      </c>
      <c r="F9" s="26">
        <v>203066.93</v>
      </c>
      <c r="G9" s="26">
        <v>203066.93</v>
      </c>
      <c r="H9" s="23">
        <v>203066.93</v>
      </c>
      <c r="I9" s="23">
        <v>203066.93</v>
      </c>
      <c r="J9" s="23">
        <v>186736.39</v>
      </c>
      <c r="K9" s="23">
        <v>183955.23</v>
      </c>
      <c r="L9" s="27">
        <v>183955.23</v>
      </c>
      <c r="M9" s="23">
        <v>188873.61</v>
      </c>
      <c r="N9" s="23">
        <v>188873.60000000001</v>
      </c>
      <c r="O9" s="23">
        <v>188873.61</v>
      </c>
      <c r="P9" s="23">
        <v>188873.60000000001</v>
      </c>
      <c r="Q9" s="23">
        <f t="shared" si="0"/>
        <v>2325475.92</v>
      </c>
      <c r="S9" s="44">
        <v>2325475.92</v>
      </c>
      <c r="T9" s="45">
        <f t="shared" si="1"/>
        <v>0</v>
      </c>
    </row>
    <row r="10" spans="1:20" x14ac:dyDescent="0.25">
      <c r="A10" s="14" t="s">
        <v>56</v>
      </c>
      <c r="B10" s="5" t="s">
        <v>18</v>
      </c>
      <c r="C10" s="20" t="s">
        <v>50</v>
      </c>
      <c r="D10" s="17" t="s">
        <v>117</v>
      </c>
      <c r="E10" s="23">
        <v>360805.39</v>
      </c>
      <c r="F10" s="26">
        <v>360805.39</v>
      </c>
      <c r="G10" s="26">
        <v>360805.39</v>
      </c>
      <c r="H10" s="23">
        <v>360805.39</v>
      </c>
      <c r="I10" s="23">
        <v>360805.39</v>
      </c>
      <c r="J10" s="23">
        <v>326652.61</v>
      </c>
      <c r="K10" s="23">
        <v>327350.84000000003</v>
      </c>
      <c r="L10" s="27">
        <v>327350.83</v>
      </c>
      <c r="M10" s="23">
        <v>336648.74</v>
      </c>
      <c r="N10" s="23">
        <v>336648.74</v>
      </c>
      <c r="O10" s="23">
        <v>336648.75</v>
      </c>
      <c r="P10" s="23">
        <v>336648.74</v>
      </c>
      <c r="Q10" s="23">
        <f t="shared" si="0"/>
        <v>4131976.2</v>
      </c>
      <c r="S10" s="44">
        <v>4131976.2</v>
      </c>
      <c r="T10" s="45">
        <f t="shared" si="1"/>
        <v>0</v>
      </c>
    </row>
    <row r="11" spans="1:20" x14ac:dyDescent="0.25">
      <c r="A11" s="14" t="s">
        <v>60</v>
      </c>
      <c r="B11" s="5" t="s">
        <v>18</v>
      </c>
      <c r="C11" s="20" t="s">
        <v>28</v>
      </c>
      <c r="D11" s="5" t="s">
        <v>118</v>
      </c>
      <c r="E11" s="23">
        <v>234765.11</v>
      </c>
      <c r="F11" s="26">
        <v>234765.11</v>
      </c>
      <c r="G11" s="26">
        <v>234765.11</v>
      </c>
      <c r="H11" s="23">
        <v>234765.11</v>
      </c>
      <c r="I11" s="23">
        <v>234765.11</v>
      </c>
      <c r="J11" s="23">
        <v>203305.88</v>
      </c>
      <c r="K11" s="23">
        <v>203027.93</v>
      </c>
      <c r="L11" s="27">
        <v>203027.93</v>
      </c>
      <c r="M11" s="23">
        <v>208664.6</v>
      </c>
      <c r="N11" s="23">
        <v>208664.59</v>
      </c>
      <c r="O11" s="23">
        <v>208664.6</v>
      </c>
      <c r="P11" s="23">
        <v>208664.59</v>
      </c>
      <c r="Q11" s="23">
        <f t="shared" si="0"/>
        <v>2617845.6699999995</v>
      </c>
      <c r="S11" s="44">
        <v>2617845.67</v>
      </c>
      <c r="T11" s="45">
        <f t="shared" si="1"/>
        <v>0</v>
      </c>
    </row>
    <row r="12" spans="1:20" x14ac:dyDescent="0.25">
      <c r="A12" s="14" t="s">
        <v>60</v>
      </c>
      <c r="B12" s="5" t="s">
        <v>18</v>
      </c>
      <c r="C12" s="20" t="s">
        <v>29</v>
      </c>
      <c r="D12" s="5" t="s">
        <v>119</v>
      </c>
      <c r="E12" s="23">
        <v>137718.13</v>
      </c>
      <c r="F12" s="26">
        <v>137718.13</v>
      </c>
      <c r="G12" s="26">
        <v>137718.13</v>
      </c>
      <c r="H12" s="23">
        <v>137718.13</v>
      </c>
      <c r="I12" s="23">
        <v>137718.13</v>
      </c>
      <c r="J12" s="23">
        <v>107792.06</v>
      </c>
      <c r="K12" s="23">
        <v>103299.18</v>
      </c>
      <c r="L12" s="27">
        <v>103299.18</v>
      </c>
      <c r="M12" s="23">
        <v>106236.45</v>
      </c>
      <c r="N12" s="23">
        <v>106236.45</v>
      </c>
      <c r="O12" s="23">
        <v>106236.46</v>
      </c>
      <c r="P12" s="23">
        <v>106236.45</v>
      </c>
      <c r="Q12" s="23">
        <f t="shared" si="0"/>
        <v>1427926.8799999997</v>
      </c>
      <c r="S12" s="44">
        <v>1427926.88</v>
      </c>
      <c r="T12" s="45">
        <f t="shared" si="1"/>
        <v>0</v>
      </c>
    </row>
    <row r="13" spans="1:20" x14ac:dyDescent="0.25">
      <c r="A13" s="14" t="s">
        <v>60</v>
      </c>
      <c r="B13" s="1" t="s">
        <v>18</v>
      </c>
      <c r="C13" s="21" t="s">
        <v>67</v>
      </c>
      <c r="D13" s="1" t="s">
        <v>120</v>
      </c>
      <c r="E13" s="23">
        <v>75704.7</v>
      </c>
      <c r="F13" s="26">
        <v>75704.7</v>
      </c>
      <c r="G13" s="26">
        <v>75704.7</v>
      </c>
      <c r="H13" s="23">
        <v>75704.7</v>
      </c>
      <c r="I13" s="23">
        <v>75704.7</v>
      </c>
      <c r="J13" s="23">
        <v>68235.929999999993</v>
      </c>
      <c r="K13" s="23">
        <v>68111.66</v>
      </c>
      <c r="L13" s="27">
        <v>68111.66</v>
      </c>
      <c r="M13" s="23">
        <v>69890.570000000007</v>
      </c>
      <c r="N13" s="23">
        <v>69890.559999999998</v>
      </c>
      <c r="O13" s="23">
        <v>69890.559999999998</v>
      </c>
      <c r="P13" s="23">
        <v>69890.570000000007</v>
      </c>
      <c r="Q13" s="23">
        <f t="shared" si="0"/>
        <v>862545.01000000024</v>
      </c>
      <c r="S13" s="44">
        <v>862545.01</v>
      </c>
      <c r="T13" s="45">
        <f t="shared" si="1"/>
        <v>0</v>
      </c>
    </row>
    <row r="14" spans="1:20" x14ac:dyDescent="0.25">
      <c r="A14" s="14" t="s">
        <v>60</v>
      </c>
      <c r="B14" s="1" t="s">
        <v>22</v>
      </c>
      <c r="C14" s="21" t="s">
        <v>52</v>
      </c>
      <c r="D14" s="1" t="s">
        <v>139</v>
      </c>
      <c r="E14" s="23">
        <v>80549.240000000005</v>
      </c>
      <c r="F14" s="26">
        <v>80549.240000000005</v>
      </c>
      <c r="G14" s="26">
        <v>80549.240000000005</v>
      </c>
      <c r="H14" s="23">
        <v>80549.240000000005</v>
      </c>
      <c r="I14" s="23">
        <v>80549.240000000005</v>
      </c>
      <c r="J14" s="23">
        <v>95123.51</v>
      </c>
      <c r="K14" s="23">
        <v>82226.210000000006</v>
      </c>
      <c r="L14" s="27">
        <v>82226.210000000006</v>
      </c>
      <c r="M14" s="23">
        <v>84426.11</v>
      </c>
      <c r="N14" s="23">
        <v>84426.11</v>
      </c>
      <c r="O14" s="23">
        <v>84426.11</v>
      </c>
      <c r="P14" s="23">
        <v>84426.1</v>
      </c>
      <c r="Q14" s="23">
        <f t="shared" si="0"/>
        <v>1000026.5599999999</v>
      </c>
      <c r="S14" s="44">
        <v>1000026.56</v>
      </c>
      <c r="T14" s="45">
        <f t="shared" si="1"/>
        <v>0</v>
      </c>
    </row>
    <row r="15" spans="1:20" x14ac:dyDescent="0.25">
      <c r="A15" s="14" t="s">
        <v>60</v>
      </c>
      <c r="B15" s="1" t="s">
        <v>57</v>
      </c>
      <c r="C15" s="21" t="s">
        <v>110</v>
      </c>
      <c r="D15" s="1" t="s">
        <v>127</v>
      </c>
      <c r="E15" s="23">
        <v>571202.76</v>
      </c>
      <c r="F15" s="26">
        <v>571202.76</v>
      </c>
      <c r="G15" s="26">
        <v>571202.76</v>
      </c>
      <c r="H15" s="23">
        <v>571202.76</v>
      </c>
      <c r="I15" s="23">
        <v>571202.76</v>
      </c>
      <c r="J15" s="23">
        <v>565158.72</v>
      </c>
      <c r="K15" s="23">
        <v>567248.69999999995</v>
      </c>
      <c r="L15" s="27">
        <v>567248.69999999995</v>
      </c>
      <c r="M15" s="23">
        <v>578989.56999999995</v>
      </c>
      <c r="N15" s="23">
        <v>578989.56999999995</v>
      </c>
      <c r="O15" s="23">
        <v>578989.57999999996</v>
      </c>
      <c r="P15" s="23">
        <v>578989.56999999995</v>
      </c>
      <c r="Q15" s="23">
        <f t="shared" si="0"/>
        <v>6871628.2100000009</v>
      </c>
      <c r="S15" s="44">
        <v>6871628.21</v>
      </c>
      <c r="T15" s="45">
        <f t="shared" si="1"/>
        <v>0</v>
      </c>
    </row>
    <row r="16" spans="1:20" x14ac:dyDescent="0.25">
      <c r="A16" s="14" t="s">
        <v>60</v>
      </c>
      <c r="B16" s="1" t="s">
        <v>57</v>
      </c>
      <c r="C16" s="21" t="s">
        <v>30</v>
      </c>
      <c r="D16" s="4" t="s">
        <v>128</v>
      </c>
      <c r="E16" s="23">
        <v>851405.68</v>
      </c>
      <c r="F16" s="26">
        <v>851405.68</v>
      </c>
      <c r="G16" s="26">
        <v>851405.68</v>
      </c>
      <c r="H16" s="23">
        <v>851405.68</v>
      </c>
      <c r="I16" s="23">
        <v>851405.68</v>
      </c>
      <c r="J16" s="23">
        <v>597574.53</v>
      </c>
      <c r="K16" s="23">
        <v>598099.55000000005</v>
      </c>
      <c r="L16" s="27">
        <v>598099.55000000005</v>
      </c>
      <c r="M16" s="23">
        <v>616343.61</v>
      </c>
      <c r="N16" s="23">
        <v>616343.61</v>
      </c>
      <c r="O16" s="23">
        <v>616343.61</v>
      </c>
      <c r="P16" s="23">
        <v>616343.61</v>
      </c>
      <c r="Q16" s="23">
        <f t="shared" si="0"/>
        <v>8516176.4700000007</v>
      </c>
      <c r="S16" s="44">
        <v>8516176.4700000007</v>
      </c>
      <c r="T16" s="45">
        <f t="shared" si="1"/>
        <v>0</v>
      </c>
    </row>
    <row r="17" spans="1:20" x14ac:dyDescent="0.25">
      <c r="A17" s="14" t="s">
        <v>60</v>
      </c>
      <c r="B17" s="1" t="s">
        <v>8</v>
      </c>
      <c r="C17" s="21" t="s">
        <v>31</v>
      </c>
      <c r="D17" s="1" t="s">
        <v>130</v>
      </c>
      <c r="E17" s="23">
        <v>250080.85</v>
      </c>
      <c r="F17" s="26">
        <v>250080.85</v>
      </c>
      <c r="G17" s="26">
        <v>250080.85</v>
      </c>
      <c r="H17" s="23">
        <v>250080.85</v>
      </c>
      <c r="I17" s="23">
        <v>250080.85</v>
      </c>
      <c r="J17" s="23">
        <v>231013.28</v>
      </c>
      <c r="K17" s="23">
        <v>230632.81</v>
      </c>
      <c r="L17" s="27">
        <v>230632.81</v>
      </c>
      <c r="M17" s="23">
        <v>236912.81</v>
      </c>
      <c r="N17" s="23">
        <v>236912.81</v>
      </c>
      <c r="O17" s="23">
        <v>236912.82</v>
      </c>
      <c r="P17" s="23">
        <v>236912.81</v>
      </c>
      <c r="Q17" s="23">
        <f t="shared" si="0"/>
        <v>2890334.4</v>
      </c>
      <c r="S17" s="44">
        <v>2890334.4</v>
      </c>
      <c r="T17" s="45">
        <f t="shared" si="1"/>
        <v>0</v>
      </c>
    </row>
    <row r="18" spans="1:20" x14ac:dyDescent="0.25">
      <c r="A18" s="14" t="s">
        <v>60</v>
      </c>
      <c r="B18" s="1" t="s">
        <v>9</v>
      </c>
      <c r="C18" s="21" t="s">
        <v>88</v>
      </c>
      <c r="D18" s="4" t="s">
        <v>89</v>
      </c>
      <c r="E18" s="23">
        <v>311246.59999999998</v>
      </c>
      <c r="F18" s="26">
        <v>311246.59999999998</v>
      </c>
      <c r="G18" s="26">
        <v>311246.59999999998</v>
      </c>
      <c r="H18" s="23">
        <v>311246.59999999998</v>
      </c>
      <c r="I18" s="23">
        <v>311246.59999999998</v>
      </c>
      <c r="J18" s="23">
        <v>303359.09999999998</v>
      </c>
      <c r="K18" s="23">
        <v>303868.74</v>
      </c>
      <c r="L18" s="27">
        <v>303868.74</v>
      </c>
      <c r="M18" s="23">
        <v>311628.42</v>
      </c>
      <c r="N18" s="23">
        <v>311628.42</v>
      </c>
      <c r="O18" s="23">
        <v>311628.42</v>
      </c>
      <c r="P18" s="23">
        <v>311628.42</v>
      </c>
      <c r="Q18" s="23">
        <f t="shared" si="0"/>
        <v>3713843.26</v>
      </c>
      <c r="S18" s="44">
        <v>3713843.26</v>
      </c>
      <c r="T18" s="45">
        <f t="shared" si="1"/>
        <v>0</v>
      </c>
    </row>
    <row r="19" spans="1:20" x14ac:dyDescent="0.25">
      <c r="A19" s="12" t="s">
        <v>60</v>
      </c>
      <c r="B19" s="7" t="s">
        <v>9</v>
      </c>
      <c r="C19" s="20" t="s">
        <v>49</v>
      </c>
      <c r="D19" s="7" t="s">
        <v>48</v>
      </c>
      <c r="E19" s="23">
        <v>580993.65</v>
      </c>
      <c r="F19" s="26">
        <v>580993.65</v>
      </c>
      <c r="G19" s="26">
        <v>580993.65</v>
      </c>
      <c r="H19" s="23">
        <v>580993.65</v>
      </c>
      <c r="I19" s="23">
        <v>580993.65</v>
      </c>
      <c r="J19" s="23">
        <v>420659.97</v>
      </c>
      <c r="K19" s="23">
        <v>420761.21</v>
      </c>
      <c r="L19" s="27">
        <v>420761.21</v>
      </c>
      <c r="M19" s="23">
        <v>433646.81</v>
      </c>
      <c r="N19" s="23">
        <v>433646.81</v>
      </c>
      <c r="O19" s="23">
        <v>433646.81</v>
      </c>
      <c r="P19" s="23">
        <v>433646.81</v>
      </c>
      <c r="Q19" s="23">
        <f t="shared" si="0"/>
        <v>5901737.879999998</v>
      </c>
      <c r="S19" s="44">
        <v>5901737.8799999999</v>
      </c>
      <c r="T19" s="45">
        <f t="shared" si="1"/>
        <v>0</v>
      </c>
    </row>
    <row r="20" spans="1:20" x14ac:dyDescent="0.25">
      <c r="A20" s="12" t="s">
        <v>60</v>
      </c>
      <c r="B20" s="1" t="s">
        <v>9</v>
      </c>
      <c r="C20" s="20" t="s">
        <v>33</v>
      </c>
      <c r="D20" s="1" t="s">
        <v>10</v>
      </c>
      <c r="E20" s="23">
        <v>305318.09000000003</v>
      </c>
      <c r="F20" s="26">
        <v>305318.09000000003</v>
      </c>
      <c r="G20" s="26">
        <v>305318.09000000003</v>
      </c>
      <c r="H20" s="23">
        <v>305318.09000000003</v>
      </c>
      <c r="I20" s="23">
        <v>305318.09000000003</v>
      </c>
      <c r="J20" s="23">
        <v>274038.24</v>
      </c>
      <c r="K20" s="23">
        <v>275053.12</v>
      </c>
      <c r="L20" s="27">
        <v>275053.12</v>
      </c>
      <c r="M20" s="23">
        <v>282661.77</v>
      </c>
      <c r="N20" s="23">
        <v>282661.76000000001</v>
      </c>
      <c r="O20" s="23">
        <v>282661.77</v>
      </c>
      <c r="P20" s="23">
        <v>282661.76000000001</v>
      </c>
      <c r="Q20" s="23">
        <f t="shared" si="0"/>
        <v>3481381.99</v>
      </c>
      <c r="S20" s="44">
        <v>3481381.99</v>
      </c>
      <c r="T20" s="45">
        <f t="shared" si="1"/>
        <v>0</v>
      </c>
    </row>
    <row r="21" spans="1:20" x14ac:dyDescent="0.25">
      <c r="A21" s="12" t="s">
        <v>57</v>
      </c>
      <c r="B21" s="5" t="s">
        <v>9</v>
      </c>
      <c r="C21" s="20" t="s">
        <v>34</v>
      </c>
      <c r="D21" s="5" t="s">
        <v>123</v>
      </c>
      <c r="E21" s="23">
        <v>486137.55</v>
      </c>
      <c r="F21" s="26">
        <v>486137.55</v>
      </c>
      <c r="G21" s="26">
        <v>486137.55</v>
      </c>
      <c r="H21" s="23">
        <v>486137.55</v>
      </c>
      <c r="I21" s="23">
        <v>486137.55</v>
      </c>
      <c r="J21" s="23">
        <v>408869.37</v>
      </c>
      <c r="K21" s="23">
        <v>408868.38</v>
      </c>
      <c r="L21" s="27">
        <v>408868.38</v>
      </c>
      <c r="M21" s="23">
        <v>420242.8</v>
      </c>
      <c r="N21" s="23">
        <v>420242.8</v>
      </c>
      <c r="O21" s="23">
        <v>420242.8</v>
      </c>
      <c r="P21" s="23">
        <v>420242.8</v>
      </c>
      <c r="Q21" s="23">
        <f t="shared" si="0"/>
        <v>5338265.0799999991</v>
      </c>
      <c r="S21" s="44">
        <v>5338265.08</v>
      </c>
      <c r="T21" s="45">
        <f t="shared" si="1"/>
        <v>0</v>
      </c>
    </row>
    <row r="22" spans="1:20" x14ac:dyDescent="0.25">
      <c r="A22" s="12" t="s">
        <v>57</v>
      </c>
      <c r="B22" s="1" t="s">
        <v>9</v>
      </c>
      <c r="C22" s="21" t="s">
        <v>35</v>
      </c>
      <c r="D22" s="1" t="s">
        <v>124</v>
      </c>
      <c r="E22" s="23">
        <v>207127.2</v>
      </c>
      <c r="F22" s="26">
        <v>207127.2</v>
      </c>
      <c r="G22" s="26">
        <v>207127.2</v>
      </c>
      <c r="H22" s="23">
        <v>207127.2</v>
      </c>
      <c r="I22" s="23">
        <v>207127.2</v>
      </c>
      <c r="J22" s="23">
        <v>187326.04</v>
      </c>
      <c r="K22" s="23">
        <v>190059.28</v>
      </c>
      <c r="L22" s="27">
        <v>190059.28</v>
      </c>
      <c r="M22" s="23">
        <v>195196.53</v>
      </c>
      <c r="N22" s="23">
        <v>195196.53</v>
      </c>
      <c r="O22" s="23">
        <v>195196.54</v>
      </c>
      <c r="P22" s="23">
        <v>195196.53</v>
      </c>
      <c r="Q22" s="23">
        <f t="shared" si="0"/>
        <v>2383866.73</v>
      </c>
      <c r="S22" s="44">
        <v>2383866.73</v>
      </c>
      <c r="T22" s="45">
        <f t="shared" si="1"/>
        <v>0</v>
      </c>
    </row>
    <row r="23" spans="1:20" x14ac:dyDescent="0.25">
      <c r="A23" s="12" t="s">
        <v>61</v>
      </c>
      <c r="B23" s="7" t="s">
        <v>9</v>
      </c>
      <c r="C23" s="21" t="s">
        <v>37</v>
      </c>
      <c r="D23" s="7" t="s">
        <v>125</v>
      </c>
      <c r="E23" s="23">
        <v>238622.39</v>
      </c>
      <c r="F23" s="26">
        <v>238622.39</v>
      </c>
      <c r="G23" s="26">
        <v>238622.39</v>
      </c>
      <c r="H23" s="23">
        <v>238622.39</v>
      </c>
      <c r="I23" s="23">
        <v>238622.39</v>
      </c>
      <c r="J23" s="23">
        <v>210778.61</v>
      </c>
      <c r="K23" s="23">
        <v>210681.9</v>
      </c>
      <c r="L23" s="27">
        <v>210681.9</v>
      </c>
      <c r="M23" s="23">
        <v>216478.06</v>
      </c>
      <c r="N23" s="23">
        <v>216478.06</v>
      </c>
      <c r="O23" s="23">
        <v>216478.06</v>
      </c>
      <c r="P23" s="23">
        <v>216478.06</v>
      </c>
      <c r="Q23" s="23">
        <f t="shared" si="0"/>
        <v>2691166.6</v>
      </c>
      <c r="S23" s="44">
        <v>2691166.6</v>
      </c>
      <c r="T23" s="45">
        <f t="shared" si="1"/>
        <v>0</v>
      </c>
    </row>
    <row r="24" spans="1:20" x14ac:dyDescent="0.25">
      <c r="A24" s="12" t="s">
        <v>8</v>
      </c>
      <c r="B24" s="5" t="s">
        <v>9</v>
      </c>
      <c r="C24" s="20" t="s">
        <v>84</v>
      </c>
      <c r="D24" s="5" t="s">
        <v>91</v>
      </c>
      <c r="E24" s="23">
        <v>185265.83</v>
      </c>
      <c r="F24" s="26">
        <v>185265.83</v>
      </c>
      <c r="G24" s="26">
        <v>185265.83</v>
      </c>
      <c r="H24" s="23">
        <v>185265.83</v>
      </c>
      <c r="I24" s="23">
        <v>185265.83</v>
      </c>
      <c r="J24" s="23">
        <v>135832.59</v>
      </c>
      <c r="K24" s="23">
        <v>135027.1</v>
      </c>
      <c r="L24" s="27">
        <v>135027.09</v>
      </c>
      <c r="M24" s="23">
        <v>139048.54</v>
      </c>
      <c r="N24" s="23">
        <v>139048.53</v>
      </c>
      <c r="O24" s="23">
        <v>139048.54</v>
      </c>
      <c r="P24" s="23">
        <v>139048.53</v>
      </c>
      <c r="Q24" s="23">
        <f t="shared" si="0"/>
        <v>1888410.0700000003</v>
      </c>
      <c r="S24" s="44">
        <v>1888410.07</v>
      </c>
      <c r="T24" s="45">
        <f t="shared" si="1"/>
        <v>0</v>
      </c>
    </row>
    <row r="25" spans="1:20" x14ac:dyDescent="0.25">
      <c r="A25" s="12" t="s">
        <v>54</v>
      </c>
      <c r="B25" s="1" t="s">
        <v>9</v>
      </c>
      <c r="C25" s="21" t="s">
        <v>36</v>
      </c>
      <c r="D25" s="1" t="s">
        <v>19</v>
      </c>
      <c r="E25" s="23">
        <v>243439.31</v>
      </c>
      <c r="F25" s="26">
        <v>243439.31</v>
      </c>
      <c r="G25" s="26">
        <v>243439.31</v>
      </c>
      <c r="H25" s="23">
        <v>243439.31</v>
      </c>
      <c r="I25" s="23">
        <v>243439.31</v>
      </c>
      <c r="J25" s="23">
        <v>263147.02</v>
      </c>
      <c r="K25" s="23">
        <v>263511.5</v>
      </c>
      <c r="L25" s="27">
        <v>263511.49</v>
      </c>
      <c r="M25" s="23">
        <v>270279.98</v>
      </c>
      <c r="N25" s="23">
        <v>270279.96999999997</v>
      </c>
      <c r="O25" s="23">
        <v>270279.98</v>
      </c>
      <c r="P25" s="23">
        <v>270279.96999999997</v>
      </c>
      <c r="Q25" s="23">
        <f t="shared" si="0"/>
        <v>3088486.46</v>
      </c>
      <c r="S25" s="44">
        <v>3088486.46</v>
      </c>
      <c r="T25" s="45">
        <f t="shared" si="1"/>
        <v>0</v>
      </c>
    </row>
    <row r="26" spans="1:20" x14ac:dyDescent="0.25">
      <c r="A26" s="12" t="s">
        <v>58</v>
      </c>
      <c r="B26" s="1" t="s">
        <v>9</v>
      </c>
      <c r="C26" s="21" t="s">
        <v>32</v>
      </c>
      <c r="D26" s="1" t="s">
        <v>126</v>
      </c>
      <c r="E26" s="23">
        <v>681778.27</v>
      </c>
      <c r="F26" s="26">
        <v>681778.27</v>
      </c>
      <c r="G26" s="26">
        <v>681778.27</v>
      </c>
      <c r="H26" s="23">
        <v>681778.27</v>
      </c>
      <c r="I26" s="23">
        <v>681778.27</v>
      </c>
      <c r="J26" s="23">
        <v>608700.31000000006</v>
      </c>
      <c r="K26" s="23">
        <v>608310.91</v>
      </c>
      <c r="L26" s="27">
        <v>608310.9</v>
      </c>
      <c r="M26" s="23">
        <v>625408.63</v>
      </c>
      <c r="N26" s="23">
        <v>625408.63</v>
      </c>
      <c r="O26" s="23">
        <v>625408.64</v>
      </c>
      <c r="P26" s="23">
        <v>625408.63</v>
      </c>
      <c r="Q26" s="23">
        <f t="shared" si="0"/>
        <v>7735848</v>
      </c>
      <c r="S26" s="44">
        <v>7735848</v>
      </c>
      <c r="T26" s="45">
        <f t="shared" si="1"/>
        <v>0</v>
      </c>
    </row>
    <row r="27" spans="1:20" x14ac:dyDescent="0.25">
      <c r="A27" s="12" t="s">
        <v>58</v>
      </c>
      <c r="B27" s="1" t="s">
        <v>11</v>
      </c>
      <c r="C27" s="21" t="s">
        <v>38</v>
      </c>
      <c r="D27" s="1" t="s">
        <v>137</v>
      </c>
      <c r="E27" s="23">
        <v>244573.61</v>
      </c>
      <c r="F27" s="26">
        <v>244573.61</v>
      </c>
      <c r="G27" s="26">
        <v>244573.61</v>
      </c>
      <c r="H27" s="23">
        <v>244573.61</v>
      </c>
      <c r="I27" s="23">
        <v>244573.61</v>
      </c>
      <c r="J27" s="23">
        <v>226785.02</v>
      </c>
      <c r="K27" s="23">
        <v>227886.04</v>
      </c>
      <c r="L27" s="27">
        <v>227886.04</v>
      </c>
      <c r="M27" s="23">
        <v>234105.42</v>
      </c>
      <c r="N27" s="23">
        <v>234105.41</v>
      </c>
      <c r="O27" s="23">
        <v>234105.42</v>
      </c>
      <c r="P27" s="23">
        <v>234105.41</v>
      </c>
      <c r="Q27" s="23">
        <f t="shared" si="0"/>
        <v>2841846.81</v>
      </c>
      <c r="S27" s="44">
        <v>2841846.81</v>
      </c>
      <c r="T27" s="45">
        <f t="shared" si="1"/>
        <v>0</v>
      </c>
    </row>
    <row r="28" spans="1:20" x14ac:dyDescent="0.25">
      <c r="A28" s="12" t="s">
        <v>62</v>
      </c>
      <c r="B28" s="1" t="s">
        <v>11</v>
      </c>
      <c r="C28" s="21" t="s">
        <v>39</v>
      </c>
      <c r="D28" s="1" t="s">
        <v>138</v>
      </c>
      <c r="E28" s="23">
        <v>305134.7</v>
      </c>
      <c r="F28" s="26">
        <v>305134.7</v>
      </c>
      <c r="G28" s="26">
        <v>305134.7</v>
      </c>
      <c r="H28" s="23">
        <v>305134.7</v>
      </c>
      <c r="I28" s="23">
        <v>305134.7</v>
      </c>
      <c r="J28" s="23">
        <v>290544.81</v>
      </c>
      <c r="K28" s="23">
        <v>290409.27</v>
      </c>
      <c r="L28" s="27">
        <v>290409.27</v>
      </c>
      <c r="M28" s="23">
        <v>298253.7</v>
      </c>
      <c r="N28" s="23">
        <v>298253.7</v>
      </c>
      <c r="O28" s="23">
        <v>298253.71000000002</v>
      </c>
      <c r="P28" s="23">
        <v>298253.7</v>
      </c>
      <c r="Q28" s="23">
        <f t="shared" si="0"/>
        <v>3590051.6600000006</v>
      </c>
      <c r="S28" s="44">
        <v>3590051.66</v>
      </c>
      <c r="T28" s="45">
        <f t="shared" si="1"/>
        <v>0</v>
      </c>
    </row>
    <row r="29" spans="1:20" x14ac:dyDescent="0.25">
      <c r="A29" s="12" t="s">
        <v>62</v>
      </c>
      <c r="B29" s="1" t="s">
        <v>54</v>
      </c>
      <c r="C29" s="21" t="s">
        <v>66</v>
      </c>
      <c r="D29" s="1" t="s">
        <v>53</v>
      </c>
      <c r="E29" s="23">
        <v>522004.22</v>
      </c>
      <c r="F29" s="26">
        <v>522004.22</v>
      </c>
      <c r="G29" s="26">
        <v>522004.22</v>
      </c>
      <c r="H29" s="23">
        <v>522004.22</v>
      </c>
      <c r="I29" s="23">
        <v>522004.22</v>
      </c>
      <c r="J29" s="23">
        <v>523656.11</v>
      </c>
      <c r="K29" s="23">
        <v>523557.7</v>
      </c>
      <c r="L29" s="27">
        <v>523557.7</v>
      </c>
      <c r="M29" s="23">
        <v>537048.77</v>
      </c>
      <c r="N29" s="23">
        <v>537048.77</v>
      </c>
      <c r="O29" s="23">
        <v>537048.78</v>
      </c>
      <c r="P29" s="23">
        <v>537048.77</v>
      </c>
      <c r="Q29" s="23">
        <f t="shared" si="0"/>
        <v>6328987.7000000011</v>
      </c>
      <c r="S29" s="44">
        <v>6328987.7000000002</v>
      </c>
      <c r="T29" s="45">
        <f t="shared" si="1"/>
        <v>0</v>
      </c>
    </row>
    <row r="30" spans="1:20" x14ac:dyDescent="0.25">
      <c r="A30" s="12" t="s">
        <v>62</v>
      </c>
      <c r="B30" s="1" t="s">
        <v>12</v>
      </c>
      <c r="C30" s="21" t="s">
        <v>40</v>
      </c>
      <c r="D30" s="1" t="s">
        <v>129</v>
      </c>
      <c r="E30" s="23">
        <v>141443.82</v>
      </c>
      <c r="F30" s="26">
        <v>141443.82</v>
      </c>
      <c r="G30" s="26">
        <v>141443.82</v>
      </c>
      <c r="H30" s="23">
        <v>141443.82</v>
      </c>
      <c r="I30" s="23">
        <v>141443.82</v>
      </c>
      <c r="J30" s="23">
        <v>147974.35</v>
      </c>
      <c r="K30" s="23">
        <v>147755.66</v>
      </c>
      <c r="L30" s="27">
        <v>147755.66</v>
      </c>
      <c r="M30" s="23">
        <v>151462.65</v>
      </c>
      <c r="N30" s="23">
        <v>151462.65</v>
      </c>
      <c r="O30" s="23">
        <v>151462.66</v>
      </c>
      <c r="P30" s="23">
        <v>151462.65</v>
      </c>
      <c r="Q30" s="23">
        <f t="shared" si="0"/>
        <v>1756555.3799999997</v>
      </c>
      <c r="S30" s="44">
        <v>1756555.38</v>
      </c>
      <c r="T30" s="45">
        <f t="shared" si="1"/>
        <v>0</v>
      </c>
    </row>
    <row r="31" spans="1:20" x14ac:dyDescent="0.25">
      <c r="A31" s="12" t="s">
        <v>62</v>
      </c>
      <c r="B31" s="1" t="s">
        <v>12</v>
      </c>
      <c r="C31" s="21" t="s">
        <v>41</v>
      </c>
      <c r="D31" s="1" t="s">
        <v>13</v>
      </c>
      <c r="E31" s="23">
        <v>181107.96</v>
      </c>
      <c r="F31" s="26">
        <v>181107.96</v>
      </c>
      <c r="G31" s="26">
        <v>181107.96</v>
      </c>
      <c r="H31" s="23">
        <v>181107.96</v>
      </c>
      <c r="I31" s="23">
        <v>181107.96</v>
      </c>
      <c r="J31" s="23">
        <v>184490.65</v>
      </c>
      <c r="K31" s="23">
        <v>184387.6</v>
      </c>
      <c r="L31" s="27">
        <v>184387.6</v>
      </c>
      <c r="M31" s="23">
        <v>189159.07</v>
      </c>
      <c r="N31" s="23">
        <v>189159.06</v>
      </c>
      <c r="O31" s="23">
        <v>189159.07</v>
      </c>
      <c r="P31" s="23">
        <v>189159.06</v>
      </c>
      <c r="Q31" s="23">
        <f t="shared" si="0"/>
        <v>2215441.91</v>
      </c>
      <c r="S31" s="44">
        <v>2215441.91</v>
      </c>
      <c r="T31" s="45">
        <f t="shared" si="1"/>
        <v>0</v>
      </c>
    </row>
    <row r="32" spans="1:20" x14ac:dyDescent="0.25">
      <c r="A32" s="12" t="s">
        <v>62</v>
      </c>
      <c r="B32" s="1" t="s">
        <v>14</v>
      </c>
      <c r="C32" s="21" t="s">
        <v>86</v>
      </c>
      <c r="D32" s="1" t="s">
        <v>136</v>
      </c>
      <c r="E32" s="23">
        <v>249735.97</v>
      </c>
      <c r="F32" s="26">
        <v>249735.97</v>
      </c>
      <c r="G32" s="26">
        <v>249735.97</v>
      </c>
      <c r="H32" s="23">
        <v>249735.97</v>
      </c>
      <c r="I32" s="23">
        <v>249735.97</v>
      </c>
      <c r="J32" s="23">
        <v>183970.45</v>
      </c>
      <c r="K32" s="23">
        <v>183969.95</v>
      </c>
      <c r="L32" s="27">
        <v>183969.95</v>
      </c>
      <c r="M32" s="23">
        <v>189420.95</v>
      </c>
      <c r="N32" s="23">
        <v>189420.95</v>
      </c>
      <c r="O32" s="23">
        <v>189420.95</v>
      </c>
      <c r="P32" s="23">
        <v>189420.95</v>
      </c>
      <c r="Q32" s="23">
        <f t="shared" si="0"/>
        <v>2558274.0000000005</v>
      </c>
      <c r="S32" s="44">
        <v>2558274</v>
      </c>
      <c r="T32" s="45">
        <f t="shared" si="1"/>
        <v>0</v>
      </c>
    </row>
    <row r="33" spans="1:20" x14ac:dyDescent="0.25">
      <c r="A33" s="12" t="s">
        <v>62</v>
      </c>
      <c r="B33" s="1" t="s">
        <v>14</v>
      </c>
      <c r="C33" s="21" t="s">
        <v>85</v>
      </c>
      <c r="D33" s="1" t="s">
        <v>90</v>
      </c>
      <c r="E33" s="23">
        <v>135317.93</v>
      </c>
      <c r="F33" s="26">
        <v>135317.93</v>
      </c>
      <c r="G33" s="26">
        <v>135317.93</v>
      </c>
      <c r="H33" s="23">
        <v>135317.93</v>
      </c>
      <c r="I33" s="23">
        <v>135317.93</v>
      </c>
      <c r="J33" s="23">
        <v>126916.31</v>
      </c>
      <c r="K33" s="23">
        <v>126916.01</v>
      </c>
      <c r="L33" s="27">
        <v>126916</v>
      </c>
      <c r="M33" s="23">
        <v>130279.27</v>
      </c>
      <c r="N33" s="23">
        <v>130279.27</v>
      </c>
      <c r="O33" s="23">
        <v>130279.28</v>
      </c>
      <c r="P33" s="23">
        <v>130279.27</v>
      </c>
      <c r="Q33" s="23">
        <f t="shared" si="0"/>
        <v>1578455.06</v>
      </c>
      <c r="S33" s="44">
        <v>1578455.06</v>
      </c>
      <c r="T33" s="45">
        <f t="shared" si="1"/>
        <v>0</v>
      </c>
    </row>
    <row r="34" spans="1:20" x14ac:dyDescent="0.25">
      <c r="A34" s="12" t="s">
        <v>63</v>
      </c>
      <c r="B34" s="5" t="s">
        <v>14</v>
      </c>
      <c r="C34" s="20" t="s">
        <v>42</v>
      </c>
      <c r="D34" s="5" t="s">
        <v>132</v>
      </c>
      <c r="E34" s="23">
        <v>152321.23000000001</v>
      </c>
      <c r="F34" s="26">
        <v>152321.23000000001</v>
      </c>
      <c r="G34" s="26">
        <v>152321.23000000001</v>
      </c>
      <c r="H34" s="23">
        <v>152321.23000000001</v>
      </c>
      <c r="I34" s="23">
        <v>152321.23000000001</v>
      </c>
      <c r="J34" s="23">
        <v>74187.53</v>
      </c>
      <c r="K34" s="23">
        <v>74187.28</v>
      </c>
      <c r="L34" s="27">
        <v>74187.28</v>
      </c>
      <c r="M34" s="23">
        <v>76940.03</v>
      </c>
      <c r="N34" s="23">
        <v>76940.03</v>
      </c>
      <c r="O34" s="23">
        <v>76940.039999999994</v>
      </c>
      <c r="P34" s="23">
        <v>76940.03</v>
      </c>
      <c r="Q34" s="23">
        <f t="shared" si="0"/>
        <v>1291928.3700000001</v>
      </c>
      <c r="S34" s="44">
        <v>1291928.3700000001</v>
      </c>
      <c r="T34" s="45">
        <f t="shared" si="1"/>
        <v>0</v>
      </c>
    </row>
    <row r="35" spans="1:20" x14ac:dyDescent="0.25">
      <c r="A35" s="12" t="s">
        <v>63</v>
      </c>
      <c r="B35" s="7" t="s">
        <v>14</v>
      </c>
      <c r="C35" s="21" t="s">
        <v>111</v>
      </c>
      <c r="D35" s="7" t="s">
        <v>133</v>
      </c>
      <c r="E35" s="23">
        <v>372159.73</v>
      </c>
      <c r="F35" s="26">
        <v>372159.73</v>
      </c>
      <c r="G35" s="26">
        <v>372159.73</v>
      </c>
      <c r="H35" s="23">
        <v>372159.73</v>
      </c>
      <c r="I35" s="23">
        <v>372159.73</v>
      </c>
      <c r="J35" s="23">
        <v>362009.08</v>
      </c>
      <c r="K35" s="23">
        <v>362008.22</v>
      </c>
      <c r="L35" s="27">
        <v>362008.21</v>
      </c>
      <c r="M35" s="23">
        <v>371452.98</v>
      </c>
      <c r="N35" s="23">
        <v>371452.98</v>
      </c>
      <c r="O35" s="23">
        <v>371452.98</v>
      </c>
      <c r="P35" s="23">
        <v>371452.98</v>
      </c>
      <c r="Q35" s="23">
        <f t="shared" si="0"/>
        <v>4432636.08</v>
      </c>
      <c r="S35" s="44">
        <v>4432636.08</v>
      </c>
      <c r="T35" s="45">
        <f t="shared" si="1"/>
        <v>0</v>
      </c>
    </row>
    <row r="36" spans="1:20" x14ac:dyDescent="0.25">
      <c r="A36" s="12" t="s">
        <v>64</v>
      </c>
      <c r="B36" s="5" t="s">
        <v>14</v>
      </c>
      <c r="C36" s="20" t="s">
        <v>87</v>
      </c>
      <c r="D36" s="5" t="s">
        <v>134</v>
      </c>
      <c r="E36" s="23">
        <v>529581.94999999995</v>
      </c>
      <c r="F36" s="26">
        <v>529581.94999999995</v>
      </c>
      <c r="G36" s="26">
        <v>529581.94999999995</v>
      </c>
      <c r="H36" s="23">
        <v>529581.94999999995</v>
      </c>
      <c r="I36" s="23">
        <v>529581.94999999995</v>
      </c>
      <c r="J36" s="23">
        <v>475431.52</v>
      </c>
      <c r="K36" s="23">
        <v>475430.34</v>
      </c>
      <c r="L36" s="27">
        <v>475430.34</v>
      </c>
      <c r="M36" s="23">
        <v>488272.9</v>
      </c>
      <c r="N36" s="23">
        <v>488272.9</v>
      </c>
      <c r="O36" s="23">
        <v>488272.9</v>
      </c>
      <c r="P36" s="23">
        <v>488272.89</v>
      </c>
      <c r="Q36" s="23">
        <f t="shared" si="0"/>
        <v>6027293.54</v>
      </c>
      <c r="S36" s="44">
        <v>6027293.54</v>
      </c>
      <c r="T36" s="45">
        <f t="shared" si="1"/>
        <v>0</v>
      </c>
    </row>
    <row r="37" spans="1:20" x14ac:dyDescent="0.25">
      <c r="A37" s="12" t="s">
        <v>65</v>
      </c>
      <c r="B37" s="5" t="s">
        <v>14</v>
      </c>
      <c r="C37" s="20" t="s">
        <v>43</v>
      </c>
      <c r="D37" s="5" t="s">
        <v>135</v>
      </c>
      <c r="E37" s="23">
        <v>891964.78</v>
      </c>
      <c r="F37">
        <v>891964.78</v>
      </c>
      <c r="G37">
        <v>891964.78</v>
      </c>
      <c r="H37">
        <v>891964.78</v>
      </c>
      <c r="I37">
        <v>891964.78</v>
      </c>
      <c r="J37">
        <v>803236.61</v>
      </c>
      <c r="K37">
        <v>803234.62</v>
      </c>
      <c r="L37">
        <v>803234.62</v>
      </c>
      <c r="M37">
        <v>824902.35</v>
      </c>
      <c r="N37">
        <v>824902.35</v>
      </c>
      <c r="O37">
        <v>824902.35</v>
      </c>
      <c r="P37">
        <v>824902.35</v>
      </c>
      <c r="Q37" s="23">
        <f t="shared" si="0"/>
        <v>10169139.15</v>
      </c>
      <c r="S37" s="44">
        <v>10169139.15</v>
      </c>
      <c r="T37" s="45">
        <f t="shared" si="1"/>
        <v>0</v>
      </c>
    </row>
    <row r="38" spans="1:20" x14ac:dyDescent="0.25">
      <c r="A38" s="12" t="s">
        <v>56</v>
      </c>
      <c r="B38" s="5" t="s">
        <v>14</v>
      </c>
      <c r="C38" s="20" t="s">
        <v>144</v>
      </c>
      <c r="D38" s="5" t="s">
        <v>145</v>
      </c>
      <c r="E38" s="23">
        <v>35423.54</v>
      </c>
      <c r="F38">
        <v>35423.54</v>
      </c>
      <c r="G38">
        <v>35423.54</v>
      </c>
      <c r="H38">
        <v>35423.54</v>
      </c>
      <c r="I38">
        <v>35423.54</v>
      </c>
      <c r="J38">
        <v>-25302.53</v>
      </c>
      <c r="K38">
        <v>-25302.53</v>
      </c>
      <c r="L38">
        <v>-25302.53</v>
      </c>
      <c r="M38">
        <v>-25302.53</v>
      </c>
      <c r="N38">
        <v>-25302.53</v>
      </c>
      <c r="O38">
        <v>-25302.53</v>
      </c>
      <c r="P38">
        <v>-25302.52</v>
      </c>
      <c r="Q38" s="23">
        <f t="shared" si="0"/>
        <v>0</v>
      </c>
      <c r="S38" s="44">
        <v>0</v>
      </c>
      <c r="T38" s="45">
        <f t="shared" si="1"/>
        <v>0</v>
      </c>
    </row>
    <row r="39" spans="1:20" x14ac:dyDescent="0.25">
      <c r="A39" t="s">
        <v>56</v>
      </c>
      <c r="B39" t="s">
        <v>15</v>
      </c>
      <c r="C39" t="s">
        <v>44</v>
      </c>
      <c r="D39" t="s">
        <v>16</v>
      </c>
      <c r="E39" s="23">
        <v>635498.34</v>
      </c>
      <c r="F39">
        <v>635498.34</v>
      </c>
      <c r="G39">
        <v>635498.34</v>
      </c>
      <c r="H39">
        <v>635498.34</v>
      </c>
      <c r="I39">
        <v>635498.34</v>
      </c>
      <c r="J39">
        <v>603298.72</v>
      </c>
      <c r="K39">
        <v>603297.26</v>
      </c>
      <c r="L39">
        <v>603297.26</v>
      </c>
      <c r="M39">
        <v>619201.46</v>
      </c>
      <c r="N39">
        <v>619201.46</v>
      </c>
      <c r="O39">
        <v>619201.46</v>
      </c>
      <c r="P39">
        <v>619201.44999999995</v>
      </c>
      <c r="Q39" s="23">
        <f t="shared" si="0"/>
        <v>7464190.7699999996</v>
      </c>
      <c r="S39" s="44">
        <v>7464190.7699999996</v>
      </c>
      <c r="T39" s="45">
        <f t="shared" si="1"/>
        <v>0</v>
      </c>
    </row>
    <row r="40" spans="1:20" x14ac:dyDescent="0.25">
      <c r="A40" s="12" t="s">
        <v>56</v>
      </c>
      <c r="B40" t="s">
        <v>15</v>
      </c>
      <c r="C40" t="s">
        <v>51</v>
      </c>
      <c r="D40" t="s">
        <v>131</v>
      </c>
      <c r="E40" s="23">
        <v>43216.72</v>
      </c>
      <c r="F40" s="23">
        <v>43216.72</v>
      </c>
      <c r="G40" s="23">
        <v>43216.72</v>
      </c>
      <c r="H40" s="23">
        <v>43216.72</v>
      </c>
      <c r="I40" s="23">
        <v>43216.72</v>
      </c>
      <c r="J40" s="23">
        <v>42809.42</v>
      </c>
      <c r="K40" s="23">
        <v>42809.31</v>
      </c>
      <c r="L40" s="23">
        <v>42809.31</v>
      </c>
      <c r="M40" s="23">
        <v>43917.69</v>
      </c>
      <c r="N40" s="23">
        <v>43917.68</v>
      </c>
      <c r="O40" s="23">
        <v>43917.69</v>
      </c>
      <c r="P40" s="23">
        <v>43917.68</v>
      </c>
      <c r="Q40" s="23">
        <f t="shared" si="0"/>
        <v>520182.38</v>
      </c>
      <c r="S40" s="44">
        <v>520182.38</v>
      </c>
      <c r="T40" s="45">
        <f t="shared" si="1"/>
        <v>0</v>
      </c>
    </row>
    <row r="41" spans="1:20" x14ac:dyDescent="0.25">
      <c r="A41" s="12" t="s">
        <v>151</v>
      </c>
      <c r="B41" t="s">
        <v>146</v>
      </c>
      <c r="C41" t="s">
        <v>147</v>
      </c>
      <c r="D41" t="s">
        <v>148</v>
      </c>
      <c r="E41">
        <v>21498.95</v>
      </c>
      <c r="F41">
        <v>21498.95</v>
      </c>
      <c r="G41">
        <v>21498.95</v>
      </c>
      <c r="H41">
        <v>21498.95</v>
      </c>
      <c r="I41">
        <v>21498.95</v>
      </c>
      <c r="J41">
        <v>17813.419999999998</v>
      </c>
      <c r="K41">
        <v>19932.47</v>
      </c>
      <c r="L41">
        <v>19932.47</v>
      </c>
      <c r="M41">
        <v>20340.66</v>
      </c>
      <c r="N41">
        <v>20340.66</v>
      </c>
      <c r="O41">
        <v>20340.669999999998</v>
      </c>
      <c r="P41">
        <v>20340.66</v>
      </c>
      <c r="Q41" s="23">
        <f t="shared" si="0"/>
        <v>246535.76000000004</v>
      </c>
      <c r="S41" s="44">
        <v>246535.76</v>
      </c>
      <c r="T41" s="45">
        <f t="shared" si="1"/>
        <v>0</v>
      </c>
    </row>
    <row r="42" spans="1:20" x14ac:dyDescent="0.25">
      <c r="A42" s="12" t="s">
        <v>65</v>
      </c>
      <c r="B42" t="s">
        <v>112</v>
      </c>
      <c r="C42" t="s">
        <v>47</v>
      </c>
      <c r="D42" t="s">
        <v>140</v>
      </c>
      <c r="E42">
        <v>99194.17</v>
      </c>
      <c r="F42">
        <v>99194.17</v>
      </c>
      <c r="G42">
        <v>99194.17</v>
      </c>
      <c r="H42">
        <v>99194.17</v>
      </c>
      <c r="I42">
        <v>99194.17</v>
      </c>
      <c r="J42">
        <v>89992.83</v>
      </c>
      <c r="K42">
        <v>86995.24</v>
      </c>
      <c r="L42">
        <v>86995.24</v>
      </c>
      <c r="M42">
        <v>89392.05</v>
      </c>
      <c r="N42">
        <v>89392.05</v>
      </c>
      <c r="O42">
        <v>89392.06</v>
      </c>
      <c r="P42">
        <v>89392.05</v>
      </c>
      <c r="Q42" s="23">
        <f t="shared" si="0"/>
        <v>1117522.3700000001</v>
      </c>
      <c r="S42" s="44">
        <v>1117522.3700000001</v>
      </c>
      <c r="T42" s="45">
        <f t="shared" si="1"/>
        <v>0</v>
      </c>
    </row>
    <row r="43" spans="1:20" x14ac:dyDescent="0.25">
      <c r="A43" t="s">
        <v>92</v>
      </c>
      <c r="E43" s="23">
        <f t="shared" ref="E43:Q43" si="2">SUM(E2:E42)</f>
        <v>15833393.399999999</v>
      </c>
      <c r="F43" s="23">
        <f t="shared" si="2"/>
        <v>15833393.399999999</v>
      </c>
      <c r="G43" s="23">
        <f t="shared" si="2"/>
        <v>15833393.399999999</v>
      </c>
      <c r="H43" s="23">
        <f t="shared" si="2"/>
        <v>15833393.399999999</v>
      </c>
      <c r="I43" s="23">
        <f t="shared" si="2"/>
        <v>15833393.399999999</v>
      </c>
      <c r="J43" s="23">
        <f t="shared" si="2"/>
        <v>14284358.229999997</v>
      </c>
      <c r="K43" s="23">
        <f t="shared" si="2"/>
        <v>14274602.219999997</v>
      </c>
      <c r="L43" s="23">
        <f t="shared" si="2"/>
        <v>14274602.139999999</v>
      </c>
      <c r="M43" s="23">
        <f t="shared" si="2"/>
        <v>14670093.460000003</v>
      </c>
      <c r="N43" s="23">
        <f t="shared" si="2"/>
        <v>14670093.34</v>
      </c>
      <c r="O43" s="23">
        <f t="shared" si="2"/>
        <v>14670093.58</v>
      </c>
      <c r="P43" s="23">
        <f t="shared" si="2"/>
        <v>14670093.32</v>
      </c>
      <c r="Q43" s="23">
        <f t="shared" si="2"/>
        <v>180680903.28999999</v>
      </c>
      <c r="S43" s="45">
        <f>SUM(S2:S42)</f>
        <v>180680903.28999999</v>
      </c>
      <c r="T43" s="45">
        <f t="shared" si="1"/>
        <v>0</v>
      </c>
    </row>
    <row r="44" spans="1:20" x14ac:dyDescent="0.25">
      <c r="I44" s="23">
        <f>SUM(E43:I43)</f>
        <v>79166967</v>
      </c>
      <c r="J44" s="23">
        <f>SUM(E43:J43)</f>
        <v>93451325.229999989</v>
      </c>
      <c r="K44" s="23">
        <f>SUM(E43:K43)</f>
        <v>107725927.44999999</v>
      </c>
    </row>
    <row r="45" spans="1:20" x14ac:dyDescent="0.25">
      <c r="Q45" s="23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43"/>
  <sheetViews>
    <sheetView topLeftCell="M31" zoomScale="90" zoomScaleNormal="90" workbookViewId="0">
      <selection activeCell="R8" sqref="R8"/>
    </sheetView>
  </sheetViews>
  <sheetFormatPr defaultRowHeight="15" x14ac:dyDescent="0.25"/>
  <cols>
    <col min="1" max="1" width="17.5703125" bestFit="1" customWidth="1"/>
    <col min="2" max="2" width="14.28515625" bestFit="1" customWidth="1"/>
    <col min="3" max="3" width="50.28515625" bestFit="1" customWidth="1"/>
    <col min="4" max="16" width="13.7109375" customWidth="1"/>
    <col min="18" max="18" width="15" bestFit="1" customWidth="1"/>
    <col min="19" max="19" width="10.42578125" bestFit="1" customWidth="1"/>
  </cols>
  <sheetData>
    <row r="1" spans="1:19" s="24" customFormat="1" x14ac:dyDescent="0.25">
      <c r="A1" s="24" t="s">
        <v>70</v>
      </c>
      <c r="B1" s="24" t="s">
        <v>20</v>
      </c>
      <c r="C1" s="24" t="s">
        <v>71</v>
      </c>
      <c r="D1" s="25" t="s">
        <v>68</v>
      </c>
      <c r="E1" s="25" t="s">
        <v>72</v>
      </c>
      <c r="F1" s="25" t="s">
        <v>73</v>
      </c>
      <c r="G1" s="25" t="s">
        <v>74</v>
      </c>
      <c r="H1" s="25" t="s">
        <v>75</v>
      </c>
      <c r="I1" s="25" t="s">
        <v>76</v>
      </c>
      <c r="J1" s="25" t="s">
        <v>77</v>
      </c>
      <c r="K1" s="25" t="s">
        <v>78</v>
      </c>
      <c r="L1" s="25" t="s">
        <v>79</v>
      </c>
      <c r="M1" s="25" t="s">
        <v>80</v>
      </c>
      <c r="N1" s="25" t="s">
        <v>81</v>
      </c>
      <c r="O1" s="25" t="s">
        <v>82</v>
      </c>
      <c r="P1" s="25" t="s">
        <v>83</v>
      </c>
      <c r="R1" s="24" t="s">
        <v>171</v>
      </c>
      <c r="S1" s="24" t="s">
        <v>170</v>
      </c>
    </row>
    <row r="2" spans="1:19" x14ac:dyDescent="0.25">
      <c r="A2" s="1" t="s">
        <v>109</v>
      </c>
      <c r="B2" s="20" t="s">
        <v>23</v>
      </c>
      <c r="C2" s="1" t="s">
        <v>114</v>
      </c>
      <c r="D2" s="23">
        <v>-42091.7</v>
      </c>
      <c r="E2" s="23">
        <v>-42091.7</v>
      </c>
      <c r="F2" s="23">
        <v>-42091.7</v>
      </c>
      <c r="G2" s="23">
        <v>-42091.7</v>
      </c>
      <c r="H2" s="23">
        <v>-42091.7</v>
      </c>
      <c r="I2" s="23">
        <v>-38238.597371428572</v>
      </c>
      <c r="J2" s="23">
        <v>-38323.881371428572</v>
      </c>
      <c r="K2" s="23">
        <v>-38323.881371428572</v>
      </c>
      <c r="L2" s="23">
        <v>-39375.933671428575</v>
      </c>
      <c r="M2" s="23">
        <v>-39375.933671428567</v>
      </c>
      <c r="N2" s="23">
        <v>-39375.93367142856</v>
      </c>
      <c r="O2" s="23">
        <v>-39375.93</v>
      </c>
      <c r="P2" s="23">
        <f>ROUND(SUM(D2:O2),2)</f>
        <v>-482848.59</v>
      </c>
      <c r="R2" s="45">
        <f>ROUND(0.03*'Entitlement to Date'!S2,2)</f>
        <v>482848.59</v>
      </c>
      <c r="S2" s="45">
        <f>R2+P2</f>
        <v>0</v>
      </c>
    </row>
    <row r="3" spans="1:19" x14ac:dyDescent="0.25">
      <c r="A3" s="5" t="s">
        <v>109</v>
      </c>
      <c r="B3" s="20" t="s">
        <v>46</v>
      </c>
      <c r="C3" s="5" t="s">
        <v>115</v>
      </c>
      <c r="D3" s="23">
        <v>-18586.810000000001</v>
      </c>
      <c r="E3" s="23">
        <v>-18586.810000000001</v>
      </c>
      <c r="F3" s="23">
        <v>-18586.810000000001</v>
      </c>
      <c r="G3" s="23">
        <v>-18586.810000000001</v>
      </c>
      <c r="H3" s="23">
        <v>-18586.810000000001</v>
      </c>
      <c r="I3" s="23">
        <v>-19106.850914285711</v>
      </c>
      <c r="J3" s="23">
        <v>-19011.751664285712</v>
      </c>
      <c r="K3" s="23">
        <v>-19011.751664285715</v>
      </c>
      <c r="L3" s="23">
        <v>-19494.651614285722</v>
      </c>
      <c r="M3" s="23">
        <v>-19494.651614285725</v>
      </c>
      <c r="N3" s="23">
        <v>-19494.651614285729</v>
      </c>
      <c r="O3" s="23">
        <v>-19494.650000000001</v>
      </c>
      <c r="P3" s="23">
        <f t="shared" ref="P3:P43" si="0">ROUND(SUM(D3:O3),2)</f>
        <v>-228043.01</v>
      </c>
      <c r="R3" s="45">
        <f>ROUND(0.03*'Entitlement to Date'!S3,2)</f>
        <v>228043.01</v>
      </c>
      <c r="S3" s="45">
        <f t="shared" ref="S3:S43" si="1">R3+P3</f>
        <v>0</v>
      </c>
    </row>
    <row r="4" spans="1:19" x14ac:dyDescent="0.25">
      <c r="A4" s="1" t="s">
        <v>109</v>
      </c>
      <c r="B4" s="21" t="s">
        <v>94</v>
      </c>
      <c r="C4" s="1" t="s">
        <v>116</v>
      </c>
      <c r="D4" s="23">
        <v>-47785.15</v>
      </c>
      <c r="E4" s="23">
        <v>-47785.15</v>
      </c>
      <c r="F4" s="23">
        <v>-47785.15</v>
      </c>
      <c r="G4" s="23">
        <v>-47785.15</v>
      </c>
      <c r="H4" s="23">
        <v>-47785.15</v>
      </c>
      <c r="I4" s="23">
        <v>-48597.21438571428</v>
      </c>
      <c r="J4" s="23">
        <v>-48821.931185714282</v>
      </c>
      <c r="K4" s="23">
        <v>-48821.931185714282</v>
      </c>
      <c r="L4" s="23">
        <v>-50389.170485714305</v>
      </c>
      <c r="M4" s="23">
        <v>-50389.170485714298</v>
      </c>
      <c r="N4" s="23">
        <v>-50389.170485714305</v>
      </c>
      <c r="O4" s="23">
        <v>-50389.17</v>
      </c>
      <c r="P4" s="23">
        <f t="shared" si="0"/>
        <v>-586723.51</v>
      </c>
      <c r="R4" s="45">
        <f>ROUND(0.03*'Entitlement to Date'!S4,2)</f>
        <v>586723.51</v>
      </c>
      <c r="S4" s="45">
        <f t="shared" si="1"/>
        <v>0</v>
      </c>
    </row>
    <row r="5" spans="1:19" x14ac:dyDescent="0.25">
      <c r="A5" s="5" t="s">
        <v>7</v>
      </c>
      <c r="B5" s="20" t="s">
        <v>24</v>
      </c>
      <c r="C5" s="5" t="s">
        <v>122</v>
      </c>
      <c r="D5" s="23">
        <v>-16676.64</v>
      </c>
      <c r="E5" s="23">
        <v>-16676.64</v>
      </c>
      <c r="F5" s="23">
        <v>-16676.64</v>
      </c>
      <c r="G5" s="23">
        <v>-16676.64</v>
      </c>
      <c r="H5" s="23">
        <v>-16676.64</v>
      </c>
      <c r="I5" s="23">
        <v>-12378.830400000001</v>
      </c>
      <c r="J5" s="23">
        <v>-12241.883399999999</v>
      </c>
      <c r="K5" s="23">
        <v>-12241.883399999997</v>
      </c>
      <c r="L5" s="23">
        <v>-12602.400000000001</v>
      </c>
      <c r="M5" s="23">
        <v>-12602.400000000003</v>
      </c>
      <c r="N5" s="23">
        <v>-12602.400000000009</v>
      </c>
      <c r="O5" s="23">
        <v>-12602.4</v>
      </c>
      <c r="P5" s="23">
        <f t="shared" si="0"/>
        <v>-170655.4</v>
      </c>
      <c r="R5" s="45">
        <f>ROUND(0.03*'Entitlement to Date'!S5,2)</f>
        <v>170655.4</v>
      </c>
      <c r="S5" s="45">
        <f t="shared" si="1"/>
        <v>0</v>
      </c>
    </row>
    <row r="6" spans="1:19" x14ac:dyDescent="0.25">
      <c r="A6" s="5" t="s">
        <v>55</v>
      </c>
      <c r="B6" s="20" t="s">
        <v>25</v>
      </c>
      <c r="C6" s="5" t="s">
        <v>121</v>
      </c>
      <c r="D6" s="23">
        <v>-15091.93</v>
      </c>
      <c r="E6" s="23">
        <v>-15091.93</v>
      </c>
      <c r="F6" s="23">
        <v>-15091.93</v>
      </c>
      <c r="G6" s="23">
        <v>-15091.93</v>
      </c>
      <c r="H6" s="23">
        <v>-15091.93</v>
      </c>
      <c r="I6" s="23">
        <v>-15872.987585714282</v>
      </c>
      <c r="J6" s="23">
        <v>-15885.733535714286</v>
      </c>
      <c r="K6" s="23">
        <v>-15885.733535714284</v>
      </c>
      <c r="L6" s="23">
        <v>-16273.872185714292</v>
      </c>
      <c r="M6" s="23">
        <v>-16273.87218571429</v>
      </c>
      <c r="N6" s="23">
        <v>-16273.872185714295</v>
      </c>
      <c r="O6" s="23">
        <v>-16273.87</v>
      </c>
      <c r="P6" s="23">
        <f t="shared" si="0"/>
        <v>-188199.59</v>
      </c>
      <c r="R6" s="45">
        <f>ROUND(0.03*'Entitlement to Date'!S6,2)</f>
        <v>188199.59</v>
      </c>
      <c r="S6" s="45">
        <f t="shared" si="1"/>
        <v>0</v>
      </c>
    </row>
    <row r="7" spans="1:19" x14ac:dyDescent="0.25">
      <c r="A7" s="5" t="s">
        <v>113</v>
      </c>
      <c r="B7" s="20" t="s">
        <v>45</v>
      </c>
      <c r="C7" s="5" t="s">
        <v>141</v>
      </c>
      <c r="D7" s="23">
        <v>-11012.48</v>
      </c>
      <c r="E7" s="23">
        <v>-11012.48</v>
      </c>
      <c r="F7" s="23">
        <v>-11012.48</v>
      </c>
      <c r="G7" s="23">
        <v>-11012.48</v>
      </c>
      <c r="H7" s="23">
        <v>-11012.48</v>
      </c>
      <c r="I7" s="23">
        <v>-9915.2505714285708</v>
      </c>
      <c r="J7" s="23">
        <v>-9968.7732714285703</v>
      </c>
      <c r="K7" s="23">
        <v>-9968.7732714285703</v>
      </c>
      <c r="L7" s="23">
        <v>-10247.012771428574</v>
      </c>
      <c r="M7" s="23">
        <v>-10247.012771428572</v>
      </c>
      <c r="N7" s="23">
        <v>-10247.01277142857</v>
      </c>
      <c r="O7" s="23">
        <v>-10247.01</v>
      </c>
      <c r="P7" s="23">
        <f t="shared" si="0"/>
        <v>-125903.25</v>
      </c>
      <c r="R7" s="45">
        <f>ROUND(0.03*'Entitlement to Date'!S7,2)</f>
        <v>125903.25</v>
      </c>
      <c r="S7" s="45">
        <f t="shared" si="1"/>
        <v>0</v>
      </c>
    </row>
    <row r="8" spans="1:19" x14ac:dyDescent="0.25">
      <c r="A8" s="5" t="s">
        <v>113</v>
      </c>
      <c r="B8" s="20" t="s">
        <v>26</v>
      </c>
      <c r="C8" s="5" t="s">
        <v>142</v>
      </c>
      <c r="D8" s="23">
        <v>-6794.93</v>
      </c>
      <c r="E8" s="23">
        <v>-6794.93</v>
      </c>
      <c r="F8" s="23">
        <v>-6794.93</v>
      </c>
      <c r="G8" s="23">
        <v>-6794.93</v>
      </c>
      <c r="H8" s="23">
        <v>-6794.93</v>
      </c>
      <c r="I8" s="23">
        <v>-4757.4642714285719</v>
      </c>
      <c r="J8" s="23">
        <v>-4757.0534214285717</v>
      </c>
      <c r="K8" s="23">
        <v>-4757.0534214285708</v>
      </c>
      <c r="L8" s="23">
        <v>-4907.0136714285672</v>
      </c>
      <c r="M8" s="23">
        <v>-4907.0136714285663</v>
      </c>
      <c r="N8" s="23">
        <v>-4907.0136714285654</v>
      </c>
      <c r="O8" s="23">
        <v>-4907.01</v>
      </c>
      <c r="P8" s="23">
        <f t="shared" si="0"/>
        <v>-67874.27</v>
      </c>
      <c r="R8" s="45">
        <f>ROUND(0.03*'Entitlement to Date'!S8,2)</f>
        <v>67874.28</v>
      </c>
      <c r="S8" s="45">
        <f t="shared" si="1"/>
        <v>9.9999999947613105E-3</v>
      </c>
    </row>
    <row r="9" spans="1:19" x14ac:dyDescent="0.25">
      <c r="A9" s="1" t="s">
        <v>113</v>
      </c>
      <c r="B9" s="21" t="s">
        <v>27</v>
      </c>
      <c r="C9" s="4" t="s">
        <v>143</v>
      </c>
      <c r="D9" s="23">
        <v>-6092.01</v>
      </c>
      <c r="E9" s="23">
        <v>-6092.01</v>
      </c>
      <c r="F9" s="23">
        <v>-6092.01</v>
      </c>
      <c r="G9" s="23">
        <v>-6092.01</v>
      </c>
      <c r="H9" s="23">
        <v>-6092.01</v>
      </c>
      <c r="I9" s="23">
        <v>-5602.0901571428567</v>
      </c>
      <c r="J9" s="23">
        <v>-5518.6554071428573</v>
      </c>
      <c r="K9" s="23">
        <v>-5518.6554071428573</v>
      </c>
      <c r="L9" s="23">
        <v>-5666.2066571428586</v>
      </c>
      <c r="M9" s="23">
        <v>-5666.2066571428586</v>
      </c>
      <c r="N9" s="23">
        <v>-5666.2066571428586</v>
      </c>
      <c r="O9" s="23">
        <v>-5666.21</v>
      </c>
      <c r="P9" s="23">
        <f t="shared" si="0"/>
        <v>-69764.28</v>
      </c>
      <c r="R9" s="45">
        <f>ROUND(0.03*'Entitlement to Date'!S9,2)</f>
        <v>69764.28</v>
      </c>
      <c r="S9" s="45">
        <f t="shared" si="1"/>
        <v>0</v>
      </c>
    </row>
    <row r="10" spans="1:19" x14ac:dyDescent="0.25">
      <c r="A10" s="5" t="s">
        <v>18</v>
      </c>
      <c r="B10" s="20" t="s">
        <v>50</v>
      </c>
      <c r="C10" s="17" t="s">
        <v>117</v>
      </c>
      <c r="D10" s="23">
        <v>-10824.16</v>
      </c>
      <c r="E10" s="23">
        <v>-10824.16</v>
      </c>
      <c r="F10" s="23">
        <v>-10824.16</v>
      </c>
      <c r="G10" s="23">
        <v>-10824.16</v>
      </c>
      <c r="H10" s="23">
        <v>-10824.16</v>
      </c>
      <c r="I10" s="23">
        <v>-9799.5795571428571</v>
      </c>
      <c r="J10" s="23">
        <v>-9820.5262571428539</v>
      </c>
      <c r="K10" s="23">
        <v>-9820.5262571428557</v>
      </c>
      <c r="L10" s="23">
        <v>-10099.463482142859</v>
      </c>
      <c r="M10" s="23">
        <v>-10099.463482142857</v>
      </c>
      <c r="N10" s="23">
        <v>-10099.463482142855</v>
      </c>
      <c r="O10" s="23">
        <v>-10099.459999999999</v>
      </c>
      <c r="P10" s="23">
        <f t="shared" si="0"/>
        <v>-123959.28</v>
      </c>
      <c r="R10" s="45">
        <f>ROUND(0.03*'Entitlement to Date'!S10,2)</f>
        <v>123959.29</v>
      </c>
      <c r="S10" s="45">
        <f t="shared" si="1"/>
        <v>9.9999999947613105E-3</v>
      </c>
    </row>
    <row r="11" spans="1:19" x14ac:dyDescent="0.25">
      <c r="A11" s="5" t="s">
        <v>18</v>
      </c>
      <c r="B11" s="20" t="s">
        <v>28</v>
      </c>
      <c r="C11" s="5" t="s">
        <v>118</v>
      </c>
      <c r="D11" s="23">
        <v>-7042.95</v>
      </c>
      <c r="E11" s="23">
        <v>-7042.95</v>
      </c>
      <c r="F11" s="23">
        <v>-7042.95</v>
      </c>
      <c r="G11" s="23">
        <v>-7042.95</v>
      </c>
      <c r="H11" s="23">
        <v>-7042.95</v>
      </c>
      <c r="I11" s="23">
        <v>-6099.1788000000006</v>
      </c>
      <c r="J11" s="23">
        <v>-6090.8402999999998</v>
      </c>
      <c r="K11" s="23">
        <v>-6090.8402999999989</v>
      </c>
      <c r="L11" s="23">
        <v>-6259.9401749999997</v>
      </c>
      <c r="M11" s="23">
        <v>-6259.9401750000006</v>
      </c>
      <c r="N11" s="23">
        <v>-6259.9401750000034</v>
      </c>
      <c r="O11" s="23">
        <v>-6259.94</v>
      </c>
      <c r="P11" s="23">
        <f t="shared" si="0"/>
        <v>-78535.37</v>
      </c>
      <c r="R11" s="45">
        <f>ROUND(0.03*'Entitlement to Date'!S11,2)</f>
        <v>78535.37</v>
      </c>
      <c r="S11" s="45">
        <f t="shared" si="1"/>
        <v>0</v>
      </c>
    </row>
    <row r="12" spans="1:19" x14ac:dyDescent="0.25">
      <c r="A12" s="5" t="s">
        <v>18</v>
      </c>
      <c r="B12" s="20" t="s">
        <v>29</v>
      </c>
      <c r="C12" s="5" t="s">
        <v>119</v>
      </c>
      <c r="D12" s="23">
        <v>-4131.54</v>
      </c>
      <c r="E12" s="23">
        <v>-4131.54</v>
      </c>
      <c r="F12" s="23">
        <v>-4131.54</v>
      </c>
      <c r="G12" s="23">
        <v>-4131.54</v>
      </c>
      <c r="H12" s="23">
        <v>-4131.54</v>
      </c>
      <c r="I12" s="23">
        <v>-3233.7646285714286</v>
      </c>
      <c r="J12" s="23">
        <v>-3098.9782285714286</v>
      </c>
      <c r="K12" s="23">
        <v>-3098.9782285714291</v>
      </c>
      <c r="L12" s="23">
        <v>-3187.096328571427</v>
      </c>
      <c r="M12" s="23">
        <v>-3187.0963285714265</v>
      </c>
      <c r="N12" s="23">
        <v>-3187.0963285714279</v>
      </c>
      <c r="O12" s="23">
        <v>-3187.1</v>
      </c>
      <c r="P12" s="23">
        <f t="shared" si="0"/>
        <v>-42837.81</v>
      </c>
      <c r="R12" s="45">
        <f>ROUND(0.03*'Entitlement to Date'!S12,2)</f>
        <v>42837.81</v>
      </c>
      <c r="S12" s="45">
        <f t="shared" si="1"/>
        <v>0</v>
      </c>
    </row>
    <row r="13" spans="1:19" x14ac:dyDescent="0.25">
      <c r="A13" s="1" t="s">
        <v>18</v>
      </c>
      <c r="B13" s="21" t="s">
        <v>67</v>
      </c>
      <c r="C13" s="1" t="s">
        <v>120</v>
      </c>
      <c r="D13" s="23">
        <v>-2271.14</v>
      </c>
      <c r="E13" s="23">
        <v>-2271.14</v>
      </c>
      <c r="F13" s="23">
        <v>-2271.14</v>
      </c>
      <c r="G13" s="23">
        <v>-2271.14</v>
      </c>
      <c r="H13" s="23">
        <v>-2271.14</v>
      </c>
      <c r="I13" s="23">
        <v>-2047.0785285714287</v>
      </c>
      <c r="J13" s="23">
        <v>-2043.3504285714287</v>
      </c>
      <c r="K13" s="23">
        <v>-2043.3504285714287</v>
      </c>
      <c r="L13" s="23">
        <v>-2096.7177285714288</v>
      </c>
      <c r="M13" s="23">
        <v>-2096.7177285714292</v>
      </c>
      <c r="N13" s="23">
        <v>-2096.7177285714297</v>
      </c>
      <c r="O13" s="23">
        <v>-2096.7199999999998</v>
      </c>
      <c r="P13" s="23">
        <f t="shared" si="0"/>
        <v>-25876.35</v>
      </c>
      <c r="R13" s="45">
        <f>ROUND(0.03*'Entitlement to Date'!S13,2)</f>
        <v>25876.35</v>
      </c>
      <c r="S13" s="45">
        <f t="shared" si="1"/>
        <v>0</v>
      </c>
    </row>
    <row r="14" spans="1:19" x14ac:dyDescent="0.25">
      <c r="A14" s="1" t="s">
        <v>22</v>
      </c>
      <c r="B14" s="21" t="s">
        <v>52</v>
      </c>
      <c r="C14" s="1" t="s">
        <v>139</v>
      </c>
      <c r="D14" s="23">
        <v>-2416.48</v>
      </c>
      <c r="E14" s="23">
        <v>-2416.48</v>
      </c>
      <c r="F14" s="23">
        <v>-2416.48</v>
      </c>
      <c r="G14" s="23">
        <v>-2416.48</v>
      </c>
      <c r="H14" s="23">
        <v>-2416.48</v>
      </c>
      <c r="I14" s="23">
        <v>-2853.7033857142856</v>
      </c>
      <c r="J14" s="23">
        <v>-2466.7843857142857</v>
      </c>
      <c r="K14" s="23">
        <v>-2466.7843857142857</v>
      </c>
      <c r="L14" s="23">
        <v>-2532.7811607142858</v>
      </c>
      <c r="M14" s="23">
        <v>-2532.7811607142853</v>
      </c>
      <c r="N14" s="23">
        <v>-2532.7811607142849</v>
      </c>
      <c r="O14" s="23">
        <v>-2532.7800000000002</v>
      </c>
      <c r="P14" s="23">
        <f t="shared" si="0"/>
        <v>-30000.799999999999</v>
      </c>
      <c r="R14" s="45">
        <f>ROUND(0.03*'Entitlement to Date'!S14,2)</f>
        <v>30000.799999999999</v>
      </c>
      <c r="S14" s="45">
        <f t="shared" si="1"/>
        <v>0</v>
      </c>
    </row>
    <row r="15" spans="1:19" x14ac:dyDescent="0.25">
      <c r="A15" s="1" t="s">
        <v>57</v>
      </c>
      <c r="B15" s="21" t="s">
        <v>110</v>
      </c>
      <c r="C15" s="1" t="s">
        <v>127</v>
      </c>
      <c r="D15" s="23">
        <v>-17136.080000000002</v>
      </c>
      <c r="E15" s="23">
        <v>-17136.080000000002</v>
      </c>
      <c r="F15" s="23">
        <v>-17136.080000000002</v>
      </c>
      <c r="G15" s="23">
        <v>-17136.080000000002</v>
      </c>
      <c r="H15" s="23">
        <v>-17136.080000000002</v>
      </c>
      <c r="I15" s="23">
        <v>-16954.763728571426</v>
      </c>
      <c r="J15" s="23">
        <v>-17017.463078571425</v>
      </c>
      <c r="K15" s="23">
        <v>-17017.463078571425</v>
      </c>
      <c r="L15" s="23">
        <v>-17369.689103571429</v>
      </c>
      <c r="M15" s="23">
        <v>-17369.689103571425</v>
      </c>
      <c r="N15" s="23">
        <v>-17369.689103571422</v>
      </c>
      <c r="O15" s="23">
        <v>-17369.689999999999</v>
      </c>
      <c r="P15" s="23">
        <f t="shared" si="0"/>
        <v>-206148.85</v>
      </c>
      <c r="R15" s="45">
        <f>ROUND(0.03*'Entitlement to Date'!S15,2)</f>
        <v>206148.85</v>
      </c>
      <c r="S15" s="45">
        <f t="shared" si="1"/>
        <v>0</v>
      </c>
    </row>
    <row r="16" spans="1:19" x14ac:dyDescent="0.25">
      <c r="A16" s="1" t="s">
        <v>57</v>
      </c>
      <c r="B16" s="21" t="s">
        <v>30</v>
      </c>
      <c r="C16" s="4" t="s">
        <v>128</v>
      </c>
      <c r="D16" s="23">
        <v>-25542.17</v>
      </c>
      <c r="E16" s="23">
        <v>-25542.17</v>
      </c>
      <c r="F16" s="23">
        <v>-25542.17</v>
      </c>
      <c r="G16" s="23">
        <v>-25542.17</v>
      </c>
      <c r="H16" s="23">
        <v>-25542.17</v>
      </c>
      <c r="I16" s="23">
        <v>-17927.236142857138</v>
      </c>
      <c r="J16" s="23">
        <v>-17942.986742857149</v>
      </c>
      <c r="K16" s="23">
        <v>-17942.986742857152</v>
      </c>
      <c r="L16" s="23">
        <v>-18490.308617857147</v>
      </c>
      <c r="M16" s="23">
        <v>-18490.30861785715</v>
      </c>
      <c r="N16" s="23">
        <v>-18490.308617857154</v>
      </c>
      <c r="O16" s="23">
        <v>-18490.310000000001</v>
      </c>
      <c r="P16" s="23">
        <f t="shared" si="0"/>
        <v>-255485.3</v>
      </c>
      <c r="R16" s="45">
        <f>ROUND(0.03*'Entitlement to Date'!S16,2)</f>
        <v>255485.29</v>
      </c>
      <c r="S16" s="45">
        <f t="shared" si="1"/>
        <v>-9.9999999802093953E-3</v>
      </c>
    </row>
    <row r="17" spans="1:19" x14ac:dyDescent="0.25">
      <c r="A17" s="1" t="s">
        <v>8</v>
      </c>
      <c r="B17" s="21" t="s">
        <v>31</v>
      </c>
      <c r="C17" s="1" t="s">
        <v>130</v>
      </c>
      <c r="D17" s="23">
        <v>-7502.43</v>
      </c>
      <c r="E17" s="23">
        <v>-7502.43</v>
      </c>
      <c r="F17" s="23">
        <v>-7502.43</v>
      </c>
      <c r="G17" s="23">
        <v>-7502.43</v>
      </c>
      <c r="H17" s="23">
        <v>-7502.43</v>
      </c>
      <c r="I17" s="23">
        <v>-6930.3950571428568</v>
      </c>
      <c r="J17" s="23">
        <v>-6918.9811571428572</v>
      </c>
      <c r="K17" s="23">
        <v>-6918.9811571428563</v>
      </c>
      <c r="L17" s="23">
        <v>-7107.3811571428541</v>
      </c>
      <c r="M17" s="23">
        <v>-7107.381157142855</v>
      </c>
      <c r="N17" s="23">
        <v>-7107.3811571428523</v>
      </c>
      <c r="O17" s="23">
        <v>-7107.38</v>
      </c>
      <c r="P17" s="23">
        <f t="shared" si="0"/>
        <v>-86710.03</v>
      </c>
      <c r="R17" s="45">
        <f>ROUND(0.03*'Entitlement to Date'!S17,2)</f>
        <v>86710.03</v>
      </c>
      <c r="S17" s="45">
        <f t="shared" si="1"/>
        <v>0</v>
      </c>
    </row>
    <row r="18" spans="1:19" x14ac:dyDescent="0.25">
      <c r="A18" s="1" t="s">
        <v>9</v>
      </c>
      <c r="B18" s="21" t="s">
        <v>88</v>
      </c>
      <c r="C18" s="4" t="s">
        <v>89</v>
      </c>
      <c r="D18" s="23">
        <v>-9337.4</v>
      </c>
      <c r="E18" s="23">
        <v>-9337.4</v>
      </c>
      <c r="F18" s="23">
        <v>-9337.4</v>
      </c>
      <c r="G18" s="23">
        <v>-9337.4</v>
      </c>
      <c r="H18" s="23">
        <v>-9337.4</v>
      </c>
      <c r="I18" s="23">
        <v>-9100.7715714285714</v>
      </c>
      <c r="J18" s="23">
        <v>-9116.0607714285707</v>
      </c>
      <c r="K18" s="23">
        <v>-9116.0607714285688</v>
      </c>
      <c r="L18" s="23">
        <v>-9348.8511714285669</v>
      </c>
      <c r="M18" s="23">
        <v>-9348.8511714285651</v>
      </c>
      <c r="N18" s="23">
        <v>-9348.8511714285632</v>
      </c>
      <c r="O18" s="23">
        <v>-9348.85</v>
      </c>
      <c r="P18" s="23">
        <f t="shared" si="0"/>
        <v>-111415.3</v>
      </c>
      <c r="R18" s="45">
        <f>ROUND(0.03*'Entitlement to Date'!S18,2)</f>
        <v>111415.3</v>
      </c>
      <c r="S18" s="45">
        <f t="shared" si="1"/>
        <v>0</v>
      </c>
    </row>
    <row r="19" spans="1:19" x14ac:dyDescent="0.25">
      <c r="A19" s="7" t="s">
        <v>9</v>
      </c>
      <c r="B19" s="20" t="s">
        <v>49</v>
      </c>
      <c r="C19" s="7" t="s">
        <v>48</v>
      </c>
      <c r="D19" s="23">
        <v>-17429.810000000001</v>
      </c>
      <c r="E19" s="23">
        <v>-17429.810000000001</v>
      </c>
      <c r="F19" s="23">
        <v>-17429.810000000001</v>
      </c>
      <c r="G19" s="23">
        <v>-17429.810000000001</v>
      </c>
      <c r="H19" s="23">
        <v>-17429.810000000001</v>
      </c>
      <c r="I19" s="23">
        <v>-12619.798785714285</v>
      </c>
      <c r="J19" s="23">
        <v>-12622.835935714289</v>
      </c>
      <c r="K19" s="23">
        <v>-12622.835935714287</v>
      </c>
      <c r="L19" s="23">
        <v>-13009.403935714279</v>
      </c>
      <c r="M19" s="23">
        <v>-13009.403935714276</v>
      </c>
      <c r="N19" s="23">
        <v>-13009.403935714276</v>
      </c>
      <c r="O19" s="23">
        <v>-13009.4</v>
      </c>
      <c r="P19" s="23">
        <f t="shared" si="0"/>
        <v>-177052.13</v>
      </c>
      <c r="R19" s="45">
        <f>ROUND(0.03*'Entitlement to Date'!S19,2)</f>
        <v>177052.14</v>
      </c>
      <c r="S19" s="45">
        <f t="shared" si="1"/>
        <v>1.0000000009313226E-2</v>
      </c>
    </row>
    <row r="20" spans="1:19" x14ac:dyDescent="0.25">
      <c r="A20" s="1" t="s">
        <v>9</v>
      </c>
      <c r="B20" s="20" t="s">
        <v>33</v>
      </c>
      <c r="C20" s="1" t="s">
        <v>10</v>
      </c>
      <c r="D20" s="23">
        <v>-9159.5400000000009</v>
      </c>
      <c r="E20" s="23">
        <v>-9159.5400000000009</v>
      </c>
      <c r="F20" s="23">
        <v>-9159.5400000000009</v>
      </c>
      <c r="G20" s="23">
        <v>-9159.5400000000009</v>
      </c>
      <c r="H20" s="23">
        <v>-9159.5400000000009</v>
      </c>
      <c r="I20" s="23">
        <v>-8221.1489999999994</v>
      </c>
      <c r="J20" s="23">
        <v>-8251.5956500000011</v>
      </c>
      <c r="K20" s="23">
        <v>-8251.5956499999993</v>
      </c>
      <c r="L20" s="23">
        <v>-8479.8548499999997</v>
      </c>
      <c r="M20" s="23">
        <v>-8479.8548499999979</v>
      </c>
      <c r="N20" s="23">
        <v>-8479.8548499999961</v>
      </c>
      <c r="O20" s="23">
        <v>-8479.85</v>
      </c>
      <c r="P20" s="23">
        <f t="shared" si="0"/>
        <v>-104441.45</v>
      </c>
      <c r="R20" s="45">
        <f>ROUND(0.03*'Entitlement to Date'!S20,2)</f>
        <v>104441.46</v>
      </c>
      <c r="S20" s="45">
        <f t="shared" si="1"/>
        <v>1.0000000009313226E-2</v>
      </c>
    </row>
    <row r="21" spans="1:19" x14ac:dyDescent="0.25">
      <c r="A21" s="5" t="s">
        <v>9</v>
      </c>
      <c r="B21" s="20" t="s">
        <v>34</v>
      </c>
      <c r="C21" s="5" t="s">
        <v>123</v>
      </c>
      <c r="D21" s="23">
        <v>-14584.13</v>
      </c>
      <c r="E21" s="23">
        <v>-14584.13</v>
      </c>
      <c r="F21" s="23">
        <v>-14584.13</v>
      </c>
      <c r="G21" s="23">
        <v>-14584.13</v>
      </c>
      <c r="H21" s="23">
        <v>-14584.13</v>
      </c>
      <c r="I21" s="23">
        <v>-12266.078557142859</v>
      </c>
      <c r="J21" s="23">
        <v>-12266.048907142858</v>
      </c>
      <c r="K21" s="23">
        <v>-12266.048907142856</v>
      </c>
      <c r="L21" s="23">
        <v>-12607.281507142859</v>
      </c>
      <c r="M21" s="23">
        <v>-12607.281507142858</v>
      </c>
      <c r="N21" s="23">
        <v>-12607.281507142863</v>
      </c>
      <c r="O21" s="23">
        <v>-12607.28</v>
      </c>
      <c r="P21" s="23">
        <f t="shared" si="0"/>
        <v>-160147.95000000001</v>
      </c>
      <c r="R21" s="45">
        <f>ROUND(0.03*'Entitlement to Date'!S21,2)</f>
        <v>160147.95000000001</v>
      </c>
      <c r="S21" s="45">
        <f t="shared" si="1"/>
        <v>0</v>
      </c>
    </row>
    <row r="22" spans="1:19" x14ac:dyDescent="0.25">
      <c r="A22" s="1" t="s">
        <v>9</v>
      </c>
      <c r="B22" s="21" t="s">
        <v>35</v>
      </c>
      <c r="C22" s="1" t="s">
        <v>124</v>
      </c>
      <c r="D22" s="23">
        <v>-6213.82</v>
      </c>
      <c r="E22" s="23">
        <v>-6213.82</v>
      </c>
      <c r="F22" s="23">
        <v>-6213.82</v>
      </c>
      <c r="G22" s="23">
        <v>-6213.82</v>
      </c>
      <c r="H22" s="23">
        <v>-6213.82</v>
      </c>
      <c r="I22" s="23">
        <v>-5619.7783428571411</v>
      </c>
      <c r="J22" s="23">
        <v>-5701.7756428571438</v>
      </c>
      <c r="K22" s="23">
        <v>-5701.7756428571429</v>
      </c>
      <c r="L22" s="23">
        <v>-5855.8930678571433</v>
      </c>
      <c r="M22" s="23">
        <v>-5855.8930678571442</v>
      </c>
      <c r="N22" s="23">
        <v>-5855.8930678571451</v>
      </c>
      <c r="O22" s="23">
        <v>-5855.89</v>
      </c>
      <c r="P22" s="23">
        <f t="shared" si="0"/>
        <v>-71516</v>
      </c>
      <c r="R22" s="45">
        <f>ROUND(0.03*'Entitlement to Date'!S22,2)</f>
        <v>71516</v>
      </c>
      <c r="S22" s="45">
        <f t="shared" si="1"/>
        <v>0</v>
      </c>
    </row>
    <row r="23" spans="1:19" x14ac:dyDescent="0.25">
      <c r="A23" s="7" t="s">
        <v>9</v>
      </c>
      <c r="B23" s="21" t="s">
        <v>37</v>
      </c>
      <c r="C23" s="7" t="s">
        <v>125</v>
      </c>
      <c r="D23" s="23">
        <v>-7158.67</v>
      </c>
      <c r="E23" s="23">
        <v>-7158.67</v>
      </c>
      <c r="F23" s="23">
        <v>-7158.67</v>
      </c>
      <c r="G23" s="23">
        <v>-7158.67</v>
      </c>
      <c r="H23" s="23">
        <v>-7158.67</v>
      </c>
      <c r="I23" s="23">
        <v>-6323.3593857142851</v>
      </c>
      <c r="J23" s="23">
        <v>-6320.4582357142854</v>
      </c>
      <c r="K23" s="23">
        <v>-6320.4582357142845</v>
      </c>
      <c r="L23" s="23">
        <v>-6494.3430357142879</v>
      </c>
      <c r="M23" s="23">
        <v>-6494.3430357142888</v>
      </c>
      <c r="N23" s="23">
        <v>-6494.3430357142861</v>
      </c>
      <c r="O23" s="23">
        <v>-6494.34</v>
      </c>
      <c r="P23" s="23">
        <f t="shared" si="0"/>
        <v>-80734.990000000005</v>
      </c>
      <c r="R23" s="45">
        <f>ROUND(0.03*'Entitlement to Date'!S23,2)</f>
        <v>80735</v>
      </c>
      <c r="S23" s="45">
        <f t="shared" si="1"/>
        <v>9.9999999947613105E-3</v>
      </c>
    </row>
    <row r="24" spans="1:19" x14ac:dyDescent="0.25">
      <c r="A24" s="5" t="s">
        <v>9</v>
      </c>
      <c r="B24" s="20" t="s">
        <v>84</v>
      </c>
      <c r="C24" s="5" t="s">
        <v>91</v>
      </c>
      <c r="D24" s="23">
        <v>-5557.98</v>
      </c>
      <c r="E24" s="23">
        <v>-5557.98</v>
      </c>
      <c r="F24" s="23">
        <v>-5557.98</v>
      </c>
      <c r="G24" s="23">
        <v>-5557.98</v>
      </c>
      <c r="H24" s="23">
        <v>-5557.98</v>
      </c>
      <c r="I24" s="23">
        <v>-4074.974057142857</v>
      </c>
      <c r="J24" s="23">
        <v>-4050.8092071428578</v>
      </c>
      <c r="K24" s="23">
        <v>-4050.8092071428573</v>
      </c>
      <c r="L24" s="23">
        <v>-4171.4524071428586</v>
      </c>
      <c r="M24" s="23">
        <v>-4171.4524071428577</v>
      </c>
      <c r="N24" s="23">
        <v>-4171.4524071428568</v>
      </c>
      <c r="O24" s="23">
        <v>-4171.45</v>
      </c>
      <c r="P24" s="23">
        <f t="shared" si="0"/>
        <v>-56652.3</v>
      </c>
      <c r="R24" s="45">
        <f>ROUND(0.03*'Entitlement to Date'!S24,2)</f>
        <v>56652.3</v>
      </c>
      <c r="S24" s="45">
        <f t="shared" si="1"/>
        <v>0</v>
      </c>
    </row>
    <row r="25" spans="1:19" x14ac:dyDescent="0.25">
      <c r="A25" s="1" t="s">
        <v>9</v>
      </c>
      <c r="B25" s="21" t="s">
        <v>36</v>
      </c>
      <c r="C25" s="1" t="s">
        <v>19</v>
      </c>
      <c r="D25" s="23">
        <v>-7303.18</v>
      </c>
      <c r="E25" s="23">
        <v>-7303.18</v>
      </c>
      <c r="F25" s="23">
        <v>-7303.18</v>
      </c>
      <c r="G25" s="23">
        <v>-7303.18</v>
      </c>
      <c r="H25" s="23">
        <v>-7303.18</v>
      </c>
      <c r="I25" s="23">
        <v>-7894.4100999999991</v>
      </c>
      <c r="J25" s="23">
        <v>-7905.3443499999994</v>
      </c>
      <c r="K25" s="23">
        <v>-7905.3443499999994</v>
      </c>
      <c r="L25" s="23">
        <v>-8108.3987500000003</v>
      </c>
      <c r="M25" s="23">
        <v>-8108.398750000003</v>
      </c>
      <c r="N25" s="23">
        <v>-8108.3987500000003</v>
      </c>
      <c r="O25" s="23">
        <v>-8108.4</v>
      </c>
      <c r="P25" s="23">
        <f t="shared" si="0"/>
        <v>-92654.6</v>
      </c>
      <c r="R25" s="45">
        <f>ROUND(0.03*'Entitlement to Date'!S25,2)</f>
        <v>92654.59</v>
      </c>
      <c r="S25" s="45">
        <f t="shared" si="1"/>
        <v>-1.0000000009313226E-2</v>
      </c>
    </row>
    <row r="26" spans="1:19" x14ac:dyDescent="0.25">
      <c r="A26" s="1" t="s">
        <v>9</v>
      </c>
      <c r="B26" s="21" t="s">
        <v>32</v>
      </c>
      <c r="C26" s="1" t="s">
        <v>126</v>
      </c>
      <c r="D26" s="23">
        <v>-20453.349999999999</v>
      </c>
      <c r="E26" s="23">
        <v>-20453.349999999999</v>
      </c>
      <c r="F26" s="23">
        <v>-20453.349999999999</v>
      </c>
      <c r="G26" s="23">
        <v>-20453.349999999999</v>
      </c>
      <c r="H26" s="23">
        <v>-20453.349999999999</v>
      </c>
      <c r="I26" s="23">
        <v>-18261.008028571428</v>
      </c>
      <c r="J26" s="23">
        <v>-18249.325778571423</v>
      </c>
      <c r="K26" s="23">
        <v>-18249.325778571423</v>
      </c>
      <c r="L26" s="23">
        <v>-18762.25760357143</v>
      </c>
      <c r="M26" s="23">
        <v>-18762.25760357143</v>
      </c>
      <c r="N26" s="23">
        <v>-18762.25760357143</v>
      </c>
      <c r="O26" s="23">
        <v>-18762.259999999998</v>
      </c>
      <c r="P26" s="23">
        <f t="shared" si="0"/>
        <v>-232075.44</v>
      </c>
      <c r="R26" s="45">
        <f>ROUND(0.03*'Entitlement to Date'!S26,2)</f>
        <v>232075.44</v>
      </c>
      <c r="S26" s="45">
        <f t="shared" si="1"/>
        <v>0</v>
      </c>
    </row>
    <row r="27" spans="1:19" x14ac:dyDescent="0.25">
      <c r="A27" s="1" t="s">
        <v>11</v>
      </c>
      <c r="B27" s="21" t="s">
        <v>38</v>
      </c>
      <c r="C27" s="1" t="s">
        <v>137</v>
      </c>
      <c r="D27" s="23">
        <v>-7337.21</v>
      </c>
      <c r="E27" s="23">
        <v>-7337.21</v>
      </c>
      <c r="F27" s="23">
        <v>-7337.21</v>
      </c>
      <c r="G27" s="23">
        <v>-7337.21</v>
      </c>
      <c r="H27" s="23">
        <v>-7337.21</v>
      </c>
      <c r="I27" s="23">
        <v>-6803.5494714285696</v>
      </c>
      <c r="J27" s="23">
        <v>-6836.5799714285713</v>
      </c>
      <c r="K27" s="23">
        <v>-6836.5799714285704</v>
      </c>
      <c r="L27" s="23">
        <v>-7023.1612214285706</v>
      </c>
      <c r="M27" s="23">
        <v>-7023.1612214285706</v>
      </c>
      <c r="N27" s="23">
        <v>-7023.1612214285706</v>
      </c>
      <c r="O27" s="23">
        <v>-7023.16</v>
      </c>
      <c r="P27" s="23">
        <f t="shared" si="0"/>
        <v>-85255.4</v>
      </c>
      <c r="R27" s="45">
        <f>ROUND(0.03*'Entitlement to Date'!S27,2)</f>
        <v>85255.4</v>
      </c>
      <c r="S27" s="45">
        <f t="shared" si="1"/>
        <v>0</v>
      </c>
    </row>
    <row r="28" spans="1:19" x14ac:dyDescent="0.25">
      <c r="A28" s="1" t="s">
        <v>11</v>
      </c>
      <c r="B28" s="21" t="s">
        <v>39</v>
      </c>
      <c r="C28" s="1" t="s">
        <v>138</v>
      </c>
      <c r="D28" s="23">
        <v>-9154.0400000000009</v>
      </c>
      <c r="E28" s="23">
        <v>-9154.0400000000009</v>
      </c>
      <c r="F28" s="23">
        <v>-9154.0400000000009</v>
      </c>
      <c r="G28" s="23">
        <v>-9154.0400000000009</v>
      </c>
      <c r="H28" s="23">
        <v>-9154.0400000000009</v>
      </c>
      <c r="I28" s="23">
        <v>-8716.3450999999986</v>
      </c>
      <c r="J28" s="23">
        <v>-8712.2787000000008</v>
      </c>
      <c r="K28" s="23">
        <v>-8712.2786999999989</v>
      </c>
      <c r="L28" s="23">
        <v>-8947.6118249999963</v>
      </c>
      <c r="M28" s="23">
        <v>-8947.6118249999945</v>
      </c>
      <c r="N28" s="23">
        <v>-8947.6118249999927</v>
      </c>
      <c r="O28" s="23">
        <v>-8947.61</v>
      </c>
      <c r="P28" s="23">
        <f t="shared" si="0"/>
        <v>-107701.55</v>
      </c>
      <c r="R28" s="45">
        <f>ROUND(0.03*'Entitlement to Date'!S28,2)</f>
        <v>107701.55</v>
      </c>
      <c r="S28" s="45">
        <f t="shared" si="1"/>
        <v>0</v>
      </c>
    </row>
    <row r="29" spans="1:19" x14ac:dyDescent="0.25">
      <c r="A29" s="1" t="s">
        <v>54</v>
      </c>
      <c r="B29" s="21" t="s">
        <v>66</v>
      </c>
      <c r="C29" s="1" t="s">
        <v>53</v>
      </c>
      <c r="D29" s="23">
        <v>-15660.13</v>
      </c>
      <c r="E29" s="23">
        <v>-15660.13</v>
      </c>
      <c r="F29" s="23">
        <v>-15660.13</v>
      </c>
      <c r="G29" s="23">
        <v>-15660.13</v>
      </c>
      <c r="H29" s="23">
        <v>-15660.13</v>
      </c>
      <c r="I29" s="23">
        <v>-15709.680957142855</v>
      </c>
      <c r="J29" s="23">
        <v>-15706.728557142858</v>
      </c>
      <c r="K29" s="23">
        <v>-15706.72855714286</v>
      </c>
      <c r="L29" s="23">
        <v>-16111.460732142856</v>
      </c>
      <c r="M29" s="23">
        <v>-16111.460732142858</v>
      </c>
      <c r="N29" s="23">
        <v>-16111.460732142863</v>
      </c>
      <c r="O29" s="23">
        <v>-16111.46</v>
      </c>
      <c r="P29" s="23">
        <f t="shared" si="0"/>
        <v>-189869.63</v>
      </c>
      <c r="R29" s="45">
        <f>ROUND(0.03*'Entitlement to Date'!S29,2)</f>
        <v>189869.63</v>
      </c>
      <c r="S29" s="45">
        <f t="shared" si="1"/>
        <v>0</v>
      </c>
    </row>
    <row r="30" spans="1:19" x14ac:dyDescent="0.25">
      <c r="A30" s="1" t="s">
        <v>12</v>
      </c>
      <c r="B30" s="21" t="s">
        <v>40</v>
      </c>
      <c r="C30" s="1" t="s">
        <v>129</v>
      </c>
      <c r="D30" s="23">
        <v>-4243.3100000000004</v>
      </c>
      <c r="E30" s="23">
        <v>-4243.3100000000004</v>
      </c>
      <c r="F30" s="23">
        <v>-4243.3100000000004</v>
      </c>
      <c r="G30" s="23">
        <v>-4243.3100000000004</v>
      </c>
      <c r="H30" s="23">
        <v>-4243.3100000000004</v>
      </c>
      <c r="I30" s="23">
        <v>-4439.2336571428559</v>
      </c>
      <c r="J30" s="23">
        <v>-4432.6732071428569</v>
      </c>
      <c r="K30" s="23">
        <v>-4432.6732071428569</v>
      </c>
      <c r="L30" s="23">
        <v>-4543.8828321428555</v>
      </c>
      <c r="M30" s="23">
        <v>-4543.8828321428546</v>
      </c>
      <c r="N30" s="23">
        <v>-4543.8828321428555</v>
      </c>
      <c r="O30" s="23">
        <v>-4543.88</v>
      </c>
      <c r="P30" s="23">
        <f t="shared" si="0"/>
        <v>-52696.66</v>
      </c>
      <c r="R30" s="45">
        <f>ROUND(0.03*'Entitlement to Date'!S30,2)</f>
        <v>52696.66</v>
      </c>
      <c r="S30" s="45">
        <f t="shared" si="1"/>
        <v>0</v>
      </c>
    </row>
    <row r="31" spans="1:19" x14ac:dyDescent="0.25">
      <c r="A31" s="1" t="s">
        <v>12</v>
      </c>
      <c r="B31" s="21" t="s">
        <v>41</v>
      </c>
      <c r="C31" s="1" t="s">
        <v>13</v>
      </c>
      <c r="D31" s="23">
        <v>-5433.24</v>
      </c>
      <c r="E31" s="23">
        <v>-5433.24</v>
      </c>
      <c r="F31" s="23">
        <v>-5433.24</v>
      </c>
      <c r="G31" s="23">
        <v>-5433.24</v>
      </c>
      <c r="H31" s="23">
        <v>-5433.24</v>
      </c>
      <c r="I31" s="23">
        <v>-5534.7187285714299</v>
      </c>
      <c r="J31" s="23">
        <v>-5531.6271785714298</v>
      </c>
      <c r="K31" s="23">
        <v>-5531.6271785714298</v>
      </c>
      <c r="L31" s="23">
        <v>-5674.7710535714286</v>
      </c>
      <c r="M31" s="23">
        <v>-5674.7710535714286</v>
      </c>
      <c r="N31" s="23">
        <v>-5674.7710535714286</v>
      </c>
      <c r="O31" s="23">
        <v>-5674.77</v>
      </c>
      <c r="P31" s="23">
        <f t="shared" si="0"/>
        <v>-66463.259999999995</v>
      </c>
      <c r="R31" s="45">
        <f>ROUND(0.03*'Entitlement to Date'!S31,2)</f>
        <v>66463.259999999995</v>
      </c>
      <c r="S31" s="45">
        <f t="shared" si="1"/>
        <v>0</v>
      </c>
    </row>
    <row r="32" spans="1:19" x14ac:dyDescent="0.25">
      <c r="A32" s="1" t="s">
        <v>14</v>
      </c>
      <c r="B32" s="21" t="s">
        <v>86</v>
      </c>
      <c r="C32" s="1" t="s">
        <v>136</v>
      </c>
      <c r="D32" s="23">
        <v>-7492.08</v>
      </c>
      <c r="E32" s="23">
        <v>-7492.08</v>
      </c>
      <c r="F32" s="23">
        <v>-7492.08</v>
      </c>
      <c r="G32" s="23">
        <v>-7492.08</v>
      </c>
      <c r="H32" s="23">
        <v>-7492.08</v>
      </c>
      <c r="I32" s="23">
        <v>-5519.1128571428571</v>
      </c>
      <c r="J32" s="23">
        <v>-5519.0978571428559</v>
      </c>
      <c r="K32" s="23">
        <v>-5519.097857142855</v>
      </c>
      <c r="L32" s="23">
        <v>-5682.6278571428575</v>
      </c>
      <c r="M32" s="23">
        <v>-5682.6278571428584</v>
      </c>
      <c r="N32" s="23">
        <v>-5682.6278571428593</v>
      </c>
      <c r="O32" s="23">
        <v>-5682.63</v>
      </c>
      <c r="P32" s="23">
        <f t="shared" si="0"/>
        <v>-76748.22</v>
      </c>
      <c r="R32" s="45">
        <f>ROUND(0.03*'Entitlement to Date'!S32,2)</f>
        <v>76748.22</v>
      </c>
      <c r="S32" s="45">
        <f t="shared" si="1"/>
        <v>0</v>
      </c>
    </row>
    <row r="33" spans="1:19" x14ac:dyDescent="0.25">
      <c r="A33" s="1" t="s">
        <v>14</v>
      </c>
      <c r="B33" s="21" t="s">
        <v>85</v>
      </c>
      <c r="C33" s="1" t="s">
        <v>90</v>
      </c>
      <c r="D33" s="23">
        <v>-4059.54</v>
      </c>
      <c r="E33" s="23">
        <v>-4059.54</v>
      </c>
      <c r="F33" s="23">
        <v>-4059.54</v>
      </c>
      <c r="G33" s="23">
        <v>-4059.54</v>
      </c>
      <c r="H33" s="23">
        <v>-4059.54</v>
      </c>
      <c r="I33" s="23">
        <v>-3807.4878857142858</v>
      </c>
      <c r="J33" s="23">
        <v>-3807.4786357142852</v>
      </c>
      <c r="K33" s="23">
        <v>-3807.4786357142852</v>
      </c>
      <c r="L33" s="23">
        <v>-3908.3766607142861</v>
      </c>
      <c r="M33" s="23">
        <v>-3908.3766607142875</v>
      </c>
      <c r="N33" s="23">
        <v>-3908.3766607142861</v>
      </c>
      <c r="O33" s="23">
        <v>-3908.38</v>
      </c>
      <c r="P33" s="23">
        <f t="shared" si="0"/>
        <v>-47353.66</v>
      </c>
      <c r="R33" s="45">
        <f>ROUND(0.03*'Entitlement to Date'!S33,2)</f>
        <v>47353.65</v>
      </c>
      <c r="S33" s="45">
        <f t="shared" si="1"/>
        <v>-1.0000000002037268E-2</v>
      </c>
    </row>
    <row r="34" spans="1:19" x14ac:dyDescent="0.25">
      <c r="A34" s="5" t="s">
        <v>14</v>
      </c>
      <c r="B34" s="20" t="s">
        <v>42</v>
      </c>
      <c r="C34" s="5" t="s">
        <v>132</v>
      </c>
      <c r="D34" s="23">
        <v>-4569.6400000000003</v>
      </c>
      <c r="E34" s="23">
        <v>-4569.6400000000003</v>
      </c>
      <c r="F34" s="23">
        <v>-4569.6400000000003</v>
      </c>
      <c r="G34" s="23">
        <v>-4569.6400000000003</v>
      </c>
      <c r="H34" s="23">
        <v>-4569.6400000000003</v>
      </c>
      <c r="I34" s="23">
        <v>-2225.6237285714292</v>
      </c>
      <c r="J34" s="23">
        <v>-2225.6161285714279</v>
      </c>
      <c r="K34" s="23">
        <v>-2225.6161285714275</v>
      </c>
      <c r="L34" s="23">
        <v>-2308.1987785714282</v>
      </c>
      <c r="M34" s="23">
        <v>-2308.1987785714277</v>
      </c>
      <c r="N34" s="23">
        <v>-2308.1987785714264</v>
      </c>
      <c r="O34" s="23">
        <v>-2308.1999999999998</v>
      </c>
      <c r="P34" s="23">
        <f t="shared" si="0"/>
        <v>-38757.85</v>
      </c>
      <c r="R34" s="45">
        <f>ROUND(0.03*'Entitlement to Date'!S34,2)</f>
        <v>38757.85</v>
      </c>
      <c r="S34" s="45">
        <f t="shared" si="1"/>
        <v>0</v>
      </c>
    </row>
    <row r="35" spans="1:19" x14ac:dyDescent="0.25">
      <c r="A35" s="7" t="s">
        <v>14</v>
      </c>
      <c r="B35" s="21" t="s">
        <v>111</v>
      </c>
      <c r="C35" s="7" t="s">
        <v>133</v>
      </c>
      <c r="D35" s="23">
        <v>-11164.79</v>
      </c>
      <c r="E35" s="23">
        <v>-11164.79</v>
      </c>
      <c r="F35" s="23">
        <v>-11164.79</v>
      </c>
      <c r="G35" s="23">
        <v>-11164.79</v>
      </c>
      <c r="H35" s="23">
        <v>-11164.79</v>
      </c>
      <c r="I35" s="23">
        <v>-10860.273799999995</v>
      </c>
      <c r="J35" s="23">
        <v>-10860.247799999997</v>
      </c>
      <c r="K35" s="23">
        <v>-10860.247799999997</v>
      </c>
      <c r="L35" s="23">
        <v>-11143.590749999996</v>
      </c>
      <c r="M35" s="23">
        <v>-11143.590749999994</v>
      </c>
      <c r="N35" s="23">
        <v>-11143.590749999996</v>
      </c>
      <c r="O35" s="23">
        <v>-11143.59</v>
      </c>
      <c r="P35" s="23">
        <f t="shared" si="0"/>
        <v>-132979.07999999999</v>
      </c>
      <c r="R35" s="45">
        <f>ROUND(0.03*'Entitlement to Date'!S35,2)</f>
        <v>132979.07999999999</v>
      </c>
      <c r="S35" s="45">
        <f t="shared" si="1"/>
        <v>0</v>
      </c>
    </row>
    <row r="36" spans="1:19" x14ac:dyDescent="0.25">
      <c r="A36" s="5" t="s">
        <v>14</v>
      </c>
      <c r="B36" s="20" t="s">
        <v>87</v>
      </c>
      <c r="C36" s="5" t="s">
        <v>134</v>
      </c>
      <c r="D36" s="23">
        <v>-15887.46</v>
      </c>
      <c r="E36" s="23">
        <v>-15887.46</v>
      </c>
      <c r="F36" s="23">
        <v>-15887.46</v>
      </c>
      <c r="G36" s="23">
        <v>-15887.46</v>
      </c>
      <c r="H36" s="23">
        <v>-15887.46</v>
      </c>
      <c r="I36" s="23">
        <v>-14262.94452857143</v>
      </c>
      <c r="J36" s="23">
        <v>-14262.909178571428</v>
      </c>
      <c r="K36" s="23">
        <v>-14262.90917857143</v>
      </c>
      <c r="L36" s="23">
        <v>-14648.18582857143</v>
      </c>
      <c r="M36" s="23">
        <v>-14648.185828571432</v>
      </c>
      <c r="N36" s="23">
        <v>-14648.185828571426</v>
      </c>
      <c r="O36" s="23">
        <v>-14648.19</v>
      </c>
      <c r="P36" s="23">
        <f t="shared" si="0"/>
        <v>-180818.81</v>
      </c>
      <c r="R36" s="45">
        <f>ROUND(0.03*'Entitlement to Date'!S36,2)</f>
        <v>180818.81</v>
      </c>
      <c r="S36" s="45">
        <f t="shared" si="1"/>
        <v>0</v>
      </c>
    </row>
    <row r="37" spans="1:19" x14ac:dyDescent="0.25">
      <c r="A37" s="5" t="s">
        <v>14</v>
      </c>
      <c r="B37" s="20" t="s">
        <v>43</v>
      </c>
      <c r="C37" s="5" t="s">
        <v>135</v>
      </c>
      <c r="D37" s="23">
        <v>-26758.94</v>
      </c>
      <c r="E37" s="23">
        <v>-26758.94</v>
      </c>
      <c r="F37" s="23">
        <v>-26758.94</v>
      </c>
      <c r="G37" s="23">
        <v>-26758.94</v>
      </c>
      <c r="H37" s="23">
        <v>-26758.94</v>
      </c>
      <c r="I37" s="23">
        <v>-24097.100771428573</v>
      </c>
      <c r="J37" s="23">
        <v>-24097.04112142857</v>
      </c>
      <c r="K37" s="23">
        <v>-24097.04112142857</v>
      </c>
      <c r="L37" s="23">
        <v>-24747.07287142858</v>
      </c>
      <c r="M37" s="23">
        <v>-24747.072871428583</v>
      </c>
      <c r="N37" s="23">
        <v>-24747.07287142858</v>
      </c>
      <c r="O37" s="23">
        <v>-24747.07</v>
      </c>
      <c r="P37" s="23">
        <f t="shared" si="0"/>
        <v>-305074.17</v>
      </c>
      <c r="R37" s="45">
        <f>ROUND(0.03*'Entitlement to Date'!S37,2)</f>
        <v>305074.17</v>
      </c>
      <c r="S37" s="45">
        <f t="shared" si="1"/>
        <v>0</v>
      </c>
    </row>
    <row r="38" spans="1:19" x14ac:dyDescent="0.25">
      <c r="A38" s="5" t="s">
        <v>14</v>
      </c>
      <c r="B38" s="20" t="s">
        <v>144</v>
      </c>
      <c r="C38" s="5" t="s">
        <v>145</v>
      </c>
      <c r="D38" s="23">
        <v>-1062.71</v>
      </c>
      <c r="E38" s="23">
        <v>-1062.71</v>
      </c>
      <c r="F38" s="23">
        <v>-1062.71</v>
      </c>
      <c r="G38" s="23">
        <v>-1062.71</v>
      </c>
      <c r="H38" s="23">
        <v>-1062.71</v>
      </c>
      <c r="I38" s="23">
        <v>759.07857142857142</v>
      </c>
      <c r="J38" s="23">
        <v>759.07857142857154</v>
      </c>
      <c r="K38" s="23">
        <v>759.07857142857142</v>
      </c>
      <c r="L38" s="23">
        <v>759.07857142857142</v>
      </c>
      <c r="M38" s="23">
        <v>759.07857142857154</v>
      </c>
      <c r="N38" s="23">
        <v>759.07857142857142</v>
      </c>
      <c r="O38" s="23">
        <v>759.08</v>
      </c>
      <c r="P38" s="23">
        <f t="shared" si="0"/>
        <v>0</v>
      </c>
      <c r="R38" s="45">
        <f>ROUND(0.03*'Entitlement to Date'!S38,2)</f>
        <v>0</v>
      </c>
      <c r="S38" s="45">
        <f t="shared" si="1"/>
        <v>0</v>
      </c>
    </row>
    <row r="39" spans="1:19" x14ac:dyDescent="0.25">
      <c r="A39" t="s">
        <v>15</v>
      </c>
      <c r="B39" t="s">
        <v>44</v>
      </c>
      <c r="C39" t="s">
        <v>16</v>
      </c>
      <c r="D39" s="23">
        <v>-19064.95</v>
      </c>
      <c r="E39" s="23">
        <v>-19064.95</v>
      </c>
      <c r="F39" s="23">
        <v>-19064.95</v>
      </c>
      <c r="G39" s="23">
        <v>-19064.95</v>
      </c>
      <c r="H39" s="23">
        <v>-19064.95</v>
      </c>
      <c r="I39" s="23">
        <v>-18098.961657142852</v>
      </c>
      <c r="J39" s="23">
        <v>-18098.917907142855</v>
      </c>
      <c r="K39" s="23">
        <v>-18098.917907142855</v>
      </c>
      <c r="L39" s="23">
        <v>-18576.043907142848</v>
      </c>
      <c r="M39" s="23">
        <v>-18576.043907142845</v>
      </c>
      <c r="N39" s="23">
        <v>-18576.043907142841</v>
      </c>
      <c r="O39" s="23">
        <v>-18576.04</v>
      </c>
      <c r="P39" s="23">
        <f t="shared" si="0"/>
        <v>-223925.72</v>
      </c>
      <c r="R39" s="45">
        <f>ROUND(0.03*'Entitlement to Date'!S39,2)</f>
        <v>223925.72</v>
      </c>
      <c r="S39" s="45">
        <f t="shared" si="1"/>
        <v>0</v>
      </c>
    </row>
    <row r="40" spans="1:19" x14ac:dyDescent="0.25">
      <c r="A40" t="s">
        <v>15</v>
      </c>
      <c r="B40" t="s">
        <v>51</v>
      </c>
      <c r="C40" t="s">
        <v>131</v>
      </c>
      <c r="D40" s="23">
        <v>-1296.5</v>
      </c>
      <c r="E40" s="23">
        <v>-1296.5</v>
      </c>
      <c r="F40" s="23">
        <v>-1296.5</v>
      </c>
      <c r="G40" s="23">
        <v>-1296.5</v>
      </c>
      <c r="H40" s="23">
        <v>-1296.5</v>
      </c>
      <c r="I40" s="23">
        <v>-1284.2836142857143</v>
      </c>
      <c r="J40" s="23">
        <v>-1284.2805642857145</v>
      </c>
      <c r="K40" s="23">
        <v>-1284.2805642857143</v>
      </c>
      <c r="L40" s="23">
        <v>-1317.5316642857142</v>
      </c>
      <c r="M40" s="23">
        <v>-1317.5316642857142</v>
      </c>
      <c r="N40" s="23">
        <v>-1317.5316642857142</v>
      </c>
      <c r="O40" s="23">
        <v>-1317.53</v>
      </c>
      <c r="P40" s="23">
        <f t="shared" si="0"/>
        <v>-15605.47</v>
      </c>
      <c r="R40" s="45">
        <f>ROUND(0.03*'Entitlement to Date'!S40,2)</f>
        <v>15605.47</v>
      </c>
      <c r="S40" s="45">
        <f t="shared" si="1"/>
        <v>0</v>
      </c>
    </row>
    <row r="41" spans="1:19" x14ac:dyDescent="0.25">
      <c r="A41" t="s">
        <v>146</v>
      </c>
      <c r="B41" t="s">
        <v>147</v>
      </c>
      <c r="C41" t="s">
        <v>148</v>
      </c>
      <c r="D41" s="23">
        <v>-644.97</v>
      </c>
      <c r="E41" s="23">
        <v>-644.97</v>
      </c>
      <c r="F41" s="23">
        <v>-644.97</v>
      </c>
      <c r="G41" s="23">
        <v>-644.97</v>
      </c>
      <c r="H41" s="23">
        <v>-644.97</v>
      </c>
      <c r="I41" s="23">
        <v>-534.40139999999985</v>
      </c>
      <c r="J41" s="23">
        <v>-597.97304999999994</v>
      </c>
      <c r="K41" s="23">
        <v>-597.97304999999994</v>
      </c>
      <c r="L41" s="23">
        <v>-610.21882500000015</v>
      </c>
      <c r="M41" s="23">
        <v>-610.21882500000027</v>
      </c>
      <c r="N41" s="23">
        <v>-610.21882500000038</v>
      </c>
      <c r="O41" s="23">
        <v>-610.22</v>
      </c>
      <c r="P41" s="23">
        <f t="shared" si="0"/>
        <v>-7396.07</v>
      </c>
      <c r="R41" s="45">
        <f>ROUND(0.03*'Entitlement to Date'!S41,2)</f>
        <v>7396.07</v>
      </c>
      <c r="S41" s="45">
        <f t="shared" si="1"/>
        <v>0</v>
      </c>
    </row>
    <row r="42" spans="1:19" x14ac:dyDescent="0.25">
      <c r="A42" t="s">
        <v>112</v>
      </c>
      <c r="B42" t="s">
        <v>47</v>
      </c>
      <c r="C42" t="s">
        <v>140</v>
      </c>
      <c r="D42" s="23">
        <v>-2975.83</v>
      </c>
      <c r="E42" s="23">
        <v>-2975.83</v>
      </c>
      <c r="F42" s="23">
        <v>-2975.83</v>
      </c>
      <c r="G42" s="23">
        <v>-2975.83</v>
      </c>
      <c r="H42" s="23">
        <v>-2975.83</v>
      </c>
      <c r="I42" s="23">
        <v>-2699.7815285714282</v>
      </c>
      <c r="J42" s="23">
        <v>-2609.8537785714284</v>
      </c>
      <c r="K42" s="23">
        <v>-2609.8537785714279</v>
      </c>
      <c r="L42" s="23">
        <v>-2681.7580035714282</v>
      </c>
      <c r="M42" s="23">
        <v>-2681.7580035714286</v>
      </c>
      <c r="N42" s="23">
        <v>-2681.7580035714291</v>
      </c>
      <c r="O42" s="23">
        <v>-2681.76</v>
      </c>
      <c r="P42" s="23">
        <f t="shared" si="0"/>
        <v>-33525.67</v>
      </c>
      <c r="R42" s="45">
        <f>ROUND(0.03*'Entitlement to Date'!S42,2)</f>
        <v>33525.67</v>
      </c>
      <c r="S42" s="45">
        <f t="shared" si="1"/>
        <v>0</v>
      </c>
    </row>
    <row r="43" spans="1:19" x14ac:dyDescent="0.25">
      <c r="A43" t="s">
        <v>92</v>
      </c>
      <c r="D43" s="23">
        <f t="shared" ref="D43:O43" si="2">SUM(D2:D42)</f>
        <v>-475001.82</v>
      </c>
      <c r="E43" s="23">
        <f t="shared" si="2"/>
        <v>-475001.82</v>
      </c>
      <c r="F43" s="23">
        <f t="shared" si="2"/>
        <v>-475001.82</v>
      </c>
      <c r="G43" s="23">
        <f t="shared" si="2"/>
        <v>-475001.82</v>
      </c>
      <c r="H43" s="23">
        <f t="shared" si="2"/>
        <v>-475001.82</v>
      </c>
      <c r="I43" s="23">
        <f t="shared" si="2"/>
        <v>-428530.7344285713</v>
      </c>
      <c r="J43" s="23">
        <f t="shared" si="2"/>
        <v>-428238.05337857123</v>
      </c>
      <c r="K43" s="23">
        <f t="shared" si="2"/>
        <v>-428238.05337857123</v>
      </c>
      <c r="L43" s="23">
        <f t="shared" si="2"/>
        <v>-440102.78937857132</v>
      </c>
      <c r="M43" s="23">
        <f t="shared" si="2"/>
        <v>-440102.78937857132</v>
      </c>
      <c r="N43" s="23">
        <f t="shared" si="2"/>
        <v>-440102.78937857144</v>
      </c>
      <c r="O43" s="23">
        <f t="shared" si="2"/>
        <v>-440102.76000000013</v>
      </c>
      <c r="P43" s="23">
        <f t="shared" si="0"/>
        <v>-5420427.0700000003</v>
      </c>
      <c r="R43" s="45">
        <f>ROUND(0.03*'Entitlement to Date'!S43,2)</f>
        <v>5420427.0999999996</v>
      </c>
      <c r="S43" s="45">
        <f t="shared" si="1"/>
        <v>2.9999999329447746E-2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Monthly</vt:lpstr>
      <vt:lpstr>Entitlement to Date</vt:lpstr>
      <vt:lpstr>CSI Admin to Date</vt:lpstr>
    </vt:vector>
  </TitlesOfParts>
  <Company>CDE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Christel_M</dc:creator>
  <cp:lastModifiedBy>Kahle, Tim</cp:lastModifiedBy>
  <cp:lastPrinted>2020-07-14T15:46:07Z</cp:lastPrinted>
  <dcterms:created xsi:type="dcterms:W3CDTF">2012-01-04T22:28:18Z</dcterms:created>
  <dcterms:modified xsi:type="dcterms:W3CDTF">2022-06-25T00:11:15Z</dcterms:modified>
</cp:coreProperties>
</file>