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0" windowWidth="18585" windowHeight="11700" tabRatio="576" activeTab="0"/>
  </bookViews>
  <sheets>
    <sheet name="Sheet1" sheetId="1" r:id="rId1"/>
  </sheets>
  <definedNames>
    <definedName name="_xlnm._FilterDatabase" localSheetId="0" hidden="1">'Sheet1'!$B$1:$FV$237</definedName>
    <definedName name="GMONEY">#REF!</definedName>
    <definedName name="MONEY">#REF!</definedName>
    <definedName name="_xlnm.Print_Area" localSheetId="0">'Sheet1'!$B$3:$AA$129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Leanne Emm</author>
  </authors>
  <commentList>
    <comment ref="Z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Mary Lynn will adjust the July Master Sheet to the previous numbers for July 2011.</t>
        </r>
      </text>
    </comment>
  </commentList>
</comments>
</file>

<file path=xl/sharedStrings.xml><?xml version="1.0" encoding="utf-8"?>
<sst xmlns="http://schemas.openxmlformats.org/spreadsheetml/2006/main" count="399" uniqueCount="309">
  <si>
    <t>District</t>
  </si>
  <si>
    <t>Amount (Under) Over Limit</t>
  </si>
  <si>
    <t>Revenue Generated</t>
  </si>
  <si>
    <t>Difference Between Amt. Approved/ Generated by Mill (Under)/Over</t>
  </si>
  <si>
    <t>Override Mill</t>
  </si>
  <si>
    <t>WESTMINSTER 50</t>
  </si>
  <si>
    <t>CAMPO</t>
  </si>
  <si>
    <t>MINERAL</t>
  </si>
  <si>
    <t>NOTES:</t>
  </si>
  <si>
    <t>TOTALS</t>
  </si>
  <si>
    <t>County</t>
  </si>
  <si>
    <t>ADAMS</t>
  </si>
  <si>
    <t>ARAPAHOE</t>
  </si>
  <si>
    <t>BACA</t>
  </si>
  <si>
    <t>BENT</t>
  </si>
  <si>
    <t>BOULDER</t>
  </si>
  <si>
    <t>CHAFFEE</t>
  </si>
  <si>
    <t>CHEYENNE</t>
  </si>
  <si>
    <t>CLEAR CREEK</t>
  </si>
  <si>
    <t>CONEJOS</t>
  </si>
  <si>
    <t>DENVER</t>
  </si>
  <si>
    <t>DOUGLAS</t>
  </si>
  <si>
    <t>EAGLE</t>
  </si>
  <si>
    <t>EL PASO</t>
  </si>
  <si>
    <t>GARFIELD</t>
  </si>
  <si>
    <t>GRAND</t>
  </si>
  <si>
    <t>JEFFERSON</t>
  </si>
  <si>
    <t>KIOWA</t>
  </si>
  <si>
    <t>KIT CARSON</t>
  </si>
  <si>
    <t>LAKE</t>
  </si>
  <si>
    <t>LA PLATA</t>
  </si>
  <si>
    <t>LARIMER</t>
  </si>
  <si>
    <t>LAS ANIMAS</t>
  </si>
  <si>
    <t>LOGAN</t>
  </si>
  <si>
    <t>MESA</t>
  </si>
  <si>
    <t>MOFFAT</t>
  </si>
  <si>
    <t>MORGAN</t>
  </si>
  <si>
    <t>OTERO</t>
  </si>
  <si>
    <t>PARK</t>
  </si>
  <si>
    <t>PITKIN</t>
  </si>
  <si>
    <t>RIO BLANCO</t>
  </si>
  <si>
    <t>ROUTT</t>
  </si>
  <si>
    <t>SAN MIGUEL</t>
  </si>
  <si>
    <t>SEDGWICK</t>
  </si>
  <si>
    <t>SUMMIT</t>
  </si>
  <si>
    <t>WASHINGTON</t>
  </si>
  <si>
    <t>WELD</t>
  </si>
  <si>
    <t>RIO GRANDE</t>
  </si>
  <si>
    <t xml:space="preserve">Total Program Formula Funding </t>
  </si>
  <si>
    <t>BRIGHTON 27J</t>
  </si>
  <si>
    <t>GILPIN</t>
  </si>
  <si>
    <t>MONTEZUMA</t>
  </si>
  <si>
    <t>OURAY</t>
  </si>
  <si>
    <t>SAGUACHE</t>
  </si>
  <si>
    <t>TELLER</t>
  </si>
  <si>
    <t>KEENESBURG</t>
  </si>
  <si>
    <t>Cost of Living Increase Calculated in FY 2001-02</t>
  </si>
  <si>
    <t>Total Maximum Allowable Override (Column D + E)</t>
  </si>
  <si>
    <t xml:space="preserve">calculated as the cost of living increase in FY 2001-02.  </t>
  </si>
  <si>
    <t>Override Percentage of Total Program Utilized</t>
  </si>
  <si>
    <t>Override as Percentage of Total Program</t>
  </si>
  <si>
    <t>FLORENCE</t>
  </si>
  <si>
    <t>BRUSH</t>
  </si>
  <si>
    <t>WOODLAND PARK</t>
  </si>
  <si>
    <t>FREMONT</t>
  </si>
  <si>
    <t>GUNNISON</t>
  </si>
  <si>
    <t>DOLORES RE-4A</t>
  </si>
  <si>
    <t>MONTROSE</t>
  </si>
  <si>
    <t>PHILLIPS</t>
  </si>
  <si>
    <t>MOFFAT 2</t>
  </si>
  <si>
    <t>YUMA</t>
  </si>
  <si>
    <t>YUMA 1</t>
  </si>
  <si>
    <t>WRAY RD-2</t>
  </si>
  <si>
    <t>LIBERTY J-4</t>
  </si>
  <si>
    <t>Voter Approved &amp; Hold Harmless Override</t>
  </si>
  <si>
    <t xml:space="preserve"> </t>
  </si>
  <si>
    <t>STRASBURG</t>
  </si>
  <si>
    <t>FALCON</t>
  </si>
  <si>
    <t>IGNACIO</t>
  </si>
  <si>
    <t>VALLEY</t>
  </si>
  <si>
    <t>ADAMS 12 FIVE STAR</t>
  </si>
  <si>
    <t>WEST END</t>
  </si>
  <si>
    <t>AULT-HIGHLAND</t>
  </si>
  <si>
    <t>EATON</t>
  </si>
  <si>
    <t>MONTE VISTA</t>
  </si>
  <si>
    <t>20% (25%) of Total Program/$200,000 Allowable Override</t>
  </si>
  <si>
    <t>fixed mill</t>
  </si>
  <si>
    <t>before override limit included hold harmless</t>
  </si>
  <si>
    <t>mill limit</t>
  </si>
  <si>
    <t>Kit Carson, East Grand, and Rangely - okay to exceed override limit, election held prior to hold harmless amounts being included in the limit per discussion with Deb Godshall, Leg. Council.</t>
  </si>
  <si>
    <t>PRITCHETT</t>
  </si>
  <si>
    <t>HOLYOKE</t>
  </si>
  <si>
    <t>MAPLETON</t>
  </si>
  <si>
    <t>COMMERCE CITY</t>
  </si>
  <si>
    <t>ENGLEWOOD</t>
  </si>
  <si>
    <t>SHERIDAN</t>
  </si>
  <si>
    <t>CHERRY CREEK</t>
  </si>
  <si>
    <t>LITTLETON</t>
  </si>
  <si>
    <t>DEER TRAIL</t>
  </si>
  <si>
    <t>AURORA</t>
  </si>
  <si>
    <t>MCCLAVE</t>
  </si>
  <si>
    <t>ST VRAIN</t>
  </si>
  <si>
    <t>BUENA VISTA</t>
  </si>
  <si>
    <t>SALIDA</t>
  </si>
  <si>
    <t>NORTH CONEJOS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</si>
  <si>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</si>
  <si>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</si>
  <si>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</si>
  <si>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</si>
  <si>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</si>
  <si>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</si>
  <si>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</si>
  <si>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LEWIS-PALMER</t>
  </si>
  <si>
    <t>MIAMI-YODER</t>
  </si>
  <si>
    <t>ROARING FORK</t>
  </si>
  <si>
    <t>WEST GRAND</t>
  </si>
  <si>
    <t>EAST GRAND</t>
  </si>
  <si>
    <t>RIFLE - GARFIELD RE-2</t>
  </si>
  <si>
    <t>PARACHUTE - GARFIELD 16</t>
  </si>
  <si>
    <t>PLAINVIEW</t>
  </si>
  <si>
    <t>HI PLAINS</t>
  </si>
  <si>
    <t>DURANGO</t>
  </si>
  <si>
    <t>BAYFIELD</t>
  </si>
  <si>
    <t>POUDRE</t>
  </si>
  <si>
    <t>THOMPSON</t>
  </si>
  <si>
    <t>ESTES PARK</t>
  </si>
  <si>
    <t>PRIMERO</t>
  </si>
  <si>
    <t>AGUILAR</t>
  </si>
  <si>
    <t>BRANSON</t>
  </si>
  <si>
    <t>KIM</t>
  </si>
  <si>
    <t>FRENCHMAN</t>
  </si>
  <si>
    <t>PLATEAU</t>
  </si>
  <si>
    <t>DEBEQUE</t>
  </si>
  <si>
    <t>MESA VALLEY</t>
  </si>
  <si>
    <t>CREEDE</t>
  </si>
  <si>
    <t>MANCOS</t>
  </si>
  <si>
    <t>FT. MORGAN</t>
  </si>
  <si>
    <t>WELDON</t>
  </si>
  <si>
    <t>SWINK</t>
  </si>
  <si>
    <t>RIDGWAY</t>
  </si>
  <si>
    <t>PLATTE CANYON</t>
  </si>
  <si>
    <t>ASPEN</t>
  </si>
  <si>
    <t>MEEKER</t>
  </si>
  <si>
    <t>RANGELY</t>
  </si>
  <si>
    <t>SARGENT</t>
  </si>
  <si>
    <t>HAYDEN</t>
  </si>
  <si>
    <t>STEAMBOAT SPRINGS</t>
  </si>
  <si>
    <t>SOUTH ROUTT</t>
  </si>
  <si>
    <t>TELLURIDE</t>
  </si>
  <si>
    <t>NORWOOD</t>
  </si>
  <si>
    <t>CRIPPLE CREEK</t>
  </si>
  <si>
    <t>ARICKAREE</t>
  </si>
  <si>
    <t>WOODLIN</t>
  </si>
  <si>
    <t>GILCREST</t>
  </si>
  <si>
    <t>WINDSOR</t>
  </si>
  <si>
    <t>JOHNSTOWN</t>
  </si>
  <si>
    <t>FT. LUPTON</t>
  </si>
  <si>
    <t>PRAIRIE</t>
  </si>
  <si>
    <t>PAWNEE</t>
  </si>
  <si>
    <t>PLATTE VALLEY - WELD</t>
  </si>
  <si>
    <t>District Number</t>
  </si>
  <si>
    <t>BOULDER VALLEY</t>
  </si>
  <si>
    <t>0010</t>
  </si>
  <si>
    <t>0020</t>
  </si>
  <si>
    <t>0030</t>
  </si>
  <si>
    <t>0040</t>
  </si>
  <si>
    <t>0060</t>
  </si>
  <si>
    <t>0070</t>
  </si>
  <si>
    <t>0120</t>
  </si>
  <si>
    <t>0123</t>
  </si>
  <si>
    <t>0130</t>
  </si>
  <si>
    <t>0140</t>
  </si>
  <si>
    <t>0170</t>
  </si>
  <si>
    <t>0180</t>
  </si>
  <si>
    <t>0270</t>
  </si>
  <si>
    <t>0240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</si>
  <si>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</si>
  <si>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</si>
  <si>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</si>
  <si>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</si>
  <si>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</si>
  <si>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</si>
  <si>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</si>
  <si>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</si>
  <si>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</si>
  <si>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0880</t>
  </si>
  <si>
    <t>0900</t>
  </si>
  <si>
    <t>0910</t>
  </si>
  <si>
    <t>0980</t>
  </si>
  <si>
    <t>0990</t>
  </si>
  <si>
    <t>1000</t>
  </si>
  <si>
    <t>1010</t>
  </si>
  <si>
    <t>1020</t>
  </si>
  <si>
    <t>1030</t>
  </si>
  <si>
    <t>1040</t>
  </si>
  <si>
    <t>1080</t>
  </si>
  <si>
    <t>1110</t>
  </si>
  <si>
    <t>1130</t>
  </si>
  <si>
    <t>1150</t>
  </si>
  <si>
    <t>1180</t>
  </si>
  <si>
    <t>1195</t>
  </si>
  <si>
    <t>1220</t>
  </si>
  <si>
    <t>1330</t>
  </si>
  <si>
    <t>1340</t>
  </si>
  <si>
    <t>1350</t>
  </si>
  <si>
    <t>1360</t>
  </si>
  <si>
    <t>1420</t>
  </si>
  <si>
    <t>1440</t>
  </si>
  <si>
    <t>1460</t>
  </si>
  <si>
    <t>1510</t>
  </si>
  <si>
    <t>1520</t>
  </si>
  <si>
    <t>1530</t>
  </si>
  <si>
    <t>1540</t>
  </si>
  <si>
    <t>1550</t>
  </si>
  <si>
    <t>1560</t>
  </si>
  <si>
    <t>1570</t>
  </si>
  <si>
    <t>1590</t>
  </si>
  <si>
    <t>1620</t>
  </si>
  <si>
    <t>1750</t>
  </si>
  <si>
    <t>1760</t>
  </si>
  <si>
    <t>1828</t>
  </si>
  <si>
    <t>1850</t>
  </si>
  <si>
    <t>1870</t>
  </si>
  <si>
    <t>1980</t>
  </si>
  <si>
    <t>2000</t>
  </si>
  <si>
    <t>2010</t>
  </si>
  <si>
    <t>2020</t>
  </si>
  <si>
    <t>2055</t>
  </si>
  <si>
    <t>2070</t>
  </si>
  <si>
    <t>2190</t>
  </si>
  <si>
    <t>2395</t>
  </si>
  <si>
    <t>2405</t>
  </si>
  <si>
    <t>2505</t>
  </si>
  <si>
    <t>2570</t>
  </si>
  <si>
    <t>2580</t>
  </si>
  <si>
    <t>2590</t>
  </si>
  <si>
    <t>2600</t>
  </si>
  <si>
    <t>2610</t>
  </si>
  <si>
    <t>2620</t>
  </si>
  <si>
    <t>2640</t>
  </si>
  <si>
    <t>2710</t>
  </si>
  <si>
    <t>2720</t>
  </si>
  <si>
    <t>2740</t>
  </si>
  <si>
    <t>2750</t>
  </si>
  <si>
    <t>2760</t>
  </si>
  <si>
    <t>2770</t>
  </si>
  <si>
    <t>2780</t>
  </si>
  <si>
    <t>2800</t>
  </si>
  <si>
    <t>2830</t>
  </si>
  <si>
    <t>2840</t>
  </si>
  <si>
    <t>2865</t>
  </si>
  <si>
    <t>3000</t>
  </si>
  <si>
    <t>3010</t>
  </si>
  <si>
    <t>3020</t>
  </si>
  <si>
    <t>3040</t>
  </si>
  <si>
    <t>3070</t>
  </si>
  <si>
    <t>3080</t>
  </si>
  <si>
    <t>3085</t>
  </si>
  <si>
    <t>3090</t>
  </si>
  <si>
    <t>3100</t>
  </si>
  <si>
    <t>3110</t>
  </si>
  <si>
    <t>3130</t>
  </si>
  <si>
    <t>3140</t>
  </si>
  <si>
    <t>3145</t>
  </si>
  <si>
    <t>3147</t>
  </si>
  <si>
    <t>3148</t>
  </si>
  <si>
    <t>3200</t>
  </si>
  <si>
    <t>3210</t>
  </si>
  <si>
    <t>3230</t>
  </si>
  <si>
    <t>cap on mill</t>
  </si>
  <si>
    <t>Mill not to exceed 7.4</t>
  </si>
  <si>
    <t>=155,854 + 5.61 mill cap</t>
  </si>
  <si>
    <t>Inflationary component</t>
  </si>
  <si>
    <t>mill cap</t>
  </si>
  <si>
    <t>Notes</t>
  </si>
  <si>
    <t>COSTILLA</t>
  </si>
  <si>
    <t>SIERRA GRANDE</t>
  </si>
  <si>
    <t>1480</t>
  </si>
  <si>
    <t>STRATTON</t>
  </si>
  <si>
    <t>1990</t>
  </si>
  <si>
    <t>PLATEAU VALLEY</t>
  </si>
  <si>
    <t>2730</t>
  </si>
  <si>
    <t>DEL NORTE</t>
  </si>
  <si>
    <t>3146</t>
  </si>
  <si>
    <t>BRIGGSDALE</t>
  </si>
  <si>
    <t>The Override Limitation was revised to include</t>
  </si>
  <si>
    <t>Net Assessed Valuation 2012</t>
  </si>
  <si>
    <t>Fixed Mill</t>
  </si>
  <si>
    <t>max 50 mill total</t>
  </si>
  <si>
    <t>0740</t>
  </si>
  <si>
    <t>0230</t>
  </si>
  <si>
    <t>WALSH</t>
  </si>
  <si>
    <t>REVERE</t>
  </si>
  <si>
    <t>BURLINGTON</t>
  </si>
  <si>
    <t>1500</t>
  </si>
  <si>
    <t>4.826 fixed</t>
  </si>
  <si>
    <t>664635 additional</t>
  </si>
  <si>
    <t>0190</t>
  </si>
  <si>
    <t>BYERS</t>
  </si>
  <si>
    <t>0890</t>
  </si>
  <si>
    <t>DOLORES</t>
  </si>
  <si>
    <t>DOLORES RE-2</t>
  </si>
  <si>
    <t>1160</t>
  </si>
  <si>
    <t>COTOPAXI</t>
  </si>
  <si>
    <t>2820</t>
  </si>
  <si>
    <t>SAN JUAN</t>
  </si>
  <si>
    <t>SILVERTON</t>
  </si>
  <si>
    <t>25% of Total Program Funding (30% for small rural districts) or 200,000 plus the amount</t>
  </si>
  <si>
    <t xml:space="preserve">Percent with 25% or 30% plus Allowable COLA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</si>
</sst>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&quot;$&quot;#,##0"/>
    <numFmt numFmtId="168" formatCode="&quot;$&quot;#,##0.00"/>
    <numFmt numFmtId="169" formatCode="0_)"/>
    <numFmt numFmtId="170" formatCode="#,##0.0_);\(#,##0.0\)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_);[Red]\(#,##0.0\)"/>
    <numFmt numFmtId="178" formatCode="#,##0.000_);[Red]\(#,##0.000\)"/>
    <numFmt numFmtId="179" formatCode="#,##0.0000_);[Red]\(#,##0.0000\)"/>
    <numFmt numFmtId="180" formatCode="#,##0.00000_);[Red]\(#,##0.00000\)"/>
    <numFmt numFmtId="181" formatCode="#,##0.000000_);[Red]\(#,##0.000000\)"/>
    <numFmt numFmtId="182" formatCode="#,##0.0000000_);[Red]\(#,##0.0000000\)"/>
    <numFmt numFmtId="183" formatCode="_(* #,##0.0_);_(* \(#,##0.0\);_(* &quot;-&quot;??_);_(@_)"/>
    <numFmt numFmtId="184" formatCode="_(* #,##0_);_(* \(#,##0\);_(* &quot;-&quot;??_);_(@_)"/>
    <numFmt numFmtId="185" formatCode="#,##0.00000000_);[Red]\(#,##0.00000000\)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."/>
    <numFmt numFmtId="196" formatCode="0.00000000_);[Red]\(0.00000000\)"/>
    <numFmt numFmtId="197" formatCode="#,##0.0000"/>
    <numFmt numFmtId="198" formatCode="&quot;$&quot;#,##0.000_);\(&quot;$&quot;#,##0.000\)"/>
    <numFmt numFmtId="199" formatCode="&quot;$&quot;#,##0.0_);\(&quot;$&quot;#,##0.0\)"/>
    <numFmt numFmtId="200" formatCode="#,##0.000_);\(#,##0.000\)"/>
    <numFmt numFmtId="201" formatCode="#,##0.000000"/>
    <numFmt numFmtId="202" formatCode="0.0%"/>
    <numFmt numFmtId="203" formatCode="0.000%"/>
    <numFmt numFmtId="204" formatCode="0.0000%"/>
    <numFmt numFmtId="205" formatCode="&quot;$&quot;#,##0.000000_);\(&quot;$&quot;#,##0.000000\)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0.00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4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0" fontId="0" fillId="0" borderId="0" xfId="0" applyNumberFormat="1" applyAlignment="1" applyProtection="1">
      <alignment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/>
    </xf>
    <xf numFmtId="0" fontId="0" fillId="33" borderId="0" xfId="0" applyFill="1" applyAlignment="1">
      <alignment horizontal="left"/>
    </xf>
    <xf numFmtId="210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0" fontId="0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65" fontId="44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Alignment="1">
      <alignment horizontal="left"/>
    </xf>
    <xf numFmtId="40" fontId="0" fillId="0" borderId="0" xfId="0" applyNumberFormat="1" applyAlignment="1" applyProtection="1">
      <alignment horizontal="left"/>
      <protection/>
    </xf>
    <xf numFmtId="4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 horizontal="center"/>
    </xf>
    <xf numFmtId="3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10" fontId="0" fillId="0" borderId="0" xfId="0" applyNumberFormat="1" applyFill="1" applyAlignment="1">
      <alignment horizontal="center" wrapText="1"/>
    </xf>
    <xf numFmtId="39" fontId="0" fillId="0" borderId="0" xfId="0" applyNumberForma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0" fontId="0" fillId="0" borderId="0" xfId="0" applyNumberFormat="1" applyAlignment="1">
      <alignment/>
    </xf>
    <xf numFmtId="3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Alignment="1" quotePrefix="1">
      <alignment/>
    </xf>
    <xf numFmtId="3" fontId="0" fillId="0" borderId="0" xfId="0" applyNumberFormat="1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50</xdr:row>
      <xdr:rowOff>95250</xdr:rowOff>
    </xdr:from>
    <xdr:to>
      <xdr:col>1</xdr:col>
      <xdr:colOff>581025</xdr:colOff>
      <xdr:row>50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90625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237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B3" sqref="B3"/>
    </sheetView>
  </sheetViews>
  <sheetFormatPr defaultColWidth="9.140625" defaultRowHeight="12.75"/>
  <cols>
    <col min="2" max="2" width="14.28125" style="0" customWidth="1"/>
    <col min="3" max="3" width="27.7109375" style="6" customWidth="1"/>
    <col min="4" max="4" width="16.28125" style="0" customWidth="1"/>
    <col min="5" max="7" width="17.140625" style="1" customWidth="1"/>
    <col min="8" max="8" width="16.140625" style="1" customWidth="1"/>
    <col min="9" max="9" width="15.421875" style="10" customWidth="1"/>
    <col min="10" max="10" width="14.57421875" style="1" customWidth="1"/>
    <col min="11" max="11" width="15.28125" style="11" customWidth="1"/>
    <col min="12" max="12" width="15.7109375" style="1" customWidth="1"/>
    <col min="13" max="13" width="16.00390625" style="2" customWidth="1"/>
    <col min="14" max="14" width="14.57421875" style="3" customWidth="1"/>
    <col min="15" max="15" width="9.28125" style="5" customWidth="1"/>
    <col min="16" max="16" width="10.28125" style="10" customWidth="1"/>
    <col min="17" max="17" width="12.421875" style="0" customWidth="1"/>
    <col min="18" max="19" width="9.28125" style="0" customWidth="1"/>
    <col min="20" max="25" width="9.140625" style="0" customWidth="1"/>
    <col min="26" max="26" width="17.140625" style="1" customWidth="1"/>
    <col min="27" max="27" width="10.57421875" style="0" bestFit="1" customWidth="1"/>
    <col min="29" max="29" width="16.140625" style="1" customWidth="1"/>
    <col min="30" max="30" width="12.7109375" style="0" bestFit="1" customWidth="1"/>
  </cols>
  <sheetData>
    <row r="1" spans="1:30" s="37" customFormat="1" ht="81.75" customHeight="1">
      <c r="A1" s="42" t="s">
        <v>160</v>
      </c>
      <c r="B1" s="37" t="s">
        <v>10</v>
      </c>
      <c r="C1" s="37" t="s">
        <v>0</v>
      </c>
      <c r="D1" s="37" t="s">
        <v>48</v>
      </c>
      <c r="E1" s="38" t="s">
        <v>85</v>
      </c>
      <c r="F1" s="38" t="s">
        <v>56</v>
      </c>
      <c r="G1" s="38" t="s">
        <v>57</v>
      </c>
      <c r="H1" s="38" t="s">
        <v>74</v>
      </c>
      <c r="I1" s="39" t="s">
        <v>308</v>
      </c>
      <c r="J1" s="38" t="s">
        <v>59</v>
      </c>
      <c r="K1" s="40" t="s">
        <v>1</v>
      </c>
      <c r="L1" s="38" t="s">
        <v>2</v>
      </c>
      <c r="M1" s="40" t="s">
        <v>3</v>
      </c>
      <c r="N1" s="48" t="s">
        <v>286</v>
      </c>
      <c r="O1" s="49" t="s">
        <v>4</v>
      </c>
      <c r="P1" s="39" t="s">
        <v>60</v>
      </c>
      <c r="Q1" s="37" t="s">
        <v>274</v>
      </c>
      <c r="Z1" s="41"/>
      <c r="AA1" s="42"/>
      <c r="AC1" s="41"/>
      <c r="AD1" s="42"/>
    </row>
    <row r="2" spans="3:29" s="25" customFormat="1" ht="12.75">
      <c r="C2" s="23"/>
      <c r="D2" s="26"/>
      <c r="E2" s="27"/>
      <c r="F2" s="27"/>
      <c r="G2" s="27"/>
      <c r="H2" s="27"/>
      <c r="I2" s="35"/>
      <c r="J2" s="27"/>
      <c r="K2" s="36"/>
      <c r="L2" s="27"/>
      <c r="M2" s="44"/>
      <c r="N2" s="45"/>
      <c r="O2" s="30"/>
      <c r="P2" s="29"/>
      <c r="Z2" s="28"/>
      <c r="AC2" s="28"/>
    </row>
    <row r="3" spans="1:30" ht="12.75">
      <c r="A3" t="s">
        <v>162</v>
      </c>
      <c r="B3" s="6" t="s">
        <v>11</v>
      </c>
      <c r="C3" s="32" t="s">
        <v>92</v>
      </c>
      <c r="D3" s="1">
        <v>68433840.07000001</v>
      </c>
      <c r="E3" s="1">
        <f>IF((D3*0.25)&lt;200000,200000,(D3*0.25))</f>
        <v>17108460.017500002</v>
      </c>
      <c r="F3" s="1">
        <v>1023645.96</v>
      </c>
      <c r="G3" s="1">
        <f aca="true" t="shared" si="0" ref="G3:G85">E3+F3</f>
        <v>18132105.977500003</v>
      </c>
      <c r="H3" s="1">
        <v>4884049.99</v>
      </c>
      <c r="I3" s="10">
        <f>(E3+F3)/D3</f>
        <v>0.2649581838305863</v>
      </c>
      <c r="J3" s="18">
        <f>H3/D3</f>
        <v>0.07136893070744203</v>
      </c>
      <c r="K3" s="11">
        <f>H3-G3</f>
        <v>-13248055.987500003</v>
      </c>
      <c r="L3" s="1">
        <f aca="true" t="shared" si="1" ref="L3:L38">(N3*O3)/1000</f>
        <v>4884434.17804</v>
      </c>
      <c r="M3" s="2">
        <f aca="true" t="shared" si="2" ref="M3:M36">L3-H3</f>
        <v>384.1880399994552</v>
      </c>
      <c r="N3" s="17">
        <v>501791060</v>
      </c>
      <c r="O3" s="5">
        <v>9.734</v>
      </c>
      <c r="P3" s="9">
        <f>L3/D3</f>
        <v>0.07137454471419083</v>
      </c>
      <c r="Q3" s="7"/>
      <c r="AA3" s="1"/>
      <c r="AD3" s="1"/>
    </row>
    <row r="4" spans="1:30" ht="12.75">
      <c r="A4" t="s">
        <v>163</v>
      </c>
      <c r="B4" s="6" t="s">
        <v>11</v>
      </c>
      <c r="C4" s="32" t="s">
        <v>80</v>
      </c>
      <c r="D4" s="1">
        <v>337464905.62</v>
      </c>
      <c r="E4" s="1">
        <f aca="true" t="shared" si="3" ref="E4:E63">IF((D4*0.25)&lt;200000,200000,(D4*0.25))</f>
        <v>84366226.405</v>
      </c>
      <c r="F4" s="1">
        <v>5923407.7</v>
      </c>
      <c r="G4" s="1">
        <f t="shared" si="0"/>
        <v>90289634.105</v>
      </c>
      <c r="H4" s="1">
        <v>35400000</v>
      </c>
      <c r="I4" s="10">
        <f aca="true" t="shared" si="4" ref="I4:I36">(E4+F4)/D4</f>
        <v>0.267552662814278</v>
      </c>
      <c r="J4" s="18">
        <f aca="true" t="shared" si="5" ref="J4:J71">H4/D4</f>
        <v>0.104899796720972</v>
      </c>
      <c r="K4" s="11">
        <f aca="true" t="shared" si="6" ref="K4:K71">H4-G4</f>
        <v>-54889634.105000004</v>
      </c>
      <c r="L4" s="1">
        <f t="shared" si="1"/>
        <v>35399586.50858</v>
      </c>
      <c r="M4" s="2">
        <f t="shared" si="2"/>
        <v>-413.49142000079155</v>
      </c>
      <c r="N4" s="17">
        <v>2076831124</v>
      </c>
      <c r="O4" s="5">
        <v>17.045</v>
      </c>
      <c r="P4" s="9">
        <f aca="true" t="shared" si="7" ref="P4:P36">L4/D4</f>
        <v>0.10489857143379956</v>
      </c>
      <c r="Q4" s="7"/>
      <c r="AA4" s="1"/>
      <c r="AD4" s="1"/>
    </row>
    <row r="5" spans="1:30" ht="12.75">
      <c r="A5" t="s">
        <v>164</v>
      </c>
      <c r="B5" s="6" t="s">
        <v>11</v>
      </c>
      <c r="C5" s="32" t="s">
        <v>93</v>
      </c>
      <c r="D5" s="1">
        <v>70826989.52000001</v>
      </c>
      <c r="E5" s="1">
        <f t="shared" si="3"/>
        <v>17706747.380000003</v>
      </c>
      <c r="F5" s="1">
        <v>1501809.63</v>
      </c>
      <c r="G5" s="1">
        <f t="shared" si="0"/>
        <v>19208557.01</v>
      </c>
      <c r="H5" s="1">
        <v>4890000</v>
      </c>
      <c r="I5" s="10">
        <f t="shared" si="4"/>
        <v>0.27120391732273075</v>
      </c>
      <c r="J5" s="18">
        <f t="shared" si="5"/>
        <v>0.06904147745287366</v>
      </c>
      <c r="K5" s="11">
        <f t="shared" si="6"/>
        <v>-14318557.010000002</v>
      </c>
      <c r="L5" s="1">
        <f t="shared" si="1"/>
        <v>4889933.52192</v>
      </c>
      <c r="M5" s="2">
        <f t="shared" si="2"/>
        <v>-66.47807999979705</v>
      </c>
      <c r="N5" s="17">
        <v>640714560</v>
      </c>
      <c r="O5" s="5">
        <v>7.632</v>
      </c>
      <c r="P5" s="9">
        <f t="shared" si="7"/>
        <v>0.0690405388547425</v>
      </c>
      <c r="Q5" s="7"/>
      <c r="AA5" s="1"/>
      <c r="AD5" s="1"/>
    </row>
    <row r="6" spans="1:30" ht="12.75">
      <c r="A6" t="s">
        <v>165</v>
      </c>
      <c r="B6" s="6" t="s">
        <v>11</v>
      </c>
      <c r="C6" s="32" t="s">
        <v>49</v>
      </c>
      <c r="D6" s="1">
        <v>136508831.45000002</v>
      </c>
      <c r="E6" s="1">
        <f t="shared" si="3"/>
        <v>34127207.862500004</v>
      </c>
      <c r="F6" s="1">
        <v>1480552.63</v>
      </c>
      <c r="G6" s="1">
        <f t="shared" si="0"/>
        <v>35607760.49250001</v>
      </c>
      <c r="H6" s="1">
        <v>750000</v>
      </c>
      <c r="I6" s="10">
        <f t="shared" si="4"/>
        <v>0.26084583769616615</v>
      </c>
      <c r="J6" s="18">
        <f t="shared" si="5"/>
        <v>0.005494150027023764</v>
      </c>
      <c r="K6" s="11">
        <f t="shared" si="6"/>
        <v>-34857760.49250001</v>
      </c>
      <c r="L6" s="1">
        <f t="shared" si="1"/>
        <v>749972.8339290001</v>
      </c>
      <c r="M6" s="2">
        <f t="shared" si="2"/>
        <v>-27.166070999926887</v>
      </c>
      <c r="N6" s="17">
        <v>1017602217</v>
      </c>
      <c r="O6" s="5">
        <v>0.737</v>
      </c>
      <c r="P6" s="9">
        <f t="shared" si="7"/>
        <v>0.0054939510210641395</v>
      </c>
      <c r="Q6" s="7"/>
      <c r="AA6" s="1"/>
      <c r="AD6" s="1"/>
    </row>
    <row r="7" spans="1:30" ht="12.75">
      <c r="A7" t="s">
        <v>166</v>
      </c>
      <c r="B7" s="6" t="s">
        <v>11</v>
      </c>
      <c r="C7" s="32" t="s">
        <v>76</v>
      </c>
      <c r="D7" s="1">
        <v>8296786.319999999</v>
      </c>
      <c r="E7" s="1">
        <f>IF((D7*0.3)&lt;200000,200000,(D7*0.3))</f>
        <v>2489035.8959999997</v>
      </c>
      <c r="F7" s="1">
        <v>197482.31</v>
      </c>
      <c r="G7" s="1">
        <f t="shared" si="0"/>
        <v>2686518.206</v>
      </c>
      <c r="H7" s="1">
        <v>300000</v>
      </c>
      <c r="I7" s="10">
        <f t="shared" si="4"/>
        <v>0.32380226540533585</v>
      </c>
      <c r="J7" s="18">
        <f t="shared" si="5"/>
        <v>0.036158578566357485</v>
      </c>
      <c r="K7" s="11">
        <f t="shared" si="6"/>
        <v>-2386518.206</v>
      </c>
      <c r="L7" s="1">
        <f t="shared" si="1"/>
        <v>299967.0223</v>
      </c>
      <c r="M7" s="2">
        <f t="shared" si="2"/>
        <v>-32.977699999988545</v>
      </c>
      <c r="N7" s="17">
        <v>99162652</v>
      </c>
      <c r="O7" s="5">
        <v>3.025</v>
      </c>
      <c r="P7" s="9">
        <f t="shared" si="7"/>
        <v>0.03615460381050287</v>
      </c>
      <c r="Q7" s="7"/>
      <c r="AA7" s="1"/>
      <c r="AD7" s="1"/>
    </row>
    <row r="8" spans="1:30" ht="12.75">
      <c r="A8" t="s">
        <v>167</v>
      </c>
      <c r="B8" s="6" t="s">
        <v>11</v>
      </c>
      <c r="C8" s="32" t="s">
        <v>5</v>
      </c>
      <c r="D8" s="1">
        <v>90142686.63</v>
      </c>
      <c r="E8" s="1">
        <f t="shared" si="3"/>
        <v>22535671.6575</v>
      </c>
      <c r="F8" s="1">
        <v>3049421.53</v>
      </c>
      <c r="G8" s="1">
        <f t="shared" si="0"/>
        <v>25585093.1875</v>
      </c>
      <c r="H8" s="1">
        <v>8363712.48</v>
      </c>
      <c r="I8" s="10">
        <f t="shared" si="4"/>
        <v>0.2838288289821743</v>
      </c>
      <c r="J8" s="18">
        <f t="shared" si="5"/>
        <v>0.09278303978590882</v>
      </c>
      <c r="K8" s="11">
        <f t="shared" si="6"/>
        <v>-17221380.7075</v>
      </c>
      <c r="L8" s="1">
        <f t="shared" si="1"/>
        <v>8363622.21629</v>
      </c>
      <c r="M8" s="2">
        <f t="shared" si="2"/>
        <v>-90.26371000055224</v>
      </c>
      <c r="N8" s="17">
        <v>572968570</v>
      </c>
      <c r="O8" s="5">
        <v>14.597</v>
      </c>
      <c r="P8" s="9">
        <f t="shared" si="7"/>
        <v>0.09278203844333323</v>
      </c>
      <c r="Q8" s="7"/>
      <c r="AA8" s="1"/>
      <c r="AD8" s="1"/>
    </row>
    <row r="9" spans="1:30" ht="12.75">
      <c r="A9" t="s">
        <v>168</v>
      </c>
      <c r="B9" s="6" t="s">
        <v>12</v>
      </c>
      <c r="C9" s="32" t="s">
        <v>94</v>
      </c>
      <c r="D9" s="1">
        <v>23203329.33</v>
      </c>
      <c r="E9" s="1">
        <f t="shared" si="3"/>
        <v>5800832.3325</v>
      </c>
      <c r="F9" s="1">
        <v>767975.61</v>
      </c>
      <c r="G9" s="1">
        <f t="shared" si="0"/>
        <v>6568807.9425</v>
      </c>
      <c r="H9" s="1">
        <v>4655850</v>
      </c>
      <c r="I9" s="10">
        <f t="shared" si="4"/>
        <v>0.2830976472849123</v>
      </c>
      <c r="J9" s="18">
        <f t="shared" si="5"/>
        <v>0.2006543946251872</v>
      </c>
      <c r="K9" s="11">
        <f t="shared" si="6"/>
        <v>-1912957.9425</v>
      </c>
      <c r="L9" s="1">
        <f t="shared" si="1"/>
        <v>4656373.4272799995</v>
      </c>
      <c r="M9" s="11">
        <f t="shared" si="2"/>
        <v>523.4272799994797</v>
      </c>
      <c r="N9" s="17">
        <v>466336848</v>
      </c>
      <c r="O9" s="5">
        <v>9.985</v>
      </c>
      <c r="P9" s="9">
        <f t="shared" si="7"/>
        <v>0.20067695290863674</v>
      </c>
      <c r="Q9" s="7"/>
      <c r="AA9" s="1"/>
      <c r="AD9" s="1"/>
    </row>
    <row r="10" spans="1:30" ht="12.75">
      <c r="A10" t="s">
        <v>169</v>
      </c>
      <c r="B10" s="6" t="s">
        <v>12</v>
      </c>
      <c r="C10" s="32" t="s">
        <v>95</v>
      </c>
      <c r="D10" s="1">
        <v>13728382.2</v>
      </c>
      <c r="E10" s="1">
        <f t="shared" si="3"/>
        <v>3432095.55</v>
      </c>
      <c r="F10" s="1">
        <v>339255.29</v>
      </c>
      <c r="G10" s="1">
        <f t="shared" si="0"/>
        <v>3771350.84</v>
      </c>
      <c r="H10" s="1">
        <v>1000000</v>
      </c>
      <c r="I10" s="10">
        <f t="shared" si="4"/>
        <v>0.2747119642400399</v>
      </c>
      <c r="J10" s="18">
        <f t="shared" si="5"/>
        <v>0.07284179486203407</v>
      </c>
      <c r="K10" s="11">
        <f t="shared" si="6"/>
        <v>-2771350.84</v>
      </c>
      <c r="L10" s="1">
        <f t="shared" si="1"/>
        <v>999996.22277</v>
      </c>
      <c r="M10" s="2">
        <f t="shared" si="2"/>
        <v>-3.7772300000069663</v>
      </c>
      <c r="N10" s="17">
        <v>166278055</v>
      </c>
      <c r="O10" s="5">
        <v>6.014</v>
      </c>
      <c r="P10" s="9">
        <f t="shared" si="7"/>
        <v>0.07284151972182126</v>
      </c>
      <c r="Q10" s="7"/>
      <c r="AA10" s="1"/>
      <c r="AD10" s="1"/>
    </row>
    <row r="11" spans="1:30" ht="12.75">
      <c r="A11" t="s">
        <v>170</v>
      </c>
      <c r="B11" s="6" t="s">
        <v>12</v>
      </c>
      <c r="C11" s="32" t="s">
        <v>96</v>
      </c>
      <c r="D11" s="1">
        <v>424995688.57</v>
      </c>
      <c r="E11" s="1">
        <f t="shared" si="3"/>
        <v>106248922.1425</v>
      </c>
      <c r="F11" s="1">
        <v>1003951.56</v>
      </c>
      <c r="G11" s="1">
        <f t="shared" si="0"/>
        <v>107252873.7025</v>
      </c>
      <c r="H11" s="1">
        <v>84604511.44</v>
      </c>
      <c r="I11" s="10">
        <f t="shared" si="4"/>
        <v>0.25236226292877945</v>
      </c>
      <c r="J11" s="18">
        <f t="shared" si="5"/>
        <v>0.19907145817095742</v>
      </c>
      <c r="K11" s="11">
        <f t="shared" si="6"/>
        <v>-22648362.262500003</v>
      </c>
      <c r="L11" s="1">
        <f t="shared" si="1"/>
        <v>84603100.034272</v>
      </c>
      <c r="M11" s="2">
        <f t="shared" si="2"/>
        <v>-1411.4057279974222</v>
      </c>
      <c r="N11" s="17">
        <v>5210192144</v>
      </c>
      <c r="O11" s="5">
        <v>16.238</v>
      </c>
      <c r="P11" s="9">
        <f t="shared" si="7"/>
        <v>0.1990681371826134</v>
      </c>
      <c r="Q11" s="7"/>
      <c r="AA11" s="1"/>
      <c r="AD11" s="1"/>
    </row>
    <row r="12" spans="1:31" ht="12.75">
      <c r="A12" t="s">
        <v>171</v>
      </c>
      <c r="B12" s="6" t="s">
        <v>12</v>
      </c>
      <c r="C12" s="32" t="s">
        <v>97</v>
      </c>
      <c r="D12" s="1">
        <v>118055606.36</v>
      </c>
      <c r="E12" s="1">
        <f t="shared" si="3"/>
        <v>29513901.59</v>
      </c>
      <c r="F12" s="1">
        <v>3157850.7</v>
      </c>
      <c r="G12" s="1">
        <f t="shared" si="0"/>
        <v>32671752.29</v>
      </c>
      <c r="H12" s="1">
        <v>28813580.59</v>
      </c>
      <c r="I12" s="10">
        <f t="shared" si="4"/>
        <v>0.2767488414770444</v>
      </c>
      <c r="J12" s="18">
        <f t="shared" si="5"/>
        <v>0.2440678717293236</v>
      </c>
      <c r="K12" s="11">
        <f t="shared" si="6"/>
        <v>-3858171.6999999993</v>
      </c>
      <c r="L12" s="14">
        <f t="shared" si="1"/>
        <v>28813062.000096</v>
      </c>
      <c r="M12" s="2">
        <f t="shared" si="2"/>
        <v>-518.58990399912</v>
      </c>
      <c r="N12" s="17">
        <v>1512020466</v>
      </c>
      <c r="O12" s="5">
        <v>19.056</v>
      </c>
      <c r="P12" s="9">
        <f t="shared" si="7"/>
        <v>0.24406347896967423</v>
      </c>
      <c r="Q12" s="7"/>
      <c r="AA12" s="1"/>
      <c r="AD12" s="1"/>
      <c r="AE12" s="19"/>
    </row>
    <row r="13" spans="1:30" ht="12.75">
      <c r="A13" t="s">
        <v>172</v>
      </c>
      <c r="B13" s="6" t="s">
        <v>12</v>
      </c>
      <c r="C13" s="32" t="s">
        <v>98</v>
      </c>
      <c r="D13" s="1">
        <v>2514553.05</v>
      </c>
      <c r="E13" s="1">
        <f t="shared" si="3"/>
        <v>628638.2625</v>
      </c>
      <c r="F13" s="1">
        <v>0</v>
      </c>
      <c r="G13" s="1">
        <f t="shared" si="0"/>
        <v>628638.2625</v>
      </c>
      <c r="H13" s="1">
        <v>6508.04</v>
      </c>
      <c r="I13" s="10">
        <f t="shared" si="4"/>
        <v>0.25</v>
      </c>
      <c r="J13" s="18">
        <f t="shared" si="5"/>
        <v>0.0025881498105597735</v>
      </c>
      <c r="K13" s="11">
        <f t="shared" si="6"/>
        <v>-622130.2224999999</v>
      </c>
      <c r="L13" s="1">
        <f t="shared" si="1"/>
        <v>6497.736151000001</v>
      </c>
      <c r="M13" s="2">
        <f t="shared" si="2"/>
        <v>-10.30384899999899</v>
      </c>
      <c r="N13" s="17">
        <v>34019561</v>
      </c>
      <c r="O13" s="5">
        <v>0.191</v>
      </c>
      <c r="P13" s="9">
        <f t="shared" si="7"/>
        <v>0.002584052124491866</v>
      </c>
      <c r="Q13" s="7"/>
      <c r="AA13" s="1"/>
      <c r="AD13" s="1"/>
    </row>
    <row r="14" spans="1:30" ht="12.75">
      <c r="A14" t="s">
        <v>173</v>
      </c>
      <c r="B14" s="6" t="s">
        <v>12</v>
      </c>
      <c r="C14" s="32" t="s">
        <v>99</v>
      </c>
      <c r="D14" s="1">
        <v>345643810.07</v>
      </c>
      <c r="E14" s="1">
        <f t="shared" si="3"/>
        <v>86410952.5175</v>
      </c>
      <c r="F14" s="1">
        <v>2551565.52</v>
      </c>
      <c r="G14" s="1">
        <f t="shared" si="0"/>
        <v>88962518.0375</v>
      </c>
      <c r="H14" s="1">
        <v>42699062.083523996</v>
      </c>
      <c r="I14" s="10">
        <f t="shared" si="4"/>
        <v>0.2573820662938626</v>
      </c>
      <c r="J14" s="18">
        <f t="shared" si="5"/>
        <v>0.12353486693390099</v>
      </c>
      <c r="K14" s="11">
        <f t="shared" si="6"/>
        <v>-46263455.953976</v>
      </c>
      <c r="L14" s="1">
        <f t="shared" si="1"/>
        <v>42699062.083523996</v>
      </c>
      <c r="M14" s="2">
        <f t="shared" si="2"/>
        <v>0</v>
      </c>
      <c r="N14" s="17">
        <v>2146328646</v>
      </c>
      <c r="O14" s="5">
        <v>19.894</v>
      </c>
      <c r="P14" s="9">
        <f t="shared" si="7"/>
        <v>0.12353486693390099</v>
      </c>
      <c r="Q14" s="7" t="s">
        <v>86</v>
      </c>
      <c r="AA14" s="1"/>
      <c r="AD14" s="1"/>
    </row>
    <row r="15" spans="1:30" ht="12.75">
      <c r="A15" s="47" t="s">
        <v>297</v>
      </c>
      <c r="B15" s="6" t="s">
        <v>12</v>
      </c>
      <c r="C15" s="32" t="s">
        <v>298</v>
      </c>
      <c r="D15" s="1">
        <v>22912344.96</v>
      </c>
      <c r="E15" s="1">
        <f t="shared" si="3"/>
        <v>5728086.24</v>
      </c>
      <c r="F15" s="1">
        <v>93067.8999999999</v>
      </c>
      <c r="G15" s="1">
        <f t="shared" si="0"/>
        <v>5821154.140000001</v>
      </c>
      <c r="H15" s="1">
        <v>150000</v>
      </c>
      <c r="I15" s="10">
        <f t="shared" si="4"/>
        <v>0.2540619107368747</v>
      </c>
      <c r="J15" s="18">
        <f t="shared" si="5"/>
        <v>0.006546689143423231</v>
      </c>
      <c r="K15" s="11">
        <f t="shared" si="6"/>
        <v>-5671154.140000001</v>
      </c>
      <c r="L15" s="1">
        <f>(N15*O15)/1000</f>
        <v>150040.837401</v>
      </c>
      <c r="M15" s="2">
        <f>L15-H15</f>
        <v>40.837400999997044</v>
      </c>
      <c r="N15" s="17">
        <v>54185929</v>
      </c>
      <c r="O15" s="5">
        <v>2.769</v>
      </c>
      <c r="P15" s="9">
        <f t="shared" si="7"/>
        <v>0.006548471475221714</v>
      </c>
      <c r="Q15" s="7"/>
      <c r="AA15" s="1"/>
      <c r="AD15" s="1"/>
    </row>
    <row r="16" spans="1:30" ht="12.75">
      <c r="A16" s="47" t="s">
        <v>290</v>
      </c>
      <c r="B16" s="6" t="s">
        <v>13</v>
      </c>
      <c r="C16" s="32" t="s">
        <v>291</v>
      </c>
      <c r="D16" s="1">
        <v>2105193.6</v>
      </c>
      <c r="E16" s="1">
        <f>IF((D16*0.3)&lt;200000,200000,(D16*0.3))</f>
        <v>631558.08</v>
      </c>
      <c r="F16" s="1">
        <v>0</v>
      </c>
      <c r="G16" s="1">
        <f t="shared" si="0"/>
        <v>631558.08</v>
      </c>
      <c r="H16" s="1">
        <v>290180</v>
      </c>
      <c r="I16" s="10">
        <f t="shared" si="4"/>
        <v>0.3</v>
      </c>
      <c r="J16" s="18">
        <f t="shared" si="5"/>
        <v>0.13784005423539192</v>
      </c>
      <c r="K16" s="11">
        <f t="shared" si="6"/>
        <v>-341378.07999999996</v>
      </c>
      <c r="L16" s="1">
        <f>(N16*O16)/1000</f>
        <v>211073.835</v>
      </c>
      <c r="M16" s="2">
        <f t="shared" si="2"/>
        <v>-79106.16500000001</v>
      </c>
      <c r="N16" s="17">
        <v>30153405</v>
      </c>
      <c r="O16" s="5">
        <v>7</v>
      </c>
      <c r="P16" s="9">
        <f t="shared" si="7"/>
        <v>0.10026338432721817</v>
      </c>
      <c r="Q16" s="7" t="s">
        <v>86</v>
      </c>
      <c r="AA16" s="1"/>
      <c r="AD16" s="1"/>
    </row>
    <row r="17" spans="1:30" s="21" customFormat="1" ht="12.75">
      <c r="A17" t="s">
        <v>175</v>
      </c>
      <c r="B17" s="6" t="s">
        <v>13</v>
      </c>
      <c r="C17" s="32" t="s">
        <v>90</v>
      </c>
      <c r="D17" s="1">
        <v>830946.84</v>
      </c>
      <c r="E17" s="1">
        <f>IF((D17*0.3)&lt;200000,200000,(D17*0.3))</f>
        <v>249284.05199999997</v>
      </c>
      <c r="F17" s="1">
        <v>0</v>
      </c>
      <c r="G17" s="1">
        <f>E17+F17</f>
        <v>249284.05199999997</v>
      </c>
      <c r="H17" s="1">
        <v>100000</v>
      </c>
      <c r="I17" s="10">
        <f t="shared" si="4"/>
        <v>0.3</v>
      </c>
      <c r="J17" s="18">
        <f t="shared" si="5"/>
        <v>0.12034464202306853</v>
      </c>
      <c r="K17" s="11">
        <f t="shared" si="6"/>
        <v>-149284.05199999997</v>
      </c>
      <c r="L17" s="1">
        <f>(N17*O17)/1000</f>
        <v>100004.13939200001</v>
      </c>
      <c r="M17" s="2">
        <f t="shared" si="2"/>
        <v>4.139392000011867</v>
      </c>
      <c r="N17" s="17">
        <v>13828006</v>
      </c>
      <c r="O17" s="5">
        <v>7.232</v>
      </c>
      <c r="P17" s="9">
        <f t="shared" si="7"/>
        <v>0.12034962355955288</v>
      </c>
      <c r="Q17" s="22"/>
      <c r="Z17" s="20"/>
      <c r="AA17" s="1"/>
      <c r="AC17" s="20"/>
      <c r="AD17" s="1"/>
    </row>
    <row r="18" spans="1:30" ht="12.75">
      <c r="A18" t="s">
        <v>174</v>
      </c>
      <c r="B18" s="6" t="s">
        <v>13</v>
      </c>
      <c r="C18" s="32" t="s">
        <v>6</v>
      </c>
      <c r="D18" s="1">
        <v>825542.8</v>
      </c>
      <c r="E18" s="1">
        <f>IF((D18*0.3)&lt;200000,200000,(D18*0.3))</f>
        <v>247662.84</v>
      </c>
      <c r="F18" s="1">
        <v>0</v>
      </c>
      <c r="G18" s="1">
        <f t="shared" si="0"/>
        <v>247662.84</v>
      </c>
      <c r="H18" s="1">
        <v>154645.62</v>
      </c>
      <c r="I18" s="10">
        <f t="shared" si="4"/>
        <v>0.3</v>
      </c>
      <c r="J18" s="18">
        <f t="shared" si="5"/>
        <v>0.1873259872171376</v>
      </c>
      <c r="K18" s="11">
        <f t="shared" si="6"/>
        <v>-93017.22</v>
      </c>
      <c r="L18" s="1">
        <f t="shared" si="1"/>
        <v>153528.69772800003</v>
      </c>
      <c r="M18" s="2">
        <f t="shared" si="2"/>
        <v>-1116.922271999967</v>
      </c>
      <c r="N18" s="17">
        <v>12692518</v>
      </c>
      <c r="O18" s="5">
        <v>12.096</v>
      </c>
      <c r="P18" s="9">
        <f t="shared" si="7"/>
        <v>0.18597303220135894</v>
      </c>
      <c r="Q18" s="7"/>
      <c r="AA18" s="1"/>
      <c r="AD18" s="1"/>
    </row>
    <row r="19" spans="1:30" ht="12.75">
      <c r="A19" t="s">
        <v>176</v>
      </c>
      <c r="B19" s="6" t="s">
        <v>14</v>
      </c>
      <c r="C19" s="32" t="s">
        <v>100</v>
      </c>
      <c r="D19" s="1">
        <v>2830911.2600000002</v>
      </c>
      <c r="E19" s="1">
        <f>IF((D19*0.3)&lt;200000,200000,(D19*0.3))</f>
        <v>849273.378</v>
      </c>
      <c r="F19" s="1">
        <v>0</v>
      </c>
      <c r="G19" s="1">
        <f t="shared" si="0"/>
        <v>849273.378</v>
      </c>
      <c r="H19" s="1">
        <v>125782.95</v>
      </c>
      <c r="I19" s="10">
        <f t="shared" si="4"/>
        <v>0.3</v>
      </c>
      <c r="J19" s="18">
        <f t="shared" si="5"/>
        <v>0.0444319649920782</v>
      </c>
      <c r="K19" s="11">
        <f t="shared" si="6"/>
        <v>-723490.4280000001</v>
      </c>
      <c r="L19" s="1">
        <f t="shared" si="1"/>
        <v>125792.87080000002</v>
      </c>
      <c r="M19" s="2">
        <f t="shared" si="2"/>
        <v>9.9208000000217</v>
      </c>
      <c r="N19" s="17">
        <v>21159440</v>
      </c>
      <c r="O19" s="5">
        <v>5.945</v>
      </c>
      <c r="P19" s="9">
        <f t="shared" si="7"/>
        <v>0.044435469446682696</v>
      </c>
      <c r="Q19" s="7"/>
      <c r="AA19" s="1"/>
      <c r="AD19" s="1"/>
    </row>
    <row r="20" spans="1:31" ht="12.75">
      <c r="A20" t="s">
        <v>177</v>
      </c>
      <c r="B20" s="6" t="s">
        <v>15</v>
      </c>
      <c r="C20" s="32" t="s">
        <v>101</v>
      </c>
      <c r="D20" s="1">
        <v>237975121.63</v>
      </c>
      <c r="E20" s="1">
        <f t="shared" si="3"/>
        <v>59493780.4075</v>
      </c>
      <c r="F20" s="1">
        <v>3107770.19</v>
      </c>
      <c r="G20" s="1">
        <f t="shared" si="0"/>
        <v>62601550.5975</v>
      </c>
      <c r="H20" s="1">
        <v>39524340.08358</v>
      </c>
      <c r="I20" s="10">
        <f t="shared" si="4"/>
        <v>0.2630592230343805</v>
      </c>
      <c r="J20" s="18">
        <f t="shared" si="5"/>
        <v>0.16608601694521594</v>
      </c>
      <c r="K20" s="11">
        <f t="shared" si="6"/>
        <v>-23077210.513919994</v>
      </c>
      <c r="L20" s="1">
        <f t="shared" si="1"/>
        <v>39524340.08358</v>
      </c>
      <c r="M20" s="11">
        <f t="shared" si="2"/>
        <v>0</v>
      </c>
      <c r="N20" s="17">
        <v>2908339962</v>
      </c>
      <c r="O20" s="5">
        <v>13.59</v>
      </c>
      <c r="P20" s="9">
        <f t="shared" si="7"/>
        <v>0.16608601694521594</v>
      </c>
      <c r="Q20" s="24" t="s">
        <v>270</v>
      </c>
      <c r="AA20" s="1"/>
      <c r="AD20" s="1"/>
      <c r="AE20" s="19"/>
    </row>
    <row r="21" spans="1:31" ht="12.75">
      <c r="A21" t="s">
        <v>178</v>
      </c>
      <c r="B21" s="6" t="s">
        <v>15</v>
      </c>
      <c r="C21" s="32" t="s">
        <v>161</v>
      </c>
      <c r="D21" s="1">
        <v>243705016.81</v>
      </c>
      <c r="E21" s="1">
        <f t="shared" si="3"/>
        <v>60926254.2025</v>
      </c>
      <c r="F21" s="1">
        <v>5484100.72</v>
      </c>
      <c r="G21" s="1">
        <f t="shared" si="0"/>
        <v>66410354.9225</v>
      </c>
      <c r="H21" s="1">
        <v>66410354.92</v>
      </c>
      <c r="I21" s="10">
        <f t="shared" si="4"/>
        <v>0.2725030276019126</v>
      </c>
      <c r="J21" s="18">
        <f t="shared" si="5"/>
        <v>0.2725030275916543</v>
      </c>
      <c r="K21" s="11">
        <f t="shared" si="6"/>
        <v>-0.002499997615814209</v>
      </c>
      <c r="L21" s="1">
        <f t="shared" si="1"/>
        <v>66412662.622464</v>
      </c>
      <c r="M21" s="2">
        <f t="shared" si="2"/>
        <v>2307.7024639993906</v>
      </c>
      <c r="N21" s="17">
        <v>5852367168</v>
      </c>
      <c r="O21" s="5">
        <v>11.348</v>
      </c>
      <c r="P21" s="9">
        <f t="shared" si="7"/>
        <v>0.27251249683645773</v>
      </c>
      <c r="Q21" s="7"/>
      <c r="AA21" s="1"/>
      <c r="AD21" s="1"/>
      <c r="AE21" s="19"/>
    </row>
    <row r="22" spans="1:31" s="12" customFormat="1" ht="12.75">
      <c r="A22" t="s">
        <v>179</v>
      </c>
      <c r="B22" s="6" t="s">
        <v>16</v>
      </c>
      <c r="C22" s="32" t="s">
        <v>102</v>
      </c>
      <c r="D22" s="1">
        <v>7827267.3100000005</v>
      </c>
      <c r="E22" s="1">
        <f>IF((D22*0.3)&lt;200000,200000,(D22*0.3))</f>
        <v>2348180.193</v>
      </c>
      <c r="F22" s="1">
        <v>179452.74</v>
      </c>
      <c r="G22" s="1">
        <f t="shared" si="0"/>
        <v>2527632.933</v>
      </c>
      <c r="H22" s="14">
        <v>2044227</v>
      </c>
      <c r="I22" s="10">
        <f t="shared" si="4"/>
        <v>0.32292661447383225</v>
      </c>
      <c r="J22" s="18">
        <f t="shared" si="5"/>
        <v>0.2611673932980832</v>
      </c>
      <c r="K22" s="11">
        <f t="shared" si="6"/>
        <v>-483405.9330000002</v>
      </c>
      <c r="L22" s="1">
        <f t="shared" si="1"/>
        <v>2070680.408162</v>
      </c>
      <c r="M22" s="11">
        <f t="shared" si="2"/>
        <v>26453.40816199989</v>
      </c>
      <c r="N22" s="17">
        <v>180892846</v>
      </c>
      <c r="O22" s="5">
        <v>11.447</v>
      </c>
      <c r="P22" s="9">
        <f t="shared" si="7"/>
        <v>0.2645470412792124</v>
      </c>
      <c r="Q22" s="46" t="s">
        <v>271</v>
      </c>
      <c r="Z22" s="14"/>
      <c r="AA22" s="1"/>
      <c r="AC22" s="14"/>
      <c r="AD22" s="1"/>
      <c r="AE22" s="34"/>
    </row>
    <row r="23" spans="1:31" ht="12.75">
      <c r="A23" t="s">
        <v>180</v>
      </c>
      <c r="B23" s="6" t="s">
        <v>16</v>
      </c>
      <c r="C23" s="32" t="s">
        <v>103</v>
      </c>
      <c r="D23" s="1">
        <v>9835836.43</v>
      </c>
      <c r="E23" s="1">
        <f t="shared" si="3"/>
        <v>2458959.1075</v>
      </c>
      <c r="F23" s="1">
        <v>173421.01</v>
      </c>
      <c r="G23" s="1">
        <f t="shared" si="0"/>
        <v>2632380.1174999997</v>
      </c>
      <c r="H23" s="1">
        <v>2497712</v>
      </c>
      <c r="I23" s="10">
        <f t="shared" si="4"/>
        <v>0.26763154676617573</v>
      </c>
      <c r="J23" s="18">
        <f t="shared" si="5"/>
        <v>0.25393996919080525</v>
      </c>
      <c r="K23" s="11">
        <f t="shared" si="6"/>
        <v>-134668.1174999997</v>
      </c>
      <c r="L23" s="1">
        <f t="shared" si="1"/>
        <v>1673786.3270400001</v>
      </c>
      <c r="M23" s="11">
        <f t="shared" si="2"/>
        <v>-823925.6729599999</v>
      </c>
      <c r="N23" s="17">
        <v>209092608</v>
      </c>
      <c r="O23" s="5">
        <v>8.005</v>
      </c>
      <c r="P23" s="9">
        <f t="shared" si="7"/>
        <v>0.17017224096314096</v>
      </c>
      <c r="Q23" s="7" t="s">
        <v>295</v>
      </c>
      <c r="R23" t="s">
        <v>296</v>
      </c>
      <c r="AA23" s="1"/>
      <c r="AD23" s="1"/>
      <c r="AE23" s="19"/>
    </row>
    <row r="24" spans="1:31" ht="12.75">
      <c r="A24" t="s">
        <v>181</v>
      </c>
      <c r="B24" s="6" t="s">
        <v>17</v>
      </c>
      <c r="C24" s="32" t="s">
        <v>28</v>
      </c>
      <c r="D24" s="1">
        <v>1819512.3399999999</v>
      </c>
      <c r="E24" s="1">
        <f>IF((D24*0.3)&lt;200000,200000,(D24*0.3))</f>
        <v>545853.7019999999</v>
      </c>
      <c r="F24" s="1">
        <v>0</v>
      </c>
      <c r="G24" s="1">
        <f t="shared" si="0"/>
        <v>545853.7019999999</v>
      </c>
      <c r="H24" s="14">
        <v>393409.77</v>
      </c>
      <c r="I24" s="10">
        <f t="shared" si="4"/>
        <v>0.3</v>
      </c>
      <c r="J24" s="18">
        <f t="shared" si="5"/>
        <v>0.2162171486014764</v>
      </c>
      <c r="K24" s="11">
        <f t="shared" si="6"/>
        <v>-152443.9319999999</v>
      </c>
      <c r="L24" s="1">
        <f t="shared" si="1"/>
        <v>393393.69531200005</v>
      </c>
      <c r="M24" s="2">
        <f t="shared" si="2"/>
        <v>-16.074687999964226</v>
      </c>
      <c r="N24" s="17">
        <v>55855984</v>
      </c>
      <c r="O24" s="5">
        <v>7.043</v>
      </c>
      <c r="P24" s="9">
        <f t="shared" si="7"/>
        <v>0.21620831398813162</v>
      </c>
      <c r="Q24" s="7"/>
      <c r="AA24" s="1"/>
      <c r="AD24" s="1"/>
      <c r="AE24" s="19"/>
    </row>
    <row r="25" spans="1:30" ht="12.75">
      <c r="A25" t="s">
        <v>182</v>
      </c>
      <c r="B25" s="6" t="s">
        <v>17</v>
      </c>
      <c r="C25" s="32" t="s">
        <v>17</v>
      </c>
      <c r="D25" s="1">
        <v>2422991.82</v>
      </c>
      <c r="E25" s="1">
        <f>IF((D25*0.3)&lt;200000,200000,(D25*0.3))</f>
        <v>726897.546</v>
      </c>
      <c r="F25" s="1">
        <v>0</v>
      </c>
      <c r="G25" s="1">
        <f t="shared" si="0"/>
        <v>726897.546</v>
      </c>
      <c r="H25" s="1">
        <v>726897.55</v>
      </c>
      <c r="I25" s="10">
        <f t="shared" si="4"/>
        <v>0.3</v>
      </c>
      <c r="J25" s="18">
        <f t="shared" si="5"/>
        <v>0.30000000165085167</v>
      </c>
      <c r="K25" s="11">
        <f t="shared" si="6"/>
        <v>0.004000000073574483</v>
      </c>
      <c r="L25" s="1">
        <f t="shared" si="1"/>
        <v>726942.720291</v>
      </c>
      <c r="M25" s="2">
        <f t="shared" si="2"/>
        <v>45.17029099992942</v>
      </c>
      <c r="N25" s="17">
        <v>118917507</v>
      </c>
      <c r="O25" s="5">
        <v>6.113</v>
      </c>
      <c r="P25" s="9">
        <f t="shared" si="7"/>
        <v>0.3000186440130037</v>
      </c>
      <c r="Q25" s="7"/>
      <c r="R25" s="5"/>
      <c r="AA25" s="1"/>
      <c r="AD25" s="1"/>
    </row>
    <row r="26" spans="1:31" ht="12.75">
      <c r="A26" t="s">
        <v>183</v>
      </c>
      <c r="B26" s="6" t="s">
        <v>18</v>
      </c>
      <c r="C26" s="32" t="s">
        <v>18</v>
      </c>
      <c r="D26" s="1">
        <v>7504497.8</v>
      </c>
      <c r="E26" s="1">
        <f>IF((D26*0.3)&lt;200000,200000,(D26*0.3))</f>
        <v>2251349.34</v>
      </c>
      <c r="F26" s="1">
        <v>585726.86</v>
      </c>
      <c r="G26" s="1">
        <f t="shared" si="0"/>
        <v>2837076.1999999997</v>
      </c>
      <c r="H26" s="1">
        <v>1839046</v>
      </c>
      <c r="I26" s="10">
        <f t="shared" si="4"/>
        <v>0.37805010749686674</v>
      </c>
      <c r="J26" s="18">
        <f t="shared" si="5"/>
        <v>0.24505916971552713</v>
      </c>
      <c r="K26" s="11">
        <f t="shared" si="6"/>
        <v>-998030.1999999997</v>
      </c>
      <c r="L26" s="1">
        <f t="shared" si="1"/>
        <v>1839220.6303800002</v>
      </c>
      <c r="M26" s="2">
        <f t="shared" si="2"/>
        <v>174.6303800002206</v>
      </c>
      <c r="N26" s="17">
        <v>587798220</v>
      </c>
      <c r="O26" s="5">
        <v>3.129</v>
      </c>
      <c r="P26" s="9">
        <f t="shared" si="7"/>
        <v>0.24508243981096248</v>
      </c>
      <c r="Q26" s="7"/>
      <c r="AA26" s="1"/>
      <c r="AD26" s="1"/>
      <c r="AE26" s="19"/>
    </row>
    <row r="27" spans="1:30" ht="12.75">
      <c r="A27" t="s">
        <v>184</v>
      </c>
      <c r="B27" s="6" t="s">
        <v>19</v>
      </c>
      <c r="C27" s="32" t="s">
        <v>104</v>
      </c>
      <c r="D27" s="1">
        <v>8274645.51</v>
      </c>
      <c r="E27" s="1">
        <f>IF((D27*0.3)&lt;200000,200000,(D27*0.3))</f>
        <v>2482393.653</v>
      </c>
      <c r="F27" s="1">
        <v>0</v>
      </c>
      <c r="G27" s="1">
        <f t="shared" si="0"/>
        <v>2482393.653</v>
      </c>
      <c r="H27" s="1">
        <v>189856.48</v>
      </c>
      <c r="I27" s="10">
        <f t="shared" si="4"/>
        <v>0.3</v>
      </c>
      <c r="J27" s="18">
        <f t="shared" si="5"/>
        <v>0.02294436417494337</v>
      </c>
      <c r="K27" s="11">
        <f t="shared" si="6"/>
        <v>-2292537.173</v>
      </c>
      <c r="L27" s="1">
        <f t="shared" si="1"/>
        <v>189847.136183</v>
      </c>
      <c r="M27" s="2">
        <f t="shared" si="2"/>
        <v>-9.343817000015406</v>
      </c>
      <c r="N27" s="17">
        <v>30429097</v>
      </c>
      <c r="O27" s="5">
        <v>6.239</v>
      </c>
      <c r="P27" s="9">
        <f t="shared" si="7"/>
        <v>0.022943234964394262</v>
      </c>
      <c r="Q27" s="7"/>
      <c r="AA27" s="1"/>
      <c r="AD27" s="1"/>
    </row>
    <row r="28" spans="1:30" ht="12.75">
      <c r="A28" s="47" t="s">
        <v>289</v>
      </c>
      <c r="B28" s="6" t="s">
        <v>275</v>
      </c>
      <c r="C28" s="32" t="s">
        <v>276</v>
      </c>
      <c r="D28" s="1">
        <v>3317861.59</v>
      </c>
      <c r="E28" s="1">
        <f>IF((D28*0.3)&lt;200000,200000,(D28*0.3))</f>
        <v>995358.477</v>
      </c>
      <c r="F28" s="1">
        <v>0</v>
      </c>
      <c r="G28" s="1">
        <f t="shared" si="0"/>
        <v>995358.477</v>
      </c>
      <c r="H28" s="1">
        <v>330575</v>
      </c>
      <c r="I28" s="10">
        <f t="shared" si="4"/>
        <v>0.3</v>
      </c>
      <c r="J28" s="18">
        <f t="shared" si="5"/>
        <v>0.09963495794892396</v>
      </c>
      <c r="K28" s="11">
        <f t="shared" si="6"/>
        <v>-664783.477</v>
      </c>
      <c r="L28" s="1">
        <f t="shared" si="1"/>
        <v>313972.7025</v>
      </c>
      <c r="M28" s="2">
        <f t="shared" si="2"/>
        <v>-16602.297499999986</v>
      </c>
      <c r="N28" s="17">
        <v>61563275</v>
      </c>
      <c r="O28" s="5">
        <v>5.1</v>
      </c>
      <c r="P28" s="9">
        <f t="shared" si="7"/>
        <v>0.09463104291219093</v>
      </c>
      <c r="Q28" s="7" t="s">
        <v>287</v>
      </c>
      <c r="AA28" s="1"/>
      <c r="AD28" s="1"/>
    </row>
    <row r="29" spans="1:31" s="12" customFormat="1" ht="12.75">
      <c r="A29" t="s">
        <v>185</v>
      </c>
      <c r="B29" s="6" t="s">
        <v>20</v>
      </c>
      <c r="C29" s="32" t="s">
        <v>20</v>
      </c>
      <c r="D29" s="1">
        <v>738910380.0899999</v>
      </c>
      <c r="E29" s="1">
        <f t="shared" si="3"/>
        <v>184727595.02249998</v>
      </c>
      <c r="F29" s="1">
        <v>13961260.089999974</v>
      </c>
      <c r="G29" s="1">
        <f t="shared" si="0"/>
        <v>198688855.11249995</v>
      </c>
      <c r="H29" s="1">
        <v>145121314.37574401</v>
      </c>
      <c r="I29" s="10">
        <f t="shared" si="4"/>
        <v>0.2688943889085703</v>
      </c>
      <c r="J29" s="18">
        <f t="shared" si="5"/>
        <v>0.19639907394191447</v>
      </c>
      <c r="K29" s="11">
        <f t="shared" si="6"/>
        <v>-53567540.73675594</v>
      </c>
      <c r="L29" s="1">
        <f t="shared" si="1"/>
        <v>145121314.37574401</v>
      </c>
      <c r="M29" s="11">
        <f t="shared" si="2"/>
        <v>0</v>
      </c>
      <c r="N29" s="17">
        <v>13221694094</v>
      </c>
      <c r="O29" s="5">
        <v>10.976</v>
      </c>
      <c r="P29" s="9">
        <f t="shared" si="7"/>
        <v>0.19639907394191447</v>
      </c>
      <c r="Q29" s="13"/>
      <c r="Z29" s="14"/>
      <c r="AA29" s="1"/>
      <c r="AC29" s="8"/>
      <c r="AD29" s="1"/>
      <c r="AE29" s="34"/>
    </row>
    <row r="30" spans="1:31" s="12" customFormat="1" ht="12.75">
      <c r="A30" s="47" t="s">
        <v>299</v>
      </c>
      <c r="B30" s="6" t="s">
        <v>300</v>
      </c>
      <c r="C30" s="32" t="s">
        <v>301</v>
      </c>
      <c r="D30" s="1">
        <v>3124147.66</v>
      </c>
      <c r="E30" s="1">
        <f>IF((D30*0.3)&lt;200000,200000,(D30*0.3))</f>
        <v>937244.2980000001</v>
      </c>
      <c r="F30" s="1">
        <v>4996.700000000186</v>
      </c>
      <c r="G30" s="1">
        <f t="shared" si="0"/>
        <v>942240.9980000003</v>
      </c>
      <c r="H30" s="1">
        <v>350000</v>
      </c>
      <c r="I30" s="10">
        <f t="shared" si="4"/>
        <v>0.30159938022903826</v>
      </c>
      <c r="J30" s="18">
        <f t="shared" si="5"/>
        <v>0.11203055619976682</v>
      </c>
      <c r="K30" s="11">
        <f t="shared" si="6"/>
        <v>-592240.9980000003</v>
      </c>
      <c r="L30" s="1">
        <f t="shared" si="1"/>
        <v>350013.185368</v>
      </c>
      <c r="M30" s="2">
        <f t="shared" si="2"/>
        <v>13.185368000005838</v>
      </c>
      <c r="N30" s="17">
        <v>162343778</v>
      </c>
      <c r="O30" s="5">
        <v>2.156</v>
      </c>
      <c r="P30" s="9">
        <f t="shared" si="7"/>
        <v>0.11203477666865463</v>
      </c>
      <c r="Q30" s="13"/>
      <c r="Z30" s="14"/>
      <c r="AA30" s="1"/>
      <c r="AC30" s="8"/>
      <c r="AD30" s="1"/>
      <c r="AE30" s="34"/>
    </row>
    <row r="31" spans="1:30" ht="12.75">
      <c r="A31" t="s">
        <v>186</v>
      </c>
      <c r="B31" s="6" t="s">
        <v>21</v>
      </c>
      <c r="C31" s="32" t="s">
        <v>21</v>
      </c>
      <c r="D31" s="1">
        <v>508325339.57</v>
      </c>
      <c r="E31" s="1">
        <f t="shared" si="3"/>
        <v>127081334.8925</v>
      </c>
      <c r="F31" s="1">
        <v>4936260.97</v>
      </c>
      <c r="G31" s="1">
        <f t="shared" si="0"/>
        <v>132017595.8625</v>
      </c>
      <c r="H31" s="1">
        <v>33713000</v>
      </c>
      <c r="I31" s="10">
        <f t="shared" si="4"/>
        <v>0.2597108300250695</v>
      </c>
      <c r="J31" s="18">
        <f t="shared" si="5"/>
        <v>0.0663216986753372</v>
      </c>
      <c r="K31" s="11">
        <f t="shared" si="6"/>
        <v>-98304595.8625</v>
      </c>
      <c r="L31" s="1">
        <f t="shared" si="1"/>
        <v>33714714.53423499</v>
      </c>
      <c r="M31" s="11">
        <f t="shared" si="2"/>
        <v>1714.5342349931598</v>
      </c>
      <c r="N31" s="17">
        <v>5620055765</v>
      </c>
      <c r="O31" s="5">
        <v>5.999</v>
      </c>
      <c r="P31" s="9">
        <f t="shared" si="7"/>
        <v>0.0663250715826104</v>
      </c>
      <c r="Q31" s="7"/>
      <c r="AA31" s="1"/>
      <c r="AD31" s="1"/>
    </row>
    <row r="32" spans="1:30" ht="12.75">
      <c r="A32" t="s">
        <v>187</v>
      </c>
      <c r="B32" s="6" t="s">
        <v>22</v>
      </c>
      <c r="C32" s="32" t="s">
        <v>22</v>
      </c>
      <c r="D32" s="1">
        <v>58340166.28</v>
      </c>
      <c r="E32" s="1">
        <f t="shared" si="3"/>
        <v>14585041.57</v>
      </c>
      <c r="F32" s="1">
        <v>3143839.35</v>
      </c>
      <c r="G32" s="1">
        <f t="shared" si="0"/>
        <v>17728880.92</v>
      </c>
      <c r="H32" s="1">
        <v>8061630.9</v>
      </c>
      <c r="I32" s="10">
        <f t="shared" si="4"/>
        <v>0.3038880766110837</v>
      </c>
      <c r="J32" s="18">
        <f t="shared" si="5"/>
        <v>0.13818320059817285</v>
      </c>
      <c r="K32" s="11">
        <f t="shared" si="6"/>
        <v>-9667250.020000001</v>
      </c>
      <c r="L32" s="1">
        <f t="shared" si="1"/>
        <v>8061847.45916</v>
      </c>
      <c r="M32" s="2">
        <f t="shared" si="2"/>
        <v>216.5591599997133</v>
      </c>
      <c r="N32" s="17">
        <v>2734683670</v>
      </c>
      <c r="O32" s="5">
        <v>2.948</v>
      </c>
      <c r="P32" s="9">
        <f t="shared" si="7"/>
        <v>0.1381869126061051</v>
      </c>
      <c r="Q32" s="7"/>
      <c r="AA32" s="1"/>
      <c r="AD32" s="1"/>
    </row>
    <row r="33" spans="1:30" ht="12.75">
      <c r="A33" t="s">
        <v>188</v>
      </c>
      <c r="B33" s="6" t="s">
        <v>23</v>
      </c>
      <c r="C33" s="32" t="s">
        <v>105</v>
      </c>
      <c r="D33" s="1">
        <v>96220596.60000001</v>
      </c>
      <c r="E33" s="1">
        <f t="shared" si="3"/>
        <v>24055149.150000002</v>
      </c>
      <c r="F33" s="1">
        <v>5661380.25</v>
      </c>
      <c r="G33" s="1">
        <f t="shared" si="0"/>
        <v>29716529.400000002</v>
      </c>
      <c r="H33" s="1">
        <v>5750000</v>
      </c>
      <c r="I33" s="10">
        <f t="shared" si="4"/>
        <v>0.30883750932801846</v>
      </c>
      <c r="J33" s="18">
        <f t="shared" si="5"/>
        <v>0.05975851536135663</v>
      </c>
      <c r="K33" s="11">
        <f t="shared" si="6"/>
        <v>-23966529.400000002</v>
      </c>
      <c r="L33" s="1">
        <f t="shared" si="1"/>
        <v>5735564.15499</v>
      </c>
      <c r="M33" s="2">
        <f t="shared" si="2"/>
        <v>-14435.845010000281</v>
      </c>
      <c r="N33" s="17">
        <v>563802630</v>
      </c>
      <c r="O33" s="5">
        <v>10.173</v>
      </c>
      <c r="P33" s="9">
        <f t="shared" si="7"/>
        <v>0.05960848672382893</v>
      </c>
      <c r="Q33" s="7"/>
      <c r="AA33" s="1"/>
      <c r="AD33" s="1"/>
    </row>
    <row r="34" spans="1:30" ht="12.75">
      <c r="A34" t="s">
        <v>189</v>
      </c>
      <c r="B34" s="6" t="s">
        <v>23</v>
      </c>
      <c r="C34" s="32" t="s">
        <v>106</v>
      </c>
      <c r="D34" s="1">
        <v>69373243.701</v>
      </c>
      <c r="E34" s="1">
        <f t="shared" si="3"/>
        <v>17343310.92525</v>
      </c>
      <c r="F34" s="1">
        <v>4239435.37</v>
      </c>
      <c r="G34" s="1">
        <f t="shared" si="0"/>
        <v>21582746.295250002</v>
      </c>
      <c r="H34" s="1">
        <v>3950000</v>
      </c>
      <c r="I34" s="10">
        <f t="shared" si="4"/>
        <v>0.3111105253816882</v>
      </c>
      <c r="J34" s="18">
        <f t="shared" si="5"/>
        <v>0.05693837839015536</v>
      </c>
      <c r="K34" s="11">
        <f t="shared" si="6"/>
        <v>-17632746.295250002</v>
      </c>
      <c r="L34" s="1">
        <f t="shared" si="1"/>
        <v>3950047.3217900004</v>
      </c>
      <c r="M34" s="2">
        <f t="shared" si="2"/>
        <v>47.32179000042379</v>
      </c>
      <c r="N34" s="17">
        <v>335574490</v>
      </c>
      <c r="O34" s="5">
        <v>11.771</v>
      </c>
      <c r="P34" s="9">
        <f t="shared" si="7"/>
        <v>0.056939060523316154</v>
      </c>
      <c r="Q34" s="7"/>
      <c r="AA34" s="1"/>
      <c r="AD34" s="1"/>
    </row>
    <row r="35" spans="1:31" ht="12.75">
      <c r="A35" t="s">
        <v>190</v>
      </c>
      <c r="B35" s="6" t="s">
        <v>23</v>
      </c>
      <c r="C35" s="32" t="s">
        <v>107</v>
      </c>
      <c r="D35" s="1">
        <v>59782778.973</v>
      </c>
      <c r="E35" s="1">
        <f t="shared" si="3"/>
        <v>14945694.74325</v>
      </c>
      <c r="F35" s="1">
        <v>2450915.07</v>
      </c>
      <c r="G35" s="1">
        <f t="shared" si="0"/>
        <v>17396609.813249998</v>
      </c>
      <c r="H35" s="1">
        <v>700000</v>
      </c>
      <c r="I35" s="10">
        <f t="shared" si="4"/>
        <v>0.29099700803649353</v>
      </c>
      <c r="J35" s="18">
        <f t="shared" si="5"/>
        <v>0.011709057558467541</v>
      </c>
      <c r="K35" s="11">
        <f t="shared" si="6"/>
        <v>-16696609.813249998</v>
      </c>
      <c r="L35" s="1">
        <f t="shared" si="1"/>
        <v>705403.1</v>
      </c>
      <c r="M35" s="2">
        <f t="shared" si="2"/>
        <v>5403.099999999977</v>
      </c>
      <c r="N35" s="17">
        <v>141080620</v>
      </c>
      <c r="O35" s="5">
        <v>5</v>
      </c>
      <c r="P35" s="9">
        <f t="shared" si="7"/>
        <v>0.011799436428316335</v>
      </c>
      <c r="Q35" s="7" t="s">
        <v>86</v>
      </c>
      <c r="AA35" s="1"/>
      <c r="AC35" s="8"/>
      <c r="AD35" s="1"/>
      <c r="AE35" s="19"/>
    </row>
    <row r="36" spans="1:30" s="12" customFormat="1" ht="12.75">
      <c r="A36" t="s">
        <v>191</v>
      </c>
      <c r="B36" s="6" t="s">
        <v>23</v>
      </c>
      <c r="C36" s="32" t="s">
        <v>108</v>
      </c>
      <c r="D36" s="1">
        <v>245667072.70000002</v>
      </c>
      <c r="E36" s="1">
        <f t="shared" si="3"/>
        <v>61416768.175000004</v>
      </c>
      <c r="F36" s="1">
        <v>13979440.599999994</v>
      </c>
      <c r="G36" s="1">
        <f t="shared" si="0"/>
        <v>75396208.775</v>
      </c>
      <c r="H36" s="1">
        <v>30398822</v>
      </c>
      <c r="I36" s="10">
        <f t="shared" si="4"/>
        <v>0.306904006085794</v>
      </c>
      <c r="J36" s="18">
        <f t="shared" si="5"/>
        <v>0.12373991217423741</v>
      </c>
      <c r="K36" s="11">
        <f t="shared" si="6"/>
        <v>-44997386.775000006</v>
      </c>
      <c r="L36" s="1">
        <f t="shared" si="1"/>
        <v>26997784.198200002</v>
      </c>
      <c r="M36" s="2">
        <f t="shared" si="2"/>
        <v>-3401037.8017999977</v>
      </c>
      <c r="N36" s="17">
        <v>2458814590</v>
      </c>
      <c r="O36" s="5">
        <v>10.98</v>
      </c>
      <c r="P36" s="9">
        <f t="shared" si="7"/>
        <v>0.10989581917300226</v>
      </c>
      <c r="Q36" s="13" t="s">
        <v>88</v>
      </c>
      <c r="Z36" s="14"/>
      <c r="AA36" s="1"/>
      <c r="AC36" s="14"/>
      <c r="AD36" s="1"/>
    </row>
    <row r="37" spans="1:30" ht="12.75">
      <c r="A37" t="s">
        <v>192</v>
      </c>
      <c r="B37" s="6" t="s">
        <v>23</v>
      </c>
      <c r="C37" s="32" t="s">
        <v>109</v>
      </c>
      <c r="D37" s="1">
        <v>38242370.955</v>
      </c>
      <c r="E37" s="1">
        <f t="shared" si="3"/>
        <v>9560592.73875</v>
      </c>
      <c r="F37" s="1">
        <v>2610812.97</v>
      </c>
      <c r="G37" s="1">
        <f t="shared" si="0"/>
        <v>12171405.70875</v>
      </c>
      <c r="H37" s="1">
        <v>5902714.2358800005</v>
      </c>
      <c r="I37" s="10">
        <f aca="true" t="shared" si="8" ref="I37:I70">(E37+F37)/D37</f>
        <v>0.3182701648669262</v>
      </c>
      <c r="J37" s="18">
        <f t="shared" si="5"/>
        <v>0.15435011189096398</v>
      </c>
      <c r="K37" s="11">
        <f t="shared" si="6"/>
        <v>-6268691.47287</v>
      </c>
      <c r="L37" s="1">
        <f t="shared" si="1"/>
        <v>5902714.2358800005</v>
      </c>
      <c r="M37" s="11">
        <f aca="true" t="shared" si="9" ref="M37:M70">L37-H37</f>
        <v>0</v>
      </c>
      <c r="N37" s="17">
        <v>387164780</v>
      </c>
      <c r="O37" s="5">
        <v>15.246</v>
      </c>
      <c r="P37" s="9">
        <f aca="true" t="shared" si="10" ref="P37:P72">L37/D37</f>
        <v>0.15435011189096398</v>
      </c>
      <c r="Q37" s="7" t="s">
        <v>288</v>
      </c>
      <c r="AA37" s="1"/>
      <c r="AD37" s="1"/>
    </row>
    <row r="38" spans="1:30" ht="12.75">
      <c r="A38" t="s">
        <v>193</v>
      </c>
      <c r="B38" s="6" t="s">
        <v>23</v>
      </c>
      <c r="C38" s="32" t="s">
        <v>110</v>
      </c>
      <c r="D38" s="1">
        <v>12068314.350000001</v>
      </c>
      <c r="E38" s="1">
        <f t="shared" si="3"/>
        <v>3017078.5875000004</v>
      </c>
      <c r="F38" s="1">
        <v>691421.59</v>
      </c>
      <c r="G38" s="1">
        <f t="shared" si="0"/>
        <v>3708500.1775</v>
      </c>
      <c r="H38" s="1">
        <v>3700000</v>
      </c>
      <c r="I38" s="10">
        <f t="shared" si="8"/>
        <v>0.30729230859817636</v>
      </c>
      <c r="J38" s="18">
        <f t="shared" si="5"/>
        <v>0.3065879701749731</v>
      </c>
      <c r="K38" s="11">
        <f t="shared" si="6"/>
        <v>-8500.177500000224</v>
      </c>
      <c r="L38" s="1">
        <f t="shared" si="1"/>
        <v>2608931.62161</v>
      </c>
      <c r="M38" s="2">
        <f t="shared" si="9"/>
        <v>-1091068.3783900002</v>
      </c>
      <c r="N38" s="17">
        <v>116122830</v>
      </c>
      <c r="O38" s="5">
        <v>22.467</v>
      </c>
      <c r="P38" s="9">
        <f t="shared" si="10"/>
        <v>0.2161802838364083</v>
      </c>
      <c r="Q38" s="7"/>
      <c r="AA38" s="1"/>
      <c r="AD38" s="1"/>
    </row>
    <row r="39" spans="1:30" s="12" customFormat="1" ht="12.75">
      <c r="A39" t="s">
        <v>194</v>
      </c>
      <c r="B39" s="6" t="s">
        <v>23</v>
      </c>
      <c r="C39" s="32" t="s">
        <v>111</v>
      </c>
      <c r="D39" s="1">
        <v>186379477.76799998</v>
      </c>
      <c r="E39" s="1">
        <f t="shared" si="3"/>
        <v>46594869.441999994</v>
      </c>
      <c r="F39" s="1">
        <v>12423538.810000002</v>
      </c>
      <c r="G39" s="1">
        <f t="shared" si="0"/>
        <v>59018408.252</v>
      </c>
      <c r="H39" s="1">
        <v>26750862</v>
      </c>
      <c r="I39" s="10">
        <f t="shared" si="8"/>
        <v>0.3166572251343277</v>
      </c>
      <c r="J39" s="18">
        <f t="shared" si="5"/>
        <v>0.14352901038438756</v>
      </c>
      <c r="K39" s="11">
        <f t="shared" si="6"/>
        <v>-32267546.251999997</v>
      </c>
      <c r="L39" s="1">
        <f aca="true" t="shared" si="11" ref="L39:L74">(N39*O39)/1000</f>
        <v>26750221.5991</v>
      </c>
      <c r="M39" s="2">
        <f t="shared" si="9"/>
        <v>-640.4008999988437</v>
      </c>
      <c r="N39" s="17">
        <v>1432791730</v>
      </c>
      <c r="O39" s="5">
        <v>18.67</v>
      </c>
      <c r="P39" s="9">
        <f t="shared" si="10"/>
        <v>0.14352557437894498</v>
      </c>
      <c r="Q39" s="13" t="s">
        <v>88</v>
      </c>
      <c r="Z39" s="14"/>
      <c r="AA39" s="1"/>
      <c r="AC39" s="14"/>
      <c r="AD39" s="1"/>
    </row>
    <row r="40" spans="1:30" ht="12.75">
      <c r="A40" t="s">
        <v>195</v>
      </c>
      <c r="B40" s="6" t="s">
        <v>23</v>
      </c>
      <c r="C40" s="32" t="s">
        <v>112</v>
      </c>
      <c r="D40" s="1">
        <v>46770848.66</v>
      </c>
      <c r="E40" s="1">
        <f t="shared" si="3"/>
        <v>11692712.165</v>
      </c>
      <c r="F40" s="1">
        <v>2978693.21</v>
      </c>
      <c r="G40" s="1">
        <f t="shared" si="0"/>
        <v>14671405.375</v>
      </c>
      <c r="H40" s="1">
        <v>4000000</v>
      </c>
      <c r="I40" s="10">
        <f t="shared" si="8"/>
        <v>0.31368696090279585</v>
      </c>
      <c r="J40" s="18">
        <f t="shared" si="5"/>
        <v>0.0855233572749116</v>
      </c>
      <c r="K40" s="11">
        <f t="shared" si="6"/>
        <v>-10671405.375</v>
      </c>
      <c r="L40" s="1">
        <f t="shared" si="11"/>
        <v>4000054.2108</v>
      </c>
      <c r="M40" s="2">
        <f t="shared" si="9"/>
        <v>54.210800000000745</v>
      </c>
      <c r="N40" s="17">
        <v>457567400</v>
      </c>
      <c r="O40" s="5">
        <v>8.742</v>
      </c>
      <c r="P40" s="9">
        <f t="shared" si="10"/>
        <v>0.08552451634731574</v>
      </c>
      <c r="Q40" s="7"/>
      <c r="AA40" s="1"/>
      <c r="AD40" s="1"/>
    </row>
    <row r="41" spans="1:30" ht="12.75">
      <c r="A41" t="s">
        <v>196</v>
      </c>
      <c r="B41" s="6" t="s">
        <v>23</v>
      </c>
      <c r="C41" s="32" t="s">
        <v>77</v>
      </c>
      <c r="D41" s="1">
        <v>172831702.19</v>
      </c>
      <c r="E41" s="1">
        <f t="shared" si="3"/>
        <v>43207925.5475</v>
      </c>
      <c r="F41" s="1">
        <v>3075849.87</v>
      </c>
      <c r="G41" s="1">
        <f t="shared" si="0"/>
        <v>46283775.4175</v>
      </c>
      <c r="H41" s="1">
        <v>7500000</v>
      </c>
      <c r="I41" s="10">
        <f t="shared" si="8"/>
        <v>0.267796792087476</v>
      </c>
      <c r="J41" s="18">
        <f t="shared" si="5"/>
        <v>0.043394816488904246</v>
      </c>
      <c r="K41" s="11">
        <f t="shared" si="6"/>
        <v>-38783775.4175</v>
      </c>
      <c r="L41" s="1">
        <f t="shared" si="11"/>
        <v>7369330.206000001</v>
      </c>
      <c r="M41" s="2">
        <f t="shared" si="9"/>
        <v>-130669.79399999883</v>
      </c>
      <c r="N41" s="17">
        <v>751972470</v>
      </c>
      <c r="O41" s="5">
        <v>9.8</v>
      </c>
      <c r="P41" s="9">
        <f t="shared" si="10"/>
        <v>0.04263876425806786</v>
      </c>
      <c r="Q41" s="7" t="s">
        <v>88</v>
      </c>
      <c r="AA41" s="1"/>
      <c r="AD41" s="1"/>
    </row>
    <row r="42" spans="1:30" ht="12.75">
      <c r="A42" t="s">
        <v>197</v>
      </c>
      <c r="B42" s="6" t="s">
        <v>23</v>
      </c>
      <c r="C42" s="32" t="s">
        <v>113</v>
      </c>
      <c r="D42" s="1">
        <v>3214689.8200000003</v>
      </c>
      <c r="E42" s="1">
        <f>IF((D42*0.3)&lt;200000,200000,(D42*0.3))</f>
        <v>964406.946</v>
      </c>
      <c r="F42" s="1">
        <v>73715.73</v>
      </c>
      <c r="G42" s="1">
        <f t="shared" si="0"/>
        <v>1038122.676</v>
      </c>
      <c r="H42" s="1">
        <v>40575.48</v>
      </c>
      <c r="I42" s="10">
        <f t="shared" si="8"/>
        <v>0.3229308997531836</v>
      </c>
      <c r="J42" s="18">
        <f t="shared" si="5"/>
        <v>0.012621895819485316</v>
      </c>
      <c r="K42" s="11">
        <f t="shared" si="6"/>
        <v>-997547.196</v>
      </c>
      <c r="L42" s="1">
        <f t="shared" si="11"/>
        <v>40573.88136</v>
      </c>
      <c r="M42" s="2">
        <f t="shared" si="9"/>
        <v>-1.5986400000037975</v>
      </c>
      <c r="N42" s="17">
        <v>17795562</v>
      </c>
      <c r="O42" s="5">
        <v>2.28</v>
      </c>
      <c r="P42" s="9">
        <f t="shared" si="10"/>
        <v>0.0126213985273391</v>
      </c>
      <c r="Q42" s="7"/>
      <c r="AA42" s="1"/>
      <c r="AD42" s="1"/>
    </row>
    <row r="43" spans="1:30" ht="12.75">
      <c r="A43" t="s">
        <v>198</v>
      </c>
      <c r="B43" s="6" t="s">
        <v>64</v>
      </c>
      <c r="C43" s="32" t="s">
        <v>61</v>
      </c>
      <c r="D43" s="1">
        <v>11768469.48</v>
      </c>
      <c r="E43" s="1">
        <f t="shared" si="3"/>
        <v>2942117.37</v>
      </c>
      <c r="F43" s="1">
        <v>46591.46</v>
      </c>
      <c r="G43" s="1">
        <f t="shared" si="0"/>
        <v>2988708.83</v>
      </c>
      <c r="H43" s="1">
        <v>350000</v>
      </c>
      <c r="I43" s="10">
        <f t="shared" si="8"/>
        <v>0.25395900759050954</v>
      </c>
      <c r="J43" s="18">
        <f t="shared" si="5"/>
        <v>0.02974048584608302</v>
      </c>
      <c r="K43" s="11">
        <f t="shared" si="6"/>
        <v>-2638708.83</v>
      </c>
      <c r="L43" s="1">
        <f t="shared" si="11"/>
        <v>350005.298868</v>
      </c>
      <c r="M43" s="2">
        <f t="shared" si="9"/>
        <v>5.298867999983486</v>
      </c>
      <c r="N43" s="17">
        <v>148056387</v>
      </c>
      <c r="O43" s="5">
        <v>2.364</v>
      </c>
      <c r="P43" s="9">
        <f t="shared" si="10"/>
        <v>0.029740936105822315</v>
      </c>
      <c r="Q43" s="7"/>
      <c r="AA43" s="1"/>
      <c r="AD43" s="1"/>
    </row>
    <row r="44" spans="1:30" ht="12.75">
      <c r="A44" s="47" t="s">
        <v>302</v>
      </c>
      <c r="B44" s="6" t="s">
        <v>64</v>
      </c>
      <c r="C44" s="32" t="s">
        <v>303</v>
      </c>
      <c r="D44" s="1">
        <v>2656376.13</v>
      </c>
      <c r="E44" s="1">
        <f>IF((D44*0.3)&lt;200000,200000,(D44*0.3))</f>
        <v>796912.8389999999</v>
      </c>
      <c r="F44" s="1">
        <v>66821.18000000017</v>
      </c>
      <c r="G44" s="1">
        <f t="shared" si="0"/>
        <v>863734.0190000001</v>
      </c>
      <c r="H44" s="1">
        <v>110000</v>
      </c>
      <c r="I44" s="10">
        <f t="shared" si="8"/>
        <v>0.32515501447455036</v>
      </c>
      <c r="J44" s="18">
        <f t="shared" si="5"/>
        <v>0.04140979839327197</v>
      </c>
      <c r="K44" s="11">
        <f t="shared" si="6"/>
        <v>-753734.0190000001</v>
      </c>
      <c r="L44" s="1">
        <f t="shared" si="11"/>
        <v>113328.466</v>
      </c>
      <c r="M44" s="2">
        <f t="shared" si="9"/>
        <v>3328.4660000000003</v>
      </c>
      <c r="N44" s="17">
        <v>56664233</v>
      </c>
      <c r="O44" s="5">
        <v>2</v>
      </c>
      <c r="P44" s="9">
        <f t="shared" si="10"/>
        <v>0.04266280844798888</v>
      </c>
      <c r="Q44" s="7"/>
      <c r="AA44" s="1"/>
      <c r="AD44" s="1"/>
    </row>
    <row r="45" spans="1:30" ht="12.75">
      <c r="A45" t="s">
        <v>199</v>
      </c>
      <c r="B45" s="6" t="s">
        <v>24</v>
      </c>
      <c r="C45" s="32" t="s">
        <v>114</v>
      </c>
      <c r="D45" s="1">
        <v>50444106.26</v>
      </c>
      <c r="E45" s="1">
        <f t="shared" si="3"/>
        <v>12611026.565</v>
      </c>
      <c r="F45" s="1">
        <v>831665.81</v>
      </c>
      <c r="G45" s="1">
        <f t="shared" si="0"/>
        <v>13442692.375</v>
      </c>
      <c r="H45" s="1">
        <v>8800000</v>
      </c>
      <c r="I45" s="10">
        <f t="shared" si="8"/>
        <v>0.26648687768821616</v>
      </c>
      <c r="J45" s="18">
        <f t="shared" si="5"/>
        <v>0.17445050874016615</v>
      </c>
      <c r="K45" s="11">
        <f t="shared" si="6"/>
        <v>-4642692.375</v>
      </c>
      <c r="L45" s="1">
        <f t="shared" si="11"/>
        <v>8799848.78384</v>
      </c>
      <c r="M45" s="2">
        <f t="shared" si="9"/>
        <v>-151.21615999937057</v>
      </c>
      <c r="N45" s="17">
        <v>1016618390</v>
      </c>
      <c r="O45" s="5">
        <v>8.656</v>
      </c>
      <c r="P45" s="9">
        <f t="shared" si="10"/>
        <v>0.1744475110428887</v>
      </c>
      <c r="Q45" s="7"/>
      <c r="AA45" s="1"/>
      <c r="AD45" s="1"/>
    </row>
    <row r="46" spans="1:30" ht="12.75">
      <c r="A46" t="s">
        <v>200</v>
      </c>
      <c r="B46" s="6" t="s">
        <v>24</v>
      </c>
      <c r="C46" s="32" t="s">
        <v>117</v>
      </c>
      <c r="D46" s="1">
        <v>37695121.8</v>
      </c>
      <c r="E46" s="1">
        <f t="shared" si="3"/>
        <v>9423780.45</v>
      </c>
      <c r="F46" s="1">
        <v>53981.4</v>
      </c>
      <c r="G46" s="1">
        <f t="shared" si="0"/>
        <v>9477761.85</v>
      </c>
      <c r="H46" s="1">
        <v>4300000</v>
      </c>
      <c r="I46" s="10">
        <f t="shared" si="8"/>
        <v>0.251432052674784</v>
      </c>
      <c r="J46" s="18">
        <f t="shared" si="5"/>
        <v>0.11407311595422409</v>
      </c>
      <c r="K46" s="11">
        <f t="shared" si="6"/>
        <v>-5177761.85</v>
      </c>
      <c r="L46" s="1">
        <f t="shared" si="11"/>
        <v>4219688.22242</v>
      </c>
      <c r="M46" s="2">
        <f t="shared" si="9"/>
        <v>-80311.77758000046</v>
      </c>
      <c r="N46" s="17">
        <v>1229154740</v>
      </c>
      <c r="O46" s="5">
        <v>3.433</v>
      </c>
      <c r="P46" s="9">
        <f t="shared" si="10"/>
        <v>0.11194255439227682</v>
      </c>
      <c r="Q46" s="7"/>
      <c r="AA46" s="1"/>
      <c r="AD46" s="1"/>
    </row>
    <row r="47" spans="1:30" ht="12.75">
      <c r="A47" t="s">
        <v>201</v>
      </c>
      <c r="B47" s="6" t="s">
        <v>24</v>
      </c>
      <c r="C47" s="32" t="s">
        <v>118</v>
      </c>
      <c r="D47" s="1">
        <v>9314990.05</v>
      </c>
      <c r="E47" s="1">
        <f t="shared" si="3"/>
        <v>2328747.5125</v>
      </c>
      <c r="F47" s="1">
        <v>0</v>
      </c>
      <c r="G47" s="1">
        <f t="shared" si="0"/>
        <v>2328747.5125</v>
      </c>
      <c r="H47" s="1">
        <v>2167002</v>
      </c>
      <c r="I47" s="10">
        <f t="shared" si="8"/>
        <v>0.25</v>
      </c>
      <c r="J47" s="18">
        <f t="shared" si="5"/>
        <v>0.23263599728697507</v>
      </c>
      <c r="K47" s="11">
        <f t="shared" si="6"/>
        <v>-161745.5125000002</v>
      </c>
      <c r="L47" s="1">
        <f t="shared" si="11"/>
        <v>2167514.94106</v>
      </c>
      <c r="M47" s="2">
        <f t="shared" si="9"/>
        <v>512.9410600000992</v>
      </c>
      <c r="N47" s="17">
        <v>1219074770</v>
      </c>
      <c r="O47" s="5">
        <v>1.778</v>
      </c>
      <c r="P47" s="9">
        <f t="shared" si="10"/>
        <v>0.23269106348213436</v>
      </c>
      <c r="Q47" s="7"/>
      <c r="AA47" s="1"/>
      <c r="AD47" s="1"/>
    </row>
    <row r="48" spans="1:30" ht="12.75">
      <c r="A48" t="s">
        <v>202</v>
      </c>
      <c r="B48" s="6" t="s">
        <v>50</v>
      </c>
      <c r="C48" s="32" t="s">
        <v>50</v>
      </c>
      <c r="D48" s="1">
        <v>4184738.84</v>
      </c>
      <c r="E48" s="1">
        <f>IF((D48*0.3)&lt;200000,200000,(D48*0.3))</f>
        <v>1255421.652</v>
      </c>
      <c r="F48" s="1">
        <v>96176.64</v>
      </c>
      <c r="G48" s="1">
        <f t="shared" si="0"/>
        <v>1351598.292</v>
      </c>
      <c r="H48" s="1">
        <v>980488</v>
      </c>
      <c r="I48" s="10">
        <f t="shared" si="8"/>
        <v>0.3229827101946462</v>
      </c>
      <c r="J48" s="18">
        <f t="shared" si="5"/>
        <v>0.23430088172479602</v>
      </c>
      <c r="K48" s="11">
        <f t="shared" si="6"/>
        <v>-371110.2919999999</v>
      </c>
      <c r="L48" s="1">
        <f t="shared" si="11"/>
        <v>980424.002733</v>
      </c>
      <c r="M48" s="2">
        <f t="shared" si="9"/>
        <v>-63.99726700002793</v>
      </c>
      <c r="N48" s="17">
        <v>308018851</v>
      </c>
      <c r="O48" s="5">
        <v>3.183</v>
      </c>
      <c r="P48" s="9">
        <f t="shared" si="10"/>
        <v>0.23428558871143318</v>
      </c>
      <c r="Q48" s="7"/>
      <c r="AA48" s="1"/>
      <c r="AD48" s="1"/>
    </row>
    <row r="49" spans="1:30" ht="12.75">
      <c r="A49" t="s">
        <v>203</v>
      </c>
      <c r="B49" s="6" t="s">
        <v>25</v>
      </c>
      <c r="C49" s="32" t="s">
        <v>115</v>
      </c>
      <c r="D49" s="1">
        <v>4379035.6</v>
      </c>
      <c r="E49" s="1">
        <f>IF((D49*0.3)&lt;200000,200000,(D49*0.3))</f>
        <v>1313710.68</v>
      </c>
      <c r="F49" s="1">
        <v>45796.09</v>
      </c>
      <c r="G49" s="1">
        <f t="shared" si="0"/>
        <v>1359506.77</v>
      </c>
      <c r="H49" s="1">
        <v>550000</v>
      </c>
      <c r="I49" s="10">
        <f t="shared" si="8"/>
        <v>0.3104580309874622</v>
      </c>
      <c r="J49" s="18">
        <f t="shared" si="5"/>
        <v>0.12559843085084763</v>
      </c>
      <c r="K49" s="11">
        <f t="shared" si="6"/>
        <v>-809506.77</v>
      </c>
      <c r="L49" s="1">
        <f t="shared" si="11"/>
        <v>549969.25302</v>
      </c>
      <c r="M49" s="2">
        <f t="shared" si="9"/>
        <v>-30.746980000054464</v>
      </c>
      <c r="N49" s="17">
        <v>170216420</v>
      </c>
      <c r="O49" s="5">
        <v>3.231</v>
      </c>
      <c r="P49" s="9">
        <f t="shared" si="10"/>
        <v>0.1255914094464087</v>
      </c>
      <c r="Q49" s="7"/>
      <c r="Z49"/>
      <c r="AA49" s="1"/>
      <c r="AD49" s="1"/>
    </row>
    <row r="50" spans="1:30" ht="12.75">
      <c r="A50" t="s">
        <v>204</v>
      </c>
      <c r="B50" s="6" t="s">
        <v>25</v>
      </c>
      <c r="C50" s="32" t="s">
        <v>116</v>
      </c>
      <c r="D50" s="1">
        <v>10285037.79</v>
      </c>
      <c r="E50" s="1">
        <f t="shared" si="3"/>
        <v>2571259.4475</v>
      </c>
      <c r="F50" s="1">
        <v>680000</v>
      </c>
      <c r="G50" s="1">
        <f t="shared" si="0"/>
        <v>3251259.4475</v>
      </c>
      <c r="H50" s="1">
        <v>2114125.51</v>
      </c>
      <c r="I50" s="10">
        <f t="shared" si="8"/>
        <v>0.316115459552434</v>
      </c>
      <c r="J50" s="18">
        <f t="shared" si="5"/>
        <v>0.20555349947819684</v>
      </c>
      <c r="K50" s="11">
        <f t="shared" si="6"/>
        <v>-1137133.9375</v>
      </c>
      <c r="L50" s="1">
        <f t="shared" si="11"/>
        <v>2114176.6811</v>
      </c>
      <c r="M50" s="2">
        <f t="shared" si="9"/>
        <v>51.171100000385195</v>
      </c>
      <c r="N50" s="17">
        <v>519453730</v>
      </c>
      <c r="O50" s="5">
        <v>4.07</v>
      </c>
      <c r="P50" s="9">
        <f t="shared" si="10"/>
        <v>0.2055584747734797</v>
      </c>
      <c r="Q50" s="7" t="s">
        <v>87</v>
      </c>
      <c r="AA50" s="1"/>
      <c r="AD50" s="1"/>
    </row>
    <row r="51" spans="1:30" ht="12.75">
      <c r="A51" t="s">
        <v>205</v>
      </c>
      <c r="B51" s="6" t="s">
        <v>65</v>
      </c>
      <c r="C51" s="32" t="s">
        <v>65</v>
      </c>
      <c r="D51" s="1">
        <v>15469102.6</v>
      </c>
      <c r="E51" s="1">
        <f t="shared" si="3"/>
        <v>3867275.65</v>
      </c>
      <c r="F51" s="1">
        <v>271620.42</v>
      </c>
      <c r="G51" s="1">
        <f t="shared" si="0"/>
        <v>4138896.07</v>
      </c>
      <c r="H51" s="1">
        <v>3800000</v>
      </c>
      <c r="I51" s="10">
        <f t="shared" si="8"/>
        <v>0.26755889963519924</v>
      </c>
      <c r="J51" s="18">
        <f t="shared" si="5"/>
        <v>0.24565096620407703</v>
      </c>
      <c r="K51" s="11">
        <f t="shared" si="6"/>
        <v>-338896.06999999983</v>
      </c>
      <c r="L51" s="1">
        <f t="shared" si="11"/>
        <v>3749933.628756</v>
      </c>
      <c r="M51" s="2">
        <f t="shared" si="9"/>
        <v>-50066.371243999805</v>
      </c>
      <c r="N51" s="17">
        <v>513127207</v>
      </c>
      <c r="O51" s="5">
        <v>7.308</v>
      </c>
      <c r="P51" s="9">
        <f t="shared" si="10"/>
        <v>0.24241442608028213</v>
      </c>
      <c r="Q51" s="7"/>
      <c r="AA51" s="1"/>
      <c r="AD51" s="1"/>
    </row>
    <row r="52" spans="1:30" ht="12.75">
      <c r="A52" t="s">
        <v>206</v>
      </c>
      <c r="B52" s="6" t="s">
        <v>26</v>
      </c>
      <c r="C52" s="32" t="s">
        <v>26</v>
      </c>
      <c r="D52" s="1">
        <v>658023457.54</v>
      </c>
      <c r="E52" s="1">
        <f t="shared" si="3"/>
        <v>164505864.385</v>
      </c>
      <c r="F52" s="1">
        <v>14199549.600000024</v>
      </c>
      <c r="G52" s="1">
        <f t="shared" si="0"/>
        <v>178705413.985</v>
      </c>
      <c r="H52" s="1">
        <v>113302585</v>
      </c>
      <c r="I52" s="10">
        <f t="shared" si="8"/>
        <v>0.271579093324552</v>
      </c>
      <c r="J52" s="18">
        <f t="shared" si="5"/>
        <v>0.1721862400218651</v>
      </c>
      <c r="K52" s="11">
        <f t="shared" si="6"/>
        <v>-65402828.985000014</v>
      </c>
      <c r="L52" s="1">
        <f t="shared" si="11"/>
        <v>113293006.55064699</v>
      </c>
      <c r="M52" s="2">
        <f t="shared" si="9"/>
        <v>-9578.449353009462</v>
      </c>
      <c r="N52" s="17">
        <v>8128937831</v>
      </c>
      <c r="O52" s="5">
        <v>13.937</v>
      </c>
      <c r="P52" s="9">
        <f t="shared" si="10"/>
        <v>0.1721716836268867</v>
      </c>
      <c r="Q52" s="7"/>
      <c r="AA52" s="1"/>
      <c r="AD52" s="1"/>
    </row>
    <row r="53" spans="1:30" ht="12.75">
      <c r="A53" t="s">
        <v>207</v>
      </c>
      <c r="B53" s="6" t="s">
        <v>27</v>
      </c>
      <c r="C53" s="32" t="s">
        <v>119</v>
      </c>
      <c r="D53" s="1">
        <v>1051020.1199999999</v>
      </c>
      <c r="E53" s="1">
        <f>IF((D53*0.3)&lt;200000,200000,(D53*0.3))</f>
        <v>315306.03599999996</v>
      </c>
      <c r="F53" s="1">
        <v>32213.38</v>
      </c>
      <c r="G53" s="1">
        <f t="shared" si="0"/>
        <v>347519.41599999997</v>
      </c>
      <c r="H53" s="1">
        <v>64538.16</v>
      </c>
      <c r="I53" s="10">
        <f t="shared" si="8"/>
        <v>0.33064963209267584</v>
      </c>
      <c r="J53" s="18">
        <f t="shared" si="5"/>
        <v>0.06140525644742178</v>
      </c>
      <c r="K53" s="11">
        <f t="shared" si="6"/>
        <v>-282981.25599999994</v>
      </c>
      <c r="L53" s="1">
        <f t="shared" si="11"/>
        <v>64529.435880000005</v>
      </c>
      <c r="M53" s="2">
        <f t="shared" si="9"/>
        <v>-8.724119999998948</v>
      </c>
      <c r="N53" s="17">
        <v>20178060</v>
      </c>
      <c r="O53" s="5">
        <v>3.198</v>
      </c>
      <c r="P53" s="9">
        <f t="shared" si="10"/>
        <v>0.06139695582611683</v>
      </c>
      <c r="Q53" s="7"/>
      <c r="AA53" s="1"/>
      <c r="AD53" s="1"/>
    </row>
    <row r="54" spans="1:30" ht="12.75">
      <c r="A54" t="s">
        <v>208</v>
      </c>
      <c r="B54" s="6" t="s">
        <v>28</v>
      </c>
      <c r="C54" s="32" t="s">
        <v>120</v>
      </c>
      <c r="D54" s="1">
        <v>1636325.89</v>
      </c>
      <c r="E54" s="1">
        <f>IF((D54*0.3)&lt;200000,200000,(D54*0.3))</f>
        <v>490897.76699999993</v>
      </c>
      <c r="F54" s="1">
        <v>60736.42</v>
      </c>
      <c r="G54" s="1">
        <f t="shared" si="0"/>
        <v>551634.1869999999</v>
      </c>
      <c r="H54" s="1">
        <v>139360.24</v>
      </c>
      <c r="I54" s="10">
        <f t="shared" si="8"/>
        <v>0.3371175573100539</v>
      </c>
      <c r="J54" s="18">
        <f t="shared" si="5"/>
        <v>0.08516655566697658</v>
      </c>
      <c r="K54" s="11">
        <f t="shared" si="6"/>
        <v>-412273.9469999999</v>
      </c>
      <c r="L54" s="1">
        <f t="shared" si="11"/>
        <v>139357.786536</v>
      </c>
      <c r="M54" s="2">
        <f t="shared" si="9"/>
        <v>-2.4534639999910723</v>
      </c>
      <c r="N54" s="17">
        <v>19506969</v>
      </c>
      <c r="O54" s="5">
        <v>7.144</v>
      </c>
      <c r="P54" s="9">
        <f t="shared" si="10"/>
        <v>0.08516505629327908</v>
      </c>
      <c r="Q54" s="7"/>
      <c r="AA54" s="1"/>
      <c r="AD54" s="1"/>
    </row>
    <row r="55" spans="1:30" ht="12.75">
      <c r="A55" s="47" t="s">
        <v>277</v>
      </c>
      <c r="B55" s="6" t="s">
        <v>28</v>
      </c>
      <c r="C55" s="32" t="s">
        <v>278</v>
      </c>
      <c r="D55" s="1">
        <v>2379874.6</v>
      </c>
      <c r="E55" s="1">
        <f>IF((D55*0.3)&lt;200000,200000,(D55*0.3))</f>
        <v>713962.38</v>
      </c>
      <c r="F55" s="1">
        <v>171674.03</v>
      </c>
      <c r="G55" s="1">
        <f t="shared" si="0"/>
        <v>885636.41</v>
      </c>
      <c r="H55" s="1">
        <v>119200</v>
      </c>
      <c r="I55" s="10">
        <f t="shared" si="8"/>
        <v>0.37213574614393546</v>
      </c>
      <c r="J55" s="18">
        <f t="shared" si="5"/>
        <v>0.05008667263392785</v>
      </c>
      <c r="K55" s="11">
        <f t="shared" si="6"/>
        <v>-766436.41</v>
      </c>
      <c r="L55" s="1">
        <f t="shared" si="11"/>
        <v>138017.04</v>
      </c>
      <c r="M55" s="2">
        <f t="shared" si="9"/>
        <v>18817.040000000008</v>
      </c>
      <c r="N55" s="17">
        <v>18402272</v>
      </c>
      <c r="O55" s="5">
        <v>7.5</v>
      </c>
      <c r="P55" s="9">
        <f t="shared" si="10"/>
        <v>0.05799340856026616</v>
      </c>
      <c r="Q55" s="7"/>
      <c r="AA55" s="1"/>
      <c r="AD55" s="1"/>
    </row>
    <row r="56" spans="1:30" ht="12.75">
      <c r="A56" s="47" t="s">
        <v>294</v>
      </c>
      <c r="B56" s="6" t="s">
        <v>28</v>
      </c>
      <c r="C56" s="32" t="s">
        <v>293</v>
      </c>
      <c r="D56" s="1">
        <v>6054556</v>
      </c>
      <c r="E56" s="1">
        <f>IF((D56*0.3)&lt;200000,200000,(D56*0.3))</f>
        <v>1816366.8</v>
      </c>
      <c r="F56" s="1">
        <v>191859.43000000063</v>
      </c>
      <c r="G56" s="1">
        <f t="shared" si="0"/>
        <v>2008226.2300000007</v>
      </c>
      <c r="H56" s="1">
        <v>270068</v>
      </c>
      <c r="I56" s="10">
        <f t="shared" si="8"/>
        <v>0.3316884392513672</v>
      </c>
      <c r="J56" s="18">
        <f t="shared" si="5"/>
        <v>0.04460574813413238</v>
      </c>
      <c r="K56" s="11">
        <f>H56-G56</f>
        <v>-1738158.2300000007</v>
      </c>
      <c r="L56" s="1">
        <f>(N56*O56)/1000</f>
        <v>270104.376328</v>
      </c>
      <c r="M56" s="2">
        <f>L56-H56</f>
        <v>36.376327999983914</v>
      </c>
      <c r="N56" s="17">
        <v>84486824</v>
      </c>
      <c r="O56" s="5">
        <v>3.197</v>
      </c>
      <c r="P56" s="9">
        <f t="shared" si="10"/>
        <v>0.04461175622589005</v>
      </c>
      <c r="Q56" s="7"/>
      <c r="AA56" s="1"/>
      <c r="AD56" s="1"/>
    </row>
    <row r="57" spans="1:30" ht="12.75">
      <c r="A57" t="s">
        <v>209</v>
      </c>
      <c r="B57" s="6" t="s">
        <v>29</v>
      </c>
      <c r="C57" s="32" t="s">
        <v>29</v>
      </c>
      <c r="D57" s="1">
        <v>8984723.63</v>
      </c>
      <c r="E57" s="1">
        <f>IF((D57*0.3)&lt;200000,200000,(D57*0.3))</f>
        <v>2695417.089</v>
      </c>
      <c r="F57" s="1">
        <v>127581.31</v>
      </c>
      <c r="G57" s="1">
        <f t="shared" si="0"/>
        <v>2822998.399</v>
      </c>
      <c r="H57" s="1">
        <v>667783</v>
      </c>
      <c r="I57" s="10">
        <f t="shared" si="8"/>
        <v>0.31419980349467913</v>
      </c>
      <c r="J57" s="18">
        <f t="shared" si="5"/>
        <v>0.07432426722289731</v>
      </c>
      <c r="K57" s="11">
        <f t="shared" si="6"/>
        <v>-2155215.399</v>
      </c>
      <c r="L57" s="1">
        <f t="shared" si="11"/>
        <v>667881.2356959999</v>
      </c>
      <c r="M57" s="2">
        <f t="shared" si="9"/>
        <v>98.23569599993061</v>
      </c>
      <c r="N57" s="17">
        <v>234262096</v>
      </c>
      <c r="O57" s="5">
        <v>2.851</v>
      </c>
      <c r="P57" s="9">
        <f t="shared" si="10"/>
        <v>0.07433520085870464</v>
      </c>
      <c r="Q57" s="7"/>
      <c r="AA57" s="1"/>
      <c r="AD57" s="1"/>
    </row>
    <row r="58" spans="1:31" ht="12.75">
      <c r="A58" t="s">
        <v>210</v>
      </c>
      <c r="B58" s="6" t="s">
        <v>30</v>
      </c>
      <c r="C58" s="32" t="s">
        <v>121</v>
      </c>
      <c r="D58" s="1">
        <v>39808708.44</v>
      </c>
      <c r="E58" s="1">
        <f t="shared" si="3"/>
        <v>9952177.11</v>
      </c>
      <c r="F58" s="1">
        <v>0</v>
      </c>
      <c r="G58" s="1">
        <f t="shared" si="0"/>
        <v>9952177.11</v>
      </c>
      <c r="H58" s="1">
        <v>8221262.390000001</v>
      </c>
      <c r="I58" s="10">
        <f t="shared" si="8"/>
        <v>0.25</v>
      </c>
      <c r="J58" s="18">
        <f t="shared" si="5"/>
        <v>0.20651919422081108</v>
      </c>
      <c r="K58" s="11">
        <f t="shared" si="6"/>
        <v>-1730914.7199999988</v>
      </c>
      <c r="L58" s="1">
        <f t="shared" si="11"/>
        <v>8221523.98914</v>
      </c>
      <c r="M58" s="2">
        <f t="shared" si="9"/>
        <v>261.59913999959826</v>
      </c>
      <c r="N58" s="17">
        <v>1490216420</v>
      </c>
      <c r="O58" s="5">
        <v>5.517</v>
      </c>
      <c r="P58" s="9">
        <f t="shared" si="10"/>
        <v>0.20652576562566824</v>
      </c>
      <c r="Q58" s="7"/>
      <c r="R58" t="s">
        <v>75</v>
      </c>
      <c r="AA58" s="1"/>
      <c r="AD58" s="1"/>
      <c r="AE58" s="19"/>
    </row>
    <row r="59" spans="1:30" ht="12.75">
      <c r="A59" t="s">
        <v>211</v>
      </c>
      <c r="B59" s="6" t="s">
        <v>30</v>
      </c>
      <c r="C59" s="32" t="s">
        <v>122</v>
      </c>
      <c r="D59" s="1">
        <v>11066520.2</v>
      </c>
      <c r="E59" s="1">
        <f t="shared" si="3"/>
        <v>2766630.05</v>
      </c>
      <c r="F59" s="1">
        <v>0</v>
      </c>
      <c r="G59" s="1">
        <f t="shared" si="0"/>
        <v>2766630.05</v>
      </c>
      <c r="H59" s="1">
        <v>2167870.1870279997</v>
      </c>
      <c r="I59" s="10">
        <f t="shared" si="8"/>
        <v>0.25</v>
      </c>
      <c r="J59" s="18">
        <f t="shared" si="5"/>
        <v>0.19589447702160248</v>
      </c>
      <c r="K59" s="11">
        <f t="shared" si="6"/>
        <v>-598759.8629720001</v>
      </c>
      <c r="L59" s="1">
        <f t="shared" si="11"/>
        <v>2167870.1870279997</v>
      </c>
      <c r="M59" s="2">
        <f t="shared" si="9"/>
        <v>0</v>
      </c>
      <c r="N59" s="17">
        <v>283418772</v>
      </c>
      <c r="O59" s="5">
        <v>7.649</v>
      </c>
      <c r="P59" s="9">
        <f t="shared" si="10"/>
        <v>0.19589447702160248</v>
      </c>
      <c r="Q59" s="7"/>
      <c r="AA59" s="1"/>
      <c r="AD59" s="1"/>
    </row>
    <row r="60" spans="1:30" ht="12.75">
      <c r="A60" t="s">
        <v>212</v>
      </c>
      <c r="B60" s="6" t="s">
        <v>30</v>
      </c>
      <c r="C60" s="32" t="s">
        <v>78</v>
      </c>
      <c r="D60" s="1">
        <v>7528291.49</v>
      </c>
      <c r="E60" s="1">
        <f>IF((D60*0.3)&lt;200000,200000,(D60*0.3))</f>
        <v>2258487.447</v>
      </c>
      <c r="F60" s="1">
        <v>0</v>
      </c>
      <c r="G60" s="1">
        <f t="shared" si="0"/>
        <v>2258487.447</v>
      </c>
      <c r="H60" s="1">
        <v>1100000</v>
      </c>
      <c r="I60" s="10">
        <f t="shared" si="8"/>
        <v>0.3</v>
      </c>
      <c r="J60" s="18">
        <f t="shared" si="5"/>
        <v>0.14611549001007132</v>
      </c>
      <c r="K60" s="11">
        <f t="shared" si="6"/>
        <v>-1158487.4470000002</v>
      </c>
      <c r="L60" s="1">
        <f t="shared" si="11"/>
        <v>1100239.1156340002</v>
      </c>
      <c r="M60" s="2">
        <f t="shared" si="9"/>
        <v>239.11563400016166</v>
      </c>
      <c r="N60" s="17">
        <v>487262673</v>
      </c>
      <c r="O60" s="5">
        <v>2.258</v>
      </c>
      <c r="P60" s="9">
        <f t="shared" si="10"/>
        <v>0.1461472522810086</v>
      </c>
      <c r="Q60" s="7"/>
      <c r="AA60" s="1"/>
      <c r="AD60" s="1"/>
    </row>
    <row r="61" spans="1:31" ht="12.75">
      <c r="A61" t="s">
        <v>213</v>
      </c>
      <c r="B61" s="6" t="s">
        <v>31</v>
      </c>
      <c r="C61" s="32" t="s">
        <v>123</v>
      </c>
      <c r="D61" s="1">
        <v>229495245.55</v>
      </c>
      <c r="E61" s="1">
        <f t="shared" si="3"/>
        <v>57373811.3875</v>
      </c>
      <c r="F61" s="1">
        <v>5532198.710000008</v>
      </c>
      <c r="G61" s="1">
        <f t="shared" si="0"/>
        <v>62906010.09750001</v>
      </c>
      <c r="H61" s="1">
        <v>35012147</v>
      </c>
      <c r="I61" s="10">
        <f t="shared" si="8"/>
        <v>0.2741059403942846</v>
      </c>
      <c r="J61" s="18">
        <f t="shared" si="5"/>
        <v>0.15256153527752242</v>
      </c>
      <c r="K61" s="11">
        <f t="shared" si="6"/>
        <v>-27893863.09750001</v>
      </c>
      <c r="L61" s="1">
        <f t="shared" si="11"/>
        <v>35010742.308657005</v>
      </c>
      <c r="M61" s="11">
        <f t="shared" si="9"/>
        <v>-1404.6913429945707</v>
      </c>
      <c r="N61" s="17">
        <v>2850805497</v>
      </c>
      <c r="O61" s="5">
        <v>12.281</v>
      </c>
      <c r="P61" s="9">
        <f t="shared" si="10"/>
        <v>0.15255541449127422</v>
      </c>
      <c r="Q61" s="7"/>
      <c r="AA61" s="1"/>
      <c r="AD61" s="1"/>
      <c r="AE61" s="19"/>
    </row>
    <row r="62" spans="1:30" s="12" customFormat="1" ht="12.75">
      <c r="A62" t="s">
        <v>214</v>
      </c>
      <c r="B62" s="6" t="s">
        <v>31</v>
      </c>
      <c r="C62" s="32" t="s">
        <v>124</v>
      </c>
      <c r="D62" s="1">
        <v>118574761.14699998</v>
      </c>
      <c r="E62" s="1">
        <f t="shared" si="3"/>
        <v>29643690.286749996</v>
      </c>
      <c r="F62" s="1">
        <v>3311063.72</v>
      </c>
      <c r="G62" s="1">
        <f t="shared" si="0"/>
        <v>32954754.006749995</v>
      </c>
      <c r="H62" s="1">
        <v>14040000</v>
      </c>
      <c r="I62" s="10">
        <f t="shared" si="8"/>
        <v>0.2779238489537853</v>
      </c>
      <c r="J62" s="18">
        <f t="shared" si="5"/>
        <v>0.11840631061946036</v>
      </c>
      <c r="K62" s="11">
        <f t="shared" si="6"/>
        <v>-18914754.006749995</v>
      </c>
      <c r="L62" s="1">
        <f t="shared" si="11"/>
        <v>13904194.555775998</v>
      </c>
      <c r="M62" s="11">
        <f t="shared" si="9"/>
        <v>-135805.44422400184</v>
      </c>
      <c r="N62" s="17">
        <v>1543538472</v>
      </c>
      <c r="O62" s="5">
        <v>9.008</v>
      </c>
      <c r="P62" s="9">
        <f t="shared" si="10"/>
        <v>0.11726099568978793</v>
      </c>
      <c r="Q62" s="31" t="s">
        <v>273</v>
      </c>
      <c r="Z62" s="14"/>
      <c r="AA62" s="1"/>
      <c r="AC62" s="14"/>
      <c r="AD62" s="1"/>
    </row>
    <row r="63" spans="1:30" ht="12.75">
      <c r="A63" t="s">
        <v>215</v>
      </c>
      <c r="B63" s="6" t="s">
        <v>31</v>
      </c>
      <c r="C63" s="32" t="s">
        <v>125</v>
      </c>
      <c r="D63" s="1">
        <v>9294909.5</v>
      </c>
      <c r="E63" s="1">
        <f t="shared" si="3"/>
        <v>2323727.375</v>
      </c>
      <c r="F63" s="1">
        <v>487185.26</v>
      </c>
      <c r="G63" s="1">
        <f t="shared" si="0"/>
        <v>2810912.635</v>
      </c>
      <c r="H63" s="1">
        <v>1921000</v>
      </c>
      <c r="I63" s="10">
        <f t="shared" si="8"/>
        <v>0.3024142015583906</v>
      </c>
      <c r="J63" s="18">
        <f t="shared" si="5"/>
        <v>0.20667226507154265</v>
      </c>
      <c r="K63" s="11">
        <f t="shared" si="6"/>
        <v>-889912.6349999998</v>
      </c>
      <c r="L63" s="1">
        <f t="shared" si="11"/>
        <v>1920989.010256</v>
      </c>
      <c r="M63" s="2">
        <f t="shared" si="9"/>
        <v>-10.989743999904022</v>
      </c>
      <c r="N63" s="17">
        <v>362724511</v>
      </c>
      <c r="O63" s="5">
        <v>5.296</v>
      </c>
      <c r="P63" s="9">
        <f t="shared" si="10"/>
        <v>0.20667108273146717</v>
      </c>
      <c r="Q63" s="7"/>
      <c r="AA63" s="1"/>
      <c r="AD63" s="1"/>
    </row>
    <row r="64" spans="1:30" ht="12.75">
      <c r="A64" t="s">
        <v>216</v>
      </c>
      <c r="B64" s="6" t="s">
        <v>32</v>
      </c>
      <c r="C64" s="32" t="s">
        <v>126</v>
      </c>
      <c r="D64" s="1">
        <v>2516636.94</v>
      </c>
      <c r="E64" s="1">
        <f>IF((D64*0.3)&lt;200000,200000,(D64*0.3))</f>
        <v>754991.0819999999</v>
      </c>
      <c r="F64" s="1">
        <v>0</v>
      </c>
      <c r="G64" s="1">
        <f t="shared" si="0"/>
        <v>754991.0819999999</v>
      </c>
      <c r="H64" s="1">
        <v>428694.86</v>
      </c>
      <c r="I64" s="10">
        <f t="shared" si="8"/>
        <v>0.3</v>
      </c>
      <c r="J64" s="18">
        <f t="shared" si="5"/>
        <v>0.17034434057063472</v>
      </c>
      <c r="K64" s="11">
        <f t="shared" si="6"/>
        <v>-326296.22199999995</v>
      </c>
      <c r="L64" s="1">
        <f t="shared" si="11"/>
        <v>425785.0290477046</v>
      </c>
      <c r="M64" s="2">
        <f t="shared" si="9"/>
        <v>-2909.830952295393</v>
      </c>
      <c r="N64" s="17">
        <v>202369310.38389</v>
      </c>
      <c r="O64" s="5">
        <v>2.104</v>
      </c>
      <c r="P64" s="9">
        <f t="shared" si="10"/>
        <v>0.16918810269378967</v>
      </c>
      <c r="Q64" s="7"/>
      <c r="AA64" s="1"/>
      <c r="AD64" s="1"/>
    </row>
    <row r="65" spans="1:30" ht="12.75">
      <c r="A65" t="s">
        <v>217</v>
      </c>
      <c r="B65" s="6" t="s">
        <v>32</v>
      </c>
      <c r="C65" s="32" t="s">
        <v>127</v>
      </c>
      <c r="D65" s="1">
        <v>1734161.3499999999</v>
      </c>
      <c r="E65" s="1">
        <f>IF((D65*0.3)&lt;200000,200000,(D65*0.3))</f>
        <v>520248.4049999999</v>
      </c>
      <c r="F65" s="1">
        <v>0</v>
      </c>
      <c r="G65" s="1">
        <f t="shared" si="0"/>
        <v>520248.4049999999</v>
      </c>
      <c r="H65" s="1">
        <v>29636.04</v>
      </c>
      <c r="I65" s="10">
        <f t="shared" si="8"/>
        <v>0.3</v>
      </c>
      <c r="J65" s="18">
        <f t="shared" si="5"/>
        <v>0.017089551672916713</v>
      </c>
      <c r="K65" s="11">
        <f t="shared" si="6"/>
        <v>-490612.36499999993</v>
      </c>
      <c r="L65" s="1">
        <f t="shared" si="11"/>
        <v>29462.55488</v>
      </c>
      <c r="M65" s="2">
        <f t="shared" si="9"/>
        <v>-173.4851200000012</v>
      </c>
      <c r="N65" s="17">
        <v>38114560</v>
      </c>
      <c r="O65" s="5">
        <v>0.773</v>
      </c>
      <c r="P65" s="9">
        <f t="shared" si="10"/>
        <v>0.01698951189288125</v>
      </c>
      <c r="Q65" s="7"/>
      <c r="AA65" s="1"/>
      <c r="AD65" s="1"/>
    </row>
    <row r="66" spans="1:31" ht="12.75">
      <c r="A66" t="s">
        <v>218</v>
      </c>
      <c r="B66" s="6" t="s">
        <v>32</v>
      </c>
      <c r="C66" s="32" t="s">
        <v>128</v>
      </c>
      <c r="D66" s="1">
        <v>3478994.67</v>
      </c>
      <c r="E66" s="1">
        <f>IF((D66*0.3)&lt;200000,200000,(D66*0.3))</f>
        <v>1043698.401</v>
      </c>
      <c r="F66" s="1">
        <v>0</v>
      </c>
      <c r="G66" s="1">
        <f t="shared" si="0"/>
        <v>1043698.401</v>
      </c>
      <c r="H66" s="1">
        <v>205000</v>
      </c>
      <c r="I66" s="10">
        <f t="shared" si="8"/>
        <v>0.3</v>
      </c>
      <c r="J66" s="18">
        <f t="shared" si="5"/>
        <v>0.05892506871819956</v>
      </c>
      <c r="K66" s="11">
        <f t="shared" si="6"/>
        <v>-838698.401</v>
      </c>
      <c r="L66" s="1">
        <f t="shared" si="11"/>
        <v>205003.071</v>
      </c>
      <c r="M66" s="2">
        <f t="shared" si="9"/>
        <v>3.0709999999962747</v>
      </c>
      <c r="N66" s="17">
        <v>15018540</v>
      </c>
      <c r="O66" s="5">
        <v>13.65</v>
      </c>
      <c r="P66" s="9">
        <f t="shared" si="10"/>
        <v>0.05892595144447289</v>
      </c>
      <c r="Q66" s="7"/>
      <c r="AA66" s="1"/>
      <c r="AD66" s="1"/>
      <c r="AE66" s="19"/>
    </row>
    <row r="67" spans="1:30" ht="12.75">
      <c r="A67" t="s">
        <v>219</v>
      </c>
      <c r="B67" s="6" t="s">
        <v>32</v>
      </c>
      <c r="C67" s="32" t="s">
        <v>129</v>
      </c>
      <c r="D67" s="1">
        <v>782291.1900000001</v>
      </c>
      <c r="E67" s="1">
        <f>IF((D67*0.3)&lt;200000,200000,(D67*0.3))</f>
        <v>234687.35700000002</v>
      </c>
      <c r="F67" s="1">
        <v>0</v>
      </c>
      <c r="G67" s="1">
        <f t="shared" si="0"/>
        <v>234687.35700000002</v>
      </c>
      <c r="H67" s="1">
        <v>199997.66</v>
      </c>
      <c r="I67" s="10">
        <f t="shared" si="8"/>
        <v>0.3</v>
      </c>
      <c r="J67" s="18">
        <f t="shared" si="5"/>
        <v>0.25565628573677274</v>
      </c>
      <c r="K67" s="11">
        <f t="shared" si="6"/>
        <v>-34689.697000000015</v>
      </c>
      <c r="L67" s="1">
        <f t="shared" si="11"/>
        <v>208735.84606</v>
      </c>
      <c r="M67" s="11">
        <f t="shared" si="9"/>
        <v>8738.186060000007</v>
      </c>
      <c r="N67" s="17">
        <v>15912170</v>
      </c>
      <c r="O67" s="5">
        <v>13.118</v>
      </c>
      <c r="P67" s="9">
        <f t="shared" si="10"/>
        <v>0.2668262773865573</v>
      </c>
      <c r="Q67" s="7"/>
      <c r="AA67" s="1"/>
      <c r="AD67" s="1"/>
    </row>
    <row r="68" spans="1:30" ht="12.75">
      <c r="A68" t="s">
        <v>220</v>
      </c>
      <c r="B68" s="6" t="s">
        <v>33</v>
      </c>
      <c r="C68" s="32" t="s">
        <v>79</v>
      </c>
      <c r="D68" s="1">
        <v>17185422.06</v>
      </c>
      <c r="E68" s="1">
        <f>IF((D68*0.25)&lt;200000,200000,(D68*0.25))</f>
        <v>4296355.515</v>
      </c>
      <c r="F68" s="1">
        <v>0</v>
      </c>
      <c r="G68" s="1">
        <f t="shared" si="0"/>
        <v>4296355.515</v>
      </c>
      <c r="H68" s="1">
        <v>500000</v>
      </c>
      <c r="I68" s="10">
        <f t="shared" si="8"/>
        <v>0.25</v>
      </c>
      <c r="J68" s="18">
        <f t="shared" si="5"/>
        <v>0.029094426558412965</v>
      </c>
      <c r="K68" s="11">
        <f t="shared" si="6"/>
        <v>-3796355.5149999997</v>
      </c>
      <c r="L68" s="1">
        <f t="shared" si="11"/>
        <v>500000.6241</v>
      </c>
      <c r="M68" s="2">
        <f t="shared" si="9"/>
        <v>0.62410000001546</v>
      </c>
      <c r="N68" s="17">
        <v>194477100</v>
      </c>
      <c r="O68" s="5">
        <v>2.571</v>
      </c>
      <c r="P68" s="9">
        <f t="shared" si="10"/>
        <v>0.029094462874076195</v>
      </c>
      <c r="Q68" s="7"/>
      <c r="AA68" s="1"/>
      <c r="AD68" s="1"/>
    </row>
    <row r="69" spans="1:30" ht="12.75">
      <c r="A69" t="s">
        <v>221</v>
      </c>
      <c r="B69" s="6" t="s">
        <v>33</v>
      </c>
      <c r="C69" s="32" t="s">
        <v>130</v>
      </c>
      <c r="D69" s="1">
        <v>2526477.78</v>
      </c>
      <c r="E69" s="1">
        <f>IF((D69*0.3)&lt;200000,200000,(D69*0.3))</f>
        <v>757943.3339999999</v>
      </c>
      <c r="F69" s="1">
        <v>0</v>
      </c>
      <c r="G69" s="1">
        <f t="shared" si="0"/>
        <v>757943.3339999999</v>
      </c>
      <c r="H69" s="1">
        <v>18622.72</v>
      </c>
      <c r="I69" s="10">
        <f t="shared" si="8"/>
        <v>0.3</v>
      </c>
      <c r="J69" s="18">
        <f t="shared" si="5"/>
        <v>0.007371020694272642</v>
      </c>
      <c r="K69" s="11">
        <f t="shared" si="6"/>
        <v>-739320.614</v>
      </c>
      <c r="L69" s="1">
        <f t="shared" si="11"/>
        <v>18617.172</v>
      </c>
      <c r="M69" s="2">
        <f t="shared" si="9"/>
        <v>-5.548000000002503</v>
      </c>
      <c r="N69" s="17">
        <v>24724000</v>
      </c>
      <c r="O69" s="5">
        <v>0.753</v>
      </c>
      <c r="P69" s="9">
        <f t="shared" si="10"/>
        <v>0.007368824751745887</v>
      </c>
      <c r="Q69" s="7"/>
      <c r="AA69" s="1"/>
      <c r="AD69" s="1"/>
    </row>
    <row r="70" spans="1:30" ht="12.75">
      <c r="A70" t="s">
        <v>222</v>
      </c>
      <c r="B70" s="6" t="s">
        <v>33</v>
      </c>
      <c r="C70" s="32" t="s">
        <v>131</v>
      </c>
      <c r="D70" s="1">
        <v>2371050.9299999997</v>
      </c>
      <c r="E70" s="1">
        <f>IF((D70*0.3)&lt;200000,200000,(D70*0.3))</f>
        <v>711315.2789999999</v>
      </c>
      <c r="F70" s="1">
        <v>0</v>
      </c>
      <c r="G70" s="1">
        <f t="shared" si="0"/>
        <v>711315.2789999999</v>
      </c>
      <c r="H70" s="1">
        <v>481496.36</v>
      </c>
      <c r="I70" s="10">
        <f t="shared" si="8"/>
        <v>0.3</v>
      </c>
      <c r="J70" s="18">
        <f t="shared" si="5"/>
        <v>0.20307297237179128</v>
      </c>
      <c r="K70" s="11">
        <f t="shared" si="6"/>
        <v>-229818.91899999988</v>
      </c>
      <c r="L70" s="1">
        <f t="shared" si="11"/>
        <v>481455.7428</v>
      </c>
      <c r="M70" s="2">
        <f t="shared" si="9"/>
        <v>-40.617199999978766</v>
      </c>
      <c r="N70" s="17">
        <v>60697900</v>
      </c>
      <c r="O70" s="5">
        <v>7.932</v>
      </c>
      <c r="P70" s="9">
        <f t="shared" si="10"/>
        <v>0.20305584190888723</v>
      </c>
      <c r="Q70" s="7"/>
      <c r="AA70" s="1"/>
      <c r="AD70" s="1"/>
    </row>
    <row r="71" spans="1:30" ht="12.75">
      <c r="A71" t="s">
        <v>223</v>
      </c>
      <c r="B71" s="6" t="s">
        <v>34</v>
      </c>
      <c r="C71" s="32" t="s">
        <v>132</v>
      </c>
      <c r="D71" s="1">
        <v>2070992.16</v>
      </c>
      <c r="E71" s="1">
        <f>IF((D71*0.3)&lt;200000,200000,(D71*0.3))</f>
        <v>621297.6479999999</v>
      </c>
      <c r="F71" s="1">
        <v>31853.88</v>
      </c>
      <c r="G71" s="1">
        <f t="shared" si="0"/>
        <v>653151.5279999999</v>
      </c>
      <c r="H71" s="1">
        <v>5221.77</v>
      </c>
      <c r="I71" s="10">
        <f aca="true" t="shared" si="12" ref="I71:I102">(E71+F71)/D71</f>
        <v>0.31538097565758044</v>
      </c>
      <c r="J71" s="18">
        <f t="shared" si="5"/>
        <v>0.0025213856917739373</v>
      </c>
      <c r="K71" s="11">
        <f t="shared" si="6"/>
        <v>-647929.7579999999</v>
      </c>
      <c r="L71" s="1">
        <f t="shared" si="11"/>
        <v>5361.40787</v>
      </c>
      <c r="M71" s="2">
        <f aca="true" t="shared" si="13" ref="M71:M102">L71-H71</f>
        <v>139.63786999999957</v>
      </c>
      <c r="N71" s="17">
        <v>412415990</v>
      </c>
      <c r="O71" s="5">
        <v>0.013</v>
      </c>
      <c r="P71" s="9">
        <f t="shared" si="10"/>
        <v>0.0025888112826076564</v>
      </c>
      <c r="Q71" s="7"/>
      <c r="AA71" s="1"/>
      <c r="AD71" s="1"/>
    </row>
    <row r="72" spans="1:30" ht="12.75">
      <c r="A72" s="47" t="s">
        <v>279</v>
      </c>
      <c r="B72" s="6" t="s">
        <v>34</v>
      </c>
      <c r="C72" s="32" t="s">
        <v>280</v>
      </c>
      <c r="D72" s="1">
        <v>4114677.47</v>
      </c>
      <c r="E72" s="1">
        <f>IF((D72*0.3)&lt;200000,200000,(D72*0.3))</f>
        <v>1234403.241</v>
      </c>
      <c r="F72" s="1">
        <v>0</v>
      </c>
      <c r="G72" s="1">
        <f t="shared" si="0"/>
        <v>1234403.241</v>
      </c>
      <c r="H72" s="1">
        <v>350000</v>
      </c>
      <c r="I72" s="10">
        <f t="shared" si="12"/>
        <v>0.3</v>
      </c>
      <c r="J72" s="18">
        <f aca="true" t="shared" si="14" ref="J72:J120">H72/D72</f>
        <v>0.08506134503903169</v>
      </c>
      <c r="K72" s="11">
        <f aca="true" t="shared" si="15" ref="K72:K120">H72-G72</f>
        <v>-884403.2409999999</v>
      </c>
      <c r="L72" s="1">
        <f t="shared" si="11"/>
        <v>349851.04044</v>
      </c>
      <c r="M72" s="2">
        <f t="shared" si="13"/>
        <v>-148.95955999998841</v>
      </c>
      <c r="N72" s="17">
        <v>158232040</v>
      </c>
      <c r="O72" s="5">
        <v>2.211</v>
      </c>
      <c r="P72" s="9">
        <f t="shared" si="10"/>
        <v>0.08502514303751735</v>
      </c>
      <c r="Q72" s="7"/>
      <c r="AA72" s="1"/>
      <c r="AD72" s="1"/>
    </row>
    <row r="73" spans="1:30" ht="12.75">
      <c r="A73" t="s">
        <v>224</v>
      </c>
      <c r="B73" s="6" t="s">
        <v>34</v>
      </c>
      <c r="C73" s="32" t="s">
        <v>133</v>
      </c>
      <c r="D73" s="1">
        <v>171150483.83599997</v>
      </c>
      <c r="E73" s="1">
        <f>IF((D73*0.25)&lt;200000,200000,(D73*0.25))</f>
        <v>42787620.95899999</v>
      </c>
      <c r="F73" s="1">
        <v>964429.94</v>
      </c>
      <c r="G73" s="1">
        <f t="shared" si="0"/>
        <v>43752050.89899999</v>
      </c>
      <c r="H73" s="1">
        <v>8619666.65</v>
      </c>
      <c r="I73" s="10">
        <f t="shared" si="12"/>
        <v>0.2556349822587948</v>
      </c>
      <c r="J73" s="18">
        <f t="shared" si="14"/>
        <v>0.05036308666389484</v>
      </c>
      <c r="K73" s="11">
        <f t="shared" si="15"/>
        <v>-35132384.24899999</v>
      </c>
      <c r="L73" s="1">
        <f t="shared" si="11"/>
        <v>8619823.575</v>
      </c>
      <c r="M73" s="2">
        <f t="shared" si="13"/>
        <v>156.9249999988824</v>
      </c>
      <c r="N73" s="17">
        <v>1649727000</v>
      </c>
      <c r="O73" s="5">
        <v>5.225</v>
      </c>
      <c r="P73" s="9">
        <f aca="true" t="shared" si="16" ref="P73:P120">L73/D73</f>
        <v>0.05036400354707555</v>
      </c>
      <c r="Q73" s="7"/>
      <c r="AA73" s="1"/>
      <c r="AC73" s="8"/>
      <c r="AD73" s="1"/>
    </row>
    <row r="74" spans="1:30" ht="12.75">
      <c r="A74" t="s">
        <v>225</v>
      </c>
      <c r="B74" s="6" t="s">
        <v>7</v>
      </c>
      <c r="C74" s="32" t="s">
        <v>134</v>
      </c>
      <c r="D74" s="1">
        <v>1380638.46</v>
      </c>
      <c r="E74" s="1">
        <f>IF((D74*0.3)&lt;200000,200000,(D74*0.3))</f>
        <v>414191.538</v>
      </c>
      <c r="F74" s="1">
        <v>0</v>
      </c>
      <c r="G74" s="1">
        <f t="shared" si="0"/>
        <v>414191.538</v>
      </c>
      <c r="H74" s="1">
        <v>70000</v>
      </c>
      <c r="I74" s="10">
        <f t="shared" si="12"/>
        <v>0.3</v>
      </c>
      <c r="J74" s="18">
        <f t="shared" si="14"/>
        <v>0.050701180669702625</v>
      </c>
      <c r="K74" s="11">
        <f t="shared" si="15"/>
        <v>-344191.538</v>
      </c>
      <c r="L74" s="1">
        <f t="shared" si="11"/>
        <v>69992.417846</v>
      </c>
      <c r="M74" s="2">
        <f t="shared" si="13"/>
        <v>-7.5821540000033565</v>
      </c>
      <c r="N74" s="17">
        <v>41099482</v>
      </c>
      <c r="O74" s="5">
        <v>1.703</v>
      </c>
      <c r="P74" s="9">
        <f t="shared" si="16"/>
        <v>0.050695688895990916</v>
      </c>
      <c r="Q74" s="7"/>
      <c r="AA74" s="1"/>
      <c r="AD74" s="1"/>
    </row>
    <row r="75" spans="1:30" ht="12.75">
      <c r="A75" t="s">
        <v>226</v>
      </c>
      <c r="B75" s="6" t="s">
        <v>35</v>
      </c>
      <c r="C75" s="32" t="s">
        <v>35</v>
      </c>
      <c r="D75" s="1">
        <v>16468691.299</v>
      </c>
      <c r="E75" s="1">
        <f>IF((D75*0.25)&lt;200000,200000,(D75*0.25))</f>
        <v>4117172.82475</v>
      </c>
      <c r="F75" s="1">
        <v>0</v>
      </c>
      <c r="G75" s="1">
        <f t="shared" si="0"/>
        <v>4117172.82475</v>
      </c>
      <c r="H75" s="1">
        <v>2177847.37</v>
      </c>
      <c r="I75" s="10">
        <f t="shared" si="12"/>
        <v>0.25</v>
      </c>
      <c r="J75" s="18">
        <f t="shared" si="14"/>
        <v>0.13224167788804456</v>
      </c>
      <c r="K75" s="11">
        <f t="shared" si="15"/>
        <v>-1939325.45475</v>
      </c>
      <c r="L75" s="1">
        <f aca="true" t="shared" si="17" ref="L75:L120">(N75*O75)/1000</f>
        <v>1899993.841558</v>
      </c>
      <c r="M75" s="2">
        <f t="shared" si="13"/>
        <v>-277853.52844200004</v>
      </c>
      <c r="N75" s="17">
        <v>460492933</v>
      </c>
      <c r="O75" s="5">
        <v>4.126</v>
      </c>
      <c r="P75" s="9">
        <f t="shared" si="16"/>
        <v>0.11537005625172961</v>
      </c>
      <c r="Q75" s="7"/>
      <c r="AA75" s="1"/>
      <c r="AD75" s="1"/>
    </row>
    <row r="76" spans="1:30" ht="12.75">
      <c r="A76" t="s">
        <v>227</v>
      </c>
      <c r="B76" s="6" t="s">
        <v>51</v>
      </c>
      <c r="C76" s="32" t="s">
        <v>66</v>
      </c>
      <c r="D76" s="1">
        <v>6326214.17</v>
      </c>
      <c r="E76" s="1">
        <f>IF((D76*0.3)&lt;200000,200000,(D76*0.3))</f>
        <v>1897864.251</v>
      </c>
      <c r="F76" s="1">
        <v>70570.47</v>
      </c>
      <c r="G76" s="1">
        <f t="shared" si="0"/>
        <v>1968434.721</v>
      </c>
      <c r="H76" s="1">
        <v>390000</v>
      </c>
      <c r="I76" s="10">
        <f t="shared" si="12"/>
        <v>0.3111552451598394</v>
      </c>
      <c r="J76" s="18">
        <f t="shared" si="14"/>
        <v>0.06164824483013037</v>
      </c>
      <c r="K76" s="11">
        <f t="shared" si="15"/>
        <v>-1578434.721</v>
      </c>
      <c r="L76" s="1">
        <f t="shared" si="17"/>
        <v>389980.59672000003</v>
      </c>
      <c r="M76" s="2">
        <f t="shared" si="13"/>
        <v>-19.403279999969527</v>
      </c>
      <c r="N76" s="17">
        <v>57249060</v>
      </c>
      <c r="O76" s="5">
        <v>6.812</v>
      </c>
      <c r="P76" s="9">
        <f t="shared" si="16"/>
        <v>0.061645177706653585</v>
      </c>
      <c r="Q76" s="7"/>
      <c r="AA76" s="1"/>
      <c r="AD76" s="1"/>
    </row>
    <row r="77" spans="1:30" ht="12.75">
      <c r="A77" t="s">
        <v>228</v>
      </c>
      <c r="B77" s="6" t="s">
        <v>51</v>
      </c>
      <c r="C77" s="32" t="s">
        <v>135</v>
      </c>
      <c r="D77" s="1">
        <v>4225596.24</v>
      </c>
      <c r="E77" s="1">
        <f>IF((D77*0.3)&lt;200000,200000,(D77*0.3))</f>
        <v>1267678.872</v>
      </c>
      <c r="F77" s="1">
        <v>63148.97</v>
      </c>
      <c r="G77" s="1">
        <f t="shared" si="0"/>
        <v>1330827.842</v>
      </c>
      <c r="H77" s="1">
        <v>333800</v>
      </c>
      <c r="I77" s="10">
        <f t="shared" si="12"/>
        <v>0.3149443927941397</v>
      </c>
      <c r="J77" s="18">
        <f t="shared" si="14"/>
        <v>0.07899476926834827</v>
      </c>
      <c r="K77" s="11">
        <f t="shared" si="15"/>
        <v>-997027.842</v>
      </c>
      <c r="L77" s="1">
        <f t="shared" si="17"/>
        <v>333793.56464999996</v>
      </c>
      <c r="M77" s="2">
        <f t="shared" si="13"/>
        <v>-6.4353500000434</v>
      </c>
      <c r="N77" s="17">
        <v>46769450</v>
      </c>
      <c r="O77" s="5">
        <v>7.137</v>
      </c>
      <c r="P77" s="9">
        <f t="shared" si="16"/>
        <v>0.07899324632350581</v>
      </c>
      <c r="Q77" s="7"/>
      <c r="AA77" s="1"/>
      <c r="AD77" s="1"/>
    </row>
    <row r="78" spans="1:30" ht="12.75">
      <c r="A78" t="s">
        <v>229</v>
      </c>
      <c r="B78" s="6" t="s">
        <v>67</v>
      </c>
      <c r="C78" s="32" t="s">
        <v>81</v>
      </c>
      <c r="D78" s="1">
        <v>3531496.3699999996</v>
      </c>
      <c r="E78" s="1">
        <f>IF((D78*0.3)&lt;200000,200000,(D78*0.3))</f>
        <v>1059448.9109999998</v>
      </c>
      <c r="F78" s="1">
        <v>0</v>
      </c>
      <c r="G78" s="1">
        <f t="shared" si="0"/>
        <v>1059448.9109999998</v>
      </c>
      <c r="H78" s="1">
        <v>248000</v>
      </c>
      <c r="I78" s="10">
        <f t="shared" si="12"/>
        <v>0.3</v>
      </c>
      <c r="J78" s="18">
        <f t="shared" si="14"/>
        <v>0.07022518898978793</v>
      </c>
      <c r="K78" s="11">
        <f t="shared" si="15"/>
        <v>-811448.9109999998</v>
      </c>
      <c r="L78" s="1">
        <f t="shared" si="17"/>
        <v>248007.727961</v>
      </c>
      <c r="M78" s="2">
        <f t="shared" si="13"/>
        <v>7.727960999996867</v>
      </c>
      <c r="N78" s="17">
        <v>42228457</v>
      </c>
      <c r="O78" s="5">
        <v>5.873</v>
      </c>
      <c r="P78" s="9">
        <f t="shared" si="16"/>
        <v>0.07022737728624652</v>
      </c>
      <c r="Q78" s="7"/>
      <c r="AA78" s="1"/>
      <c r="AD78" s="1"/>
    </row>
    <row r="79" spans="1:30" ht="12.75">
      <c r="A79" t="s">
        <v>230</v>
      </c>
      <c r="B79" s="6" t="s">
        <v>36</v>
      </c>
      <c r="C79" s="32" t="s">
        <v>62</v>
      </c>
      <c r="D79" s="1">
        <v>12230021.16</v>
      </c>
      <c r="E79" s="1">
        <f>IF((D79*0.25)&lt;200000,200000,(D79*0.25))</f>
        <v>3057505.29</v>
      </c>
      <c r="F79" s="1">
        <v>0</v>
      </c>
      <c r="G79" s="1">
        <f t="shared" si="0"/>
        <v>3057505.29</v>
      </c>
      <c r="H79" s="1">
        <v>400000</v>
      </c>
      <c r="I79" s="10">
        <f t="shared" si="12"/>
        <v>0.25</v>
      </c>
      <c r="J79" s="18">
        <f t="shared" si="14"/>
        <v>0.032706402938063275</v>
      </c>
      <c r="K79" s="11">
        <f t="shared" si="15"/>
        <v>-2657505.29</v>
      </c>
      <c r="L79" s="1">
        <f t="shared" si="17"/>
        <v>400023.70226700004</v>
      </c>
      <c r="M79" s="2">
        <f t="shared" si="13"/>
        <v>23.70226700004423</v>
      </c>
      <c r="N79" s="17">
        <v>237121341</v>
      </c>
      <c r="O79" s="5">
        <v>1.687</v>
      </c>
      <c r="P79" s="9">
        <f t="shared" si="16"/>
        <v>0.0327083409778009</v>
      </c>
      <c r="Q79" s="7"/>
      <c r="AA79" s="1"/>
      <c r="AD79" s="1"/>
    </row>
    <row r="80" spans="1:30" ht="12.75">
      <c r="A80" t="s">
        <v>231</v>
      </c>
      <c r="B80" s="6" t="s">
        <v>36</v>
      </c>
      <c r="C80" s="32" t="s">
        <v>136</v>
      </c>
      <c r="D80" s="1">
        <v>24772797.2</v>
      </c>
      <c r="E80" s="1">
        <f>IF((D80*0.25)&lt;200000,200000,(D80*0.25))</f>
        <v>6193199.3</v>
      </c>
      <c r="F80" s="1">
        <v>0</v>
      </c>
      <c r="G80" s="1">
        <f t="shared" si="0"/>
        <v>6193199.3</v>
      </c>
      <c r="H80" s="1">
        <v>550000</v>
      </c>
      <c r="I80" s="10">
        <f t="shared" si="12"/>
        <v>0.25</v>
      </c>
      <c r="J80" s="18">
        <f t="shared" si="14"/>
        <v>0.022201772192281945</v>
      </c>
      <c r="K80" s="11">
        <f t="shared" si="15"/>
        <v>-5643199.3</v>
      </c>
      <c r="L80" s="1">
        <f t="shared" si="17"/>
        <v>549922.88988</v>
      </c>
      <c r="M80" s="2">
        <f t="shared" si="13"/>
        <v>-77.11011999996845</v>
      </c>
      <c r="N80" s="17">
        <v>242470410</v>
      </c>
      <c r="O80" s="5">
        <v>2.268</v>
      </c>
      <c r="P80" s="9">
        <f t="shared" si="16"/>
        <v>0.022198659498976564</v>
      </c>
      <c r="Q80" s="7"/>
      <c r="AA80" s="1"/>
      <c r="AD80" s="1"/>
    </row>
    <row r="81" spans="1:30" ht="12.75">
      <c r="A81" t="s">
        <v>232</v>
      </c>
      <c r="B81" s="6" t="s">
        <v>36</v>
      </c>
      <c r="C81" s="32" t="s">
        <v>137</v>
      </c>
      <c r="D81" s="1">
        <v>2874994.58</v>
      </c>
      <c r="E81" s="1">
        <f aca="true" t="shared" si="18" ref="E81:E87">IF((D81*0.3)&lt;200000,200000,(D81*0.3))</f>
        <v>862498.374</v>
      </c>
      <c r="F81" s="1">
        <v>1230.74</v>
      </c>
      <c r="G81" s="1">
        <f t="shared" si="0"/>
        <v>863729.114</v>
      </c>
      <c r="H81" s="1">
        <v>9617.9</v>
      </c>
      <c r="I81" s="10">
        <f t="shared" si="12"/>
        <v>0.3004280842852928</v>
      </c>
      <c r="J81" s="18">
        <f t="shared" si="14"/>
        <v>0.0033453628284753146</v>
      </c>
      <c r="K81" s="11">
        <f t="shared" si="15"/>
        <v>-854111.2139999999</v>
      </c>
      <c r="L81" s="1">
        <f t="shared" si="17"/>
        <v>9619.909450000001</v>
      </c>
      <c r="M81" s="2">
        <f t="shared" si="13"/>
        <v>2.0094500000013795</v>
      </c>
      <c r="N81" s="17">
        <v>17651210</v>
      </c>
      <c r="O81" s="5">
        <v>0.545</v>
      </c>
      <c r="P81" s="9">
        <f t="shared" si="16"/>
        <v>0.0033460617689234045</v>
      </c>
      <c r="Q81" s="7"/>
      <c r="AA81" s="1"/>
      <c r="AD81" s="1"/>
    </row>
    <row r="82" spans="1:30" ht="12.75">
      <c r="A82" t="s">
        <v>233</v>
      </c>
      <c r="B82" s="6" t="s">
        <v>37</v>
      </c>
      <c r="C82" s="32" t="s">
        <v>138</v>
      </c>
      <c r="D82" s="1">
        <v>3724940.43</v>
      </c>
      <c r="E82" s="1">
        <f t="shared" si="18"/>
        <v>1117482.129</v>
      </c>
      <c r="F82" s="1">
        <v>0</v>
      </c>
      <c r="G82" s="1">
        <f t="shared" si="0"/>
        <v>1117482.129</v>
      </c>
      <c r="H82" s="1">
        <v>15862</v>
      </c>
      <c r="I82" s="10">
        <f t="shared" si="12"/>
        <v>0.3</v>
      </c>
      <c r="J82" s="18">
        <f t="shared" si="14"/>
        <v>0.004258323132431946</v>
      </c>
      <c r="K82" s="11">
        <f t="shared" si="15"/>
        <v>-1101620.129</v>
      </c>
      <c r="L82" s="1">
        <f t="shared" si="17"/>
        <v>15860.584584</v>
      </c>
      <c r="M82" s="2">
        <f t="shared" si="13"/>
        <v>-1.4154159999998228</v>
      </c>
      <c r="N82" s="17">
        <v>17506164</v>
      </c>
      <c r="O82" s="5">
        <v>0.906</v>
      </c>
      <c r="P82" s="9">
        <f t="shared" si="16"/>
        <v>0.004257943148905605</v>
      </c>
      <c r="Q82" s="7"/>
      <c r="AA82" s="1"/>
      <c r="AD82" s="1"/>
    </row>
    <row r="83" spans="1:30" ht="12.75">
      <c r="A83" t="s">
        <v>234</v>
      </c>
      <c r="B83" s="6" t="s">
        <v>52</v>
      </c>
      <c r="C83" s="32" t="s">
        <v>52</v>
      </c>
      <c r="D83" s="1">
        <v>2725687.8600000003</v>
      </c>
      <c r="E83" s="1">
        <f t="shared" si="18"/>
        <v>817706.3580000001</v>
      </c>
      <c r="F83" s="1">
        <v>27492.28</v>
      </c>
      <c r="G83" s="1">
        <f t="shared" si="0"/>
        <v>845198.6380000002</v>
      </c>
      <c r="H83" s="1">
        <v>155000</v>
      </c>
      <c r="I83" s="10">
        <f t="shared" si="12"/>
        <v>0.31008636403436163</v>
      </c>
      <c r="J83" s="18">
        <f t="shared" si="14"/>
        <v>0.05686637941000331</v>
      </c>
      <c r="K83" s="11">
        <f t="shared" si="15"/>
        <v>-690198.6380000002</v>
      </c>
      <c r="L83" s="1">
        <f t="shared" si="17"/>
        <v>154994.47499000002</v>
      </c>
      <c r="M83" s="2">
        <f t="shared" si="13"/>
        <v>-5.525009999983013</v>
      </c>
      <c r="N83" s="17">
        <v>54517930</v>
      </c>
      <c r="O83" s="5">
        <v>2.843</v>
      </c>
      <c r="P83" s="9">
        <f t="shared" si="16"/>
        <v>0.05686435239506845</v>
      </c>
      <c r="Q83" s="7"/>
      <c r="AA83" s="1"/>
      <c r="AD83" s="1"/>
    </row>
    <row r="84" spans="1:30" s="12" customFormat="1" ht="12.75">
      <c r="A84" t="s">
        <v>235</v>
      </c>
      <c r="B84" s="6" t="s">
        <v>52</v>
      </c>
      <c r="C84" s="32" t="s">
        <v>139</v>
      </c>
      <c r="D84" s="1">
        <v>3839848.7600000002</v>
      </c>
      <c r="E84" s="1">
        <f t="shared" si="18"/>
        <v>1151954.628</v>
      </c>
      <c r="F84" s="1">
        <v>0</v>
      </c>
      <c r="G84" s="1">
        <f t="shared" si="0"/>
        <v>1151954.628</v>
      </c>
      <c r="H84" s="1">
        <v>555852.6444</v>
      </c>
      <c r="I84" s="10">
        <f t="shared" si="12"/>
        <v>0.3</v>
      </c>
      <c r="J84" s="18">
        <f t="shared" si="14"/>
        <v>0.14475899420580304</v>
      </c>
      <c r="K84" s="11">
        <f t="shared" si="15"/>
        <v>-596101.9836</v>
      </c>
      <c r="L84" s="1">
        <f t="shared" si="17"/>
        <v>555852.6444</v>
      </c>
      <c r="M84" s="11">
        <f t="shared" si="13"/>
        <v>0</v>
      </c>
      <c r="N84" s="17">
        <v>95115100</v>
      </c>
      <c r="O84" s="5">
        <v>5.844</v>
      </c>
      <c r="P84" s="9">
        <f t="shared" si="16"/>
        <v>0.14475899420580304</v>
      </c>
      <c r="Q84" s="31" t="s">
        <v>272</v>
      </c>
      <c r="Z84" s="14"/>
      <c r="AA84" s="1"/>
      <c r="AC84" s="14"/>
      <c r="AD84" s="1"/>
    </row>
    <row r="85" spans="1:31" ht="12.75">
      <c r="A85" t="s">
        <v>236</v>
      </c>
      <c r="B85" s="6" t="s">
        <v>38</v>
      </c>
      <c r="C85" s="32" t="s">
        <v>140</v>
      </c>
      <c r="D85" s="1">
        <v>8600686.16</v>
      </c>
      <c r="E85" s="1">
        <f t="shared" si="18"/>
        <v>2580205.8479999998</v>
      </c>
      <c r="F85" s="1">
        <v>739613.15</v>
      </c>
      <c r="G85" s="1">
        <f t="shared" si="0"/>
        <v>3319818.9979999997</v>
      </c>
      <c r="H85" s="1">
        <v>629488.357311</v>
      </c>
      <c r="I85" s="10">
        <f t="shared" si="12"/>
        <v>0.38599466789519493</v>
      </c>
      <c r="J85" s="18">
        <f t="shared" si="14"/>
        <v>0.0731904810384338</v>
      </c>
      <c r="K85" s="11">
        <f t="shared" si="15"/>
        <v>-2690330.6406889996</v>
      </c>
      <c r="L85" s="1">
        <f t="shared" si="17"/>
        <v>629488.357311</v>
      </c>
      <c r="M85" s="2">
        <f t="shared" si="13"/>
        <v>0</v>
      </c>
      <c r="N85" s="17">
        <v>117419951</v>
      </c>
      <c r="O85" s="5">
        <v>5.361</v>
      </c>
      <c r="P85" s="9">
        <f t="shared" si="16"/>
        <v>0.0731904810384338</v>
      </c>
      <c r="Q85" s="7" t="s">
        <v>86</v>
      </c>
      <c r="AA85" s="1"/>
      <c r="AD85" s="1"/>
      <c r="AE85" s="19"/>
    </row>
    <row r="86" spans="1:30" ht="12.75">
      <c r="A86" t="s">
        <v>237</v>
      </c>
      <c r="B86" s="6" t="s">
        <v>38</v>
      </c>
      <c r="C86" s="32" t="s">
        <v>38</v>
      </c>
      <c r="D86" s="1">
        <v>5332485.79</v>
      </c>
      <c r="E86" s="1">
        <f t="shared" si="18"/>
        <v>1599745.737</v>
      </c>
      <c r="F86" s="1">
        <v>139332.39</v>
      </c>
      <c r="G86" s="1">
        <f aca="true" t="shared" si="19" ref="G86:G120">E86+F86</f>
        <v>1739078.1269999999</v>
      </c>
      <c r="H86" s="1">
        <v>757952.78</v>
      </c>
      <c r="I86" s="10">
        <f t="shared" si="12"/>
        <v>0.32612897539479424</v>
      </c>
      <c r="J86" s="18">
        <f t="shared" si="14"/>
        <v>0.14213873413809885</v>
      </c>
      <c r="K86" s="11">
        <f t="shared" si="15"/>
        <v>-981125.3469999998</v>
      </c>
      <c r="L86" s="1">
        <f t="shared" si="17"/>
        <v>757872.780882</v>
      </c>
      <c r="M86" s="2">
        <f t="shared" si="13"/>
        <v>-79.9991180000361</v>
      </c>
      <c r="N86" s="17">
        <v>286747174</v>
      </c>
      <c r="O86" s="5">
        <v>2.643</v>
      </c>
      <c r="P86" s="9">
        <f t="shared" si="16"/>
        <v>0.14212373191940564</v>
      </c>
      <c r="Q86" s="7"/>
      <c r="AA86" s="1"/>
      <c r="AD86" s="1"/>
    </row>
    <row r="87" spans="1:31" ht="12.75">
      <c r="A87" t="s">
        <v>238</v>
      </c>
      <c r="B87" s="6" t="s">
        <v>68</v>
      </c>
      <c r="C87" s="32" t="s">
        <v>91</v>
      </c>
      <c r="D87" s="1">
        <v>5188838.83</v>
      </c>
      <c r="E87" s="1">
        <f t="shared" si="18"/>
        <v>1556651.649</v>
      </c>
      <c r="F87" s="1">
        <v>81512.76</v>
      </c>
      <c r="G87" s="1">
        <f t="shared" si="19"/>
        <v>1638164.409</v>
      </c>
      <c r="H87" s="1">
        <v>537053.909</v>
      </c>
      <c r="I87" s="10">
        <f t="shared" si="12"/>
        <v>0.3157092487684764</v>
      </c>
      <c r="J87" s="18">
        <f t="shared" si="14"/>
        <v>0.10350175185533754</v>
      </c>
      <c r="K87" s="11">
        <f t="shared" si="15"/>
        <v>-1101110.5</v>
      </c>
      <c r="L87" s="1">
        <f t="shared" si="17"/>
        <v>537053.909</v>
      </c>
      <c r="M87" s="2">
        <f t="shared" si="13"/>
        <v>0</v>
      </c>
      <c r="N87" s="17">
        <v>76721987</v>
      </c>
      <c r="O87" s="5">
        <v>7</v>
      </c>
      <c r="P87" s="9">
        <f t="shared" si="16"/>
        <v>0.10350175185533754</v>
      </c>
      <c r="Q87" s="7" t="s">
        <v>86</v>
      </c>
      <c r="AA87" s="1"/>
      <c r="AD87" s="1"/>
      <c r="AE87" s="19"/>
    </row>
    <row r="88" spans="1:31" ht="12.75">
      <c r="A88" t="s">
        <v>239</v>
      </c>
      <c r="B88" s="6" t="s">
        <v>39</v>
      </c>
      <c r="C88" s="32" t="s">
        <v>141</v>
      </c>
      <c r="D88" s="1">
        <v>17836682.76</v>
      </c>
      <c r="E88" s="1">
        <f>IF((D88*0.25)&lt;200000,200000,(D88*0.25))</f>
        <v>4459170.69</v>
      </c>
      <c r="F88" s="1">
        <v>1114082.5</v>
      </c>
      <c r="G88" s="1">
        <f t="shared" si="19"/>
        <v>5573253.19</v>
      </c>
      <c r="H88" s="1">
        <v>5606941.63</v>
      </c>
      <c r="I88" s="10">
        <f t="shared" si="12"/>
        <v>0.3124601847210294</v>
      </c>
      <c r="J88" s="18">
        <f t="shared" si="14"/>
        <v>0.31434890138731153</v>
      </c>
      <c r="K88" s="11">
        <f t="shared" si="15"/>
        <v>33688.43999999948</v>
      </c>
      <c r="L88" s="1">
        <f t="shared" si="17"/>
        <v>5600362.695060001</v>
      </c>
      <c r="M88" s="2">
        <f t="shared" si="13"/>
        <v>-6578.934939999133</v>
      </c>
      <c r="N88" s="17">
        <v>2735887980</v>
      </c>
      <c r="O88" s="5">
        <v>2.047</v>
      </c>
      <c r="P88" s="9">
        <f t="shared" si="16"/>
        <v>0.31398005842315047</v>
      </c>
      <c r="Q88" s="7"/>
      <c r="AA88" s="1"/>
      <c r="AD88" s="1"/>
      <c r="AE88" s="19"/>
    </row>
    <row r="89" spans="1:30" ht="12.75">
      <c r="A89" t="s">
        <v>240</v>
      </c>
      <c r="B89" s="6" t="s">
        <v>40</v>
      </c>
      <c r="C89" s="32" t="s">
        <v>142</v>
      </c>
      <c r="D89" s="1">
        <v>5549272.88</v>
      </c>
      <c r="E89" s="1">
        <f>IF((D89*0.3)&lt;200000,200000,(D89*0.3))</f>
        <v>1664781.8639999998</v>
      </c>
      <c r="F89" s="1">
        <v>0</v>
      </c>
      <c r="G89" s="1">
        <f t="shared" si="19"/>
        <v>1664781.8639999998</v>
      </c>
      <c r="H89" s="1">
        <v>404670</v>
      </c>
      <c r="I89" s="10">
        <f t="shared" si="12"/>
        <v>0.3</v>
      </c>
      <c r="J89" s="18">
        <f t="shared" si="14"/>
        <v>0.07292306735508743</v>
      </c>
      <c r="K89" s="11">
        <f t="shared" si="15"/>
        <v>-1260111.8639999998</v>
      </c>
      <c r="L89" s="1">
        <f t="shared" si="17"/>
        <v>405056.87486000004</v>
      </c>
      <c r="M89" s="2">
        <f t="shared" si="13"/>
        <v>386.8748600000399</v>
      </c>
      <c r="N89" s="17">
        <v>783475580</v>
      </c>
      <c r="O89" s="5">
        <v>0.517</v>
      </c>
      <c r="P89" s="9">
        <f t="shared" si="16"/>
        <v>0.07299278367078608</v>
      </c>
      <c r="Q89" s="7"/>
      <c r="AA89" s="1"/>
      <c r="AD89" s="1"/>
    </row>
    <row r="90" spans="1:30" ht="12.75">
      <c r="A90" t="s">
        <v>241</v>
      </c>
      <c r="B90" s="6" t="s">
        <v>40</v>
      </c>
      <c r="C90" s="32" t="s">
        <v>143</v>
      </c>
      <c r="D90" s="1">
        <v>4337086.050000001</v>
      </c>
      <c r="E90" s="1">
        <f>IF((D90*0.3)&lt;200000,200000,(D90*0.3))</f>
        <v>1301125.8150000002</v>
      </c>
      <c r="F90" s="1">
        <v>19606.4</v>
      </c>
      <c r="G90" s="1">
        <f t="shared" si="19"/>
        <v>1320732.215</v>
      </c>
      <c r="H90" s="1">
        <v>671262.95</v>
      </c>
      <c r="I90" s="10">
        <f t="shared" si="12"/>
        <v>0.30452063892068726</v>
      </c>
      <c r="J90" s="18">
        <f t="shared" si="14"/>
        <v>0.15477279958510387</v>
      </c>
      <c r="K90" s="11">
        <f t="shared" si="15"/>
        <v>-649469.2650000001</v>
      </c>
      <c r="L90" s="1">
        <f t="shared" si="17"/>
        <v>671076.6238000001</v>
      </c>
      <c r="M90" s="2">
        <f t="shared" si="13"/>
        <v>-186.32619999989402</v>
      </c>
      <c r="N90" s="17">
        <v>427437340</v>
      </c>
      <c r="O90" s="5">
        <v>1.57</v>
      </c>
      <c r="P90" s="9">
        <f t="shared" si="16"/>
        <v>0.1547298384361085</v>
      </c>
      <c r="Q90" s="7"/>
      <c r="AA90" s="1"/>
      <c r="AD90" s="1"/>
    </row>
    <row r="91" spans="1:30" ht="12.75">
      <c r="A91" s="47" t="s">
        <v>281</v>
      </c>
      <c r="B91" s="6" t="s">
        <v>47</v>
      </c>
      <c r="C91" s="32" t="s">
        <v>282</v>
      </c>
      <c r="D91" s="1">
        <v>4257992.72</v>
      </c>
      <c r="E91" s="1">
        <f>IF((D91*0.3)&lt;200000,200000,(D91*0.3))</f>
        <v>1277397.8159999999</v>
      </c>
      <c r="F91" s="1">
        <v>0</v>
      </c>
      <c r="G91" s="1">
        <f t="shared" si="19"/>
        <v>1277397.8159999999</v>
      </c>
      <c r="H91" s="1">
        <v>832600</v>
      </c>
      <c r="I91" s="10">
        <f t="shared" si="12"/>
        <v>0.3</v>
      </c>
      <c r="J91" s="18">
        <f t="shared" si="14"/>
        <v>0.19553814549499748</v>
      </c>
      <c r="K91" s="11">
        <f t="shared" si="15"/>
        <v>-444797.8159999999</v>
      </c>
      <c r="L91" s="1">
        <f t="shared" si="17"/>
        <v>832580.669465</v>
      </c>
      <c r="M91" s="2">
        <f t="shared" si="13"/>
        <v>-19.330534999957308</v>
      </c>
      <c r="N91" s="17">
        <v>86772347</v>
      </c>
      <c r="O91" s="5">
        <v>9.595</v>
      </c>
      <c r="P91" s="9">
        <f t="shared" si="16"/>
        <v>0.1955336056715945</v>
      </c>
      <c r="Q91" s="7"/>
      <c r="AA91" s="1"/>
      <c r="AD91" s="1"/>
    </row>
    <row r="92" spans="1:30" s="12" customFormat="1" ht="12.75">
      <c r="A92" t="s">
        <v>242</v>
      </c>
      <c r="B92" s="6" t="s">
        <v>47</v>
      </c>
      <c r="C92" s="32" t="s">
        <v>84</v>
      </c>
      <c r="D92" s="1">
        <v>9470286.100000001</v>
      </c>
      <c r="E92" s="1">
        <f>IF((D92*0.25)&lt;200000,200000,(D92*0.25))</f>
        <v>2367571.5250000004</v>
      </c>
      <c r="F92" s="1">
        <v>0</v>
      </c>
      <c r="G92" s="1">
        <f t="shared" si="19"/>
        <v>2367571.5250000004</v>
      </c>
      <c r="H92" s="1">
        <v>195000</v>
      </c>
      <c r="I92" s="10">
        <f t="shared" si="12"/>
        <v>0.25</v>
      </c>
      <c r="J92" s="18">
        <f t="shared" si="14"/>
        <v>0.020590719006894624</v>
      </c>
      <c r="K92" s="11">
        <f t="shared" si="15"/>
        <v>-2172571.5250000004</v>
      </c>
      <c r="L92" s="1">
        <f t="shared" si="17"/>
        <v>194951.80509</v>
      </c>
      <c r="M92" s="2">
        <f t="shared" si="13"/>
        <v>-48.19490999999107</v>
      </c>
      <c r="N92" s="17">
        <v>51438471</v>
      </c>
      <c r="O92" s="5">
        <v>3.79</v>
      </c>
      <c r="P92" s="9">
        <f t="shared" si="16"/>
        <v>0.020585629941000407</v>
      </c>
      <c r="Q92" s="13"/>
      <c r="Z92" s="14"/>
      <c r="AA92" s="1"/>
      <c r="AC92" s="14"/>
      <c r="AD92" s="1"/>
    </row>
    <row r="93" spans="1:30" ht="12.75">
      <c r="A93" t="s">
        <v>243</v>
      </c>
      <c r="B93" s="6" t="s">
        <v>47</v>
      </c>
      <c r="C93" s="32" t="s">
        <v>144</v>
      </c>
      <c r="D93" s="1">
        <v>3947919.1599999997</v>
      </c>
      <c r="E93" s="1">
        <f>IF((D93*0.3)&lt;200000,200000,(D93*0.3))</f>
        <v>1184375.748</v>
      </c>
      <c r="F93" s="1">
        <v>0</v>
      </c>
      <c r="G93" s="1">
        <f t="shared" si="19"/>
        <v>1184375.748</v>
      </c>
      <c r="H93" s="1">
        <v>75000</v>
      </c>
      <c r="I93" s="10">
        <f t="shared" si="12"/>
        <v>0.3</v>
      </c>
      <c r="J93" s="18">
        <f t="shared" si="14"/>
        <v>0.01899734947966868</v>
      </c>
      <c r="K93" s="11">
        <f t="shared" si="15"/>
        <v>-1109375.748</v>
      </c>
      <c r="L93" s="1">
        <f t="shared" si="17"/>
        <v>75003.692057</v>
      </c>
      <c r="M93" s="11">
        <f t="shared" si="13"/>
        <v>3.6920569999929285</v>
      </c>
      <c r="N93" s="17">
        <v>35904113</v>
      </c>
      <c r="O93" s="5">
        <v>2.089</v>
      </c>
      <c r="P93" s="9">
        <f t="shared" si="16"/>
        <v>0.018998284670297048</v>
      </c>
      <c r="Q93" s="7"/>
      <c r="AA93" s="1"/>
      <c r="AD93" s="1"/>
    </row>
    <row r="94" spans="1:31" ht="12.75">
      <c r="A94" t="s">
        <v>244</v>
      </c>
      <c r="B94" s="6" t="s">
        <v>41</v>
      </c>
      <c r="C94" s="32" t="s">
        <v>145</v>
      </c>
      <c r="D94" s="1">
        <v>4022005.85</v>
      </c>
      <c r="E94" s="1">
        <f>IF((D94*0.3)&lt;200000,200000,(D94*0.3))</f>
        <v>1206601.755</v>
      </c>
      <c r="F94" s="1">
        <v>0</v>
      </c>
      <c r="G94" s="1">
        <f t="shared" si="19"/>
        <v>1206601.755</v>
      </c>
      <c r="H94" s="1">
        <v>905473</v>
      </c>
      <c r="I94" s="10">
        <f t="shared" si="12"/>
        <v>0.3</v>
      </c>
      <c r="J94" s="18">
        <f t="shared" si="14"/>
        <v>0.22512970735733762</v>
      </c>
      <c r="K94" s="11">
        <f t="shared" si="15"/>
        <v>-301128.7549999999</v>
      </c>
      <c r="L94" s="1">
        <f t="shared" si="17"/>
        <v>905521.9162499999</v>
      </c>
      <c r="M94" s="2">
        <f t="shared" si="13"/>
        <v>48.9162499998929</v>
      </c>
      <c r="N94" s="17">
        <v>101938750</v>
      </c>
      <c r="O94" s="5">
        <v>8.883</v>
      </c>
      <c r="P94" s="9">
        <f t="shared" si="16"/>
        <v>0.22514186951020965</v>
      </c>
      <c r="Q94" s="7"/>
      <c r="AA94" s="1"/>
      <c r="AD94" s="1"/>
      <c r="AE94" s="19"/>
    </row>
    <row r="95" spans="1:31" s="12" customFormat="1" ht="12.75">
      <c r="A95" t="s">
        <v>245</v>
      </c>
      <c r="B95" s="6" t="s">
        <v>41</v>
      </c>
      <c r="C95" s="32" t="s">
        <v>146</v>
      </c>
      <c r="D95" s="1">
        <v>20494106.9</v>
      </c>
      <c r="E95" s="1">
        <f>IF((D95*0.25)&lt;200000,200000,(D95*0.25))</f>
        <v>5123526.725</v>
      </c>
      <c r="F95" s="1">
        <v>773723.74</v>
      </c>
      <c r="G95" s="1">
        <f t="shared" si="19"/>
        <v>5897250.465</v>
      </c>
      <c r="H95" s="1">
        <v>2637161.06</v>
      </c>
      <c r="I95" s="10">
        <f t="shared" si="12"/>
        <v>0.28775347439024046</v>
      </c>
      <c r="J95" s="18">
        <f t="shared" si="14"/>
        <v>0.12867899405755517</v>
      </c>
      <c r="K95" s="11">
        <f t="shared" si="15"/>
        <v>-3260089.405</v>
      </c>
      <c r="L95" s="1">
        <f t="shared" si="17"/>
        <v>2637437.14795</v>
      </c>
      <c r="M95" s="11">
        <f t="shared" si="13"/>
        <v>276.08795000007376</v>
      </c>
      <c r="N95" s="17">
        <v>821887550</v>
      </c>
      <c r="O95" s="5">
        <v>3.209</v>
      </c>
      <c r="P95" s="9">
        <f t="shared" si="16"/>
        <v>0.1286924656350846</v>
      </c>
      <c r="Q95" s="13"/>
      <c r="Z95" s="14"/>
      <c r="AA95" s="1"/>
      <c r="AC95" s="14"/>
      <c r="AD95" s="1"/>
      <c r="AE95" s="34"/>
    </row>
    <row r="96" spans="1:31" ht="12.75">
      <c r="A96" t="s">
        <v>246</v>
      </c>
      <c r="B96" s="6" t="s">
        <v>41</v>
      </c>
      <c r="C96" s="32" t="s">
        <v>147</v>
      </c>
      <c r="D96" s="1">
        <v>3980623.79</v>
      </c>
      <c r="E96" s="1">
        <f>IF((D96*0.3)&lt;200000,200000,(D96*0.3))</f>
        <v>1194187.1369999999</v>
      </c>
      <c r="F96" s="1">
        <v>13739.38</v>
      </c>
      <c r="G96" s="1">
        <f t="shared" si="19"/>
        <v>1207926.5169999998</v>
      </c>
      <c r="H96" s="1">
        <v>914457</v>
      </c>
      <c r="I96" s="10">
        <f t="shared" si="12"/>
        <v>0.3034515645599354</v>
      </c>
      <c r="J96" s="18">
        <f t="shared" si="14"/>
        <v>0.22972705993901524</v>
      </c>
      <c r="K96" s="11">
        <f t="shared" si="15"/>
        <v>-293469.51699999976</v>
      </c>
      <c r="L96" s="1">
        <f t="shared" si="17"/>
        <v>914321.3759399999</v>
      </c>
      <c r="M96" s="2">
        <f t="shared" si="13"/>
        <v>-135.62406000006013</v>
      </c>
      <c r="N96" s="17">
        <v>97154540</v>
      </c>
      <c r="O96" s="5">
        <v>9.411</v>
      </c>
      <c r="P96" s="9">
        <f t="shared" si="16"/>
        <v>0.22969298888202644</v>
      </c>
      <c r="Q96" s="7"/>
      <c r="AA96" s="1"/>
      <c r="AD96" s="1"/>
      <c r="AE96" s="19"/>
    </row>
    <row r="97" spans="1:31" ht="12.75">
      <c r="A97" t="s">
        <v>247</v>
      </c>
      <c r="B97" s="6" t="s">
        <v>53</v>
      </c>
      <c r="C97" s="32" t="s">
        <v>69</v>
      </c>
      <c r="D97" s="1">
        <v>2951218.76</v>
      </c>
      <c r="E97" s="1">
        <f>IF((D97*0.3)&lt;200000,200000,(D97*0.3))</f>
        <v>885365.6279999999</v>
      </c>
      <c r="F97" s="1">
        <v>0</v>
      </c>
      <c r="G97" s="1">
        <f t="shared" si="19"/>
        <v>885365.6279999999</v>
      </c>
      <c r="H97" s="1">
        <v>164087</v>
      </c>
      <c r="I97" s="10">
        <f t="shared" si="12"/>
        <v>0.3</v>
      </c>
      <c r="J97" s="18">
        <f t="shared" si="14"/>
        <v>0.055599741443768814</v>
      </c>
      <c r="K97" s="11">
        <f t="shared" si="15"/>
        <v>-721278.6279999999</v>
      </c>
      <c r="L97" s="1">
        <f t="shared" si="17"/>
        <v>109290.375882</v>
      </c>
      <c r="M97" s="2">
        <f t="shared" si="13"/>
        <v>-54796.62411800001</v>
      </c>
      <c r="N97" s="17">
        <v>21607429</v>
      </c>
      <c r="O97" s="5">
        <v>5.058</v>
      </c>
      <c r="P97" s="9">
        <f t="shared" si="16"/>
        <v>0.037032285563947824</v>
      </c>
      <c r="Q97" s="24" t="s">
        <v>86</v>
      </c>
      <c r="AA97" s="1"/>
      <c r="AD97" s="1"/>
      <c r="AE97" s="19"/>
    </row>
    <row r="98" spans="1:31" ht="12.75">
      <c r="A98" s="47" t="s">
        <v>304</v>
      </c>
      <c r="B98" s="6" t="s">
        <v>305</v>
      </c>
      <c r="C98" s="32" t="s">
        <v>306</v>
      </c>
      <c r="D98" s="1">
        <v>1190438.2</v>
      </c>
      <c r="E98" s="1">
        <f>IF((D98*0.3)&lt;200000,200000,(D98*0.3))</f>
        <v>357131.45999999996</v>
      </c>
      <c r="F98" s="1">
        <v>25108.4</v>
      </c>
      <c r="G98" s="1">
        <f t="shared" si="19"/>
        <v>382239.86</v>
      </c>
      <c r="H98" s="1">
        <v>19817.92</v>
      </c>
      <c r="I98" s="10">
        <f t="shared" si="12"/>
        <v>0.32109172907925837</v>
      </c>
      <c r="J98" s="18">
        <f>H98/D98</f>
        <v>0.016647584057702447</v>
      </c>
      <c r="K98" s="11">
        <f>H98-G98</f>
        <v>-362421.94</v>
      </c>
      <c r="L98" s="1">
        <f>(N98*O98)/1000</f>
        <v>19807.653824999998</v>
      </c>
      <c r="M98" s="2">
        <f>L98-H98</f>
        <v>-10.266175000000658</v>
      </c>
      <c r="N98" s="17">
        <v>42597105</v>
      </c>
      <c r="O98" s="5">
        <v>0.465</v>
      </c>
      <c r="P98" s="9">
        <f t="shared" si="16"/>
        <v>0.016638960195497758</v>
      </c>
      <c r="Q98" s="24"/>
      <c r="AA98" s="1"/>
      <c r="AD98" s="1"/>
      <c r="AE98" s="19"/>
    </row>
    <row r="99" spans="1:30" ht="12.75">
      <c r="A99" t="s">
        <v>248</v>
      </c>
      <c r="B99" s="6" t="s">
        <v>42</v>
      </c>
      <c r="C99" s="32" t="s">
        <v>148</v>
      </c>
      <c r="D99" s="1">
        <v>9889576.03</v>
      </c>
      <c r="E99" s="1">
        <f>IF((D99*0.25)&lt;200000,200000,(D99*0.25))</f>
        <v>2472394.0075</v>
      </c>
      <c r="F99" s="1">
        <v>2296.63</v>
      </c>
      <c r="G99" s="1">
        <f t="shared" si="19"/>
        <v>2474690.6374999997</v>
      </c>
      <c r="H99" s="1">
        <v>1862823.882</v>
      </c>
      <c r="I99" s="10">
        <f t="shared" si="12"/>
        <v>0.2502322273465549</v>
      </c>
      <c r="J99" s="18">
        <f t="shared" si="14"/>
        <v>0.18836236016075203</v>
      </c>
      <c r="K99" s="11">
        <f t="shared" si="15"/>
        <v>-611866.7554999997</v>
      </c>
      <c r="L99" s="1">
        <f t="shared" si="17"/>
        <v>1862823.882</v>
      </c>
      <c r="M99" s="11">
        <f t="shared" si="13"/>
        <v>0</v>
      </c>
      <c r="N99" s="17">
        <v>743939250</v>
      </c>
      <c r="O99" s="5">
        <v>2.504</v>
      </c>
      <c r="P99" s="9">
        <f t="shared" si="16"/>
        <v>0.18836236016075203</v>
      </c>
      <c r="Q99" s="7"/>
      <c r="AA99" s="1"/>
      <c r="AD99" s="1"/>
    </row>
    <row r="100" spans="1:30" ht="12.75">
      <c r="A100" t="s">
        <v>249</v>
      </c>
      <c r="B100" s="6" t="s">
        <v>42</v>
      </c>
      <c r="C100" s="32" t="s">
        <v>149</v>
      </c>
      <c r="D100" s="1">
        <v>3261858.2600000002</v>
      </c>
      <c r="E100" s="1">
        <f>IF((D100*0.3)&lt;200000,200000,(D100*0.3))</f>
        <v>978557.478</v>
      </c>
      <c r="F100" s="1">
        <v>6362.14</v>
      </c>
      <c r="G100" s="1">
        <f t="shared" si="19"/>
        <v>984919.618</v>
      </c>
      <c r="H100" s="1">
        <v>431302</v>
      </c>
      <c r="I100" s="10">
        <f t="shared" si="12"/>
        <v>0.3019504648862333</v>
      </c>
      <c r="J100" s="18">
        <f t="shared" si="14"/>
        <v>0.1322258558224415</v>
      </c>
      <c r="K100" s="11">
        <f t="shared" si="15"/>
        <v>-553617.618</v>
      </c>
      <c r="L100" s="1">
        <f t="shared" si="17"/>
        <v>431324.67552</v>
      </c>
      <c r="M100" s="2">
        <f t="shared" si="13"/>
        <v>22.675519999989774</v>
      </c>
      <c r="N100" s="17">
        <v>60308260</v>
      </c>
      <c r="O100" s="5">
        <v>7.152</v>
      </c>
      <c r="P100" s="9">
        <f t="shared" si="16"/>
        <v>0.1322328075408157</v>
      </c>
      <c r="Q100" s="7"/>
      <c r="AA100" s="1"/>
      <c r="AD100" s="1"/>
    </row>
    <row r="101" spans="1:30" ht="12.75">
      <c r="A101" t="s">
        <v>250</v>
      </c>
      <c r="B101" s="6" t="s">
        <v>43</v>
      </c>
      <c r="C101" s="32" t="s">
        <v>292</v>
      </c>
      <c r="D101" s="1">
        <v>2023687.1500000001</v>
      </c>
      <c r="E101" s="1">
        <f>IF((D101*0.3)&lt;200000,200000,(D101*0.3))</f>
        <v>607106.145</v>
      </c>
      <c r="F101" s="1">
        <v>3088.39</v>
      </c>
      <c r="G101" s="1">
        <f t="shared" si="19"/>
        <v>610194.535</v>
      </c>
      <c r="H101" s="1">
        <v>74228.81</v>
      </c>
      <c r="I101" s="10">
        <f t="shared" si="12"/>
        <v>0.30152612028000475</v>
      </c>
      <c r="J101" s="18">
        <f t="shared" si="14"/>
        <v>0.036679982871858426</v>
      </c>
      <c r="K101" s="11">
        <f t="shared" si="15"/>
        <v>-535965.7250000001</v>
      </c>
      <c r="L101" s="1">
        <f t="shared" si="17"/>
        <v>74232.233886</v>
      </c>
      <c r="M101" s="11">
        <f t="shared" si="13"/>
        <v>3.4238860000041313</v>
      </c>
      <c r="N101" s="17">
        <v>25784034</v>
      </c>
      <c r="O101" s="5">
        <v>2.879</v>
      </c>
      <c r="P101" s="9">
        <f t="shared" si="16"/>
        <v>0.036681674776657056</v>
      </c>
      <c r="Q101" s="7"/>
      <c r="AA101" s="1"/>
      <c r="AD101" s="1"/>
    </row>
    <row r="102" spans="1:31" ht="12.75">
      <c r="A102" t="s">
        <v>251</v>
      </c>
      <c r="B102" s="6" t="s">
        <v>44</v>
      </c>
      <c r="C102" s="32" t="s">
        <v>44</v>
      </c>
      <c r="D102" s="1">
        <v>28378558.23</v>
      </c>
      <c r="E102" s="1">
        <f>IF((D102*0.25)&lt;200000,200000,(D102*0.25))</f>
        <v>7094639.5575</v>
      </c>
      <c r="F102" s="1">
        <v>650000</v>
      </c>
      <c r="G102" s="1">
        <f t="shared" si="19"/>
        <v>7744639.5575</v>
      </c>
      <c r="H102" s="1">
        <v>6162349.01</v>
      </c>
      <c r="I102" s="10">
        <f t="shared" si="12"/>
        <v>0.2729046167438084</v>
      </c>
      <c r="J102" s="18">
        <f t="shared" si="14"/>
        <v>0.21714806510098028</v>
      </c>
      <c r="K102" s="11">
        <f t="shared" si="15"/>
        <v>-1582290.5475000003</v>
      </c>
      <c r="L102" s="1">
        <f t="shared" si="17"/>
        <v>6161882.14287</v>
      </c>
      <c r="M102" s="2">
        <f t="shared" si="13"/>
        <v>-466.86713000014424</v>
      </c>
      <c r="N102" s="17">
        <v>1724568190</v>
      </c>
      <c r="O102" s="5">
        <v>3.573</v>
      </c>
      <c r="P102" s="9">
        <f t="shared" si="16"/>
        <v>0.2171316136968527</v>
      </c>
      <c r="Q102" s="7"/>
      <c r="AA102" s="1"/>
      <c r="AD102" s="1"/>
      <c r="AE102" s="19"/>
    </row>
    <row r="103" spans="1:30" ht="12.75">
      <c r="A103" t="s">
        <v>252</v>
      </c>
      <c r="B103" s="6" t="s">
        <v>54</v>
      </c>
      <c r="C103" s="32" t="s">
        <v>150</v>
      </c>
      <c r="D103" s="1">
        <v>3678106.9699999997</v>
      </c>
      <c r="E103" s="1">
        <f>IF((D103*0.3)&lt;200000,200000,(D103*0.3))</f>
        <v>1103432.0909999998</v>
      </c>
      <c r="F103" s="1">
        <v>235967.64</v>
      </c>
      <c r="G103" s="1">
        <f t="shared" si="19"/>
        <v>1339399.7309999997</v>
      </c>
      <c r="H103" s="1">
        <v>584000</v>
      </c>
      <c r="I103" s="10">
        <f aca="true" t="shared" si="20" ref="I103:I120">(E103+F103)/D103</f>
        <v>0.36415464311523266</v>
      </c>
      <c r="J103" s="18">
        <f t="shared" si="14"/>
        <v>0.15877732887143303</v>
      </c>
      <c r="K103" s="11">
        <f t="shared" si="15"/>
        <v>-755399.7309999997</v>
      </c>
      <c r="L103" s="1">
        <f t="shared" si="17"/>
        <v>584386.4299499999</v>
      </c>
      <c r="M103" s="11">
        <f aca="true" t="shared" si="21" ref="M103:M120">L103-H103</f>
        <v>386.42994999990333</v>
      </c>
      <c r="N103" s="17">
        <v>254634610</v>
      </c>
      <c r="O103" s="5">
        <v>2.295</v>
      </c>
      <c r="P103" s="9">
        <f t="shared" si="16"/>
        <v>0.1588823910550921</v>
      </c>
      <c r="Q103" s="7"/>
      <c r="AA103" s="1"/>
      <c r="AD103" s="1"/>
    </row>
    <row r="104" spans="1:30" ht="12.75">
      <c r="A104" t="s">
        <v>253</v>
      </c>
      <c r="B104" s="6" t="s">
        <v>54</v>
      </c>
      <c r="C104" s="32" t="s">
        <v>63</v>
      </c>
      <c r="D104" s="1">
        <v>19362721.419999998</v>
      </c>
      <c r="E104" s="1">
        <f>IF((D104*0.25)&lt;200000,200000,(D104*0.25))</f>
        <v>4840680.3549999995</v>
      </c>
      <c r="F104" s="1">
        <v>1157745.67</v>
      </c>
      <c r="G104" s="1">
        <f t="shared" si="19"/>
        <v>5998426.024999999</v>
      </c>
      <c r="H104" s="1">
        <v>1100000</v>
      </c>
      <c r="I104" s="10">
        <f t="shared" si="20"/>
        <v>0.3097925077207458</v>
      </c>
      <c r="J104" s="18">
        <f t="shared" si="14"/>
        <v>0.05681019605352563</v>
      </c>
      <c r="K104" s="11">
        <f t="shared" si="15"/>
        <v>-4898426.024999999</v>
      </c>
      <c r="L104" s="1">
        <f t="shared" si="17"/>
        <v>1100110.488832</v>
      </c>
      <c r="M104" s="2">
        <f t="shared" si="21"/>
        <v>110.48883199994452</v>
      </c>
      <c r="N104" s="17">
        <v>252782741</v>
      </c>
      <c r="O104" s="5">
        <v>4.352</v>
      </c>
      <c r="P104" s="9">
        <f t="shared" si="16"/>
        <v>0.056815902319168936</v>
      </c>
      <c r="Q104" s="7"/>
      <c r="AA104" s="1"/>
      <c r="AD104" s="1"/>
    </row>
    <row r="105" spans="1:30" ht="12.75">
      <c r="A105" t="s">
        <v>254</v>
      </c>
      <c r="B105" s="6" t="s">
        <v>45</v>
      </c>
      <c r="C105" s="32" t="s">
        <v>151</v>
      </c>
      <c r="D105" s="1">
        <v>1625457.7000000002</v>
      </c>
      <c r="E105" s="1">
        <f>IF((D105*0.3)&lt;200000,200000,(D105*0.3))</f>
        <v>487637.31000000006</v>
      </c>
      <c r="F105" s="1">
        <v>0</v>
      </c>
      <c r="G105" s="1">
        <f t="shared" si="19"/>
        <v>487637.31000000006</v>
      </c>
      <c r="H105" s="1">
        <v>257823.44</v>
      </c>
      <c r="I105" s="10">
        <f t="shared" si="20"/>
        <v>0.3</v>
      </c>
      <c r="J105" s="18">
        <f t="shared" si="14"/>
        <v>0.1586159024624264</v>
      </c>
      <c r="K105" s="11">
        <f t="shared" si="15"/>
        <v>-229813.87000000005</v>
      </c>
      <c r="L105" s="1">
        <f t="shared" si="17"/>
        <v>259903.533211</v>
      </c>
      <c r="M105" s="11">
        <f t="shared" si="21"/>
        <v>2080.0932109999994</v>
      </c>
      <c r="N105" s="17">
        <v>36012683</v>
      </c>
      <c r="O105" s="5">
        <v>7.217</v>
      </c>
      <c r="P105" s="9">
        <f t="shared" si="16"/>
        <v>0.15989559938163878</v>
      </c>
      <c r="Q105" s="7"/>
      <c r="AA105" s="1"/>
      <c r="AD105" s="1"/>
    </row>
    <row r="106" spans="1:31" ht="12.75">
      <c r="A106" t="s">
        <v>255</v>
      </c>
      <c r="B106" s="6" t="s">
        <v>45</v>
      </c>
      <c r="C106" s="32" t="s">
        <v>152</v>
      </c>
      <c r="D106" s="1">
        <v>1516767.86</v>
      </c>
      <c r="E106" s="1">
        <f>IF((D106*0.3)&lt;200000,200000,(D106*0.3))</f>
        <v>455030.358</v>
      </c>
      <c r="F106" s="1">
        <v>0</v>
      </c>
      <c r="G106" s="1">
        <f t="shared" si="19"/>
        <v>455030.358</v>
      </c>
      <c r="H106" s="1">
        <v>231952.78</v>
      </c>
      <c r="I106" s="10">
        <f t="shared" si="20"/>
        <v>0.3</v>
      </c>
      <c r="J106" s="18">
        <f t="shared" si="14"/>
        <v>0.15292569556425067</v>
      </c>
      <c r="K106" s="11">
        <f t="shared" si="15"/>
        <v>-223077.578</v>
      </c>
      <c r="L106" s="1">
        <f t="shared" si="17"/>
        <v>231918.15163400004</v>
      </c>
      <c r="M106" s="2">
        <f t="shared" si="21"/>
        <v>-34.628365999960806</v>
      </c>
      <c r="N106" s="17">
        <v>28138577</v>
      </c>
      <c r="O106" s="5">
        <v>8.242</v>
      </c>
      <c r="P106" s="9">
        <f t="shared" si="16"/>
        <v>0.1529028651978425</v>
      </c>
      <c r="Q106" s="7"/>
      <c r="AA106" s="1"/>
      <c r="AD106" s="1"/>
      <c r="AE106" s="19"/>
    </row>
    <row r="107" spans="1:30" ht="12.75">
      <c r="A107" t="s">
        <v>256</v>
      </c>
      <c r="B107" s="6" t="s">
        <v>46</v>
      </c>
      <c r="C107" s="32" t="s">
        <v>153</v>
      </c>
      <c r="D107" s="1">
        <v>15410256.64</v>
      </c>
      <c r="E107" s="1">
        <f aca="true" t="shared" si="22" ref="E107:E113">IF((D107*0.25)&lt;200000,200000,(D107*0.25))</f>
        <v>3852564.16</v>
      </c>
      <c r="F107" s="1">
        <v>464593.64</v>
      </c>
      <c r="G107" s="1">
        <f t="shared" si="19"/>
        <v>4317157.8</v>
      </c>
      <c r="H107" s="1">
        <v>3904000</v>
      </c>
      <c r="I107" s="10">
        <f t="shared" si="20"/>
        <v>0.28014833891825436</v>
      </c>
      <c r="J107" s="18">
        <f t="shared" si="14"/>
        <v>0.253337766605813</v>
      </c>
      <c r="K107" s="11">
        <f t="shared" si="15"/>
        <v>-413157.7999999998</v>
      </c>
      <c r="L107" s="1">
        <f t="shared" si="17"/>
        <v>3903518.1941799996</v>
      </c>
      <c r="M107" s="2">
        <f t="shared" si="21"/>
        <v>-481.8058200003579</v>
      </c>
      <c r="N107" s="17">
        <v>1550245510</v>
      </c>
      <c r="O107" s="5">
        <v>2.518</v>
      </c>
      <c r="P107" s="9">
        <f t="shared" si="16"/>
        <v>0.25330650133676164</v>
      </c>
      <c r="Q107" s="7"/>
      <c r="AA107" s="1"/>
      <c r="AD107" s="1"/>
    </row>
    <row r="108" spans="1:30" ht="12.75">
      <c r="A108" t="s">
        <v>257</v>
      </c>
      <c r="B108" s="6" t="s">
        <v>46</v>
      </c>
      <c r="C108" s="32" t="s">
        <v>83</v>
      </c>
      <c r="D108" s="1">
        <v>15131690.2</v>
      </c>
      <c r="E108" s="1">
        <f t="shared" si="22"/>
        <v>3782922.55</v>
      </c>
      <c r="F108" s="1">
        <v>402051.6</v>
      </c>
      <c r="G108" s="1">
        <f t="shared" si="19"/>
        <v>4184974.15</v>
      </c>
      <c r="H108" s="1">
        <v>1200000</v>
      </c>
      <c r="I108" s="10">
        <f t="shared" si="20"/>
        <v>0.2765701712555548</v>
      </c>
      <c r="J108" s="18">
        <f t="shared" si="14"/>
        <v>0.07930376475722455</v>
      </c>
      <c r="K108" s="11">
        <f t="shared" si="15"/>
        <v>-2984974.15</v>
      </c>
      <c r="L108" s="1">
        <f t="shared" si="17"/>
        <v>1199804.58774</v>
      </c>
      <c r="M108" s="2">
        <f t="shared" si="21"/>
        <v>-195.41225999989547</v>
      </c>
      <c r="N108" s="17">
        <v>649596420</v>
      </c>
      <c r="O108" s="5">
        <v>1.847</v>
      </c>
      <c r="P108" s="9">
        <f t="shared" si="16"/>
        <v>0.07929085065064312</v>
      </c>
      <c r="Q108" s="7"/>
      <c r="AA108" s="1"/>
      <c r="AD108" s="1"/>
    </row>
    <row r="109" spans="1:30" ht="12.75">
      <c r="A109" t="s">
        <v>258</v>
      </c>
      <c r="B109" s="6" t="s">
        <v>46</v>
      </c>
      <c r="C109" s="32" t="s">
        <v>55</v>
      </c>
      <c r="D109" s="1">
        <v>17981753.08</v>
      </c>
      <c r="E109" s="1">
        <f t="shared" si="22"/>
        <v>4495438.27</v>
      </c>
      <c r="F109" s="1">
        <v>263308.68</v>
      </c>
      <c r="G109" s="1">
        <f t="shared" si="19"/>
        <v>4758746.949999999</v>
      </c>
      <c r="H109" s="1">
        <v>1246526.37</v>
      </c>
      <c r="I109" s="10">
        <f t="shared" si="20"/>
        <v>0.2646431039748211</v>
      </c>
      <c r="J109" s="18">
        <f t="shared" si="14"/>
        <v>0.06932173767787052</v>
      </c>
      <c r="K109" s="11">
        <f t="shared" si="15"/>
        <v>-3512220.579999999</v>
      </c>
      <c r="L109" s="1">
        <f t="shared" si="17"/>
        <v>1245425.2058400002</v>
      </c>
      <c r="M109" s="11">
        <f t="shared" si="21"/>
        <v>-1101.1641599999275</v>
      </c>
      <c r="N109" s="17">
        <v>1584510440</v>
      </c>
      <c r="O109" s="5">
        <v>0.786</v>
      </c>
      <c r="P109" s="9">
        <f t="shared" si="16"/>
        <v>0.06926049981329185</v>
      </c>
      <c r="Q109" s="7"/>
      <c r="AA109" s="1"/>
      <c r="AD109" s="1"/>
    </row>
    <row r="110" spans="1:30" s="12" customFormat="1" ht="13.5" customHeight="1">
      <c r="A110" t="s">
        <v>259</v>
      </c>
      <c r="B110" s="6" t="s">
        <v>46</v>
      </c>
      <c r="C110" s="32" t="s">
        <v>154</v>
      </c>
      <c r="D110" s="1">
        <v>41183062.48</v>
      </c>
      <c r="E110" s="1">
        <f t="shared" si="22"/>
        <v>10295765.62</v>
      </c>
      <c r="F110" s="1">
        <v>679899.57</v>
      </c>
      <c r="G110" s="1">
        <f t="shared" si="19"/>
        <v>10975665.19</v>
      </c>
      <c r="H110" s="1">
        <v>2595350</v>
      </c>
      <c r="I110" s="10">
        <f t="shared" si="20"/>
        <v>0.2665092037613809</v>
      </c>
      <c r="J110" s="18">
        <f t="shared" si="14"/>
        <v>0.06301983980089866</v>
      </c>
      <c r="K110" s="11">
        <f t="shared" si="15"/>
        <v>-8380315.1899999995</v>
      </c>
      <c r="L110" s="1">
        <f t="shared" si="17"/>
        <v>2595591.82008</v>
      </c>
      <c r="M110" s="2">
        <f t="shared" si="21"/>
        <v>241.82007999997586</v>
      </c>
      <c r="N110" s="17">
        <v>626500560</v>
      </c>
      <c r="O110" s="5">
        <v>4.143</v>
      </c>
      <c r="P110" s="9">
        <f t="shared" si="16"/>
        <v>0.06302571163425533</v>
      </c>
      <c r="Q110" s="13"/>
      <c r="Z110" s="14"/>
      <c r="AA110" s="1"/>
      <c r="AC110" s="14"/>
      <c r="AD110" s="1"/>
    </row>
    <row r="111" spans="1:30" ht="13.5" customHeight="1">
      <c r="A111" t="s">
        <v>260</v>
      </c>
      <c r="B111" s="6" t="s">
        <v>46</v>
      </c>
      <c r="C111" s="32" t="s">
        <v>155</v>
      </c>
      <c r="D111" s="1">
        <v>28244334.61</v>
      </c>
      <c r="E111" s="1">
        <f t="shared" si="22"/>
        <v>7061083.6525</v>
      </c>
      <c r="F111" s="1">
        <v>418806.28</v>
      </c>
      <c r="G111" s="1">
        <f t="shared" si="19"/>
        <v>7479889.9325</v>
      </c>
      <c r="H111" s="1">
        <v>500000</v>
      </c>
      <c r="I111" s="10">
        <f t="shared" si="20"/>
        <v>0.2648279747348596</v>
      </c>
      <c r="J111" s="18">
        <f t="shared" si="14"/>
        <v>0.01770266522132808</v>
      </c>
      <c r="K111" s="11">
        <f t="shared" si="15"/>
        <v>-6979889.9325</v>
      </c>
      <c r="L111" s="1">
        <f t="shared" si="17"/>
        <v>500017.060296</v>
      </c>
      <c r="M111" s="11">
        <f t="shared" si="21"/>
        <v>17.060295999981463</v>
      </c>
      <c r="N111" s="17">
        <v>337393428</v>
      </c>
      <c r="O111" s="5">
        <v>1.482</v>
      </c>
      <c r="P111" s="9">
        <f t="shared" si="16"/>
        <v>0.01770326924674541</v>
      </c>
      <c r="Q111" s="7"/>
      <c r="AA111" s="1"/>
      <c r="AD111" s="1"/>
    </row>
    <row r="112" spans="1:31" ht="13.5" customHeight="1">
      <c r="A112" t="s">
        <v>261</v>
      </c>
      <c r="B112" s="6" t="s">
        <v>46</v>
      </c>
      <c r="C112" s="32" t="s">
        <v>159</v>
      </c>
      <c r="D112" s="1">
        <v>9514160.780000001</v>
      </c>
      <c r="E112" s="1">
        <f t="shared" si="22"/>
        <v>2378540.1950000003</v>
      </c>
      <c r="F112" s="1">
        <v>243119.79</v>
      </c>
      <c r="G112" s="1">
        <f t="shared" si="19"/>
        <v>2621659.9850000003</v>
      </c>
      <c r="H112" s="1">
        <v>2491537</v>
      </c>
      <c r="I112" s="10">
        <f t="shared" si="20"/>
        <v>0.27555346662956015</v>
      </c>
      <c r="J112" s="18">
        <f t="shared" si="14"/>
        <v>0.2618766970217209</v>
      </c>
      <c r="K112" s="11">
        <f t="shared" si="15"/>
        <v>-130122.98500000034</v>
      </c>
      <c r="L112" s="1">
        <f t="shared" si="17"/>
        <v>2491173.5893800003</v>
      </c>
      <c r="M112" s="11">
        <f t="shared" si="21"/>
        <v>-363.4106199997477</v>
      </c>
      <c r="N112" s="17">
        <v>1654165730</v>
      </c>
      <c r="O112" s="5">
        <v>1.506</v>
      </c>
      <c r="P112" s="9">
        <f t="shared" si="16"/>
        <v>0.26183850020873833</v>
      </c>
      <c r="Q112" s="7"/>
      <c r="AA112" s="1"/>
      <c r="AD112" s="1"/>
      <c r="AE112" s="19"/>
    </row>
    <row r="113" spans="1:30" ht="13.5" customHeight="1">
      <c r="A113" t="s">
        <v>262</v>
      </c>
      <c r="B113" s="6" t="s">
        <v>46</v>
      </c>
      <c r="C113" s="32" t="s">
        <v>156</v>
      </c>
      <c r="D113" s="1">
        <v>19026281.5</v>
      </c>
      <c r="E113" s="1">
        <f t="shared" si="22"/>
        <v>4756570.375</v>
      </c>
      <c r="F113" s="1">
        <v>520740.69</v>
      </c>
      <c r="G113" s="1">
        <f t="shared" si="19"/>
        <v>5277311.065</v>
      </c>
      <c r="H113" s="1">
        <v>2675000</v>
      </c>
      <c r="I113" s="10">
        <f t="shared" si="20"/>
        <v>0.277369546172225</v>
      </c>
      <c r="J113" s="18">
        <f t="shared" si="14"/>
        <v>0.14059499750384752</v>
      </c>
      <c r="K113" s="11">
        <f t="shared" si="15"/>
        <v>-2602311.0650000004</v>
      </c>
      <c r="L113" s="1">
        <f t="shared" si="17"/>
        <v>2675374.381184</v>
      </c>
      <c r="M113" s="2">
        <f t="shared" si="21"/>
        <v>374.38118400005624</v>
      </c>
      <c r="N113" s="17">
        <v>1349835712</v>
      </c>
      <c r="O113" s="5">
        <v>1.982</v>
      </c>
      <c r="P113" s="9">
        <f t="shared" si="16"/>
        <v>0.14061467455866244</v>
      </c>
      <c r="Q113" s="7"/>
      <c r="AA113" s="1"/>
      <c r="AD113" s="1"/>
    </row>
    <row r="114" spans="1:30" ht="13.5" customHeight="1">
      <c r="A114" t="s">
        <v>263</v>
      </c>
      <c r="B114" s="6" t="s">
        <v>46</v>
      </c>
      <c r="C114" s="32" t="s">
        <v>82</v>
      </c>
      <c r="D114" s="1">
        <v>7143855.17</v>
      </c>
      <c r="E114" s="1">
        <f>IF((D114*0.3)&lt;200000,200000,(D114*0.3))</f>
        <v>2143156.551</v>
      </c>
      <c r="F114" s="1">
        <v>223101.13</v>
      </c>
      <c r="G114" s="1">
        <f t="shared" si="19"/>
        <v>2366257.681</v>
      </c>
      <c r="H114" s="1">
        <v>900000</v>
      </c>
      <c r="I114" s="10">
        <f t="shared" si="20"/>
        <v>0.33122979465441765</v>
      </c>
      <c r="J114" s="18">
        <f t="shared" si="14"/>
        <v>0.12598239726072163</v>
      </c>
      <c r="K114" s="11">
        <f t="shared" si="15"/>
        <v>-1466257.6809999999</v>
      </c>
      <c r="L114" s="1">
        <f t="shared" si="17"/>
        <v>899876.1536000001</v>
      </c>
      <c r="M114" s="2">
        <f t="shared" si="21"/>
        <v>-123.84639999992214</v>
      </c>
      <c r="N114" s="17">
        <v>183498400</v>
      </c>
      <c r="O114" s="5">
        <v>4.904</v>
      </c>
      <c r="P114" s="9">
        <f t="shared" si="16"/>
        <v>0.12596506118698372</v>
      </c>
      <c r="Q114" s="7"/>
      <c r="AA114" s="1"/>
      <c r="AD114" s="1"/>
    </row>
    <row r="115" spans="1:30" ht="13.5" customHeight="1">
      <c r="A115" s="47" t="s">
        <v>283</v>
      </c>
      <c r="B115" s="6" t="s">
        <v>46</v>
      </c>
      <c r="C115" s="32" t="s">
        <v>284</v>
      </c>
      <c r="D115" s="1">
        <v>2330892.1300000004</v>
      </c>
      <c r="E115" s="1">
        <f aca="true" t="shared" si="23" ref="E115:E120">IF((D115*0.3)&lt;200000,200000,(D115*0.3))</f>
        <v>699267.6390000001</v>
      </c>
      <c r="F115" s="1">
        <v>0</v>
      </c>
      <c r="G115" s="1">
        <f t="shared" si="19"/>
        <v>699267.6390000001</v>
      </c>
      <c r="H115" s="1">
        <v>645552.635</v>
      </c>
      <c r="I115" s="10">
        <f t="shared" si="20"/>
        <v>0.3</v>
      </c>
      <c r="J115" s="18">
        <f t="shared" si="14"/>
        <v>0.27695517381149676</v>
      </c>
      <c r="K115" s="11">
        <f t="shared" si="15"/>
        <v>-53715.00400000007</v>
      </c>
      <c r="L115" s="1">
        <f t="shared" si="17"/>
        <v>645552.635</v>
      </c>
      <c r="M115" s="2">
        <f t="shared" si="21"/>
        <v>0</v>
      </c>
      <c r="N115" s="17">
        <v>184443610</v>
      </c>
      <c r="O115" s="5">
        <v>3.5</v>
      </c>
      <c r="P115" s="9">
        <f t="shared" si="16"/>
        <v>0.27695517381149676</v>
      </c>
      <c r="Q115" s="7" t="s">
        <v>287</v>
      </c>
      <c r="AA115" s="1"/>
      <c r="AD115" s="1"/>
    </row>
    <row r="116" spans="1:30" ht="12.75">
      <c r="A116" t="s">
        <v>264</v>
      </c>
      <c r="B116" s="6" t="s">
        <v>46</v>
      </c>
      <c r="C116" s="32" t="s">
        <v>157</v>
      </c>
      <c r="D116" s="1">
        <v>2543419.02</v>
      </c>
      <c r="E116" s="1">
        <f t="shared" si="23"/>
        <v>763025.706</v>
      </c>
      <c r="F116" s="1">
        <v>0</v>
      </c>
      <c r="G116" s="1">
        <f t="shared" si="19"/>
        <v>763025.706</v>
      </c>
      <c r="H116" s="1">
        <v>75000</v>
      </c>
      <c r="I116" s="10">
        <f t="shared" si="20"/>
        <v>0.3</v>
      </c>
      <c r="J116" s="18">
        <f t="shared" si="14"/>
        <v>0.02948786629739051</v>
      </c>
      <c r="K116" s="11">
        <f t="shared" si="15"/>
        <v>-688025.706</v>
      </c>
      <c r="L116" s="1">
        <f t="shared" si="17"/>
        <v>75055.77554999999</v>
      </c>
      <c r="M116" s="2">
        <f t="shared" si="21"/>
        <v>55.7755499999912</v>
      </c>
      <c r="N116" s="17">
        <v>484230810</v>
      </c>
      <c r="O116" s="5">
        <v>0.155</v>
      </c>
      <c r="P116" s="9">
        <f t="shared" si="16"/>
        <v>0.02950979565687135</v>
      </c>
      <c r="Q116" s="7"/>
      <c r="AA116" s="1"/>
      <c r="AD116" s="1"/>
    </row>
    <row r="117" spans="1:30" ht="12.75">
      <c r="A117" t="s">
        <v>265</v>
      </c>
      <c r="B117" s="6" t="s">
        <v>46</v>
      </c>
      <c r="C117" s="32" t="s">
        <v>158</v>
      </c>
      <c r="D117" s="1">
        <v>1384440.6300000001</v>
      </c>
      <c r="E117" s="1">
        <f t="shared" si="23"/>
        <v>415332.189</v>
      </c>
      <c r="F117" s="1">
        <v>0</v>
      </c>
      <c r="G117" s="1">
        <f t="shared" si="19"/>
        <v>415332.189</v>
      </c>
      <c r="H117" s="1">
        <v>130000</v>
      </c>
      <c r="I117" s="10">
        <f t="shared" si="20"/>
        <v>0.3</v>
      </c>
      <c r="J117" s="18">
        <f t="shared" si="14"/>
        <v>0.09390074025781806</v>
      </c>
      <c r="K117" s="11">
        <f t="shared" si="15"/>
        <v>-285332.189</v>
      </c>
      <c r="L117" s="1">
        <f t="shared" si="17"/>
        <v>130105.25484000001</v>
      </c>
      <c r="M117" s="11">
        <f t="shared" si="21"/>
        <v>105.2548400000087</v>
      </c>
      <c r="N117" s="17">
        <v>268812510</v>
      </c>
      <c r="O117" s="5">
        <v>0.484</v>
      </c>
      <c r="P117" s="9">
        <f t="shared" si="16"/>
        <v>0.09397676723775436</v>
      </c>
      <c r="Q117" s="7"/>
      <c r="AA117" s="1"/>
      <c r="AD117" s="1"/>
    </row>
    <row r="118" spans="1:30" ht="12.75">
      <c r="A118" t="s">
        <v>266</v>
      </c>
      <c r="B118" s="6" t="s">
        <v>70</v>
      </c>
      <c r="C118" s="32" t="s">
        <v>71</v>
      </c>
      <c r="D118" s="1">
        <v>7158566.31</v>
      </c>
      <c r="E118" s="1">
        <f t="shared" si="23"/>
        <v>2147569.8929999997</v>
      </c>
      <c r="F118" s="1">
        <v>0</v>
      </c>
      <c r="G118" s="1">
        <f t="shared" si="19"/>
        <v>2147569.8929999997</v>
      </c>
      <c r="H118" s="1">
        <v>1194000</v>
      </c>
      <c r="I118" s="10">
        <f t="shared" si="20"/>
        <v>0.3</v>
      </c>
      <c r="J118" s="18">
        <f t="shared" si="14"/>
        <v>0.1667931745400009</v>
      </c>
      <c r="K118" s="11">
        <f t="shared" si="15"/>
        <v>-953569.8929999997</v>
      </c>
      <c r="L118" s="1">
        <f t="shared" si="17"/>
        <v>1088878.18921</v>
      </c>
      <c r="M118" s="2">
        <f t="shared" si="21"/>
        <v>-105121.81079000002</v>
      </c>
      <c r="N118" s="17">
        <v>124400570</v>
      </c>
      <c r="O118" s="5">
        <v>8.753</v>
      </c>
      <c r="P118" s="9">
        <f t="shared" si="16"/>
        <v>0.1521084169729511</v>
      </c>
      <c r="Q118" s="24" t="s">
        <v>269</v>
      </c>
      <c r="AA118" s="1"/>
      <c r="AD118" s="1"/>
    </row>
    <row r="119" spans="1:30" ht="12.75">
      <c r="A119" t="s">
        <v>267</v>
      </c>
      <c r="B119" s="6" t="s">
        <v>70</v>
      </c>
      <c r="C119" s="32" t="s">
        <v>72</v>
      </c>
      <c r="D119" s="1">
        <v>5832742.17</v>
      </c>
      <c r="E119" s="1">
        <f t="shared" si="23"/>
        <v>1749822.6509999998</v>
      </c>
      <c r="F119" s="1">
        <v>0</v>
      </c>
      <c r="G119" s="1">
        <f t="shared" si="19"/>
        <v>1749822.6509999998</v>
      </c>
      <c r="H119" s="1">
        <v>400000</v>
      </c>
      <c r="I119" s="10">
        <f t="shared" si="20"/>
        <v>0.3</v>
      </c>
      <c r="J119" s="18">
        <f t="shared" si="14"/>
        <v>0.0685783784610524</v>
      </c>
      <c r="K119" s="11">
        <f t="shared" si="15"/>
        <v>-1349822.6509999998</v>
      </c>
      <c r="L119" s="1">
        <f t="shared" si="17"/>
        <v>399985.46525999997</v>
      </c>
      <c r="M119" s="2">
        <f t="shared" si="21"/>
        <v>-14.534740000031888</v>
      </c>
      <c r="N119" s="17">
        <v>105984490</v>
      </c>
      <c r="O119" s="5">
        <v>3.774</v>
      </c>
      <c r="P119" s="9">
        <f t="shared" si="16"/>
        <v>0.068575886538801</v>
      </c>
      <c r="Q119" s="7"/>
      <c r="AA119" s="1"/>
      <c r="AD119" s="1"/>
    </row>
    <row r="120" spans="1:31" ht="12.75">
      <c r="A120" t="s">
        <v>268</v>
      </c>
      <c r="B120" s="6" t="s">
        <v>70</v>
      </c>
      <c r="C120" s="32" t="s">
        <v>73</v>
      </c>
      <c r="D120" s="1">
        <v>1180626.89</v>
      </c>
      <c r="E120" s="1">
        <f t="shared" si="23"/>
        <v>354188.067</v>
      </c>
      <c r="F120" s="1">
        <v>0</v>
      </c>
      <c r="G120" s="1">
        <f t="shared" si="19"/>
        <v>354188.067</v>
      </c>
      <c r="H120" s="1">
        <v>292380</v>
      </c>
      <c r="I120" s="10">
        <f t="shared" si="20"/>
        <v>0.3</v>
      </c>
      <c r="J120" s="18">
        <f t="shared" si="14"/>
        <v>0.24764809481850783</v>
      </c>
      <c r="K120" s="11">
        <f t="shared" si="15"/>
        <v>-61808.06699999998</v>
      </c>
      <c r="L120" s="1">
        <f t="shared" si="17"/>
        <v>298473.667014</v>
      </c>
      <c r="M120" s="2">
        <f t="shared" si="21"/>
        <v>6093.667014000006</v>
      </c>
      <c r="N120" s="17">
        <v>20927897</v>
      </c>
      <c r="O120" s="5">
        <v>14.262</v>
      </c>
      <c r="P120" s="9">
        <f t="shared" si="16"/>
        <v>0.2528094773565593</v>
      </c>
      <c r="Q120" s="7"/>
      <c r="AA120" s="1"/>
      <c r="AD120" s="1"/>
      <c r="AE120" s="19"/>
    </row>
    <row r="121" spans="4:27" ht="12.75">
      <c r="D121" s="1"/>
      <c r="N121" s="4"/>
      <c r="Q121" s="7"/>
      <c r="AA121" s="1"/>
    </row>
    <row r="122" spans="3:27" ht="12.75">
      <c r="C122" s="6" t="s">
        <v>9</v>
      </c>
      <c r="D122" s="1">
        <f>SUM(D3:D121)</f>
        <v>6302344175.959002</v>
      </c>
      <c r="E122" s="1">
        <f>SUM(E3:E121)</f>
        <v>1587011725.2287502</v>
      </c>
      <c r="F122" s="1">
        <f>SUM(F3:F121)</f>
        <v>136395260.15</v>
      </c>
      <c r="G122" s="1">
        <f>SUM(G3:G121)</f>
        <v>1723406985.3787503</v>
      </c>
      <c r="H122" s="1">
        <f>SUM(H3:H121)</f>
        <v>866329757.9834669</v>
      </c>
      <c r="K122" s="11" t="s">
        <v>75</v>
      </c>
      <c r="L122" s="1">
        <f>SUM(L3:L121)</f>
        <v>860120131.2569503</v>
      </c>
      <c r="M122" s="1"/>
      <c r="N122" s="4"/>
      <c r="Q122" s="7"/>
      <c r="AA122" s="1"/>
    </row>
    <row r="123" spans="14:17" ht="12.75">
      <c r="N123" s="4"/>
      <c r="O123" s="1"/>
      <c r="Q123" s="7"/>
    </row>
    <row r="124" spans="4:17" ht="12.75">
      <c r="D124" s="43"/>
      <c r="N124" s="4"/>
      <c r="Q124" s="7"/>
    </row>
    <row r="125" spans="14:17" ht="12.75">
      <c r="N125" s="4"/>
      <c r="Q125" s="7"/>
    </row>
    <row r="126" spans="3:17" ht="12.75">
      <c r="C126" s="6" t="s">
        <v>8</v>
      </c>
      <c r="N126" s="4"/>
      <c r="Q126" s="7"/>
    </row>
    <row r="127" spans="3:178" ht="12.75">
      <c r="C127" s="6" t="s">
        <v>285</v>
      </c>
      <c r="E127"/>
      <c r="F127"/>
      <c r="G127"/>
      <c r="J127"/>
      <c r="K127" s="12"/>
      <c r="L127"/>
      <c r="M127"/>
      <c r="N127" s="4"/>
      <c r="Q127" s="7"/>
      <c r="S127" s="1"/>
      <c r="T127" s="1"/>
      <c r="U127" s="1"/>
      <c r="V127" s="1"/>
      <c r="W127" s="1"/>
      <c r="X127" s="1"/>
      <c r="Y127" s="1"/>
      <c r="Z127"/>
      <c r="AA127" s="1"/>
      <c r="AB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</row>
    <row r="128" spans="3:26" ht="12.75">
      <c r="C128" s="6" t="s">
        <v>307</v>
      </c>
      <c r="E128"/>
      <c r="F128"/>
      <c r="G128"/>
      <c r="J128"/>
      <c r="K128" s="12"/>
      <c r="L128"/>
      <c r="M128"/>
      <c r="N128" s="4"/>
      <c r="Q128" s="7"/>
      <c r="Z128"/>
    </row>
    <row r="129" spans="3:17" ht="12.75">
      <c r="C129" s="6" t="s">
        <v>58</v>
      </c>
      <c r="N129" s="4"/>
      <c r="Q129" s="7"/>
    </row>
    <row r="130" spans="4:17" ht="12.75">
      <c r="D130" s="1"/>
      <c r="N130" s="4"/>
      <c r="Q130" s="7"/>
    </row>
    <row r="131" spans="3:17" ht="12.75">
      <c r="C131" s="15" t="s">
        <v>89</v>
      </c>
      <c r="N131" s="4"/>
      <c r="Q131" s="7"/>
    </row>
    <row r="132" spans="14:29" ht="12.75">
      <c r="N132" s="4"/>
      <c r="O132"/>
      <c r="P132"/>
      <c r="Z132"/>
      <c r="AC132"/>
    </row>
    <row r="133" spans="14:29" ht="12.75">
      <c r="N133" s="4"/>
      <c r="O133"/>
      <c r="P133"/>
      <c r="Z133"/>
      <c r="AC133"/>
    </row>
    <row r="134" spans="14:29" ht="12.75">
      <c r="N134" s="4"/>
      <c r="O134"/>
      <c r="P134"/>
      <c r="Z134"/>
      <c r="AC134"/>
    </row>
    <row r="135" spans="14:29" ht="12.75">
      <c r="N135" s="4"/>
      <c r="O135"/>
      <c r="P135"/>
      <c r="Z135"/>
      <c r="AC135"/>
    </row>
    <row r="136" spans="14:29" ht="12.75">
      <c r="N136" s="4"/>
      <c r="O136"/>
      <c r="P136"/>
      <c r="Z136"/>
      <c r="AC136"/>
    </row>
    <row r="137" spans="3:29" ht="12.75">
      <c r="C137" s="33"/>
      <c r="D137" s="1"/>
      <c r="N137" s="4"/>
      <c r="O137"/>
      <c r="P137"/>
      <c r="Z137"/>
      <c r="AC137"/>
    </row>
    <row r="138" spans="7:29" ht="12.75">
      <c r="G138" s="16"/>
      <c r="N138" s="4"/>
      <c r="O138"/>
      <c r="P138"/>
      <c r="Z138"/>
      <c r="AC138"/>
    </row>
    <row r="139" spans="14:29" ht="12.75">
      <c r="N139" s="4"/>
      <c r="O139"/>
      <c r="P139"/>
      <c r="Z139"/>
      <c r="AC139"/>
    </row>
    <row r="140" spans="14:29" ht="12.75">
      <c r="N140" s="4"/>
      <c r="O140"/>
      <c r="P140"/>
      <c r="Z140"/>
      <c r="AC140"/>
    </row>
    <row r="141" spans="14:29" ht="12.75">
      <c r="N141" s="4"/>
      <c r="O141"/>
      <c r="P141"/>
      <c r="Z141"/>
      <c r="AC141"/>
    </row>
    <row r="142" spans="14:29" ht="12.75">
      <c r="N142" s="4"/>
      <c r="O142"/>
      <c r="P142"/>
      <c r="Z142"/>
      <c r="AC142"/>
    </row>
    <row r="143" spans="14:29" ht="12.75">
      <c r="N143" s="4"/>
      <c r="O143"/>
      <c r="P143"/>
      <c r="Z143"/>
      <c r="AC143"/>
    </row>
    <row r="144" spans="14:29" ht="12.75">
      <c r="N144" s="4"/>
      <c r="O144"/>
      <c r="P144"/>
      <c r="Z144"/>
      <c r="AC144"/>
    </row>
    <row r="145" spans="14:29" ht="12.75">
      <c r="N145" s="4"/>
      <c r="O145"/>
      <c r="P145"/>
      <c r="Z145"/>
      <c r="AC145"/>
    </row>
    <row r="146" spans="14:29" ht="12.75">
      <c r="N146" s="4"/>
      <c r="O146"/>
      <c r="P146"/>
      <c r="Z146"/>
      <c r="AC146"/>
    </row>
    <row r="147" spans="14:29" ht="12.75">
      <c r="N147" s="4"/>
      <c r="O147"/>
      <c r="P147"/>
      <c r="Z147"/>
      <c r="AC147"/>
    </row>
    <row r="148" spans="3:29" ht="12.75">
      <c r="C148"/>
      <c r="E148"/>
      <c r="F148"/>
      <c r="G148"/>
      <c r="H148"/>
      <c r="I148"/>
      <c r="J148"/>
      <c r="K148"/>
      <c r="L148"/>
      <c r="M148"/>
      <c r="N148" s="4"/>
      <c r="O148"/>
      <c r="P148"/>
      <c r="Z148"/>
      <c r="AC148"/>
    </row>
    <row r="149" spans="3:29" ht="12.75">
      <c r="C149"/>
      <c r="E149"/>
      <c r="F149"/>
      <c r="G149"/>
      <c r="H149"/>
      <c r="I149"/>
      <c r="J149"/>
      <c r="K149"/>
      <c r="L149"/>
      <c r="M149"/>
      <c r="N149" s="4"/>
      <c r="O149"/>
      <c r="P149"/>
      <c r="Z149"/>
      <c r="AC149"/>
    </row>
    <row r="150" spans="3:29" ht="12.75">
      <c r="C150"/>
      <c r="E150"/>
      <c r="F150"/>
      <c r="G150"/>
      <c r="H150"/>
      <c r="I150"/>
      <c r="J150"/>
      <c r="K150"/>
      <c r="L150"/>
      <c r="M150"/>
      <c r="N150" s="4"/>
      <c r="O150"/>
      <c r="P150"/>
      <c r="Z150"/>
      <c r="AC150"/>
    </row>
    <row r="151" spans="3:29" ht="12.75">
      <c r="C151"/>
      <c r="E151"/>
      <c r="F151"/>
      <c r="G151"/>
      <c r="H151"/>
      <c r="I151"/>
      <c r="J151"/>
      <c r="K151"/>
      <c r="L151"/>
      <c r="M151"/>
      <c r="N151" s="4"/>
      <c r="O151"/>
      <c r="P151"/>
      <c r="Z151"/>
      <c r="AC151"/>
    </row>
    <row r="152" spans="3:29" ht="12.75">
      <c r="C152"/>
      <c r="E152"/>
      <c r="F152"/>
      <c r="G152"/>
      <c r="H152"/>
      <c r="I152"/>
      <c r="J152"/>
      <c r="K152"/>
      <c r="L152"/>
      <c r="M152"/>
      <c r="N152" s="4"/>
      <c r="O152"/>
      <c r="P152"/>
      <c r="Z152"/>
      <c r="AC152"/>
    </row>
    <row r="153" spans="3:29" ht="12.75">
      <c r="C153"/>
      <c r="E153"/>
      <c r="F153"/>
      <c r="G153"/>
      <c r="H153"/>
      <c r="I153"/>
      <c r="J153"/>
      <c r="K153"/>
      <c r="L153"/>
      <c r="M153"/>
      <c r="N153" s="4"/>
      <c r="O153"/>
      <c r="P153"/>
      <c r="Z153"/>
      <c r="AC153"/>
    </row>
    <row r="154" spans="3:29" ht="12.75">
      <c r="C154"/>
      <c r="E154"/>
      <c r="F154"/>
      <c r="G154"/>
      <c r="H154"/>
      <c r="I154"/>
      <c r="J154"/>
      <c r="K154"/>
      <c r="L154"/>
      <c r="M154"/>
      <c r="N154" s="4"/>
      <c r="O154"/>
      <c r="P154"/>
      <c r="Z154"/>
      <c r="AC154"/>
    </row>
    <row r="155" spans="3:29" ht="12.75">
      <c r="C155"/>
      <c r="E155"/>
      <c r="F155"/>
      <c r="G155"/>
      <c r="H155"/>
      <c r="I155"/>
      <c r="J155"/>
      <c r="K155"/>
      <c r="L155"/>
      <c r="M155"/>
      <c r="N155" s="4"/>
      <c r="O155"/>
      <c r="P155"/>
      <c r="Z155"/>
      <c r="AC155"/>
    </row>
    <row r="156" spans="3:29" ht="12.75">
      <c r="C156"/>
      <c r="E156"/>
      <c r="F156"/>
      <c r="G156"/>
      <c r="H156"/>
      <c r="I156"/>
      <c r="J156"/>
      <c r="K156"/>
      <c r="L156"/>
      <c r="M156"/>
      <c r="N156" s="4"/>
      <c r="O156"/>
      <c r="P156"/>
      <c r="Z156"/>
      <c r="AC156"/>
    </row>
    <row r="157" spans="3:29" ht="12.75">
      <c r="C157"/>
      <c r="E157"/>
      <c r="F157"/>
      <c r="G157"/>
      <c r="H157"/>
      <c r="I157"/>
      <c r="J157"/>
      <c r="K157"/>
      <c r="L157"/>
      <c r="M157"/>
      <c r="N157" s="4"/>
      <c r="O157"/>
      <c r="P157"/>
      <c r="Z157"/>
      <c r="AC157"/>
    </row>
    <row r="158" spans="3:29" ht="12.75">
      <c r="C158"/>
      <c r="E158"/>
      <c r="F158"/>
      <c r="G158"/>
      <c r="H158"/>
      <c r="I158"/>
      <c r="J158"/>
      <c r="K158"/>
      <c r="L158"/>
      <c r="M158"/>
      <c r="N158" s="4"/>
      <c r="O158"/>
      <c r="P158"/>
      <c r="Z158"/>
      <c r="AC158"/>
    </row>
    <row r="159" spans="3:29" ht="12.75">
      <c r="C159"/>
      <c r="E159"/>
      <c r="F159"/>
      <c r="G159"/>
      <c r="H159"/>
      <c r="I159"/>
      <c r="J159"/>
      <c r="K159"/>
      <c r="L159"/>
      <c r="M159"/>
      <c r="N159" s="4"/>
      <c r="O159"/>
      <c r="P159"/>
      <c r="Z159"/>
      <c r="AC159"/>
    </row>
    <row r="160" spans="3:29" ht="12.75">
      <c r="C160"/>
      <c r="E160"/>
      <c r="F160"/>
      <c r="G160"/>
      <c r="H160"/>
      <c r="I160"/>
      <c r="J160"/>
      <c r="K160"/>
      <c r="L160"/>
      <c r="M160"/>
      <c r="N160" s="4"/>
      <c r="O160"/>
      <c r="P160"/>
      <c r="Z160"/>
      <c r="AC160"/>
    </row>
    <row r="161" spans="3:29" ht="12.75">
      <c r="C161"/>
      <c r="E161"/>
      <c r="F161"/>
      <c r="G161"/>
      <c r="H161"/>
      <c r="I161"/>
      <c r="J161"/>
      <c r="K161"/>
      <c r="L161"/>
      <c r="M161"/>
      <c r="N161" s="4"/>
      <c r="O161"/>
      <c r="P161"/>
      <c r="Z161"/>
      <c r="AC161"/>
    </row>
    <row r="162" spans="3:29" ht="12.75">
      <c r="C162"/>
      <c r="E162"/>
      <c r="F162"/>
      <c r="G162"/>
      <c r="H162"/>
      <c r="I162"/>
      <c r="J162"/>
      <c r="K162"/>
      <c r="L162"/>
      <c r="M162"/>
      <c r="N162" s="4"/>
      <c r="O162"/>
      <c r="P162"/>
      <c r="Z162"/>
      <c r="AC162"/>
    </row>
    <row r="163" spans="3:29" ht="12.75">
      <c r="C163"/>
      <c r="E163"/>
      <c r="F163"/>
      <c r="G163"/>
      <c r="H163"/>
      <c r="I163"/>
      <c r="J163"/>
      <c r="K163"/>
      <c r="L163"/>
      <c r="M163"/>
      <c r="N163" s="4"/>
      <c r="O163"/>
      <c r="P163"/>
      <c r="Z163"/>
      <c r="AC163"/>
    </row>
    <row r="164" spans="3:29" ht="12.75">
      <c r="C164"/>
      <c r="E164"/>
      <c r="F164"/>
      <c r="G164"/>
      <c r="H164"/>
      <c r="I164"/>
      <c r="J164"/>
      <c r="K164"/>
      <c r="L164"/>
      <c r="M164"/>
      <c r="N164" s="4"/>
      <c r="O164"/>
      <c r="P164"/>
      <c r="Z164"/>
      <c r="AC164"/>
    </row>
    <row r="165" spans="3:29" ht="12.75">
      <c r="C165"/>
      <c r="E165"/>
      <c r="F165"/>
      <c r="G165"/>
      <c r="H165"/>
      <c r="I165"/>
      <c r="J165"/>
      <c r="K165"/>
      <c r="L165"/>
      <c r="M165"/>
      <c r="N165" s="4"/>
      <c r="O165"/>
      <c r="P165"/>
      <c r="Z165"/>
      <c r="AC165"/>
    </row>
    <row r="166" spans="3:29" ht="12.75">
      <c r="C166"/>
      <c r="E166"/>
      <c r="F166"/>
      <c r="G166"/>
      <c r="H166"/>
      <c r="I166"/>
      <c r="J166"/>
      <c r="K166"/>
      <c r="L166"/>
      <c r="M166"/>
      <c r="N166" s="4"/>
      <c r="O166"/>
      <c r="P166"/>
      <c r="Z166"/>
      <c r="AC166"/>
    </row>
    <row r="167" spans="3:29" ht="12.75">
      <c r="C167"/>
      <c r="E167"/>
      <c r="F167"/>
      <c r="G167"/>
      <c r="H167"/>
      <c r="I167"/>
      <c r="J167"/>
      <c r="K167"/>
      <c r="L167"/>
      <c r="M167"/>
      <c r="N167" s="4"/>
      <c r="O167"/>
      <c r="P167"/>
      <c r="Z167"/>
      <c r="AC167"/>
    </row>
    <row r="168" spans="3:29" ht="12.75">
      <c r="C168"/>
      <c r="E168"/>
      <c r="F168"/>
      <c r="G168"/>
      <c r="H168"/>
      <c r="I168"/>
      <c r="J168"/>
      <c r="K168"/>
      <c r="L168"/>
      <c r="M168"/>
      <c r="N168" s="4"/>
      <c r="O168"/>
      <c r="P168"/>
      <c r="Z168"/>
      <c r="AC168"/>
    </row>
    <row r="169" spans="3:29" ht="12.75">
      <c r="C169"/>
      <c r="E169"/>
      <c r="F169"/>
      <c r="G169"/>
      <c r="H169"/>
      <c r="I169"/>
      <c r="J169"/>
      <c r="K169"/>
      <c r="L169"/>
      <c r="M169"/>
      <c r="N169" s="4"/>
      <c r="O169"/>
      <c r="P169"/>
      <c r="Z169"/>
      <c r="AC169"/>
    </row>
    <row r="170" spans="3:29" ht="12.75">
      <c r="C170"/>
      <c r="E170"/>
      <c r="F170"/>
      <c r="G170"/>
      <c r="H170"/>
      <c r="I170"/>
      <c r="J170"/>
      <c r="K170"/>
      <c r="L170"/>
      <c r="M170"/>
      <c r="N170" s="4"/>
      <c r="O170"/>
      <c r="P170"/>
      <c r="Z170"/>
      <c r="AC170"/>
    </row>
    <row r="171" spans="3:29" ht="12.75">
      <c r="C171"/>
      <c r="E171"/>
      <c r="F171"/>
      <c r="G171"/>
      <c r="H171"/>
      <c r="I171"/>
      <c r="J171"/>
      <c r="K171"/>
      <c r="L171"/>
      <c r="M171"/>
      <c r="N171" s="4"/>
      <c r="O171"/>
      <c r="P171"/>
      <c r="Z171"/>
      <c r="AC171"/>
    </row>
    <row r="172" spans="3:29" ht="12.75">
      <c r="C172"/>
      <c r="E172"/>
      <c r="F172"/>
      <c r="G172"/>
      <c r="H172"/>
      <c r="I172"/>
      <c r="J172"/>
      <c r="K172"/>
      <c r="L172"/>
      <c r="M172"/>
      <c r="N172" s="4"/>
      <c r="O172"/>
      <c r="P172"/>
      <c r="Z172"/>
      <c r="AC172"/>
    </row>
    <row r="173" spans="3:29" ht="12.75">
      <c r="C173"/>
      <c r="E173"/>
      <c r="F173"/>
      <c r="G173"/>
      <c r="H173"/>
      <c r="I173"/>
      <c r="J173"/>
      <c r="K173"/>
      <c r="L173"/>
      <c r="M173"/>
      <c r="N173" s="4"/>
      <c r="O173"/>
      <c r="P173"/>
      <c r="Z173"/>
      <c r="AC173"/>
    </row>
    <row r="174" spans="3:29" ht="12.75">
      <c r="C174"/>
      <c r="E174"/>
      <c r="F174"/>
      <c r="G174"/>
      <c r="H174"/>
      <c r="I174"/>
      <c r="J174"/>
      <c r="K174"/>
      <c r="L174"/>
      <c r="M174"/>
      <c r="N174" s="4"/>
      <c r="O174"/>
      <c r="P174"/>
      <c r="Z174"/>
      <c r="AC174"/>
    </row>
    <row r="175" spans="3:29" ht="12.75">
      <c r="C175"/>
      <c r="E175"/>
      <c r="F175"/>
      <c r="G175"/>
      <c r="H175"/>
      <c r="I175"/>
      <c r="J175"/>
      <c r="K175"/>
      <c r="L175"/>
      <c r="M175"/>
      <c r="N175" s="4"/>
      <c r="O175"/>
      <c r="P175"/>
      <c r="Z175"/>
      <c r="AC175"/>
    </row>
    <row r="176" spans="3:29" ht="12.75">
      <c r="C176"/>
      <c r="E176"/>
      <c r="F176"/>
      <c r="G176"/>
      <c r="H176"/>
      <c r="I176"/>
      <c r="J176"/>
      <c r="K176"/>
      <c r="L176"/>
      <c r="M176"/>
      <c r="N176" s="4"/>
      <c r="O176"/>
      <c r="P176"/>
      <c r="Z176"/>
      <c r="AC176"/>
    </row>
    <row r="177" spans="3:29" ht="12.75">
      <c r="C177"/>
      <c r="E177"/>
      <c r="F177"/>
      <c r="G177"/>
      <c r="H177"/>
      <c r="I177"/>
      <c r="J177"/>
      <c r="K177"/>
      <c r="L177"/>
      <c r="M177"/>
      <c r="N177" s="4"/>
      <c r="O177"/>
      <c r="P177"/>
      <c r="Z177"/>
      <c r="AC177"/>
    </row>
    <row r="178" spans="3:29" ht="12.75">
      <c r="C178"/>
      <c r="E178"/>
      <c r="F178"/>
      <c r="G178"/>
      <c r="H178"/>
      <c r="I178"/>
      <c r="J178"/>
      <c r="K178"/>
      <c r="L178"/>
      <c r="M178"/>
      <c r="N178" s="4"/>
      <c r="O178"/>
      <c r="P178"/>
      <c r="Z178"/>
      <c r="AC178"/>
    </row>
    <row r="179" spans="3:29" ht="12.75">
      <c r="C179"/>
      <c r="E179"/>
      <c r="F179"/>
      <c r="G179"/>
      <c r="H179"/>
      <c r="I179"/>
      <c r="J179"/>
      <c r="K179"/>
      <c r="L179"/>
      <c r="M179"/>
      <c r="N179" s="4"/>
      <c r="O179"/>
      <c r="P179"/>
      <c r="Z179"/>
      <c r="AC179"/>
    </row>
    <row r="180" spans="3:29" ht="12.75">
      <c r="C180"/>
      <c r="E180"/>
      <c r="F180"/>
      <c r="G180"/>
      <c r="H180"/>
      <c r="I180"/>
      <c r="J180"/>
      <c r="K180"/>
      <c r="L180"/>
      <c r="M180"/>
      <c r="N180" s="4"/>
      <c r="O180"/>
      <c r="P180"/>
      <c r="Z180"/>
      <c r="AC180"/>
    </row>
    <row r="181" spans="3:29" ht="12.75">
      <c r="C181"/>
      <c r="E181"/>
      <c r="F181"/>
      <c r="G181"/>
      <c r="H181"/>
      <c r="I181"/>
      <c r="J181"/>
      <c r="K181"/>
      <c r="L181"/>
      <c r="M181"/>
      <c r="N181" s="4"/>
      <c r="O181"/>
      <c r="P181"/>
      <c r="Z181"/>
      <c r="AC181"/>
    </row>
    <row r="182" spans="3:29" ht="12.75">
      <c r="C182"/>
      <c r="E182"/>
      <c r="F182"/>
      <c r="G182"/>
      <c r="H182"/>
      <c r="I182"/>
      <c r="J182"/>
      <c r="K182"/>
      <c r="L182"/>
      <c r="M182"/>
      <c r="N182" s="4"/>
      <c r="O182"/>
      <c r="P182"/>
      <c r="Z182"/>
      <c r="AC182"/>
    </row>
    <row r="183" spans="3:29" ht="12.75">
      <c r="C183"/>
      <c r="E183"/>
      <c r="F183"/>
      <c r="G183"/>
      <c r="H183"/>
      <c r="I183"/>
      <c r="J183"/>
      <c r="K183"/>
      <c r="L183"/>
      <c r="M183"/>
      <c r="N183" s="4"/>
      <c r="O183"/>
      <c r="P183"/>
      <c r="Z183"/>
      <c r="AC183"/>
    </row>
    <row r="184" spans="3:29" ht="12.75">
      <c r="C184"/>
      <c r="E184"/>
      <c r="F184"/>
      <c r="G184"/>
      <c r="H184"/>
      <c r="I184"/>
      <c r="J184"/>
      <c r="K184"/>
      <c r="L184"/>
      <c r="M184"/>
      <c r="N184" s="4"/>
      <c r="O184"/>
      <c r="P184"/>
      <c r="Z184"/>
      <c r="AC184"/>
    </row>
    <row r="185" spans="3:29" ht="12.75">
      <c r="C185"/>
      <c r="E185"/>
      <c r="F185"/>
      <c r="G185"/>
      <c r="H185"/>
      <c r="I185"/>
      <c r="J185"/>
      <c r="K185"/>
      <c r="L185"/>
      <c r="M185"/>
      <c r="N185" s="4"/>
      <c r="O185"/>
      <c r="P185"/>
      <c r="Z185"/>
      <c r="AC185"/>
    </row>
    <row r="186" spans="3:29" ht="12.75">
      <c r="C186"/>
      <c r="E186"/>
      <c r="F186"/>
      <c r="G186"/>
      <c r="H186"/>
      <c r="I186"/>
      <c r="J186"/>
      <c r="K186"/>
      <c r="L186"/>
      <c r="M186"/>
      <c r="N186" s="4"/>
      <c r="O186"/>
      <c r="P186"/>
      <c r="Z186"/>
      <c r="AC186"/>
    </row>
    <row r="187" spans="3:29" ht="12.75">
      <c r="C187"/>
      <c r="E187"/>
      <c r="F187"/>
      <c r="G187"/>
      <c r="H187"/>
      <c r="I187"/>
      <c r="J187"/>
      <c r="K187"/>
      <c r="L187"/>
      <c r="M187"/>
      <c r="N187" s="4"/>
      <c r="O187"/>
      <c r="P187"/>
      <c r="Z187"/>
      <c r="AC187"/>
    </row>
    <row r="188" spans="3:29" ht="12.75">
      <c r="C188"/>
      <c r="E188"/>
      <c r="F188"/>
      <c r="G188"/>
      <c r="H188"/>
      <c r="I188"/>
      <c r="J188"/>
      <c r="K188"/>
      <c r="L188"/>
      <c r="M188"/>
      <c r="N188" s="4"/>
      <c r="O188"/>
      <c r="P188"/>
      <c r="Z188"/>
      <c r="AC188"/>
    </row>
    <row r="189" spans="3:29" ht="12.75">
      <c r="C189"/>
      <c r="E189"/>
      <c r="F189"/>
      <c r="G189"/>
      <c r="H189"/>
      <c r="I189"/>
      <c r="J189"/>
      <c r="K189"/>
      <c r="L189"/>
      <c r="M189"/>
      <c r="N189" s="4"/>
      <c r="O189"/>
      <c r="P189"/>
      <c r="Z189"/>
      <c r="AC189"/>
    </row>
    <row r="190" spans="3:29" ht="12.75">
      <c r="C190"/>
      <c r="E190"/>
      <c r="F190"/>
      <c r="G190"/>
      <c r="H190"/>
      <c r="I190"/>
      <c r="J190"/>
      <c r="K190"/>
      <c r="L190"/>
      <c r="M190"/>
      <c r="N190" s="4"/>
      <c r="O190"/>
      <c r="P190"/>
      <c r="Z190"/>
      <c r="AC190"/>
    </row>
    <row r="191" spans="3:29" ht="12.75">
      <c r="C191"/>
      <c r="E191"/>
      <c r="F191"/>
      <c r="G191"/>
      <c r="H191"/>
      <c r="I191"/>
      <c r="J191"/>
      <c r="K191"/>
      <c r="L191"/>
      <c r="M191"/>
      <c r="N191" s="4"/>
      <c r="O191"/>
      <c r="P191"/>
      <c r="Z191"/>
      <c r="AC191"/>
    </row>
    <row r="192" spans="3:29" ht="12.75">
      <c r="C192"/>
      <c r="E192"/>
      <c r="F192"/>
      <c r="G192"/>
      <c r="H192"/>
      <c r="I192"/>
      <c r="J192"/>
      <c r="K192"/>
      <c r="L192"/>
      <c r="M192"/>
      <c r="N192" s="4"/>
      <c r="O192"/>
      <c r="P192"/>
      <c r="Z192"/>
      <c r="AC192"/>
    </row>
    <row r="193" spans="3:29" ht="12.75">
      <c r="C193"/>
      <c r="E193"/>
      <c r="F193"/>
      <c r="G193"/>
      <c r="H193"/>
      <c r="I193"/>
      <c r="J193"/>
      <c r="K193"/>
      <c r="L193"/>
      <c r="M193"/>
      <c r="N193" s="4"/>
      <c r="O193"/>
      <c r="P193"/>
      <c r="Z193"/>
      <c r="AC193"/>
    </row>
    <row r="194" spans="3:29" ht="12.75">
      <c r="C194"/>
      <c r="E194"/>
      <c r="F194"/>
      <c r="G194"/>
      <c r="H194"/>
      <c r="I194"/>
      <c r="J194"/>
      <c r="K194"/>
      <c r="L194"/>
      <c r="M194"/>
      <c r="N194" s="4"/>
      <c r="O194"/>
      <c r="P194"/>
      <c r="Z194"/>
      <c r="AC194"/>
    </row>
    <row r="195" spans="3:29" ht="12.75">
      <c r="C195"/>
      <c r="E195"/>
      <c r="F195"/>
      <c r="G195"/>
      <c r="H195"/>
      <c r="I195"/>
      <c r="J195"/>
      <c r="K195"/>
      <c r="L195"/>
      <c r="M195"/>
      <c r="N195" s="4"/>
      <c r="O195"/>
      <c r="P195"/>
      <c r="Z195"/>
      <c r="AC195"/>
    </row>
    <row r="196" spans="3:29" ht="12.75">
      <c r="C196"/>
      <c r="E196"/>
      <c r="F196"/>
      <c r="G196"/>
      <c r="H196"/>
      <c r="I196"/>
      <c r="J196"/>
      <c r="K196"/>
      <c r="L196"/>
      <c r="M196"/>
      <c r="N196" s="4"/>
      <c r="O196"/>
      <c r="P196"/>
      <c r="Z196"/>
      <c r="AC196"/>
    </row>
    <row r="197" spans="3:29" ht="12.75">
      <c r="C197"/>
      <c r="E197"/>
      <c r="F197"/>
      <c r="G197"/>
      <c r="H197"/>
      <c r="I197"/>
      <c r="J197"/>
      <c r="K197"/>
      <c r="L197"/>
      <c r="M197"/>
      <c r="N197" s="4"/>
      <c r="O197"/>
      <c r="P197"/>
      <c r="Z197"/>
      <c r="AC197"/>
    </row>
    <row r="198" spans="3:29" ht="12.75">
      <c r="C198"/>
      <c r="E198"/>
      <c r="F198"/>
      <c r="G198"/>
      <c r="H198"/>
      <c r="I198"/>
      <c r="J198"/>
      <c r="K198"/>
      <c r="L198"/>
      <c r="M198"/>
      <c r="N198" s="4"/>
      <c r="O198"/>
      <c r="P198"/>
      <c r="Z198"/>
      <c r="AC198"/>
    </row>
    <row r="199" spans="3:29" ht="12.75">
      <c r="C199"/>
      <c r="E199"/>
      <c r="F199"/>
      <c r="G199"/>
      <c r="H199"/>
      <c r="I199"/>
      <c r="J199"/>
      <c r="K199"/>
      <c r="L199"/>
      <c r="M199"/>
      <c r="N199" s="4"/>
      <c r="O199"/>
      <c r="P199"/>
      <c r="Z199"/>
      <c r="AC199"/>
    </row>
    <row r="200" spans="3:29" ht="12.75">
      <c r="C200"/>
      <c r="E200"/>
      <c r="F200"/>
      <c r="G200"/>
      <c r="H200"/>
      <c r="I200"/>
      <c r="J200"/>
      <c r="K200"/>
      <c r="L200"/>
      <c r="M200"/>
      <c r="N200" s="4"/>
      <c r="O200"/>
      <c r="P200"/>
      <c r="Z200"/>
      <c r="AC200"/>
    </row>
    <row r="201" spans="3:29" ht="12.75">
      <c r="C201"/>
      <c r="E201"/>
      <c r="F201"/>
      <c r="G201"/>
      <c r="H201"/>
      <c r="I201"/>
      <c r="J201"/>
      <c r="K201"/>
      <c r="L201"/>
      <c r="M201"/>
      <c r="N201" s="4"/>
      <c r="O201"/>
      <c r="P201"/>
      <c r="Z201"/>
      <c r="AC201"/>
    </row>
    <row r="202" spans="3:29" ht="12.75">
      <c r="C202"/>
      <c r="E202"/>
      <c r="F202"/>
      <c r="G202"/>
      <c r="H202"/>
      <c r="I202"/>
      <c r="J202"/>
      <c r="K202"/>
      <c r="L202"/>
      <c r="M202"/>
      <c r="N202" s="4"/>
      <c r="O202"/>
      <c r="P202"/>
      <c r="Z202"/>
      <c r="AC202"/>
    </row>
    <row r="203" spans="3:29" ht="12.75">
      <c r="C203"/>
      <c r="E203"/>
      <c r="F203"/>
      <c r="G203"/>
      <c r="H203"/>
      <c r="I203"/>
      <c r="J203"/>
      <c r="K203"/>
      <c r="L203"/>
      <c r="M203"/>
      <c r="N203" s="4"/>
      <c r="O203"/>
      <c r="P203"/>
      <c r="Z203"/>
      <c r="AC203"/>
    </row>
    <row r="204" spans="3:29" ht="12.75">
      <c r="C204"/>
      <c r="E204"/>
      <c r="F204"/>
      <c r="G204"/>
      <c r="H204"/>
      <c r="I204"/>
      <c r="J204"/>
      <c r="K204"/>
      <c r="L204"/>
      <c r="M204"/>
      <c r="N204" s="4"/>
      <c r="O204"/>
      <c r="P204"/>
      <c r="Z204"/>
      <c r="AC204"/>
    </row>
    <row r="205" spans="3:29" ht="12.75">
      <c r="C205"/>
      <c r="E205"/>
      <c r="F205"/>
      <c r="G205"/>
      <c r="H205"/>
      <c r="I205"/>
      <c r="J205"/>
      <c r="K205"/>
      <c r="L205"/>
      <c r="M205"/>
      <c r="N205" s="4"/>
      <c r="O205"/>
      <c r="P205"/>
      <c r="Z205"/>
      <c r="AC205"/>
    </row>
    <row r="206" spans="3:29" ht="12.75">
      <c r="C206"/>
      <c r="E206"/>
      <c r="F206"/>
      <c r="G206"/>
      <c r="H206"/>
      <c r="I206"/>
      <c r="J206"/>
      <c r="K206"/>
      <c r="L206"/>
      <c r="M206"/>
      <c r="N206" s="4"/>
      <c r="O206"/>
      <c r="P206"/>
      <c r="Z206"/>
      <c r="AC206"/>
    </row>
    <row r="207" spans="3:29" ht="12.75">
      <c r="C207"/>
      <c r="E207"/>
      <c r="F207"/>
      <c r="G207"/>
      <c r="H207"/>
      <c r="I207"/>
      <c r="J207"/>
      <c r="K207"/>
      <c r="L207"/>
      <c r="M207"/>
      <c r="N207" s="4"/>
      <c r="O207"/>
      <c r="P207"/>
      <c r="Z207"/>
      <c r="AC207"/>
    </row>
    <row r="208" spans="3:29" ht="12.75">
      <c r="C208"/>
      <c r="E208"/>
      <c r="F208"/>
      <c r="G208"/>
      <c r="H208"/>
      <c r="I208"/>
      <c r="J208"/>
      <c r="K208"/>
      <c r="L208"/>
      <c r="M208"/>
      <c r="N208" s="4"/>
      <c r="O208"/>
      <c r="P208"/>
      <c r="Z208"/>
      <c r="AC208"/>
    </row>
    <row r="209" spans="3:29" ht="12.75">
      <c r="C209"/>
      <c r="E209"/>
      <c r="F209"/>
      <c r="G209"/>
      <c r="H209"/>
      <c r="I209"/>
      <c r="J209"/>
      <c r="K209"/>
      <c r="L209"/>
      <c r="M209"/>
      <c r="N209" s="4"/>
      <c r="O209"/>
      <c r="P209"/>
      <c r="Z209"/>
      <c r="AC209"/>
    </row>
    <row r="210" spans="3:29" ht="12.75">
      <c r="C210"/>
      <c r="E210"/>
      <c r="F210"/>
      <c r="G210"/>
      <c r="H210"/>
      <c r="I210"/>
      <c r="J210"/>
      <c r="K210"/>
      <c r="L210"/>
      <c r="M210"/>
      <c r="N210" s="4"/>
      <c r="O210"/>
      <c r="P210"/>
      <c r="Z210"/>
      <c r="AC210"/>
    </row>
    <row r="211" spans="3:29" ht="12.75">
      <c r="C211"/>
      <c r="E211"/>
      <c r="F211"/>
      <c r="G211"/>
      <c r="H211"/>
      <c r="I211"/>
      <c r="J211"/>
      <c r="K211"/>
      <c r="L211"/>
      <c r="M211"/>
      <c r="N211" s="4"/>
      <c r="O211"/>
      <c r="P211"/>
      <c r="Z211"/>
      <c r="AC211"/>
    </row>
    <row r="212" spans="3:29" ht="12.75">
      <c r="C212"/>
      <c r="E212"/>
      <c r="F212"/>
      <c r="G212"/>
      <c r="H212"/>
      <c r="I212"/>
      <c r="J212"/>
      <c r="K212"/>
      <c r="L212"/>
      <c r="M212"/>
      <c r="N212" s="4"/>
      <c r="O212"/>
      <c r="P212"/>
      <c r="Z212"/>
      <c r="AC212"/>
    </row>
    <row r="213" spans="3:29" ht="12.75">
      <c r="C213"/>
      <c r="E213"/>
      <c r="F213"/>
      <c r="G213"/>
      <c r="H213"/>
      <c r="I213"/>
      <c r="J213"/>
      <c r="K213"/>
      <c r="L213"/>
      <c r="M213"/>
      <c r="N213" s="4"/>
      <c r="O213"/>
      <c r="P213"/>
      <c r="Z213"/>
      <c r="AC213"/>
    </row>
    <row r="214" spans="3:29" ht="12.75">
      <c r="C214"/>
      <c r="E214"/>
      <c r="F214"/>
      <c r="G214"/>
      <c r="H214"/>
      <c r="I214"/>
      <c r="J214"/>
      <c r="K214"/>
      <c r="L214"/>
      <c r="M214"/>
      <c r="N214" s="4"/>
      <c r="O214"/>
      <c r="P214"/>
      <c r="Z214"/>
      <c r="AC214"/>
    </row>
    <row r="215" spans="3:29" ht="12.75">
      <c r="C215"/>
      <c r="E215"/>
      <c r="F215"/>
      <c r="G215"/>
      <c r="H215"/>
      <c r="I215"/>
      <c r="J215"/>
      <c r="K215"/>
      <c r="L215"/>
      <c r="M215"/>
      <c r="N215" s="4"/>
      <c r="O215"/>
      <c r="P215"/>
      <c r="Z215"/>
      <c r="AC215"/>
    </row>
    <row r="216" spans="3:29" ht="12.75">
      <c r="C216"/>
      <c r="E216"/>
      <c r="F216"/>
      <c r="G216"/>
      <c r="H216"/>
      <c r="I216"/>
      <c r="J216"/>
      <c r="K216"/>
      <c r="L216"/>
      <c r="M216"/>
      <c r="N216" s="4"/>
      <c r="O216"/>
      <c r="P216"/>
      <c r="Z216"/>
      <c r="AC216"/>
    </row>
    <row r="217" spans="3:29" ht="12.75">
      <c r="C217"/>
      <c r="E217"/>
      <c r="F217"/>
      <c r="G217"/>
      <c r="H217"/>
      <c r="I217"/>
      <c r="J217"/>
      <c r="K217"/>
      <c r="L217"/>
      <c r="M217"/>
      <c r="N217" s="4"/>
      <c r="O217"/>
      <c r="P217"/>
      <c r="Z217"/>
      <c r="AC217"/>
    </row>
    <row r="218" spans="3:29" ht="12.75">
      <c r="C218"/>
      <c r="E218"/>
      <c r="F218"/>
      <c r="G218"/>
      <c r="H218"/>
      <c r="I218"/>
      <c r="J218"/>
      <c r="K218"/>
      <c r="L218"/>
      <c r="M218"/>
      <c r="N218" s="4"/>
      <c r="O218"/>
      <c r="P218"/>
      <c r="Z218"/>
      <c r="AC218"/>
    </row>
    <row r="219" spans="3:29" ht="12.75">
      <c r="C219"/>
      <c r="E219"/>
      <c r="F219"/>
      <c r="G219"/>
      <c r="H219"/>
      <c r="I219"/>
      <c r="J219"/>
      <c r="K219"/>
      <c r="L219"/>
      <c r="M219"/>
      <c r="N219" s="4"/>
      <c r="O219"/>
      <c r="P219"/>
      <c r="Z219"/>
      <c r="AC219"/>
    </row>
    <row r="220" spans="3:29" ht="12.75">
      <c r="C220"/>
      <c r="E220"/>
      <c r="F220"/>
      <c r="G220"/>
      <c r="H220"/>
      <c r="I220"/>
      <c r="J220"/>
      <c r="K220"/>
      <c r="L220"/>
      <c r="M220"/>
      <c r="N220" s="4"/>
      <c r="O220"/>
      <c r="P220"/>
      <c r="Z220"/>
      <c r="AC220"/>
    </row>
    <row r="221" spans="3:29" ht="12.75">
      <c r="C221"/>
      <c r="E221"/>
      <c r="F221"/>
      <c r="G221"/>
      <c r="H221"/>
      <c r="I221"/>
      <c r="J221"/>
      <c r="K221"/>
      <c r="L221"/>
      <c r="M221"/>
      <c r="N221" s="4"/>
      <c r="O221"/>
      <c r="P221"/>
      <c r="Z221"/>
      <c r="AC221"/>
    </row>
    <row r="222" spans="3:29" ht="12.75">
      <c r="C222"/>
      <c r="E222"/>
      <c r="F222"/>
      <c r="G222"/>
      <c r="H222"/>
      <c r="I222"/>
      <c r="J222"/>
      <c r="K222"/>
      <c r="L222"/>
      <c r="M222"/>
      <c r="N222" s="4"/>
      <c r="O222"/>
      <c r="P222"/>
      <c r="Z222"/>
      <c r="AC222"/>
    </row>
    <row r="223" spans="3:29" ht="12.75">
      <c r="C223"/>
      <c r="E223"/>
      <c r="F223"/>
      <c r="G223"/>
      <c r="H223"/>
      <c r="I223"/>
      <c r="J223"/>
      <c r="K223"/>
      <c r="L223"/>
      <c r="M223"/>
      <c r="N223" s="4"/>
      <c r="O223"/>
      <c r="P223"/>
      <c r="Z223"/>
      <c r="AC223"/>
    </row>
    <row r="224" spans="3:29" ht="12.75">
      <c r="C224"/>
      <c r="E224"/>
      <c r="F224"/>
      <c r="G224"/>
      <c r="H224"/>
      <c r="I224"/>
      <c r="J224"/>
      <c r="K224"/>
      <c r="L224"/>
      <c r="M224"/>
      <c r="N224" s="4"/>
      <c r="O224"/>
      <c r="P224"/>
      <c r="Z224"/>
      <c r="AC224"/>
    </row>
    <row r="225" spans="3:29" ht="12.75">
      <c r="C225"/>
      <c r="E225"/>
      <c r="F225"/>
      <c r="G225"/>
      <c r="H225"/>
      <c r="I225"/>
      <c r="J225"/>
      <c r="K225"/>
      <c r="L225"/>
      <c r="M225"/>
      <c r="N225" s="4"/>
      <c r="O225"/>
      <c r="P225"/>
      <c r="Z225"/>
      <c r="AC225"/>
    </row>
    <row r="226" spans="3:29" ht="12.75">
      <c r="C226"/>
      <c r="E226"/>
      <c r="F226"/>
      <c r="G226"/>
      <c r="H226"/>
      <c r="I226"/>
      <c r="J226"/>
      <c r="K226"/>
      <c r="L226"/>
      <c r="M226"/>
      <c r="N226" s="4"/>
      <c r="O226"/>
      <c r="P226"/>
      <c r="Z226"/>
      <c r="AC226"/>
    </row>
    <row r="227" spans="3:29" ht="12.75">
      <c r="C227"/>
      <c r="E227"/>
      <c r="F227"/>
      <c r="G227"/>
      <c r="H227"/>
      <c r="I227"/>
      <c r="J227"/>
      <c r="K227"/>
      <c r="L227"/>
      <c r="M227"/>
      <c r="N227" s="4"/>
      <c r="O227"/>
      <c r="P227"/>
      <c r="Z227"/>
      <c r="AC227"/>
    </row>
    <row r="228" spans="3:29" ht="12.75">
      <c r="C228"/>
      <c r="E228"/>
      <c r="F228"/>
      <c r="G228"/>
      <c r="H228"/>
      <c r="I228"/>
      <c r="J228"/>
      <c r="K228"/>
      <c r="L228"/>
      <c r="M228"/>
      <c r="N228" s="4"/>
      <c r="O228"/>
      <c r="P228"/>
      <c r="Z228"/>
      <c r="AC228"/>
    </row>
    <row r="229" spans="3:29" ht="12.75">
      <c r="C229"/>
      <c r="E229"/>
      <c r="F229"/>
      <c r="G229"/>
      <c r="H229"/>
      <c r="I229"/>
      <c r="J229"/>
      <c r="K229"/>
      <c r="L229"/>
      <c r="M229"/>
      <c r="N229" s="4"/>
      <c r="O229"/>
      <c r="P229"/>
      <c r="Z229"/>
      <c r="AC229"/>
    </row>
    <row r="230" spans="3:29" ht="12.75">
      <c r="C230"/>
      <c r="E230"/>
      <c r="F230"/>
      <c r="G230"/>
      <c r="H230"/>
      <c r="I230"/>
      <c r="J230"/>
      <c r="K230"/>
      <c r="L230"/>
      <c r="M230"/>
      <c r="N230" s="4"/>
      <c r="O230"/>
      <c r="P230"/>
      <c r="Z230"/>
      <c r="AC230"/>
    </row>
    <row r="231" spans="3:29" ht="12.75">
      <c r="C231"/>
      <c r="E231"/>
      <c r="F231"/>
      <c r="G231"/>
      <c r="H231"/>
      <c r="I231"/>
      <c r="J231"/>
      <c r="K231"/>
      <c r="L231"/>
      <c r="M231"/>
      <c r="N231" s="4"/>
      <c r="O231"/>
      <c r="P231"/>
      <c r="Z231"/>
      <c r="AC231"/>
    </row>
    <row r="232" spans="3:29" ht="12.75">
      <c r="C232"/>
      <c r="E232"/>
      <c r="F232"/>
      <c r="G232"/>
      <c r="H232"/>
      <c r="I232"/>
      <c r="J232"/>
      <c r="K232"/>
      <c r="L232"/>
      <c r="M232"/>
      <c r="N232" s="4"/>
      <c r="O232"/>
      <c r="P232"/>
      <c r="Z232"/>
      <c r="AC232"/>
    </row>
    <row r="233" spans="3:29" ht="12.75">
      <c r="C233"/>
      <c r="E233"/>
      <c r="F233"/>
      <c r="G233"/>
      <c r="H233"/>
      <c r="I233"/>
      <c r="J233"/>
      <c r="K233"/>
      <c r="L233"/>
      <c r="M233"/>
      <c r="N233" s="4"/>
      <c r="O233"/>
      <c r="P233"/>
      <c r="Z233"/>
      <c r="AC233"/>
    </row>
    <row r="234" spans="3:29" ht="12.75">
      <c r="C234"/>
      <c r="E234"/>
      <c r="F234"/>
      <c r="G234"/>
      <c r="H234"/>
      <c r="I234"/>
      <c r="J234"/>
      <c r="K234"/>
      <c r="L234"/>
      <c r="M234"/>
      <c r="N234" s="4"/>
      <c r="O234"/>
      <c r="P234"/>
      <c r="Z234"/>
      <c r="AC234"/>
    </row>
    <row r="235" spans="3:29" ht="12.75">
      <c r="C235"/>
      <c r="E235"/>
      <c r="F235"/>
      <c r="G235"/>
      <c r="H235"/>
      <c r="I235"/>
      <c r="J235"/>
      <c r="K235"/>
      <c r="L235"/>
      <c r="M235"/>
      <c r="N235" s="4"/>
      <c r="O235"/>
      <c r="P235"/>
      <c r="Z235"/>
      <c r="AC235"/>
    </row>
    <row r="236" spans="3:29" ht="12.75">
      <c r="C236"/>
      <c r="E236"/>
      <c r="F236"/>
      <c r="G236"/>
      <c r="H236"/>
      <c r="I236"/>
      <c r="J236"/>
      <c r="K236"/>
      <c r="L236"/>
      <c r="M236"/>
      <c r="N236" s="4"/>
      <c r="O236"/>
      <c r="P236"/>
      <c r="Z236"/>
      <c r="AC236"/>
    </row>
    <row r="237" spans="3:29" ht="12.75">
      <c r="C237"/>
      <c r="E237"/>
      <c r="F237"/>
      <c r="G237"/>
      <c r="H237"/>
      <c r="I237"/>
      <c r="J237"/>
      <c r="K237"/>
      <c r="L237"/>
      <c r="M237"/>
      <c r="N237" s="4"/>
      <c r="O237"/>
      <c r="P237"/>
      <c r="Z237"/>
      <c r="AC237"/>
    </row>
  </sheetData>
  <sheetProtection/>
  <autoFilter ref="B1:FV237"/>
  <printOptions gridLines="1"/>
  <pageMargins left="0.5" right="0.5" top="1" bottom="1" header="0.5" footer="0.5"/>
  <pageSetup fitToHeight="0" fitToWidth="1" horizontalDpi="300" verticalDpi="300" orientation="landscape" scale="37" r:id="rId4"/>
  <headerFooter alignWithMargins="0">
    <oddHeader>&amp;CFY 2015-16
 Override Reconciliation</oddHeader>
    <oddFooter>&amp;LCDE, Public School Finance&amp;CPage &amp;P&amp;R&amp;D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Christel, Mary Lynn</cp:lastModifiedBy>
  <cp:lastPrinted>2014-02-24T18:24:26Z</cp:lastPrinted>
  <dcterms:created xsi:type="dcterms:W3CDTF">1999-02-17T20:47:38Z</dcterms:created>
  <dcterms:modified xsi:type="dcterms:W3CDTF">2016-02-01T16:52:42Z</dcterms:modified>
  <cp:category/>
  <cp:version/>
  <cp:contentType/>
  <cp:contentStatus/>
</cp:coreProperties>
</file>