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cde-fs-03\CapitalConstruction\CSCC Program\CharterSchoolCapConst_FY25-26\Web\"/>
    </mc:Choice>
  </mc:AlternateContent>
  <xr:revisionPtr revIDLastSave="0" documentId="13_ncr:1_{0F916F18-419C-4622-AC87-E6E77C78D473}" xr6:coauthVersionLast="47" xr6:coauthVersionMax="47" xr10:uidLastSave="{00000000-0000-0000-0000-000000000000}"/>
  <bookViews>
    <workbookView xWindow="-23148" yWindow="5388" windowWidth="23256" windowHeight="13896" firstSheet="1" activeTab="1" xr2:uid="{00000000-000D-0000-FFFF-FFFF00000000}"/>
  </bookViews>
  <sheets>
    <sheet name="Detail - delete before web post" sheetId="2" r:id="rId1"/>
    <sheet name="FY25-26 Distribution" sheetId="1" r:id="rId2"/>
    <sheet name="Oct_FY2425_FTE" sheetId="6" state="hidden" r:id="rId3"/>
  </sheets>
  <definedNames>
    <definedName name="_xlnm._FilterDatabase" localSheetId="1" hidden="1">'FY25-26 Distribution'!$A$2:$AE$287</definedName>
    <definedName name="_xlnm._FilterDatabase" localSheetId="2" hidden="1">Oct_FY2425_FTE!$A$1:$O$264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57" i="1" l="1"/>
  <c r="AB257" i="1" s="1"/>
  <c r="AC135" i="1"/>
  <c r="AC247" i="1"/>
  <c r="AB247" i="1" s="1"/>
  <c r="Y147" i="1"/>
  <c r="X147" i="1"/>
  <c r="W147" i="1"/>
  <c r="V147" i="1"/>
  <c r="U147" i="1"/>
  <c r="T147" i="1"/>
  <c r="S147" i="1"/>
  <c r="R147" i="1"/>
  <c r="Q147" i="1"/>
  <c r="P147" i="1"/>
  <c r="AC200" i="1"/>
  <c r="AB200" i="1" s="1"/>
  <c r="J169" i="6"/>
  <c r="L169" i="6" s="1"/>
  <c r="F271" i="6"/>
  <c r="AC220" i="1"/>
  <c r="AC218" i="1"/>
  <c r="AC230" i="1"/>
  <c r="F274" i="6"/>
  <c r="F272" i="6"/>
  <c r="AC167" i="1"/>
  <c r="AC146" i="1"/>
  <c r="AC144" i="1"/>
  <c r="AC129" i="1"/>
  <c r="AC125" i="1"/>
  <c r="AC59" i="1"/>
  <c r="F292" i="6"/>
  <c r="AC60" i="1" s="1"/>
  <c r="F293" i="6"/>
  <c r="AA293" i="1"/>
  <c r="AB135" i="1" l="1"/>
  <c r="AC282" i="1"/>
  <c r="AB282" i="1" s="1"/>
  <c r="AC183" i="1"/>
  <c r="AC139" i="1"/>
  <c r="AB139" i="1" s="1"/>
  <c r="AC152" i="1"/>
  <c r="AB152" i="1" s="1"/>
  <c r="AC174" i="1"/>
  <c r="F273" i="6"/>
  <c r="F275" i="6" s="1"/>
  <c r="AC281" i="1"/>
  <c r="AB281" i="1" s="1"/>
  <c r="AC173" i="1"/>
  <c r="AB173" i="1" s="1"/>
  <c r="AC271" i="1"/>
  <c r="AC246" i="1"/>
  <c r="AC245" i="1"/>
  <c r="AC231" i="1"/>
  <c r="AB231" i="1" s="1"/>
  <c r="AC202" i="1"/>
  <c r="AC61" i="1"/>
  <c r="AC15" i="1"/>
  <c r="AC291" i="1" l="1"/>
  <c r="AB174" i="1"/>
  <c r="AB246" i="1"/>
  <c r="AB245" i="1"/>
  <c r="AC16" i="1"/>
  <c r="AB202" i="1"/>
  <c r="AB15" i="1"/>
  <c r="AB16" i="1" s="1"/>
  <c r="AC138" i="1"/>
  <c r="AC266" i="1"/>
  <c r="AC226" i="1"/>
  <c r="AC182" i="1"/>
  <c r="AC27" i="1"/>
  <c r="AC232" i="1"/>
  <c r="AB138" i="1" l="1"/>
  <c r="K225" i="1" l="1"/>
  <c r="AC224" i="1"/>
  <c r="AC26" i="1"/>
  <c r="AC265" i="1"/>
  <c r="AB224" i="1" l="1"/>
  <c r="AB225" i="1" s="1"/>
  <c r="AC225" i="1"/>
  <c r="AB26" i="1"/>
  <c r="AB265" i="1"/>
  <c r="AC149" i="1"/>
  <c r="AC141" i="1"/>
  <c r="H130" i="6" s="1"/>
  <c r="AC160" i="1"/>
  <c r="AB149" i="1" l="1"/>
  <c r="AB160" i="1"/>
  <c r="AC233" i="1"/>
  <c r="AC133" i="1"/>
  <c r="AC56" i="1"/>
  <c r="AC55" i="1"/>
  <c r="AC12" i="1"/>
  <c r="AB12" i="1" l="1"/>
  <c r="AB55" i="1"/>
  <c r="AB56" i="1"/>
  <c r="AB233" i="1"/>
  <c r="AB133" i="1"/>
  <c r="AB230" i="1" l="1"/>
  <c r="AB232" i="1" s="1"/>
  <c r="AB218" i="1"/>
  <c r="AB167" i="1"/>
  <c r="AB146" i="1"/>
  <c r="AB144" i="1"/>
  <c r="AB129" i="1"/>
  <c r="AB125" i="1"/>
  <c r="AB60" i="1"/>
  <c r="AB59" i="1"/>
  <c r="AB271" i="1"/>
  <c r="AC270" i="1"/>
  <c r="AC286" i="1"/>
  <c r="AC285" i="1"/>
  <c r="AC284" i="1"/>
  <c r="AC283" i="1"/>
  <c r="AC280" i="1"/>
  <c r="AC279" i="1"/>
  <c r="AC278" i="1"/>
  <c r="AC277" i="1"/>
  <c r="AB277" i="1" s="1"/>
  <c r="AC276" i="1"/>
  <c r="AC275" i="1"/>
  <c r="AC274" i="1"/>
  <c r="AC273" i="1"/>
  <c r="AC272" i="1"/>
  <c r="AC269" i="1"/>
  <c r="AC268" i="1"/>
  <c r="AC267" i="1"/>
  <c r="H247" i="6" s="1"/>
  <c r="AC264" i="1"/>
  <c r="AC263" i="1"/>
  <c r="AC262" i="1"/>
  <c r="AC261" i="1"/>
  <c r="AC260" i="1"/>
  <c r="AC259" i="1"/>
  <c r="AC258" i="1"/>
  <c r="AC256" i="1"/>
  <c r="AC255" i="1"/>
  <c r="AC254" i="1"/>
  <c r="AC253" i="1"/>
  <c r="AC251" i="1"/>
  <c r="AC250" i="1"/>
  <c r="AC249" i="1"/>
  <c r="AC248" i="1"/>
  <c r="AC244" i="1"/>
  <c r="AC241" i="1"/>
  <c r="AC240" i="1"/>
  <c r="AC239" i="1"/>
  <c r="AC238" i="1"/>
  <c r="AC237" i="1"/>
  <c r="AC236" i="1"/>
  <c r="AC234" i="1"/>
  <c r="H208" i="6" s="1"/>
  <c r="AC228" i="1"/>
  <c r="H205" i="6" s="1"/>
  <c r="AC227" i="1"/>
  <c r="AC222" i="1"/>
  <c r="AC219" i="1"/>
  <c r="AC216" i="1"/>
  <c r="AC215" i="1"/>
  <c r="AC213" i="1"/>
  <c r="AC211" i="1"/>
  <c r="AC209" i="1"/>
  <c r="AC208" i="1"/>
  <c r="AC206" i="1"/>
  <c r="AC204" i="1"/>
  <c r="AC203" i="1"/>
  <c r="AC199" i="1"/>
  <c r="AC198" i="1"/>
  <c r="AC196" i="1"/>
  <c r="AC195" i="1"/>
  <c r="AC193" i="1"/>
  <c r="AC192" i="1"/>
  <c r="AC191" i="1"/>
  <c r="AC190" i="1"/>
  <c r="AC189" i="1"/>
  <c r="AC187" i="1"/>
  <c r="AC185" i="1"/>
  <c r="AC184" i="1"/>
  <c r="AC181" i="1"/>
  <c r="AC180" i="1"/>
  <c r="AC179" i="1"/>
  <c r="AC178" i="1"/>
  <c r="AC177" i="1"/>
  <c r="AC176" i="1"/>
  <c r="AC175" i="1"/>
  <c r="AC172" i="1"/>
  <c r="AC171" i="1"/>
  <c r="AC170" i="1"/>
  <c r="AC169" i="1"/>
  <c r="AC168" i="1"/>
  <c r="AC165" i="1"/>
  <c r="AC163" i="1"/>
  <c r="AC161" i="1"/>
  <c r="AC158" i="1"/>
  <c r="AC156" i="1"/>
  <c r="AC155" i="1"/>
  <c r="H143" i="6" s="1"/>
  <c r="AC154" i="1"/>
  <c r="H135" i="6" s="1"/>
  <c r="AC153" i="1"/>
  <c r="AC151" i="1"/>
  <c r="AC150" i="1"/>
  <c r="AC148" i="1"/>
  <c r="AC147" i="1"/>
  <c r="AC143" i="1"/>
  <c r="H132" i="6" s="1"/>
  <c r="AC140" i="1"/>
  <c r="H129" i="6" s="1"/>
  <c r="AC137" i="1"/>
  <c r="H128" i="6" s="1"/>
  <c r="AC136" i="1"/>
  <c r="H123" i="6" s="1"/>
  <c r="AC134" i="1"/>
  <c r="H124" i="6" s="1"/>
  <c r="AC131" i="1"/>
  <c r="AC128" i="1"/>
  <c r="AC127" i="1"/>
  <c r="AC126" i="1"/>
  <c r="AC123" i="1"/>
  <c r="AC121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58" i="1"/>
  <c r="AC57" i="1"/>
  <c r="AC54" i="1"/>
  <c r="AC53" i="1"/>
  <c r="AC52" i="1"/>
  <c r="AC51" i="1"/>
  <c r="AC50" i="1"/>
  <c r="AC48" i="1"/>
  <c r="AC46" i="1"/>
  <c r="AC45" i="1"/>
  <c r="AC44" i="1"/>
  <c r="H35" i="6" s="1"/>
  <c r="AC43" i="1"/>
  <c r="AC42" i="1"/>
  <c r="H34" i="6" s="1"/>
  <c r="AC40" i="1"/>
  <c r="H33" i="6" s="1"/>
  <c r="AC39" i="1"/>
  <c r="H32" i="6" s="1"/>
  <c r="AC38" i="1"/>
  <c r="H31" i="6" s="1"/>
  <c r="AC37" i="1"/>
  <c r="H30" i="6" s="1"/>
  <c r="AC36" i="1"/>
  <c r="H29" i="6" s="1"/>
  <c r="AC35" i="1"/>
  <c r="H28" i="6" s="1"/>
  <c r="AC33" i="1"/>
  <c r="AC31" i="1"/>
  <c r="AC30" i="1"/>
  <c r="AC29" i="1"/>
  <c r="AC28" i="1"/>
  <c r="AC25" i="1"/>
  <c r="AC24" i="1"/>
  <c r="AC23" i="1"/>
  <c r="AC243" i="1"/>
  <c r="AC21" i="1"/>
  <c r="AC20" i="1"/>
  <c r="AC18" i="1"/>
  <c r="AC252" i="1"/>
  <c r="AC17" i="1"/>
  <c r="AC9" i="1"/>
  <c r="AC10" i="1"/>
  <c r="AC11" i="1"/>
  <c r="AC13" i="1"/>
  <c r="AC8" i="1"/>
  <c r="AC4" i="1"/>
  <c r="AC5" i="1"/>
  <c r="AC6" i="1"/>
  <c r="AC3" i="1"/>
  <c r="AC201" i="1" l="1"/>
  <c r="AC186" i="1"/>
  <c r="H211" i="6"/>
  <c r="H110" i="6"/>
  <c r="H144" i="6"/>
  <c r="H122" i="6"/>
  <c r="H139" i="6"/>
  <c r="H136" i="6"/>
  <c r="H214" i="6"/>
  <c r="H147" i="6"/>
  <c r="H213" i="6"/>
  <c r="H210" i="6"/>
  <c r="AC287" i="1"/>
  <c r="H2" i="6"/>
  <c r="H115" i="6"/>
  <c r="AC162" i="1"/>
  <c r="AC214" i="1"/>
  <c r="H258" i="6"/>
  <c r="H118" i="6"/>
  <c r="H137" i="6"/>
  <c r="AC159" i="1"/>
  <c r="AC164" i="1"/>
  <c r="H201" i="6"/>
  <c r="H259" i="6"/>
  <c r="H64" i="6"/>
  <c r="H142" i="6"/>
  <c r="H113" i="6"/>
  <c r="H162" i="6"/>
  <c r="H232" i="6"/>
  <c r="H206" i="6"/>
  <c r="H248" i="6"/>
  <c r="H27" i="6"/>
  <c r="H111" i="6"/>
  <c r="H125" i="6"/>
  <c r="H151" i="6"/>
  <c r="H163" i="6"/>
  <c r="AC188" i="1"/>
  <c r="H126" i="6"/>
  <c r="H164" i="6"/>
  <c r="H138" i="6"/>
  <c r="AC166" i="1"/>
  <c r="H202" i="6"/>
  <c r="H120" i="6"/>
  <c r="H203" i="6"/>
  <c r="H127" i="6"/>
  <c r="H131" i="6"/>
  <c r="H145" i="6"/>
  <c r="AC212" i="1"/>
  <c r="H114" i="6"/>
  <c r="H11" i="6"/>
  <c r="H109" i="6"/>
  <c r="AC34" i="1"/>
  <c r="AC49" i="1"/>
  <c r="H116" i="6"/>
  <c r="H133" i="6"/>
  <c r="AB155" i="1"/>
  <c r="H250" i="6"/>
  <c r="H112" i="6"/>
  <c r="H119" i="6"/>
  <c r="H228" i="6"/>
  <c r="H121" i="6"/>
  <c r="H117" i="6"/>
  <c r="H134" i="6"/>
  <c r="H224" i="6"/>
  <c r="H225" i="6"/>
  <c r="H236" i="6"/>
  <c r="AC19" i="1"/>
  <c r="H152" i="6"/>
  <c r="H194" i="6"/>
  <c r="H237" i="6"/>
  <c r="H220" i="6"/>
  <c r="H207" i="6"/>
  <c r="H204" i="6"/>
  <c r="H216" i="6"/>
  <c r="H215" i="6"/>
  <c r="H218" i="6"/>
  <c r="H149" i="6"/>
  <c r="H146" i="6"/>
  <c r="H219" i="6"/>
  <c r="H260" i="6"/>
  <c r="H257" i="6"/>
  <c r="H153" i="6"/>
  <c r="H150" i="6"/>
  <c r="H254" i="6"/>
  <c r="H252" i="6"/>
  <c r="H227" i="6"/>
  <c r="H239" i="6"/>
  <c r="H234" i="6"/>
  <c r="H238" i="6"/>
  <c r="H231" i="6"/>
  <c r="H243" i="6"/>
  <c r="H222" i="6"/>
  <c r="H246" i="6"/>
  <c r="H235" i="6"/>
  <c r="H245" i="6"/>
  <c r="H244" i="6"/>
  <c r="H229" i="6"/>
  <c r="H241" i="6"/>
  <c r="H249" i="6"/>
  <c r="H242" i="6"/>
  <c r="H256" i="6"/>
  <c r="H255" i="6"/>
  <c r="H253" i="6"/>
  <c r="H230" i="6"/>
  <c r="H221" i="6"/>
  <c r="H240" i="6"/>
  <c r="H251" i="6"/>
  <c r="AC47" i="1"/>
  <c r="AC145" i="1"/>
  <c r="AC229" i="1"/>
  <c r="H212" i="6"/>
  <c r="AC132" i="1"/>
  <c r="AC235" i="1"/>
  <c r="H217" i="6"/>
  <c r="AC207" i="1"/>
  <c r="H195" i="6"/>
  <c r="AB278" i="1"/>
  <c r="H226" i="6"/>
  <c r="AC122" i="1"/>
  <c r="H196" i="6"/>
  <c r="AC124" i="1"/>
  <c r="AB154" i="1"/>
  <c r="H148" i="6"/>
  <c r="AC223" i="1"/>
  <c r="H209" i="6" s="1"/>
  <c r="H48" i="6"/>
  <c r="AC221" i="1"/>
  <c r="H233" i="6"/>
  <c r="AC142" i="1"/>
  <c r="H141" i="6"/>
  <c r="AC14" i="1"/>
  <c r="H49" i="6"/>
  <c r="AB101" i="1"/>
  <c r="AB272" i="1"/>
  <c r="AB102" i="1"/>
  <c r="AB176" i="1"/>
  <c r="AB109" i="1"/>
  <c r="AB177" i="1"/>
  <c r="AB187" i="1"/>
  <c r="AB128" i="1"/>
  <c r="AB75" i="1"/>
  <c r="AB219" i="1"/>
  <c r="AB4" i="1"/>
  <c r="AB83" i="1"/>
  <c r="AB143" i="1"/>
  <c r="AB145" i="1" s="1"/>
  <c r="AB185" i="1"/>
  <c r="AB263" i="1"/>
  <c r="AB52" i="1"/>
  <c r="AB236" i="1"/>
  <c r="AB264" i="1"/>
  <c r="AB88" i="1"/>
  <c r="AB110" i="1"/>
  <c r="AB196" i="1"/>
  <c r="AB237" i="1"/>
  <c r="AB89" i="1"/>
  <c r="AB117" i="1"/>
  <c r="AB198" i="1"/>
  <c r="AB249" i="1"/>
  <c r="AB273" i="1"/>
  <c r="AB61" i="1"/>
  <c r="AB94" i="1"/>
  <c r="AB118" i="1"/>
  <c r="AB168" i="1"/>
  <c r="AB250" i="1"/>
  <c r="AB69" i="1"/>
  <c r="AB95" i="1"/>
  <c r="AB169" i="1"/>
  <c r="AB208" i="1"/>
  <c r="AB256" i="1"/>
  <c r="AB279" i="1"/>
  <c r="AB3" i="1"/>
  <c r="AB13" i="1"/>
  <c r="AB24" i="1"/>
  <c r="AB31" i="1"/>
  <c r="AB42" i="1"/>
  <c r="AB51" i="1"/>
  <c r="AB68" i="1"/>
  <c r="AB82" i="1"/>
  <c r="AB140" i="1"/>
  <c r="AB5" i="1"/>
  <c r="AB18" i="1"/>
  <c r="AB35" i="1"/>
  <c r="AB44" i="1"/>
  <c r="AB62" i="1"/>
  <c r="AB70" i="1"/>
  <c r="AB76" i="1"/>
  <c r="AB84" i="1"/>
  <c r="AB90" i="1"/>
  <c r="AB96" i="1"/>
  <c r="AB104" i="1"/>
  <c r="AB111" i="1"/>
  <c r="AB119" i="1"/>
  <c r="AB131" i="1"/>
  <c r="AB156" i="1"/>
  <c r="AB170" i="1"/>
  <c r="AB178" i="1"/>
  <c r="AB189" i="1"/>
  <c r="AB199" i="1"/>
  <c r="AB209" i="1"/>
  <c r="AB220" i="1"/>
  <c r="AB238" i="1"/>
  <c r="AB258" i="1"/>
  <c r="AB266" i="1"/>
  <c r="AB274" i="1"/>
  <c r="AB280" i="1"/>
  <c r="AB6" i="1"/>
  <c r="AB252" i="1"/>
  <c r="AB36" i="1"/>
  <c r="AB45" i="1"/>
  <c r="AB53" i="1"/>
  <c r="AB63" i="1"/>
  <c r="AB71" i="1"/>
  <c r="AB77" i="1"/>
  <c r="AB85" i="1"/>
  <c r="AB91" i="1"/>
  <c r="AB97" i="1"/>
  <c r="AB105" i="1"/>
  <c r="AB112" i="1"/>
  <c r="AB121" i="1"/>
  <c r="AB158" i="1"/>
  <c r="AB171" i="1"/>
  <c r="AB179" i="1"/>
  <c r="AB190" i="1"/>
  <c r="AB211" i="1"/>
  <c r="AB222" i="1"/>
  <c r="AB239" i="1"/>
  <c r="AB251" i="1"/>
  <c r="AB259" i="1"/>
  <c r="AB267" i="1"/>
  <c r="AB275" i="1"/>
  <c r="AB283" i="1"/>
  <c r="AB8" i="1"/>
  <c r="AB20" i="1"/>
  <c r="AB27" i="1"/>
  <c r="AB37" i="1"/>
  <c r="AB46" i="1"/>
  <c r="AB54" i="1"/>
  <c r="AB64" i="1"/>
  <c r="AB78" i="1"/>
  <c r="AB86" i="1"/>
  <c r="AB92" i="1"/>
  <c r="AB98" i="1"/>
  <c r="AB113" i="1"/>
  <c r="AB123" i="1"/>
  <c r="AB134" i="1"/>
  <c r="AB148" i="1"/>
  <c r="AB161" i="1"/>
  <c r="AB162" i="1" s="1"/>
  <c r="AB172" i="1"/>
  <c r="AB180" i="1"/>
  <c r="AB191" i="1"/>
  <c r="AB213" i="1"/>
  <c r="AB226" i="1"/>
  <c r="AB240" i="1"/>
  <c r="AB260" i="1"/>
  <c r="AB268" i="1"/>
  <c r="AB276" i="1"/>
  <c r="AB284" i="1"/>
  <c r="AB9" i="1"/>
  <c r="AB21" i="1"/>
  <c r="AB28" i="1"/>
  <c r="AB38" i="1"/>
  <c r="AB48" i="1"/>
  <c r="AB57" i="1"/>
  <c r="AB65" i="1"/>
  <c r="AB72" i="1"/>
  <c r="AB79" i="1"/>
  <c r="AB93" i="1"/>
  <c r="AB99" i="1"/>
  <c r="AB106" i="1"/>
  <c r="AB114" i="1"/>
  <c r="AB136" i="1"/>
  <c r="AB150" i="1"/>
  <c r="AB163" i="1"/>
  <c r="AB181" i="1"/>
  <c r="AB192" i="1"/>
  <c r="AB203" i="1"/>
  <c r="AB228" i="1"/>
  <c r="AB241" i="1"/>
  <c r="AB253" i="1"/>
  <c r="AB261" i="1"/>
  <c r="AB269" i="1"/>
  <c r="AB285" i="1"/>
  <c r="AB10" i="1"/>
  <c r="AB243" i="1"/>
  <c r="AB29" i="1"/>
  <c r="AB39" i="1"/>
  <c r="AB58" i="1"/>
  <c r="AB66" i="1"/>
  <c r="AB73" i="1"/>
  <c r="AB80" i="1"/>
  <c r="AB107" i="1"/>
  <c r="AB115" i="1"/>
  <c r="AB126" i="1"/>
  <c r="AB137" i="1"/>
  <c r="AB151" i="1"/>
  <c r="AB165" i="1"/>
  <c r="AB183" i="1"/>
  <c r="AB182" i="1"/>
  <c r="AB193" i="1"/>
  <c r="AB204" i="1"/>
  <c r="AB215" i="1"/>
  <c r="AB244" i="1"/>
  <c r="AB254" i="1"/>
  <c r="AB262" i="1"/>
  <c r="AB270" i="1"/>
  <c r="AB141" i="1"/>
  <c r="AB17" i="1"/>
  <c r="AB25" i="1"/>
  <c r="AB33" i="1"/>
  <c r="AB43" i="1"/>
  <c r="AB11" i="1"/>
  <c r="AB23" i="1"/>
  <c r="AB30" i="1"/>
  <c r="AB40" i="1"/>
  <c r="AB50" i="1"/>
  <c r="AB67" i="1"/>
  <c r="AB74" i="1"/>
  <c r="AB81" i="1"/>
  <c r="AB87" i="1"/>
  <c r="AB100" i="1"/>
  <c r="AB108" i="1"/>
  <c r="AB116" i="1"/>
  <c r="AB127" i="1"/>
  <c r="AB153" i="1"/>
  <c r="AB175" i="1"/>
  <c r="AB184" i="1"/>
  <c r="AB195" i="1"/>
  <c r="AB206" i="1"/>
  <c r="AB216" i="1"/>
  <c r="AB234" i="1"/>
  <c r="AB235" i="1" s="1"/>
  <c r="AB248" i="1"/>
  <c r="AB255" i="1"/>
  <c r="AB286" i="1"/>
  <c r="AC22" i="1"/>
  <c r="AC130" i="1"/>
  <c r="AC242" i="1"/>
  <c r="H223" i="6" s="1"/>
  <c r="AC217" i="1"/>
  <c r="AC205" i="1"/>
  <c r="AC197" i="1"/>
  <c r="AC32" i="1"/>
  <c r="AC103" i="1"/>
  <c r="AC120" i="1"/>
  <c r="AC157" i="1"/>
  <c r="AC194" i="1"/>
  <c r="AC210" i="1"/>
  <c r="AC41" i="1"/>
  <c r="AC7" i="1"/>
  <c r="AB186" i="1" l="1"/>
  <c r="AB287" i="1"/>
  <c r="AB19" i="1"/>
  <c r="AC289" i="1"/>
  <c r="AB221" i="1"/>
  <c r="AB197" i="1"/>
  <c r="AB157" i="1"/>
  <c r="AB201" i="1"/>
  <c r="AB242" i="1"/>
  <c r="AB205" i="1"/>
  <c r="AB217" i="1"/>
  <c r="AB194" i="1"/>
  <c r="AB210" i="1"/>
  <c r="AB22" i="1"/>
  <c r="AB130" i="1"/>
  <c r="AB103" i="1"/>
  <c r="AB32" i="1"/>
  <c r="AB142" i="1"/>
  <c r="AB120" i="1"/>
  <c r="AB41" i="1"/>
  <c r="AB14" i="1"/>
  <c r="AB47" i="1"/>
  <c r="AB34" i="1"/>
  <c r="AB49" i="1"/>
  <c r="AB122" i="1"/>
  <c r="AB124" i="1"/>
  <c r="AB132" i="1"/>
  <c r="AB147" i="1"/>
  <c r="AB159" i="1"/>
  <c r="AB164" i="1"/>
  <c r="AB166" i="1"/>
  <c r="AB188" i="1"/>
  <c r="AB207" i="1"/>
  <c r="AB212" i="1"/>
  <c r="AB214" i="1"/>
  <c r="AB223" i="1"/>
  <c r="AB227" i="1"/>
  <c r="AB229" i="1"/>
  <c r="AC292" i="1" l="1"/>
  <c r="F276" i="6"/>
  <c r="F277" i="6" s="1"/>
  <c r="AB7" i="1"/>
  <c r="AB289" i="1" s="1"/>
  <c r="AB293" i="1" s="1"/>
  <c r="AA135" i="1" l="1"/>
  <c r="AA257" i="1"/>
  <c r="AA283" i="1"/>
  <c r="AA247" i="1"/>
  <c r="K164" i="1"/>
  <c r="AA281" i="1" l="1"/>
  <c r="AA200" i="1"/>
  <c r="AA173" i="1"/>
  <c r="AA152" i="1"/>
  <c r="AA139" i="1"/>
  <c r="AA174" i="1"/>
  <c r="AA279" i="1"/>
  <c r="AA3" i="1"/>
  <c r="H16" i="6"/>
  <c r="P1" i="1"/>
  <c r="P135" i="1" s="1"/>
  <c r="P257" i="1" l="1"/>
  <c r="P247" i="1"/>
  <c r="P173" i="1"/>
  <c r="P279" i="1"/>
  <c r="P174" i="1"/>
  <c r="P139" i="1"/>
  <c r="P152" i="1"/>
  <c r="P200" i="1"/>
  <c r="P281" i="1"/>
  <c r="H173" i="6"/>
  <c r="H189" i="6"/>
  <c r="H176" i="6"/>
  <c r="H86" i="6"/>
  <c r="H42" i="6"/>
  <c r="H180" i="6"/>
  <c r="H88" i="6"/>
  <c r="H47" i="6"/>
  <c r="H184" i="6"/>
  <c r="H169" i="6"/>
  <c r="H17" i="6"/>
  <c r="H43" i="6"/>
  <c r="H97" i="6"/>
  <c r="H171" i="6"/>
  <c r="H61" i="6"/>
  <c r="H188" i="6"/>
  <c r="H67" i="6"/>
  <c r="H21" i="6"/>
  <c r="H91" i="6"/>
  <c r="H175" i="6"/>
  <c r="H60" i="6"/>
  <c r="H191" i="6"/>
  <c r="H8" i="6"/>
  <c r="H72" i="6"/>
  <c r="H159" i="6"/>
  <c r="H63" i="6"/>
  <c r="H101" i="6"/>
  <c r="H177" i="6"/>
  <c r="H23" i="6"/>
  <c r="H96" i="6"/>
  <c r="H161" i="6"/>
  <c r="H40" i="6"/>
  <c r="H104" i="6"/>
  <c r="H179" i="6"/>
  <c r="H52" i="6"/>
  <c r="H197" i="6"/>
  <c r="H78" i="6"/>
  <c r="H103" i="6"/>
  <c r="H182" i="6"/>
  <c r="H57" i="6"/>
  <c r="H200" i="6"/>
  <c r="H15" i="6"/>
  <c r="H85" i="6"/>
  <c r="H51" i="6"/>
  <c r="H185" i="6"/>
  <c r="H68" i="6"/>
  <c r="H156" i="6"/>
  <c r="H25" i="6"/>
  <c r="H99" i="6"/>
  <c r="H172" i="6"/>
  <c r="H69" i="6"/>
  <c r="H193" i="6"/>
  <c r="H170" i="6"/>
  <c r="H106" i="6"/>
  <c r="H87" i="6"/>
  <c r="H190" i="6"/>
  <c r="H107" i="6"/>
  <c r="H165" i="6"/>
  <c r="H199" i="6"/>
  <c r="H58" i="6"/>
  <c r="H20" i="6"/>
  <c r="H37" i="6"/>
  <c r="H7" i="6"/>
  <c r="H178" i="6"/>
  <c r="H59" i="6"/>
  <c r="H94" i="6"/>
  <c r="H45" i="6"/>
  <c r="H82" i="6"/>
  <c r="H183" i="6"/>
  <c r="H186" i="6"/>
  <c r="H36" i="6"/>
  <c r="H80" i="6"/>
  <c r="H187" i="6"/>
  <c r="H73" i="6"/>
  <c r="H41" i="6"/>
  <c r="H77" i="6"/>
  <c r="H14" i="6"/>
  <c r="H50" i="6"/>
  <c r="H66" i="6"/>
  <c r="H19" i="6"/>
  <c r="H84" i="6"/>
  <c r="H154" i="6"/>
  <c r="H100" i="6"/>
  <c r="H174" i="6"/>
  <c r="H53" i="6"/>
  <c r="H140" i="6"/>
  <c r="H22" i="6"/>
  <c r="H95" i="6"/>
  <c r="H158" i="6"/>
  <c r="H39" i="6"/>
  <c r="H192" i="6"/>
  <c r="H9" i="6"/>
  <c r="H71" i="6"/>
  <c r="H44" i="6"/>
  <c r="H12" i="6"/>
  <c r="H76" i="6"/>
  <c r="H89" i="6"/>
  <c r="H46" i="6"/>
  <c r="H102" i="6"/>
  <c r="H181" i="6"/>
  <c r="H74" i="6"/>
  <c r="H92" i="6"/>
  <c r="H167" i="6"/>
  <c r="H70" i="6"/>
  <c r="H18" i="6"/>
  <c r="H83" i="6"/>
  <c r="H65" i="6"/>
  <c r="H155" i="6"/>
  <c r="H157" i="6"/>
  <c r="H38" i="6"/>
  <c r="H62" i="6"/>
  <c r="H24" i="6"/>
  <c r="H93" i="6"/>
  <c r="H160" i="6"/>
  <c r="H81" i="6"/>
  <c r="H98" i="6"/>
  <c r="H56" i="6"/>
  <c r="H79" i="6"/>
  <c r="H10" i="6"/>
  <c r="H26" i="6"/>
  <c r="H13" i="6"/>
  <c r="H90" i="6"/>
  <c r="H6" i="6"/>
  <c r="H108" i="6"/>
  <c r="H75" i="6"/>
  <c r="H105" i="6"/>
  <c r="H54" i="6"/>
  <c r="H198" i="6"/>
  <c r="H166" i="6"/>
  <c r="H55" i="6"/>
  <c r="H168" i="6"/>
  <c r="H5" i="6"/>
  <c r="H4" i="6"/>
  <c r="H3" i="6"/>
  <c r="Q1" i="1"/>
  <c r="Q257" i="1" s="1"/>
  <c r="K287" i="1"/>
  <c r="K242" i="1"/>
  <c r="K235" i="1"/>
  <c r="K232" i="1"/>
  <c r="K229" i="1"/>
  <c r="K227" i="1"/>
  <c r="K223" i="1"/>
  <c r="K221" i="1"/>
  <c r="K217" i="1"/>
  <c r="K214" i="1"/>
  <c r="K212" i="1"/>
  <c r="K210" i="1"/>
  <c r="K207" i="1"/>
  <c r="K205" i="1"/>
  <c r="K201" i="1"/>
  <c r="K197" i="1"/>
  <c r="K194" i="1"/>
  <c r="K188" i="1"/>
  <c r="K186" i="1"/>
  <c r="K166" i="1"/>
  <c r="K162" i="1"/>
  <c r="K159" i="1"/>
  <c r="K157" i="1"/>
  <c r="K147" i="1"/>
  <c r="K145" i="1"/>
  <c r="K142" i="1"/>
  <c r="K132" i="1"/>
  <c r="K130" i="1"/>
  <c r="K124" i="1"/>
  <c r="K122" i="1"/>
  <c r="K120" i="1"/>
  <c r="K103" i="1"/>
  <c r="K49" i="1"/>
  <c r="K47" i="1"/>
  <c r="K41" i="1"/>
  <c r="K34" i="1"/>
  <c r="K32" i="1"/>
  <c r="K22" i="1"/>
  <c r="K19" i="1"/>
  <c r="K14" i="1"/>
  <c r="K7" i="1"/>
  <c r="Q247" i="1" l="1"/>
  <c r="Q135" i="1"/>
  <c r="Q279" i="1"/>
  <c r="Q152" i="1"/>
  <c r="Q173" i="1"/>
  <c r="Q174" i="1"/>
  <c r="Q200" i="1"/>
  <c r="Q281" i="1"/>
  <c r="Q139" i="1"/>
  <c r="R1" i="1"/>
  <c r="R257" i="1" s="1"/>
  <c r="R135" i="1" l="1"/>
  <c r="R173" i="1"/>
  <c r="R247" i="1"/>
  <c r="R279" i="1"/>
  <c r="R139" i="1"/>
  <c r="R281" i="1"/>
  <c r="R152" i="1"/>
  <c r="R174" i="1"/>
  <c r="R200" i="1"/>
  <c r="S1" i="1"/>
  <c r="S257" i="1" s="1"/>
  <c r="S247" i="1" l="1"/>
  <c r="S135" i="1"/>
  <c r="S279" i="1"/>
  <c r="S200" i="1"/>
  <c r="S281" i="1"/>
  <c r="S152" i="1"/>
  <c r="S139" i="1"/>
  <c r="S173" i="1"/>
  <c r="S174" i="1"/>
  <c r="T1" i="1"/>
  <c r="T135" i="1" l="1"/>
  <c r="T257" i="1"/>
  <c r="T279" i="1"/>
  <c r="T247" i="1"/>
  <c r="T174" i="1"/>
  <c r="T281" i="1"/>
  <c r="T200" i="1"/>
  <c r="T152" i="1"/>
  <c r="T173" i="1"/>
  <c r="T139" i="1"/>
  <c r="U1" i="1"/>
  <c r="U135" i="1" l="1"/>
  <c r="U257" i="1"/>
  <c r="U279" i="1"/>
  <c r="U247" i="1"/>
  <c r="U139" i="1"/>
  <c r="U173" i="1"/>
  <c r="U200" i="1"/>
  <c r="U281" i="1"/>
  <c r="U174" i="1"/>
  <c r="U152" i="1"/>
  <c r="V1" i="1"/>
  <c r="V135" i="1" l="1"/>
  <c r="V257" i="1"/>
  <c r="V200" i="1"/>
  <c r="V247" i="1"/>
  <c r="V152" i="1"/>
  <c r="V279" i="1"/>
  <c r="V281" i="1"/>
  <c r="V139" i="1"/>
  <c r="V174" i="1"/>
  <c r="V173" i="1"/>
  <c r="W1" i="1"/>
  <c r="W135" i="1" l="1"/>
  <c r="W257" i="1"/>
  <c r="W200" i="1"/>
  <c r="W247" i="1"/>
  <c r="W279" i="1"/>
  <c r="W174" i="1"/>
  <c r="W281" i="1"/>
  <c r="W139" i="1"/>
  <c r="W152" i="1"/>
  <c r="W173" i="1"/>
  <c r="X1" i="1"/>
  <c r="X135" i="1" l="1"/>
  <c r="X257" i="1"/>
  <c r="X200" i="1"/>
  <c r="X247" i="1"/>
  <c r="X173" i="1"/>
  <c r="X139" i="1"/>
  <c r="X174" i="1"/>
  <c r="X281" i="1"/>
  <c r="X279" i="1"/>
  <c r="X152" i="1"/>
  <c r="Y1" i="1"/>
  <c r="Y135" i="1" l="1"/>
  <c r="Y257" i="1"/>
  <c r="Y200" i="1"/>
  <c r="Y247" i="1"/>
  <c r="Y279" i="1"/>
  <c r="Y281" i="1"/>
  <c r="Y152" i="1"/>
  <c r="Y174" i="1"/>
  <c r="Y139" i="1"/>
  <c r="Y173" i="1"/>
  <c r="Z1" i="1"/>
  <c r="Z135" i="1" l="1"/>
  <c r="AD135" i="1" s="1"/>
  <c r="Z257" i="1"/>
  <c r="AD257" i="1" s="1"/>
  <c r="Z200" i="1"/>
  <c r="AD200" i="1" s="1"/>
  <c r="Z247" i="1"/>
  <c r="AD247" i="1" s="1"/>
  <c r="Z174" i="1"/>
  <c r="AD174" i="1" s="1"/>
  <c r="Z139" i="1"/>
  <c r="AD139" i="1" s="1"/>
  <c r="Z281" i="1"/>
  <c r="AD281" i="1" s="1"/>
  <c r="Z173" i="1"/>
  <c r="AD173" i="1" s="1"/>
  <c r="Z279" i="1"/>
  <c r="Z152" i="1"/>
  <c r="AD152" i="1" s="1"/>
  <c r="AA150" i="1" l="1"/>
  <c r="AA216" i="1"/>
  <c r="AA115" i="1"/>
  <c r="AA192" i="1"/>
  <c r="AA55" i="1"/>
  <c r="AA80" i="1"/>
  <c r="AA64" i="1"/>
  <c r="AA43" i="1"/>
  <c r="AA74" i="1"/>
  <c r="AA271" i="1"/>
  <c r="AA176" i="1"/>
  <c r="AA72" i="1"/>
  <c r="AA46" i="1"/>
  <c r="AA137" i="1"/>
  <c r="AA265" i="1"/>
  <c r="AA239" i="1"/>
  <c r="AA250" i="1"/>
  <c r="AA25" i="1"/>
  <c r="AA65" i="1"/>
  <c r="AA82" i="1"/>
  <c r="AA97" i="1"/>
  <c r="AA219" i="1"/>
  <c r="AA99" i="1"/>
  <c r="AA269" i="1"/>
  <c r="AA196" i="1"/>
  <c r="AA276" i="1"/>
  <c r="AA69" i="1"/>
  <c r="AA94" i="1"/>
  <c r="AA179" i="1"/>
  <c r="AA116" i="1"/>
  <c r="AA58" i="1"/>
  <c r="AA23" i="1"/>
  <c r="AA77" i="1"/>
  <c r="AA254" i="1"/>
  <c r="AA78" i="1"/>
  <c r="AA273" i="1"/>
  <c r="AA170" i="1"/>
  <c r="AA185" i="1"/>
  <c r="AA28" i="1"/>
  <c r="AA85" i="1"/>
  <c r="AA83" i="1"/>
  <c r="AA30" i="1"/>
  <c r="AA134" i="1"/>
  <c r="AA263" i="1"/>
  <c r="AA215" i="1"/>
  <c r="AA231" i="1"/>
  <c r="AA274" i="1"/>
  <c r="AA54" i="1"/>
  <c r="AA136" i="1"/>
  <c r="AA248" i="1"/>
  <c r="AA146" i="1"/>
  <c r="AA151" i="1"/>
  <c r="AA75" i="1"/>
  <c r="AA67" i="1"/>
  <c r="AA76" i="1"/>
  <c r="AA153" i="1"/>
  <c r="AA96" i="1"/>
  <c r="AA98" i="1"/>
  <c r="AA203" i="1"/>
  <c r="AA52" i="1"/>
  <c r="AA253" i="1"/>
  <c r="AA272" i="1"/>
  <c r="AA29" i="1"/>
  <c r="AA110" i="1"/>
  <c r="AA234" i="1"/>
  <c r="AA144" i="1"/>
  <c r="AA181" i="1"/>
  <c r="AA107" i="1"/>
  <c r="AA238" i="1"/>
  <c r="AA249" i="1"/>
  <c r="AA177" i="1"/>
  <c r="AA255" i="1"/>
  <c r="AA101" i="1"/>
  <c r="AA18" i="1"/>
  <c r="AA193" i="1"/>
  <c r="AA245" i="1"/>
  <c r="AA123" i="1"/>
  <c r="AA9" i="1"/>
  <c r="AA112" i="1"/>
  <c r="AA155" i="1"/>
  <c r="AA79" i="1"/>
  <c r="AA180" i="1"/>
  <c r="AA73" i="1"/>
  <c r="AA24" i="1"/>
  <c r="AA48" i="1"/>
  <c r="AA88" i="1"/>
  <c r="AA36" i="1"/>
  <c r="AA259" i="1"/>
  <c r="AA126" i="1"/>
  <c r="AA40" i="1"/>
  <c r="AA114" i="1"/>
  <c r="AA156" i="1"/>
  <c r="AA6" i="1"/>
  <c r="AA70" i="1"/>
  <c r="AA224" i="1"/>
  <c r="AA285" i="1"/>
  <c r="AA175" i="1"/>
  <c r="AA35" i="1"/>
  <c r="AA266" i="1"/>
  <c r="AA45" i="1"/>
  <c r="AA258" i="1"/>
  <c r="AA12" i="1"/>
  <c r="AA140" i="1"/>
  <c r="AA63" i="1"/>
  <c r="AA92" i="1"/>
  <c r="AA129" i="1"/>
  <c r="AA53" i="1"/>
  <c r="AA93" i="1"/>
  <c r="AA204" i="1"/>
  <c r="AA284" i="1"/>
  <c r="AA109" i="1"/>
  <c r="AA160" i="1"/>
  <c r="AA21" i="1"/>
  <c r="AA178" i="1"/>
  <c r="AA282" i="1"/>
  <c r="AA90" i="1"/>
  <c r="AA256" i="1"/>
  <c r="AA133" i="1"/>
  <c r="AA86" i="1"/>
  <c r="AA244" i="1"/>
  <c r="AA161" i="1"/>
  <c r="AA280" i="1"/>
  <c r="AA163" i="1"/>
  <c r="AA211" i="1"/>
  <c r="AA138" i="1"/>
  <c r="AA17" i="1"/>
  <c r="AA167" i="1"/>
  <c r="AA183" i="1"/>
  <c r="AA95" i="1"/>
  <c r="AA31" i="1"/>
  <c r="AA208" i="1"/>
  <c r="AA228" i="1"/>
  <c r="AA246" i="1"/>
  <c r="AA27" i="1"/>
  <c r="AA37" i="1"/>
  <c r="AA262" i="1"/>
  <c r="AA91" i="1"/>
  <c r="AA182" i="1"/>
  <c r="AA251" i="1"/>
  <c r="AA125" i="1"/>
  <c r="AA171" i="1"/>
  <c r="AA260" i="1"/>
  <c r="AA119" i="1"/>
  <c r="AA154" i="1"/>
  <c r="AA275" i="1"/>
  <c r="AA264" i="1"/>
  <c r="AA57" i="1"/>
  <c r="AA143" i="1"/>
  <c r="AA184" i="1"/>
  <c r="AA189" i="1"/>
  <c r="AA165" i="1"/>
  <c r="AA108" i="1"/>
  <c r="AA202" i="1"/>
  <c r="AA169" i="1"/>
  <c r="AA106" i="1"/>
  <c r="AA241" i="1"/>
  <c r="AA187" i="1"/>
  <c r="AA50" i="1"/>
  <c r="AA71" i="1"/>
  <c r="AA149" i="1"/>
  <c r="AA230" i="1"/>
  <c r="AA84" i="1"/>
  <c r="AA267" i="1"/>
  <c r="AA121" i="1"/>
  <c r="AA198" i="1"/>
  <c r="AA277" i="1"/>
  <c r="AA44" i="1"/>
  <c r="AA199" i="1"/>
  <c r="AA13" i="1"/>
  <c r="AA191" i="1"/>
  <c r="AA213" i="1"/>
  <c r="AA118" i="1"/>
  <c r="AA195" i="1"/>
  <c r="AA243" i="1"/>
  <c r="AA81" i="1"/>
  <c r="AA102" i="1"/>
  <c r="AA233" i="1"/>
  <c r="AA66" i="1"/>
  <c r="AA168" i="1"/>
  <c r="AA128" i="1"/>
  <c r="AA209" i="1"/>
  <c r="AA5" i="1"/>
  <c r="AA268" i="1"/>
  <c r="AA270" i="1"/>
  <c r="AA236" i="1"/>
  <c r="AA172" i="1"/>
  <c r="AA286" i="1"/>
  <c r="AA62" i="1"/>
  <c r="AA33" i="1"/>
  <c r="AA20" i="1"/>
  <c r="AA261" i="1"/>
  <c r="AA4" i="1"/>
  <c r="AA42" i="1"/>
  <c r="AA61" i="1"/>
  <c r="AA220" i="1"/>
  <c r="AA240" i="1"/>
  <c r="AA87" i="1"/>
  <c r="AA59" i="1"/>
  <c r="AA56" i="1"/>
  <c r="AA104" i="1"/>
  <c r="AA113" i="1"/>
  <c r="AA141" i="1"/>
  <c r="AA127" i="1"/>
  <c r="AA218" i="1"/>
  <c r="AA158" i="1"/>
  <c r="AA190" i="1"/>
  <c r="AA15" i="1"/>
  <c r="AA8" i="1"/>
  <c r="AA252" i="1"/>
  <c r="AA60" i="1"/>
  <c r="AA100" i="1"/>
  <c r="AA206" i="1"/>
  <c r="AA38" i="1"/>
  <c r="AA51" i="1"/>
  <c r="AA117" i="1"/>
  <c r="AA10" i="1"/>
  <c r="AA278" i="1"/>
  <c r="AA105" i="1"/>
  <c r="AA68" i="1"/>
  <c r="AA39" i="1"/>
  <c r="AA237" i="1"/>
  <c r="AA131" i="1"/>
  <c r="AA148" i="1"/>
  <c r="AA226" i="1"/>
  <c r="AA111" i="1"/>
  <c r="AA89" i="1"/>
  <c r="AA222" i="1"/>
  <c r="AA26" i="1"/>
  <c r="AA11" i="1"/>
  <c r="P236" i="1" l="1"/>
  <c r="P282" i="1"/>
  <c r="Q282" i="1" s="1"/>
  <c r="P176" i="1"/>
  <c r="P39" i="1"/>
  <c r="P270" i="1"/>
  <c r="P12" i="1"/>
  <c r="Q12" i="1" s="1"/>
  <c r="R12" i="1" s="1"/>
  <c r="P219" i="1"/>
  <c r="Q219" i="1" s="1"/>
  <c r="P258" i="1"/>
  <c r="P105" i="1"/>
  <c r="P191" i="1"/>
  <c r="P107" i="1"/>
  <c r="Q107" i="1" s="1"/>
  <c r="P209" i="1"/>
  <c r="P280" i="1"/>
  <c r="P154" i="1"/>
  <c r="P141" i="1"/>
  <c r="P113" i="1"/>
  <c r="Q113" i="1" s="1"/>
  <c r="P62" i="1"/>
  <c r="Q62" i="1" s="1"/>
  <c r="P100" i="1"/>
  <c r="P56" i="1"/>
  <c r="P60" i="1"/>
  <c r="Q60" i="1" s="1"/>
  <c r="P84" i="1"/>
  <c r="Q84" i="1" s="1"/>
  <c r="R84" i="1" s="1"/>
  <c r="P189" i="1"/>
  <c r="P182" i="1"/>
  <c r="P17" i="1"/>
  <c r="P90" i="1"/>
  <c r="P156" i="1"/>
  <c r="P177" i="1"/>
  <c r="P52" i="1"/>
  <c r="P54" i="1"/>
  <c r="P273" i="1"/>
  <c r="Q273" i="1" s="1"/>
  <c r="P269" i="1"/>
  <c r="P72" i="1"/>
  <c r="P155" i="1"/>
  <c r="Q155" i="1" s="1"/>
  <c r="R155" i="1" s="1"/>
  <c r="P8" i="1"/>
  <c r="P96" i="1"/>
  <c r="Q96" i="1" s="1"/>
  <c r="P264" i="1"/>
  <c r="P245" i="1"/>
  <c r="P30" i="1"/>
  <c r="Q30" i="1" s="1"/>
  <c r="P116" i="1"/>
  <c r="P80" i="1"/>
  <c r="P114" i="1"/>
  <c r="P99" i="1"/>
  <c r="P149" i="1"/>
  <c r="Q149" i="1" s="1"/>
  <c r="R149" i="1" s="1"/>
  <c r="P40" i="1"/>
  <c r="P271" i="1"/>
  <c r="P220" i="1"/>
  <c r="P126" i="1"/>
  <c r="P190" i="1"/>
  <c r="P27" i="1"/>
  <c r="P43" i="1"/>
  <c r="Q43" i="1" s="1"/>
  <c r="P13" i="1"/>
  <c r="Q13" i="1" s="1"/>
  <c r="P109" i="1"/>
  <c r="P283" i="1"/>
  <c r="P10" i="1"/>
  <c r="Q10" i="1" s="1"/>
  <c r="P241" i="1"/>
  <c r="P36" i="1"/>
  <c r="P144" i="1"/>
  <c r="P25" i="1"/>
  <c r="Q25" i="1" s="1"/>
  <c r="P89" i="1"/>
  <c r="P127" i="1"/>
  <c r="P261" i="1"/>
  <c r="Q261" i="1" s="1"/>
  <c r="R261" i="1" s="1"/>
  <c r="S261" i="1" s="1"/>
  <c r="P44" i="1"/>
  <c r="P106" i="1"/>
  <c r="Q106" i="1" s="1"/>
  <c r="P119" i="1"/>
  <c r="Q119" i="1" s="1"/>
  <c r="P244" i="1"/>
  <c r="Q244" i="1" s="1"/>
  <c r="P175" i="1"/>
  <c r="Q175" i="1" s="1"/>
  <c r="P88" i="1"/>
  <c r="Q88" i="1" s="1"/>
  <c r="P234" i="1"/>
  <c r="P83" i="1"/>
  <c r="Q83" i="1" s="1"/>
  <c r="P179" i="1"/>
  <c r="P250" i="1"/>
  <c r="P87" i="1"/>
  <c r="Q87" i="1" s="1"/>
  <c r="P138" i="1"/>
  <c r="Q138" i="1" s="1"/>
  <c r="P98" i="1"/>
  <c r="P37" i="1"/>
  <c r="P153" i="1"/>
  <c r="P278" i="1"/>
  <c r="P246" i="1"/>
  <c r="P181" i="1"/>
  <c r="P199" i="1"/>
  <c r="P20" i="1"/>
  <c r="P277" i="1"/>
  <c r="P169" i="1"/>
  <c r="P260" i="1"/>
  <c r="P31" i="1"/>
  <c r="Q31" i="1" s="1"/>
  <c r="P86" i="1"/>
  <c r="P93" i="1"/>
  <c r="P285" i="1"/>
  <c r="Q285" i="1" s="1"/>
  <c r="P193" i="1"/>
  <c r="P110" i="1"/>
  <c r="P151" i="1"/>
  <c r="Q151" i="1" s="1"/>
  <c r="P239" i="1"/>
  <c r="P252" i="1"/>
  <c r="P140" i="1"/>
  <c r="P274" i="1"/>
  <c r="P254" i="1"/>
  <c r="P77" i="1"/>
  <c r="P61" i="1"/>
  <c r="Q61" i="1" s="1"/>
  <c r="R61" i="1" s="1"/>
  <c r="P45" i="1"/>
  <c r="Q45" i="1" s="1"/>
  <c r="P263" i="1"/>
  <c r="P134" i="1"/>
  <c r="P38" i="1"/>
  <c r="P198" i="1"/>
  <c r="Q198" i="1" s="1"/>
  <c r="P202" i="1"/>
  <c r="P171" i="1"/>
  <c r="P95" i="1"/>
  <c r="P53" i="1"/>
  <c r="P24" i="1"/>
  <c r="Q24" i="1" s="1"/>
  <c r="P18" i="1"/>
  <c r="P29" i="1"/>
  <c r="P28" i="1"/>
  <c r="P115" i="1"/>
  <c r="P91" i="1"/>
  <c r="P262" i="1"/>
  <c r="P238" i="1"/>
  <c r="P71" i="1"/>
  <c r="P259" i="1"/>
  <c r="P266" i="1"/>
  <c r="P76" i="1"/>
  <c r="P51" i="1"/>
  <c r="P102" i="1"/>
  <c r="Q102" i="1" s="1"/>
  <c r="P125" i="1"/>
  <c r="P129" i="1"/>
  <c r="Q129" i="1" s="1"/>
  <c r="P70" i="1"/>
  <c r="Q70" i="1" s="1"/>
  <c r="P73" i="1"/>
  <c r="P185" i="1"/>
  <c r="P137" i="1"/>
  <c r="P249" i="1"/>
  <c r="P231" i="1"/>
  <c r="Q231" i="1" s="1"/>
  <c r="P9" i="1"/>
  <c r="P26" i="1"/>
  <c r="Q26" i="1" s="1"/>
  <c r="P286" i="1"/>
  <c r="P267" i="1"/>
  <c r="P251" i="1"/>
  <c r="P167" i="1"/>
  <c r="P92" i="1"/>
  <c r="Q92" i="1" s="1"/>
  <c r="P6" i="1"/>
  <c r="P180" i="1"/>
  <c r="P253" i="1"/>
  <c r="P136" i="1"/>
  <c r="P196" i="1"/>
  <c r="Q196" i="1" s="1"/>
  <c r="P46" i="1"/>
  <c r="Q209" i="1" l="1"/>
  <c r="R209" i="1" s="1"/>
  <c r="S209" i="1" s="1"/>
  <c r="T209" i="1" s="1"/>
  <c r="P208" i="1"/>
  <c r="P210" i="1" s="1"/>
  <c r="Q171" i="1"/>
  <c r="R171" i="1" s="1"/>
  <c r="Q72" i="1"/>
  <c r="R72" i="1" s="1"/>
  <c r="S72" i="1" s="1"/>
  <c r="Q56" i="1"/>
  <c r="R56" i="1" s="1"/>
  <c r="P284" i="1"/>
  <c r="Q284" i="1" s="1"/>
  <c r="Q264" i="1"/>
  <c r="R264" i="1" s="1"/>
  <c r="S264" i="1" s="1"/>
  <c r="T264" i="1" s="1"/>
  <c r="Q93" i="1"/>
  <c r="R93" i="1" s="1"/>
  <c r="S93" i="1" s="1"/>
  <c r="Q141" i="1"/>
  <c r="R141" i="1" s="1"/>
  <c r="Q185" i="1"/>
  <c r="R185" i="1" s="1"/>
  <c r="S185" i="1" s="1"/>
  <c r="Q110" i="1"/>
  <c r="R110" i="1" s="1"/>
  <c r="Q169" i="1"/>
  <c r="R169" i="1" s="1"/>
  <c r="Q154" i="1"/>
  <c r="R154" i="1" s="1"/>
  <c r="S154" i="1" s="1"/>
  <c r="Q38" i="1"/>
  <c r="R38" i="1" s="1"/>
  <c r="Q245" i="1"/>
  <c r="R245" i="1" s="1"/>
  <c r="S245" i="1" s="1"/>
  <c r="P222" i="1"/>
  <c r="P223" i="1" s="1"/>
  <c r="Q193" i="1"/>
  <c r="R193" i="1" s="1"/>
  <c r="Q136" i="1"/>
  <c r="R136" i="1" s="1"/>
  <c r="P78" i="1"/>
  <c r="Q78" i="1" s="1"/>
  <c r="Q140" i="1"/>
  <c r="R140" i="1" s="1"/>
  <c r="S140" i="1" s="1"/>
  <c r="P228" i="1"/>
  <c r="P229" i="1" s="1"/>
  <c r="P226" i="1"/>
  <c r="P227" i="1" s="1"/>
  <c r="P206" i="1"/>
  <c r="Q71" i="1"/>
  <c r="R71" i="1" s="1"/>
  <c r="S71" i="1" s="1"/>
  <c r="T71" i="1" s="1"/>
  <c r="Q76" i="1"/>
  <c r="Q191" i="1"/>
  <c r="R191" i="1" s="1"/>
  <c r="Q37" i="1"/>
  <c r="R37" i="1" s="1"/>
  <c r="S37" i="1" s="1"/>
  <c r="T37" i="1" s="1"/>
  <c r="R129" i="1"/>
  <c r="S129" i="1" s="1"/>
  <c r="Q77" i="1"/>
  <c r="Q280" i="1"/>
  <c r="R280" i="1" s="1"/>
  <c r="S280" i="1" s="1"/>
  <c r="Q271" i="1"/>
  <c r="R271" i="1" s="1"/>
  <c r="Q167" i="1"/>
  <c r="R167" i="1" s="1"/>
  <c r="P160" i="1"/>
  <c r="Q160" i="1" s="1"/>
  <c r="P224" i="1"/>
  <c r="Q224" i="1" s="1"/>
  <c r="P187" i="1"/>
  <c r="P188" i="1" s="1"/>
  <c r="Q114" i="1"/>
  <c r="P108" i="1"/>
  <c r="Q108" i="1" s="1"/>
  <c r="P131" i="1"/>
  <c r="Q179" i="1"/>
  <c r="Q239" i="1"/>
  <c r="R239" i="1" s="1"/>
  <c r="R24" i="1"/>
  <c r="S24" i="1" s="1"/>
  <c r="Q246" i="1"/>
  <c r="R246" i="1" s="1"/>
  <c r="R70" i="1"/>
  <c r="S70" i="1" s="1"/>
  <c r="Q286" i="1"/>
  <c r="R286" i="1" s="1"/>
  <c r="Q80" i="1"/>
  <c r="R80" i="1" s="1"/>
  <c r="S80" i="1" s="1"/>
  <c r="Q236" i="1"/>
  <c r="R236" i="1" s="1"/>
  <c r="P218" i="1"/>
  <c r="P221" i="1" s="1"/>
  <c r="Q89" i="1"/>
  <c r="R89" i="1" s="1"/>
  <c r="P243" i="1"/>
  <c r="Q283" i="1"/>
  <c r="R283" i="1" s="1"/>
  <c r="Q202" i="1"/>
  <c r="R202" i="1" s="1"/>
  <c r="Q252" i="1"/>
  <c r="Q86" i="1"/>
  <c r="R88" i="1"/>
  <c r="S88" i="1" s="1"/>
  <c r="T88" i="1" s="1"/>
  <c r="P213" i="1"/>
  <c r="P214" i="1" s="1"/>
  <c r="R83" i="1"/>
  <c r="S83" i="1" s="1"/>
  <c r="Q269" i="1"/>
  <c r="R269" i="1" s="1"/>
  <c r="Q17" i="1"/>
  <c r="P19" i="1"/>
  <c r="Q20" i="1"/>
  <c r="R20" i="1" s="1"/>
  <c r="R175" i="1"/>
  <c r="S175" i="1" s="1"/>
  <c r="T175" i="1" s="1"/>
  <c r="U175" i="1" s="1"/>
  <c r="V175" i="1" s="1"/>
  <c r="P104" i="1"/>
  <c r="Q9" i="1"/>
  <c r="Q249" i="1"/>
  <c r="R249" i="1" s="1"/>
  <c r="S249" i="1" s="1"/>
  <c r="R198" i="1"/>
  <c r="Q199" i="1"/>
  <c r="P79" i="1"/>
  <c r="Q79" i="1" s="1"/>
  <c r="R60" i="1"/>
  <c r="S60" i="1" s="1"/>
  <c r="P148" i="1"/>
  <c r="Q258" i="1"/>
  <c r="R258" i="1" s="1"/>
  <c r="P33" i="1"/>
  <c r="P34" i="1" s="1"/>
  <c r="P50" i="1"/>
  <c r="Q50" i="1" s="1"/>
  <c r="R244" i="1"/>
  <c r="S244" i="1" s="1"/>
  <c r="R30" i="1"/>
  <c r="S30" i="1" s="1"/>
  <c r="T30" i="1" s="1"/>
  <c r="U30" i="1" s="1"/>
  <c r="S84" i="1"/>
  <c r="T84" i="1" s="1"/>
  <c r="R10" i="1"/>
  <c r="S10" i="1" s="1"/>
  <c r="T10" i="1" s="1"/>
  <c r="R102" i="1"/>
  <c r="Q260" i="1"/>
  <c r="Q181" i="1"/>
  <c r="R181" i="1" s="1"/>
  <c r="P123" i="1"/>
  <c r="P124" i="1" s="1"/>
  <c r="P121" i="1"/>
  <c r="P165" i="1"/>
  <c r="P166" i="1" s="1"/>
  <c r="P216" i="1"/>
  <c r="Q216" i="1" s="1"/>
  <c r="R216" i="1" s="1"/>
  <c r="P133" i="1"/>
  <c r="P142" i="1" s="1"/>
  <c r="P42" i="1"/>
  <c r="P47" i="1" s="1"/>
  <c r="Q262" i="1"/>
  <c r="R262" i="1" s="1"/>
  <c r="S262" i="1" s="1"/>
  <c r="Q177" i="1"/>
  <c r="P65" i="1"/>
  <c r="Q65" i="1" s="1"/>
  <c r="R43" i="1"/>
  <c r="S43" i="1" s="1"/>
  <c r="Q125" i="1"/>
  <c r="R125" i="1" s="1"/>
  <c r="S125" i="1" s="1"/>
  <c r="Q44" i="1"/>
  <c r="R44" i="1" s="1"/>
  <c r="P276" i="1"/>
  <c r="Q6" i="1"/>
  <c r="R6" i="1" s="1"/>
  <c r="S6" i="1" s="1"/>
  <c r="Q253" i="1"/>
  <c r="R253" i="1" s="1"/>
  <c r="S253" i="1" s="1"/>
  <c r="T253" i="1" s="1"/>
  <c r="Q267" i="1"/>
  <c r="P11" i="1"/>
  <c r="P14" i="1" s="1"/>
  <c r="R231" i="1"/>
  <c r="S231" i="1" s="1"/>
  <c r="P265" i="1"/>
  <c r="Q254" i="1"/>
  <c r="R254" i="1" s="1"/>
  <c r="R31" i="1"/>
  <c r="S31" i="1" s="1"/>
  <c r="T31" i="1" s="1"/>
  <c r="P58" i="1"/>
  <c r="P184" i="1"/>
  <c r="P55" i="1"/>
  <c r="P118" i="1"/>
  <c r="S61" i="1"/>
  <c r="Q134" i="1"/>
  <c r="R134" i="1" s="1"/>
  <c r="Q278" i="1"/>
  <c r="R278" i="1" s="1"/>
  <c r="R25" i="1"/>
  <c r="S25" i="1" s="1"/>
  <c r="T25" i="1" s="1"/>
  <c r="R196" i="1"/>
  <c r="S196" i="1" s="1"/>
  <c r="Q51" i="1"/>
  <c r="Q29" i="1"/>
  <c r="P203" i="1"/>
  <c r="Q203" i="1" s="1"/>
  <c r="Q73" i="1"/>
  <c r="R73" i="1" s="1"/>
  <c r="P5" i="1"/>
  <c r="Q5" i="1" s="1"/>
  <c r="P233" i="1"/>
  <c r="P235" i="1" s="1"/>
  <c r="Q54" i="1"/>
  <c r="R54" i="1" s="1"/>
  <c r="Q189" i="1"/>
  <c r="P128" i="1"/>
  <c r="P130" i="1" s="1"/>
  <c r="Q27" i="1"/>
  <c r="R27" i="1" s="1"/>
  <c r="P195" i="1"/>
  <c r="P150" i="1"/>
  <c r="P248" i="1"/>
  <c r="Q266" i="1"/>
  <c r="P69" i="1"/>
  <c r="Q69" i="1" s="1"/>
  <c r="Q277" i="1"/>
  <c r="R277" i="1" s="1"/>
  <c r="S277" i="1" s="1"/>
  <c r="R87" i="1"/>
  <c r="S87" i="1" s="1"/>
  <c r="Q137" i="1"/>
  <c r="Q36" i="1"/>
  <c r="P21" i="1"/>
  <c r="Q21" i="1" s="1"/>
  <c r="R21" i="1" s="1"/>
  <c r="P204" i="1"/>
  <c r="Q204" i="1" s="1"/>
  <c r="P255" i="1"/>
  <c r="Q251" i="1"/>
  <c r="R251" i="1" s="1"/>
  <c r="S251" i="1" s="1"/>
  <c r="R26" i="1"/>
  <c r="S26" i="1" s="1"/>
  <c r="P183" i="1"/>
  <c r="P272" i="1"/>
  <c r="Q91" i="1"/>
  <c r="R91" i="1" s="1"/>
  <c r="P178" i="1"/>
  <c r="Q178" i="1" s="1"/>
  <c r="R285" i="1"/>
  <c r="P161" i="1"/>
  <c r="Q46" i="1"/>
  <c r="R46" i="1" s="1"/>
  <c r="Q274" i="1"/>
  <c r="R274" i="1" s="1"/>
  <c r="S274" i="1" s="1"/>
  <c r="R151" i="1"/>
  <c r="R119" i="1"/>
  <c r="S119" i="1" s="1"/>
  <c r="Q176" i="1"/>
  <c r="Q190" i="1"/>
  <c r="P59" i="1"/>
  <c r="Q59" i="1" s="1"/>
  <c r="R59" i="1" s="1"/>
  <c r="P35" i="1"/>
  <c r="Q259" i="1"/>
  <c r="P256" i="1"/>
  <c r="P268" i="1"/>
  <c r="P101" i="1"/>
  <c r="Q101" i="1" s="1"/>
  <c r="R101" i="1" s="1"/>
  <c r="Q115" i="1"/>
  <c r="Q28" i="1"/>
  <c r="R28" i="1" s="1"/>
  <c r="S28" i="1" s="1"/>
  <c r="Q53" i="1"/>
  <c r="R53" i="1" s="1"/>
  <c r="P48" i="1"/>
  <c r="P49" i="1" s="1"/>
  <c r="Q153" i="1"/>
  <c r="R13" i="1"/>
  <c r="P57" i="1"/>
  <c r="Q57" i="1" s="1"/>
  <c r="Q8" i="1"/>
  <c r="P23" i="1"/>
  <c r="P32" i="1" s="1"/>
  <c r="P4" i="1"/>
  <c r="P201" i="1"/>
  <c r="Q18" i="1"/>
  <c r="P192" i="1"/>
  <c r="P194" i="1" s="1"/>
  <c r="Q98" i="1"/>
  <c r="R98" i="1" s="1"/>
  <c r="S98" i="1" s="1"/>
  <c r="T98" i="1" s="1"/>
  <c r="T261" i="1"/>
  <c r="Q241" i="1"/>
  <c r="Q180" i="1"/>
  <c r="Q263" i="1"/>
  <c r="P158" i="1"/>
  <c r="P159" i="1" s="1"/>
  <c r="Q182" i="1"/>
  <c r="Q40" i="1"/>
  <c r="P111" i="1"/>
  <c r="Q111" i="1" s="1"/>
  <c r="Q238" i="1"/>
  <c r="Q95" i="1"/>
  <c r="R95" i="1" s="1"/>
  <c r="R45" i="1"/>
  <c r="P112" i="1"/>
  <c r="Q112" i="1" s="1"/>
  <c r="R112" i="1" s="1"/>
  <c r="Q156" i="1"/>
  <c r="R156" i="1" s="1"/>
  <c r="R113" i="1"/>
  <c r="S113" i="1" s="1"/>
  <c r="P170" i="1"/>
  <c r="R92" i="1"/>
  <c r="S92" i="1" s="1"/>
  <c r="P275" i="1"/>
  <c r="P66" i="1"/>
  <c r="Q144" i="1"/>
  <c r="R144" i="1" s="1"/>
  <c r="P68" i="1"/>
  <c r="S12" i="1"/>
  <c r="T12" i="1" s="1"/>
  <c r="P75" i="1"/>
  <c r="Q127" i="1"/>
  <c r="Q90" i="1"/>
  <c r="R90" i="1" s="1"/>
  <c r="R62" i="1"/>
  <c r="S62" i="1" s="1"/>
  <c r="T62" i="1" s="1"/>
  <c r="U62" i="1" s="1"/>
  <c r="R106" i="1"/>
  <c r="S106" i="1" s="1"/>
  <c r="P67" i="1"/>
  <c r="Q126" i="1"/>
  <c r="Q99" i="1"/>
  <c r="R99" i="1" s="1"/>
  <c r="P230" i="1"/>
  <c r="P232" i="1" s="1"/>
  <c r="Q52" i="1"/>
  <c r="Q100" i="1"/>
  <c r="R107" i="1"/>
  <c r="S107" i="1" s="1"/>
  <c r="Q270" i="1"/>
  <c r="R270" i="1" s="1"/>
  <c r="R282" i="1"/>
  <c r="P94" i="1"/>
  <c r="Q94" i="1" s="1"/>
  <c r="P85" i="1"/>
  <c r="P215" i="1"/>
  <c r="P143" i="1"/>
  <c r="P145" i="1" s="1"/>
  <c r="P64" i="1"/>
  <c r="S149" i="1"/>
  <c r="P82" i="1"/>
  <c r="R273" i="1"/>
  <c r="R138" i="1"/>
  <c r="S138" i="1" s="1"/>
  <c r="Q234" i="1"/>
  <c r="P117" i="1"/>
  <c r="Q220" i="1"/>
  <c r="R220" i="1" s="1"/>
  <c r="P168" i="1"/>
  <c r="Q250" i="1"/>
  <c r="P74" i="1"/>
  <c r="Q74" i="1" s="1"/>
  <c r="P163" i="1"/>
  <c r="P164" i="1" s="1"/>
  <c r="Q105" i="1"/>
  <c r="R105" i="1" s="1"/>
  <c r="P211" i="1"/>
  <c r="P212" i="1" s="1"/>
  <c r="R219" i="1"/>
  <c r="Q39" i="1"/>
  <c r="R39" i="1" s="1"/>
  <c r="S39" i="1" s="1"/>
  <c r="Q109" i="1"/>
  <c r="P240" i="1"/>
  <c r="Q240" i="1" s="1"/>
  <c r="P237" i="1"/>
  <c r="S155" i="1"/>
  <c r="P63" i="1"/>
  <c r="Q63" i="1" s="1"/>
  <c r="P172" i="1"/>
  <c r="Q116" i="1"/>
  <c r="R116" i="1" s="1"/>
  <c r="R96" i="1"/>
  <c r="S96" i="1" s="1"/>
  <c r="P81" i="1"/>
  <c r="P97" i="1"/>
  <c r="P15" i="1"/>
  <c r="P16" i="1" s="1"/>
  <c r="Q226" i="1" l="1"/>
  <c r="Q227" i="1" s="1"/>
  <c r="S283" i="1"/>
  <c r="T283" i="1" s="1"/>
  <c r="T244" i="1"/>
  <c r="U244" i="1" s="1"/>
  <c r="V244" i="1" s="1"/>
  <c r="W244" i="1" s="1"/>
  <c r="Q208" i="1"/>
  <c r="Q210" i="1" s="1"/>
  <c r="P162" i="1"/>
  <c r="S258" i="1"/>
  <c r="T258" i="1" s="1"/>
  <c r="T72" i="1"/>
  <c r="U72" i="1" s="1"/>
  <c r="Q123" i="1"/>
  <c r="Q124" i="1" s="1"/>
  <c r="S136" i="1"/>
  <c r="T136" i="1" s="1"/>
  <c r="Q228" i="1"/>
  <c r="Q229" i="1" s="1"/>
  <c r="P217" i="1"/>
  <c r="T231" i="1"/>
  <c r="U231" i="1" s="1"/>
  <c r="V231" i="1" s="1"/>
  <c r="R284" i="1"/>
  <c r="S284" i="1" s="1"/>
  <c r="T284" i="1" s="1"/>
  <c r="U284" i="1" s="1"/>
  <c r="R203" i="1"/>
  <c r="S203" i="1" s="1"/>
  <c r="T203" i="1" s="1"/>
  <c r="T129" i="1"/>
  <c r="U129" i="1" s="1"/>
  <c r="V129" i="1" s="1"/>
  <c r="Q163" i="1"/>
  <c r="Q164" i="1" s="1"/>
  <c r="S141" i="1"/>
  <c r="T141" i="1" s="1"/>
  <c r="R78" i="1"/>
  <c r="S78" i="1" s="1"/>
  <c r="T78" i="1" s="1"/>
  <c r="U78" i="1" s="1"/>
  <c r="S193" i="1"/>
  <c r="T193" i="1" s="1"/>
  <c r="U193" i="1" s="1"/>
  <c r="Q104" i="1"/>
  <c r="R104" i="1" s="1"/>
  <c r="S271" i="1"/>
  <c r="T271" i="1" s="1"/>
  <c r="Q222" i="1"/>
  <c r="Q223" i="1" s="1"/>
  <c r="S191" i="1"/>
  <c r="T191" i="1" s="1"/>
  <c r="U191" i="1" s="1"/>
  <c r="P225" i="1"/>
  <c r="T154" i="1"/>
  <c r="U154" i="1" s="1"/>
  <c r="V154" i="1" s="1"/>
  <c r="W154" i="1" s="1"/>
  <c r="X154" i="1" s="1"/>
  <c r="Y154" i="1" s="1"/>
  <c r="Z154" i="1" s="1"/>
  <c r="S169" i="1"/>
  <c r="T169" i="1" s="1"/>
  <c r="S278" i="1"/>
  <c r="T278" i="1" s="1"/>
  <c r="T140" i="1"/>
  <c r="U140" i="1" s="1"/>
  <c r="V140" i="1" s="1"/>
  <c r="T113" i="1"/>
  <c r="U113" i="1" s="1"/>
  <c r="R76" i="1"/>
  <c r="S76" i="1" s="1"/>
  <c r="T76" i="1" s="1"/>
  <c r="U76" i="1" s="1"/>
  <c r="V76" i="1" s="1"/>
  <c r="W76" i="1" s="1"/>
  <c r="S134" i="1"/>
  <c r="T134" i="1" s="1"/>
  <c r="T185" i="1"/>
  <c r="U185" i="1" s="1"/>
  <c r="V185" i="1" s="1"/>
  <c r="R86" i="1"/>
  <c r="S86" i="1" s="1"/>
  <c r="T86" i="1" s="1"/>
  <c r="P22" i="1"/>
  <c r="P186" i="1"/>
  <c r="S282" i="1"/>
  <c r="T282" i="1" s="1"/>
  <c r="R77" i="1"/>
  <c r="R204" i="1"/>
  <c r="S204" i="1" s="1"/>
  <c r="Q118" i="1"/>
  <c r="Q213" i="1"/>
  <c r="Q214" i="1" s="1"/>
  <c r="T249" i="1"/>
  <c r="U249" i="1" s="1"/>
  <c r="V249" i="1" s="1"/>
  <c r="R108" i="1"/>
  <c r="S108" i="1" s="1"/>
  <c r="P132" i="1"/>
  <c r="Q131" i="1"/>
  <c r="R114" i="1"/>
  <c r="S114" i="1" s="1"/>
  <c r="T114" i="1" s="1"/>
  <c r="U114" i="1" s="1"/>
  <c r="R65" i="1"/>
  <c r="S65" i="1" s="1"/>
  <c r="P207" i="1"/>
  <c r="Q206" i="1"/>
  <c r="Q23" i="1"/>
  <c r="Q32" i="1" s="1"/>
  <c r="P242" i="1"/>
  <c r="Q187" i="1"/>
  <c r="Q188" i="1" s="1"/>
  <c r="R79" i="1"/>
  <c r="S79" i="1" s="1"/>
  <c r="T60" i="1"/>
  <c r="U60" i="1" s="1"/>
  <c r="R5" i="1"/>
  <c r="S5" i="1" s="1"/>
  <c r="T5" i="1" s="1"/>
  <c r="U5" i="1" s="1"/>
  <c r="V5" i="1" s="1"/>
  <c r="W5" i="1" s="1"/>
  <c r="T87" i="1"/>
  <c r="S239" i="1"/>
  <c r="T239" i="1" s="1"/>
  <c r="S286" i="1"/>
  <c r="T280" i="1"/>
  <c r="U280" i="1" s="1"/>
  <c r="R22" i="1"/>
  <c r="R74" i="1"/>
  <c r="S74" i="1" s="1"/>
  <c r="T74" i="1" s="1"/>
  <c r="U74" i="1" s="1"/>
  <c r="R199" i="1"/>
  <c r="S199" i="1" s="1"/>
  <c r="Q42" i="1"/>
  <c r="R115" i="1"/>
  <c r="S115" i="1" s="1"/>
  <c r="T6" i="1"/>
  <c r="U6" i="1" s="1"/>
  <c r="S46" i="1"/>
  <c r="T46" i="1" s="1"/>
  <c r="U46" i="1" s="1"/>
  <c r="Q225" i="1"/>
  <c r="R224" i="1"/>
  <c r="R160" i="1"/>
  <c r="S160" i="1" s="1"/>
  <c r="S246" i="1"/>
  <c r="T246" i="1" s="1"/>
  <c r="T70" i="1"/>
  <c r="U70" i="1" s="1"/>
  <c r="S270" i="1"/>
  <c r="T270" i="1" s="1"/>
  <c r="R260" i="1"/>
  <c r="S260" i="1" s="1"/>
  <c r="R226" i="1"/>
  <c r="R227" i="1" s="1"/>
  <c r="Q82" i="1"/>
  <c r="R82" i="1" s="1"/>
  <c r="Q218" i="1"/>
  <c r="Q221" i="1" s="1"/>
  <c r="T262" i="1"/>
  <c r="T28" i="1"/>
  <c r="U28" i="1" s="1"/>
  <c r="P205" i="1"/>
  <c r="R177" i="1"/>
  <c r="T107" i="1"/>
  <c r="U107" i="1" s="1"/>
  <c r="T149" i="1"/>
  <c r="U149" i="1" s="1"/>
  <c r="V149" i="1" s="1"/>
  <c r="W149" i="1" s="1"/>
  <c r="X149" i="1" s="1"/>
  <c r="Y149" i="1" s="1"/>
  <c r="Z149" i="1" s="1"/>
  <c r="T61" i="1"/>
  <c r="U61" i="1" s="1"/>
  <c r="R9" i="1"/>
  <c r="Q205" i="1"/>
  <c r="Q19" i="1"/>
  <c r="S91" i="1"/>
  <c r="T245" i="1"/>
  <c r="Q133" i="1"/>
  <c r="Q142" i="1" s="1"/>
  <c r="Q165" i="1"/>
  <c r="P157" i="1"/>
  <c r="Q148" i="1"/>
  <c r="R148" i="1" s="1"/>
  <c r="S269" i="1"/>
  <c r="T269" i="1" s="1"/>
  <c r="R179" i="1"/>
  <c r="Q195" i="1"/>
  <c r="Q197" i="1" s="1"/>
  <c r="P197" i="1"/>
  <c r="R252" i="1"/>
  <c r="S252" i="1" s="1"/>
  <c r="S105" i="1"/>
  <c r="T105" i="1" s="1"/>
  <c r="U105" i="1" s="1"/>
  <c r="Q143" i="1"/>
  <c r="Q145" i="1" s="1"/>
  <c r="T43" i="1"/>
  <c r="U43" i="1" s="1"/>
  <c r="S202" i="1"/>
  <c r="T202" i="1" s="1"/>
  <c r="U202" i="1" s="1"/>
  <c r="U37" i="1"/>
  <c r="V37" i="1" s="1"/>
  <c r="Q150" i="1"/>
  <c r="R150" i="1" s="1"/>
  <c r="P122" i="1"/>
  <c r="Q121" i="1"/>
  <c r="S102" i="1"/>
  <c r="T102" i="1" s="1"/>
  <c r="P103" i="1"/>
  <c r="S45" i="1"/>
  <c r="P287" i="1"/>
  <c r="Q243" i="1"/>
  <c r="P120" i="1"/>
  <c r="Q22" i="1"/>
  <c r="R17" i="1"/>
  <c r="S17" i="1" s="1"/>
  <c r="T24" i="1"/>
  <c r="U24" i="1" s="1"/>
  <c r="V24" i="1" s="1"/>
  <c r="U84" i="1"/>
  <c r="V84" i="1" s="1"/>
  <c r="W84" i="1" s="1"/>
  <c r="X84" i="1" s="1"/>
  <c r="S198" i="1"/>
  <c r="U209" i="1"/>
  <c r="V209" i="1" s="1"/>
  <c r="W209" i="1" s="1"/>
  <c r="X209" i="1" s="1"/>
  <c r="S220" i="1"/>
  <c r="T220" i="1" s="1"/>
  <c r="Q35" i="1"/>
  <c r="Q41" i="1" s="1"/>
  <c r="P41" i="1"/>
  <c r="Q33" i="1"/>
  <c r="Q34" i="1" s="1"/>
  <c r="R94" i="1"/>
  <c r="S94" i="1" s="1"/>
  <c r="U25" i="1"/>
  <c r="V25" i="1" s="1"/>
  <c r="S21" i="1"/>
  <c r="T21" i="1" s="1"/>
  <c r="S44" i="1"/>
  <c r="T44" i="1" s="1"/>
  <c r="U44" i="1" s="1"/>
  <c r="S254" i="1"/>
  <c r="T254" i="1" s="1"/>
  <c r="U264" i="1"/>
  <c r="Q183" i="1"/>
  <c r="S116" i="1"/>
  <c r="T116" i="1" s="1"/>
  <c r="S13" i="1"/>
  <c r="R240" i="1"/>
  <c r="S240" i="1" s="1"/>
  <c r="Q15" i="1"/>
  <c r="Q16" i="1" s="1"/>
  <c r="S236" i="1"/>
  <c r="T39" i="1"/>
  <c r="Q230" i="1"/>
  <c r="R230" i="1" s="1"/>
  <c r="R232" i="1" s="1"/>
  <c r="R127" i="1"/>
  <c r="S127" i="1" s="1"/>
  <c r="S59" i="1"/>
  <c r="T59" i="1" s="1"/>
  <c r="S171" i="1"/>
  <c r="Q48" i="1"/>
  <c r="Q49" i="1" s="1"/>
  <c r="R208" i="1"/>
  <c r="R210" i="1" s="1"/>
  <c r="Q11" i="1"/>
  <c r="R11" i="1" s="1"/>
  <c r="R137" i="1"/>
  <c r="S89" i="1"/>
  <c r="T89" i="1" s="1"/>
  <c r="U89" i="1" s="1"/>
  <c r="S273" i="1"/>
  <c r="Q66" i="1"/>
  <c r="R66" i="1" s="1"/>
  <c r="R238" i="1"/>
  <c r="S238" i="1" s="1"/>
  <c r="S54" i="1"/>
  <c r="T54" i="1" s="1"/>
  <c r="Q75" i="1"/>
  <c r="R75" i="1" s="1"/>
  <c r="S75" i="1" s="1"/>
  <c r="R218" i="1"/>
  <c r="R221" i="1" s="1"/>
  <c r="Q233" i="1"/>
  <c r="Q235" i="1" s="1"/>
  <c r="R109" i="1"/>
  <c r="S109" i="1" s="1"/>
  <c r="U98" i="1"/>
  <c r="V98" i="1" s="1"/>
  <c r="R63" i="1"/>
  <c r="Q64" i="1"/>
  <c r="R64" i="1" s="1"/>
  <c r="S64" i="1" s="1"/>
  <c r="R182" i="1"/>
  <c r="S182" i="1" s="1"/>
  <c r="R51" i="1"/>
  <c r="R250" i="1"/>
  <c r="S250" i="1" s="1"/>
  <c r="T250" i="1" s="1"/>
  <c r="S90" i="1"/>
  <c r="Q68" i="1"/>
  <c r="R68" i="1" s="1"/>
  <c r="S68" i="1" s="1"/>
  <c r="T155" i="1"/>
  <c r="U155" i="1" s="1"/>
  <c r="R18" i="1"/>
  <c r="Q268" i="1"/>
  <c r="R268" i="1" s="1"/>
  <c r="Q211" i="1"/>
  <c r="Q212" i="1" s="1"/>
  <c r="U10" i="1"/>
  <c r="V10" i="1" s="1"/>
  <c r="W10" i="1" s="1"/>
  <c r="X10" i="1" s="1"/>
  <c r="Y10" i="1" s="1"/>
  <c r="Z10" i="1" s="1"/>
  <c r="T93" i="1"/>
  <c r="U93" i="1" s="1"/>
  <c r="S27" i="1"/>
  <c r="V62" i="1"/>
  <c r="W62" i="1" s="1"/>
  <c r="S144" i="1"/>
  <c r="Q158" i="1"/>
  <c r="Q159" i="1" s="1"/>
  <c r="Q192" i="1"/>
  <c r="R192" i="1" s="1"/>
  <c r="S56" i="1"/>
  <c r="T56" i="1" s="1"/>
  <c r="T274" i="1"/>
  <c r="U274" i="1" s="1"/>
  <c r="V274" i="1" s="1"/>
  <c r="R69" i="1"/>
  <c r="S73" i="1"/>
  <c r="T73" i="1" s="1"/>
  <c r="Q161" i="1"/>
  <c r="R161" i="1" s="1"/>
  <c r="R190" i="1"/>
  <c r="Q81" i="1"/>
  <c r="T96" i="1"/>
  <c r="S20" i="1"/>
  <c r="Q85" i="1"/>
  <c r="Q170" i="1"/>
  <c r="R170" i="1" s="1"/>
  <c r="T83" i="1"/>
  <c r="U83" i="1" s="1"/>
  <c r="T119" i="1"/>
  <c r="Q265" i="1"/>
  <c r="Q276" i="1"/>
  <c r="U88" i="1"/>
  <c r="R267" i="1"/>
  <c r="Q215" i="1"/>
  <c r="Q217" i="1" s="1"/>
  <c r="R176" i="1"/>
  <c r="S176" i="1" s="1"/>
  <c r="S167" i="1"/>
  <c r="R100" i="1"/>
  <c r="Q67" i="1"/>
  <c r="R67" i="1" s="1"/>
  <c r="U12" i="1"/>
  <c r="R40" i="1"/>
  <c r="S40" i="1" s="1"/>
  <c r="Q117" i="1"/>
  <c r="R117" i="1" s="1"/>
  <c r="S117" i="1" s="1"/>
  <c r="S181" i="1"/>
  <c r="U262" i="1"/>
  <c r="R29" i="1"/>
  <c r="U253" i="1"/>
  <c r="V253" i="1" s="1"/>
  <c r="S156" i="1"/>
  <c r="Q58" i="1"/>
  <c r="R58" i="1" s="1"/>
  <c r="S58" i="1" s="1"/>
  <c r="S38" i="1"/>
  <c r="R126" i="1"/>
  <c r="S126" i="1" s="1"/>
  <c r="R234" i="1"/>
  <c r="S234" i="1" s="1"/>
  <c r="R52" i="1"/>
  <c r="S52" i="1" s="1"/>
  <c r="T106" i="1"/>
  <c r="U106" i="1" s="1"/>
  <c r="V106" i="1" s="1"/>
  <c r="W175" i="1"/>
  <c r="X175" i="1" s="1"/>
  <c r="Y175" i="1" s="1"/>
  <c r="Z175" i="1" s="1"/>
  <c r="S285" i="1"/>
  <c r="T285" i="1" s="1"/>
  <c r="Q272" i="1"/>
  <c r="R36" i="1"/>
  <c r="S36" i="1" s="1"/>
  <c r="T36" i="1" s="1"/>
  <c r="S110" i="1"/>
  <c r="V72" i="1"/>
  <c r="W72" i="1" s="1"/>
  <c r="R263" i="1"/>
  <c r="T80" i="1"/>
  <c r="U283" i="1"/>
  <c r="V283" i="1" s="1"/>
  <c r="S95" i="1"/>
  <c r="R50" i="1"/>
  <c r="S50" i="1" s="1"/>
  <c r="Q4" i="1"/>
  <c r="R4" i="1" s="1"/>
  <c r="T277" i="1"/>
  <c r="U277" i="1" s="1"/>
  <c r="V277" i="1" s="1"/>
  <c r="R189" i="1"/>
  <c r="Q97" i="1"/>
  <c r="R97" i="1" s="1"/>
  <c r="T138" i="1"/>
  <c r="S99" i="1"/>
  <c r="T99" i="1" s="1"/>
  <c r="S151" i="1"/>
  <c r="U261" i="1"/>
  <c r="V261" i="1" s="1"/>
  <c r="W261" i="1" s="1"/>
  <c r="U31" i="1"/>
  <c r="V31" i="1" s="1"/>
  <c r="V30" i="1"/>
  <c r="W30" i="1" s="1"/>
  <c r="U71" i="1"/>
  <c r="V71" i="1" s="1"/>
  <c r="Q172" i="1"/>
  <c r="R172" i="1" s="1"/>
  <c r="Q237" i="1"/>
  <c r="Q242" i="1" s="1"/>
  <c r="S219" i="1"/>
  <c r="T219" i="1" s="1"/>
  <c r="Q275" i="1"/>
  <c r="T92" i="1"/>
  <c r="U92" i="1" s="1"/>
  <c r="R111" i="1"/>
  <c r="Q168" i="1"/>
  <c r="R168" i="1" s="1"/>
  <c r="T251" i="1"/>
  <c r="T26" i="1"/>
  <c r="U26" i="1" s="1"/>
  <c r="V26" i="1" s="1"/>
  <c r="Q255" i="1"/>
  <c r="R266" i="1"/>
  <c r="S101" i="1"/>
  <c r="R180" i="1"/>
  <c r="S180" i="1" s="1"/>
  <c r="Q256" i="1"/>
  <c r="R8" i="1"/>
  <c r="R57" i="1"/>
  <c r="S57" i="1" s="1"/>
  <c r="S216" i="1"/>
  <c r="S53" i="1"/>
  <c r="Q128" i="1"/>
  <c r="R128" i="1" s="1"/>
  <c r="Q184" i="1"/>
  <c r="R153" i="1"/>
  <c r="R259" i="1"/>
  <c r="R241" i="1"/>
  <c r="Q248" i="1"/>
  <c r="R248" i="1" s="1"/>
  <c r="Q55" i="1"/>
  <c r="S112" i="1"/>
  <c r="T112" i="1" s="1"/>
  <c r="U112" i="1" s="1"/>
  <c r="R178" i="1"/>
  <c r="Q201" i="1"/>
  <c r="T196" i="1"/>
  <c r="T125" i="1"/>
  <c r="U258" i="1" l="1"/>
  <c r="V258" i="1" s="1"/>
  <c r="W258" i="1" s="1"/>
  <c r="R228" i="1"/>
  <c r="R229" i="1" s="1"/>
  <c r="X244" i="1"/>
  <c r="Y244" i="1" s="1"/>
  <c r="Z244" i="1" s="1"/>
  <c r="S170" i="1"/>
  <c r="X72" i="1"/>
  <c r="Y72" i="1" s="1"/>
  <c r="Z72" i="1" s="1"/>
  <c r="V191" i="1"/>
  <c r="W191" i="1" s="1"/>
  <c r="U136" i="1"/>
  <c r="V136" i="1" s="1"/>
  <c r="W136" i="1" s="1"/>
  <c r="X136" i="1" s="1"/>
  <c r="Y136" i="1" s="1"/>
  <c r="Z136" i="1" s="1"/>
  <c r="V284" i="1"/>
  <c r="W284" i="1" s="1"/>
  <c r="X284" i="1" s="1"/>
  <c r="R123" i="1"/>
  <c r="R124" i="1" s="1"/>
  <c r="V93" i="1"/>
  <c r="W93" i="1" s="1"/>
  <c r="S228" i="1"/>
  <c r="S229" i="1" s="1"/>
  <c r="W185" i="1"/>
  <c r="X185" i="1" s="1"/>
  <c r="Y185" i="1" s="1"/>
  <c r="Z185" i="1" s="1"/>
  <c r="S172" i="1"/>
  <c r="T172" i="1" s="1"/>
  <c r="U172" i="1" s="1"/>
  <c r="Y84" i="1"/>
  <c r="Z84" i="1" s="1"/>
  <c r="R163" i="1"/>
  <c r="S163" i="1" s="1"/>
  <c r="S164" i="1" s="1"/>
  <c r="U278" i="1"/>
  <c r="V278" i="1" s="1"/>
  <c r="U169" i="1"/>
  <c r="V169" i="1" s="1"/>
  <c r="U141" i="1"/>
  <c r="V141" i="1" s="1"/>
  <c r="U270" i="1"/>
  <c r="V270" i="1" s="1"/>
  <c r="T199" i="1"/>
  <c r="U199" i="1" s="1"/>
  <c r="U116" i="1"/>
  <c r="V116" i="1" s="1"/>
  <c r="W116" i="1" s="1"/>
  <c r="X116" i="1" s="1"/>
  <c r="Y116" i="1" s="1"/>
  <c r="Z116" i="1" s="1"/>
  <c r="V60" i="1"/>
  <c r="W60" i="1" s="1"/>
  <c r="X60" i="1" s="1"/>
  <c r="Y60" i="1" s="1"/>
  <c r="Z60" i="1" s="1"/>
  <c r="U271" i="1"/>
  <c r="V271" i="1" s="1"/>
  <c r="W270" i="1"/>
  <c r="X270" i="1" s="1"/>
  <c r="Y270" i="1" s="1"/>
  <c r="Z270" i="1" s="1"/>
  <c r="U86" i="1"/>
  <c r="V86" i="1" s="1"/>
  <c r="W86" i="1" s="1"/>
  <c r="X86" i="1" s="1"/>
  <c r="Y86" i="1" s="1"/>
  <c r="Z86" i="1" s="1"/>
  <c r="V92" i="1"/>
  <c r="W92" i="1" s="1"/>
  <c r="S104" i="1"/>
  <c r="T104" i="1" s="1"/>
  <c r="T94" i="1"/>
  <c r="U94" i="1" s="1"/>
  <c r="W129" i="1"/>
  <c r="X129" i="1" s="1"/>
  <c r="Y129" i="1" s="1"/>
  <c r="Z129" i="1" s="1"/>
  <c r="R187" i="1"/>
  <c r="R188" i="1" s="1"/>
  <c r="R213" i="1"/>
  <c r="S213" i="1" s="1"/>
  <c r="S214" i="1" s="1"/>
  <c r="V113" i="1"/>
  <c r="W113" i="1" s="1"/>
  <c r="X113" i="1" s="1"/>
  <c r="Y113" i="1" s="1"/>
  <c r="Z113" i="1" s="1"/>
  <c r="V43" i="1"/>
  <c r="W43" i="1" s="1"/>
  <c r="R222" i="1"/>
  <c r="U246" i="1"/>
  <c r="V246" i="1"/>
  <c r="U282" i="1"/>
  <c r="V282" i="1" s="1"/>
  <c r="R243" i="1"/>
  <c r="S243" i="1" s="1"/>
  <c r="T243" i="1" s="1"/>
  <c r="U243" i="1" s="1"/>
  <c r="Q207" i="1"/>
  <c r="R201" i="1"/>
  <c r="Y209" i="1"/>
  <c r="Z209" i="1" s="1"/>
  <c r="R33" i="1"/>
  <c r="R34" i="1" s="1"/>
  <c r="R133" i="1"/>
  <c r="R142" i="1" s="1"/>
  <c r="R205" i="1"/>
  <c r="R206" i="1"/>
  <c r="S206" i="1" s="1"/>
  <c r="S207" i="1" s="1"/>
  <c r="W31" i="1"/>
  <c r="X31" i="1" s="1"/>
  <c r="Y31" i="1" s="1"/>
  <c r="Z31" i="1" s="1"/>
  <c r="R118" i="1"/>
  <c r="S118" i="1" s="1"/>
  <c r="R23" i="1"/>
  <c r="S23" i="1" s="1"/>
  <c r="R130" i="1"/>
  <c r="X62" i="1"/>
  <c r="Y62" i="1" s="1"/>
  <c r="Z62" i="1" s="1"/>
  <c r="S77" i="1"/>
  <c r="T77" i="1" s="1"/>
  <c r="T109" i="1"/>
  <c r="U109" i="1" s="1"/>
  <c r="V109" i="1" s="1"/>
  <c r="W109" i="1" s="1"/>
  <c r="Q14" i="1"/>
  <c r="R194" i="1"/>
  <c r="R19" i="1"/>
  <c r="V89" i="1"/>
  <c r="W89" i="1" s="1"/>
  <c r="S9" i="1"/>
  <c r="T9" i="1" s="1"/>
  <c r="V262" i="1"/>
  <c r="W262" i="1" s="1"/>
  <c r="Q132" i="1"/>
  <c r="R131" i="1"/>
  <c r="R14" i="1"/>
  <c r="R143" i="1"/>
  <c r="S143" i="1" s="1"/>
  <c r="T108" i="1"/>
  <c r="U108" i="1" s="1"/>
  <c r="Q194" i="1"/>
  <c r="W24" i="1"/>
  <c r="X24" i="1" s="1"/>
  <c r="Y24" i="1" s="1"/>
  <c r="S168" i="1"/>
  <c r="T168" i="1" s="1"/>
  <c r="T101" i="1"/>
  <c r="V74" i="1"/>
  <c r="W74" i="1" s="1"/>
  <c r="U54" i="1"/>
  <c r="V54" i="1" s="1"/>
  <c r="W54" i="1" s="1"/>
  <c r="S218" i="1"/>
  <c r="S221" i="1" s="1"/>
  <c r="V107" i="1"/>
  <c r="W107" i="1" s="1"/>
  <c r="X107" i="1" s="1"/>
  <c r="Y107" i="1" s="1"/>
  <c r="Z107" i="1" s="1"/>
  <c r="X258" i="1"/>
  <c r="Y258" i="1" s="1"/>
  <c r="Z258" i="1" s="1"/>
  <c r="V61" i="1"/>
  <c r="W61" i="1" s="1"/>
  <c r="U239" i="1"/>
  <c r="V114" i="1"/>
  <c r="W114" i="1" s="1"/>
  <c r="X114" i="1" s="1"/>
  <c r="T127" i="1"/>
  <c r="U127" i="1" s="1"/>
  <c r="V127" i="1" s="1"/>
  <c r="T180" i="1"/>
  <c r="U180" i="1" s="1"/>
  <c r="S148" i="1"/>
  <c r="T148" i="1" s="1"/>
  <c r="R157" i="1"/>
  <c r="V70" i="1"/>
  <c r="W70" i="1" s="1"/>
  <c r="X70" i="1" s="1"/>
  <c r="Y70" i="1" s="1"/>
  <c r="Z70" i="1" s="1"/>
  <c r="V28" i="1"/>
  <c r="W28" i="1" s="1"/>
  <c r="X28" i="1" s="1"/>
  <c r="U87" i="1"/>
  <c r="V87" i="1" s="1"/>
  <c r="W87" i="1" s="1"/>
  <c r="X87" i="1" s="1"/>
  <c r="Y87" i="1" s="1"/>
  <c r="T126" i="1"/>
  <c r="U126" i="1" s="1"/>
  <c r="V126" i="1" s="1"/>
  <c r="T260" i="1"/>
  <c r="U260" i="1" s="1"/>
  <c r="V260" i="1" s="1"/>
  <c r="S268" i="1"/>
  <c r="T268" i="1" s="1"/>
  <c r="U268" i="1" s="1"/>
  <c r="T79" i="1"/>
  <c r="U79" i="1" s="1"/>
  <c r="U245" i="1"/>
  <c r="V245" i="1" s="1"/>
  <c r="W245" i="1" s="1"/>
  <c r="T115" i="1"/>
  <c r="U115" i="1" s="1"/>
  <c r="U119" i="1"/>
  <c r="V119" i="1" s="1"/>
  <c r="S226" i="1"/>
  <c r="S227" i="1" s="1"/>
  <c r="S230" i="1"/>
  <c r="S232" i="1" s="1"/>
  <c r="Q232" i="1"/>
  <c r="R42" i="1"/>
  <c r="Q47" i="1"/>
  <c r="T45" i="1"/>
  <c r="U45" i="1" s="1"/>
  <c r="W277" i="1"/>
  <c r="X277" i="1" s="1"/>
  <c r="Y277" i="1" s="1"/>
  <c r="S190" i="1"/>
  <c r="T190" i="1" s="1"/>
  <c r="U190" i="1" s="1"/>
  <c r="V6" i="1"/>
  <c r="W6" i="1" s="1"/>
  <c r="T182" i="1"/>
  <c r="U182" i="1" s="1"/>
  <c r="T17" i="1"/>
  <c r="Q130" i="1"/>
  <c r="W37" i="1"/>
  <c r="X37" i="1" s="1"/>
  <c r="Y37" i="1" s="1"/>
  <c r="Z37" i="1" s="1"/>
  <c r="T286" i="1"/>
  <c r="Q103" i="1"/>
  <c r="T240" i="1"/>
  <c r="U240" i="1" s="1"/>
  <c r="R35" i="1"/>
  <c r="R41" i="1" s="1"/>
  <c r="W249" i="1"/>
  <c r="T65" i="1"/>
  <c r="R195" i="1"/>
  <c r="U269" i="1"/>
  <c r="V269" i="1" s="1"/>
  <c r="W269" i="1" s="1"/>
  <c r="X269" i="1" s="1"/>
  <c r="T91" i="1"/>
  <c r="U91" i="1" s="1"/>
  <c r="Q122" i="1"/>
  <c r="R121" i="1"/>
  <c r="S121" i="1" s="1"/>
  <c r="S122" i="1" s="1"/>
  <c r="S179" i="1"/>
  <c r="T179" i="1" s="1"/>
  <c r="T198" i="1"/>
  <c r="V112" i="1"/>
  <c r="W112" i="1" s="1"/>
  <c r="Q186" i="1"/>
  <c r="T52" i="1"/>
  <c r="U52" i="1" s="1"/>
  <c r="T167" i="1"/>
  <c r="U167" i="1" s="1"/>
  <c r="R165" i="1"/>
  <c r="S165" i="1" s="1"/>
  <c r="S166" i="1" s="1"/>
  <c r="Q166" i="1"/>
  <c r="S177" i="1"/>
  <c r="T177" i="1" s="1"/>
  <c r="S82" i="1"/>
  <c r="Q162" i="1"/>
  <c r="S150" i="1"/>
  <c r="T150" i="1" s="1"/>
  <c r="T64" i="1"/>
  <c r="U64" i="1" s="1"/>
  <c r="V64" i="1" s="1"/>
  <c r="W64" i="1" s="1"/>
  <c r="U250" i="1"/>
  <c r="V250" i="1" s="1"/>
  <c r="U59" i="1"/>
  <c r="V59" i="1" s="1"/>
  <c r="W59" i="1" s="1"/>
  <c r="X59" i="1" s="1"/>
  <c r="Y59" i="1" s="1"/>
  <c r="Z59" i="1" s="1"/>
  <c r="W169" i="1"/>
  <c r="X169" i="1" s="1"/>
  <c r="Y169" i="1" s="1"/>
  <c r="Z169" i="1" s="1"/>
  <c r="U102" i="1"/>
  <c r="V102" i="1" s="1"/>
  <c r="Q157" i="1"/>
  <c r="S8" i="1"/>
  <c r="T8" i="1" s="1"/>
  <c r="S205" i="1"/>
  <c r="V88" i="1"/>
  <c r="W88" i="1" s="1"/>
  <c r="X88" i="1" s="1"/>
  <c r="Y88" i="1" s="1"/>
  <c r="T117" i="1"/>
  <c r="U117" i="1" s="1"/>
  <c r="V117" i="1" s="1"/>
  <c r="W117" i="1" s="1"/>
  <c r="T170" i="1"/>
  <c r="U170" i="1" s="1"/>
  <c r="V170" i="1" s="1"/>
  <c r="W170" i="1" s="1"/>
  <c r="X170" i="1" s="1"/>
  <c r="Y170" i="1" s="1"/>
  <c r="T20" i="1"/>
  <c r="T22" i="1" s="1"/>
  <c r="S22" i="1"/>
  <c r="U39" i="1"/>
  <c r="V39" i="1" s="1"/>
  <c r="Q287" i="1"/>
  <c r="Q120" i="1"/>
  <c r="R162" i="1"/>
  <c r="T160" i="1"/>
  <c r="U160" i="1" s="1"/>
  <c r="V160" i="1" s="1"/>
  <c r="T252" i="1"/>
  <c r="U252" i="1" s="1"/>
  <c r="V252" i="1" s="1"/>
  <c r="W253" i="1"/>
  <c r="X253" i="1" s="1"/>
  <c r="Y253" i="1" s="1"/>
  <c r="S66" i="1"/>
  <c r="T66" i="1" s="1"/>
  <c r="T236" i="1"/>
  <c r="V193" i="1"/>
  <c r="W193" i="1" s="1"/>
  <c r="X193" i="1" s="1"/>
  <c r="Y193" i="1" s="1"/>
  <c r="Z193" i="1" s="1"/>
  <c r="S224" i="1"/>
  <c r="S225" i="1" s="1"/>
  <c r="R225" i="1"/>
  <c r="W106" i="1"/>
  <c r="X106" i="1" s="1"/>
  <c r="Y106" i="1" s="1"/>
  <c r="Z106" i="1" s="1"/>
  <c r="S161" i="1"/>
  <c r="S162" i="1" s="1"/>
  <c r="V202" i="1"/>
  <c r="V182" i="1"/>
  <c r="U36" i="1"/>
  <c r="V36" i="1" s="1"/>
  <c r="W36" i="1" s="1"/>
  <c r="X36" i="1" s="1"/>
  <c r="Y36" i="1" s="1"/>
  <c r="Z36" i="1" s="1"/>
  <c r="S67" i="1"/>
  <c r="T67" i="1" s="1"/>
  <c r="V105" i="1"/>
  <c r="W105" i="1" s="1"/>
  <c r="W25" i="1"/>
  <c r="X25" i="1" s="1"/>
  <c r="R183" i="1"/>
  <c r="S183" i="1" s="1"/>
  <c r="S111" i="1"/>
  <c r="T176" i="1"/>
  <c r="U176" i="1" s="1"/>
  <c r="V176" i="1" s="1"/>
  <c r="W176" i="1" s="1"/>
  <c r="S18" i="1"/>
  <c r="S19" i="1" s="1"/>
  <c r="T57" i="1"/>
  <c r="U57" i="1" s="1"/>
  <c r="V57" i="1" s="1"/>
  <c r="W57" i="1" s="1"/>
  <c r="X57" i="1" s="1"/>
  <c r="Y57" i="1" s="1"/>
  <c r="Z57" i="1" s="1"/>
  <c r="U203" i="1"/>
  <c r="V203" i="1" s="1"/>
  <c r="W203" i="1" s="1"/>
  <c r="X203" i="1" s="1"/>
  <c r="Y203" i="1" s="1"/>
  <c r="Z203" i="1" s="1"/>
  <c r="U99" i="1"/>
  <c r="V99" i="1" s="1"/>
  <c r="S263" i="1"/>
  <c r="T263" i="1" s="1"/>
  <c r="S259" i="1"/>
  <c r="T259" i="1" s="1"/>
  <c r="S128" i="1"/>
  <c r="T128" i="1" s="1"/>
  <c r="U128" i="1" s="1"/>
  <c r="U80" i="1"/>
  <c r="T156" i="1"/>
  <c r="T68" i="1"/>
  <c r="U68" i="1" s="1"/>
  <c r="V68" i="1" s="1"/>
  <c r="W68" i="1" s="1"/>
  <c r="X68" i="1" s="1"/>
  <c r="Y68" i="1" s="1"/>
  <c r="Z68" i="1" s="1"/>
  <c r="U73" i="1"/>
  <c r="V83" i="1"/>
  <c r="W83" i="1" s="1"/>
  <c r="W140" i="1"/>
  <c r="X140" i="1" s="1"/>
  <c r="Y140" i="1" s="1"/>
  <c r="Z140" i="1" s="1"/>
  <c r="V280" i="1"/>
  <c r="W280" i="1" s="1"/>
  <c r="X191" i="1"/>
  <c r="Y191" i="1" s="1"/>
  <c r="Z191" i="1" s="1"/>
  <c r="T238" i="1"/>
  <c r="T58" i="1"/>
  <c r="R276" i="1"/>
  <c r="S276" i="1" s="1"/>
  <c r="R233" i="1"/>
  <c r="R235" i="1" s="1"/>
  <c r="U134" i="1"/>
  <c r="W26" i="1"/>
  <c r="X26" i="1" s="1"/>
  <c r="U251" i="1"/>
  <c r="V251" i="1" s="1"/>
  <c r="R81" i="1"/>
  <c r="S81" i="1" s="1"/>
  <c r="U56" i="1"/>
  <c r="X30" i="1"/>
  <c r="Y30" i="1" s="1"/>
  <c r="U220" i="1"/>
  <c r="V220" i="1" s="1"/>
  <c r="X76" i="1"/>
  <c r="Y76" i="1" s="1"/>
  <c r="Z76" i="1" s="1"/>
  <c r="X5" i="1"/>
  <c r="Y5" i="1" s="1"/>
  <c r="Z5" i="1" s="1"/>
  <c r="S137" i="1"/>
  <c r="T137" i="1" s="1"/>
  <c r="T13" i="1"/>
  <c r="U13" i="1" s="1"/>
  <c r="U254" i="1"/>
  <c r="W231" i="1"/>
  <c r="X231" i="1" s="1"/>
  <c r="Y231" i="1" s="1"/>
  <c r="Z231" i="1" s="1"/>
  <c r="T38" i="1"/>
  <c r="S192" i="1"/>
  <c r="T192" i="1" s="1"/>
  <c r="U192" i="1" s="1"/>
  <c r="S248" i="1"/>
  <c r="T248" i="1" s="1"/>
  <c r="U248" i="1" s="1"/>
  <c r="W71" i="1"/>
  <c r="X71" i="1" s="1"/>
  <c r="Y71" i="1" s="1"/>
  <c r="Z71" i="1" s="1"/>
  <c r="V264" i="1"/>
  <c r="S266" i="1"/>
  <c r="T266" i="1" s="1"/>
  <c r="U266" i="1" s="1"/>
  <c r="S189" i="1"/>
  <c r="T151" i="1"/>
  <c r="U151" i="1" s="1"/>
  <c r="V151" i="1" s="1"/>
  <c r="W151" i="1" s="1"/>
  <c r="X151" i="1" s="1"/>
  <c r="Y151" i="1" s="1"/>
  <c r="Z151" i="1" s="1"/>
  <c r="V12" i="1"/>
  <c r="U196" i="1"/>
  <c r="V196" i="1" s="1"/>
  <c r="S153" i="1"/>
  <c r="T95" i="1"/>
  <c r="U95" i="1" s="1"/>
  <c r="V95" i="1" s="1"/>
  <c r="W95" i="1" s="1"/>
  <c r="T110" i="1"/>
  <c r="U110" i="1" s="1"/>
  <c r="R184" i="1"/>
  <c r="R272" i="1"/>
  <c r="S272" i="1" s="1"/>
  <c r="R211" i="1"/>
  <c r="R212" i="1" s="1"/>
  <c r="T90" i="1"/>
  <c r="U90" i="1" s="1"/>
  <c r="V90" i="1" s="1"/>
  <c r="S63" i="1"/>
  <c r="U138" i="1"/>
  <c r="V138" i="1" s="1"/>
  <c r="R256" i="1"/>
  <c r="S256" i="1" s="1"/>
  <c r="T256" i="1" s="1"/>
  <c r="R158" i="1"/>
  <c r="R159" i="1" s="1"/>
  <c r="T204" i="1"/>
  <c r="U204" i="1" s="1"/>
  <c r="R237" i="1"/>
  <c r="R242" i="1" s="1"/>
  <c r="T181" i="1"/>
  <c r="U181" i="1" s="1"/>
  <c r="S97" i="1"/>
  <c r="X261" i="1"/>
  <c r="Y261" i="1" s="1"/>
  <c r="Z261" i="1" s="1"/>
  <c r="V44" i="1"/>
  <c r="T216" i="1"/>
  <c r="U216" i="1" s="1"/>
  <c r="R275" i="1"/>
  <c r="S4" i="1"/>
  <c r="T4" i="1" s="1"/>
  <c r="W283" i="1"/>
  <c r="X283" i="1" s="1"/>
  <c r="Y283" i="1" s="1"/>
  <c r="Z283" i="1" s="1"/>
  <c r="R55" i="1"/>
  <c r="U285" i="1"/>
  <c r="T234" i="1"/>
  <c r="U234" i="1" s="1"/>
  <c r="V234" i="1" s="1"/>
  <c r="R215" i="1"/>
  <c r="S215" i="1" s="1"/>
  <c r="R265" i="1"/>
  <c r="S265" i="1" s="1"/>
  <c r="V155" i="1"/>
  <c r="W155" i="1" s="1"/>
  <c r="X155" i="1" s="1"/>
  <c r="Y155" i="1" s="1"/>
  <c r="Z155" i="1" s="1"/>
  <c r="AD155" i="1" s="1"/>
  <c r="S51" i="1"/>
  <c r="T51" i="1" s="1"/>
  <c r="U125" i="1"/>
  <c r="T273" i="1"/>
  <c r="U273" i="1" s="1"/>
  <c r="S208" i="1"/>
  <c r="S210" i="1" s="1"/>
  <c r="U21" i="1"/>
  <c r="W98" i="1"/>
  <c r="T144" i="1"/>
  <c r="U144" i="1" s="1"/>
  <c r="S29" i="1"/>
  <c r="T29" i="1" s="1"/>
  <c r="T171" i="1"/>
  <c r="U171" i="1" s="1"/>
  <c r="S178" i="1"/>
  <c r="T178" i="1" s="1"/>
  <c r="V46" i="1"/>
  <c r="S241" i="1"/>
  <c r="U219" i="1"/>
  <c r="T40" i="1"/>
  <c r="S267" i="1"/>
  <c r="T267" i="1" s="1"/>
  <c r="R85" i="1"/>
  <c r="U96" i="1"/>
  <c r="T53" i="1"/>
  <c r="U53" i="1" s="1"/>
  <c r="R15" i="1"/>
  <c r="R16" i="1" s="1"/>
  <c r="R48" i="1"/>
  <c r="R49" i="1" s="1"/>
  <c r="W274" i="1"/>
  <c r="X274" i="1" s="1"/>
  <c r="Y274" i="1" s="1"/>
  <c r="S11" i="1"/>
  <c r="T11" i="1" s="1"/>
  <c r="R255" i="1"/>
  <c r="T50" i="1"/>
  <c r="S100" i="1"/>
  <c r="T100" i="1" s="1"/>
  <c r="U100" i="1" s="1"/>
  <c r="T27" i="1"/>
  <c r="U27" i="1" s="1"/>
  <c r="T75" i="1"/>
  <c r="V78" i="1"/>
  <c r="W78" i="1" s="1"/>
  <c r="S69" i="1"/>
  <c r="AD175" i="1"/>
  <c r="S237" i="1" l="1"/>
  <c r="T237" i="1" s="1"/>
  <c r="R214" i="1"/>
  <c r="X93" i="1"/>
  <c r="Y93" i="1" s="1"/>
  <c r="Z93" i="1" s="1"/>
  <c r="S133" i="1"/>
  <c r="S142" i="1" s="1"/>
  <c r="T228" i="1"/>
  <c r="T229" i="1" s="1"/>
  <c r="Z277" i="1"/>
  <c r="AD277" i="1" s="1"/>
  <c r="AD191" i="1"/>
  <c r="S123" i="1"/>
  <c r="S124" i="1" s="1"/>
  <c r="X89" i="1"/>
  <c r="Y89" i="1" s="1"/>
  <c r="T163" i="1"/>
  <c r="T164" i="1" s="1"/>
  <c r="T213" i="1"/>
  <c r="T214" i="1" s="1"/>
  <c r="S187" i="1"/>
  <c r="T187" i="1" s="1"/>
  <c r="T188" i="1" s="1"/>
  <c r="Z24" i="1"/>
  <c r="AD24" i="1" s="1"/>
  <c r="T161" i="1"/>
  <c r="T162" i="1" s="1"/>
  <c r="AD185" i="1"/>
  <c r="R164" i="1"/>
  <c r="W278" i="1"/>
  <c r="X278" i="1" s="1"/>
  <c r="Y278" i="1" s="1"/>
  <c r="W246" i="1"/>
  <c r="X246" i="1" s="1"/>
  <c r="Y246" i="1" s="1"/>
  <c r="Z246" i="1" s="1"/>
  <c r="AD31" i="1"/>
  <c r="W141" i="1"/>
  <c r="X141" i="1" s="1"/>
  <c r="Y141" i="1" s="1"/>
  <c r="Z141" i="1" s="1"/>
  <c r="X54" i="1"/>
  <c r="Y54" i="1" s="1"/>
  <c r="Z54" i="1" s="1"/>
  <c r="W271" i="1"/>
  <c r="T218" i="1"/>
  <c r="T221" i="1" s="1"/>
  <c r="W252" i="1"/>
  <c r="X252" i="1" s="1"/>
  <c r="Y252" i="1" s="1"/>
  <c r="Z252" i="1" s="1"/>
  <c r="T226" i="1"/>
  <c r="T227" i="1" s="1"/>
  <c r="Z87" i="1"/>
  <c r="AD87" i="1" s="1"/>
  <c r="X92" i="1"/>
  <c r="Y92" i="1" s="1"/>
  <c r="AD76" i="1"/>
  <c r="W182" i="1"/>
  <c r="X182" i="1" s="1"/>
  <c r="V94" i="1"/>
  <c r="W94" i="1" s="1"/>
  <c r="R32" i="1"/>
  <c r="V108" i="1"/>
  <c r="W108" i="1" s="1"/>
  <c r="X108" i="1" s="1"/>
  <c r="T14" i="1"/>
  <c r="Y114" i="1"/>
  <c r="Z114" i="1" s="1"/>
  <c r="W202" i="1"/>
  <c r="X202" i="1" s="1"/>
  <c r="Y269" i="1"/>
  <c r="Z269" i="1" s="1"/>
  <c r="R186" i="1"/>
  <c r="X112" i="1"/>
  <c r="Y112" i="1" s="1"/>
  <c r="Z112" i="1" s="1"/>
  <c r="W282" i="1"/>
  <c r="X282" i="1" s="1"/>
  <c r="Y282" i="1" s="1"/>
  <c r="Z282" i="1" s="1"/>
  <c r="V239" i="1"/>
  <c r="W239" i="1" s="1"/>
  <c r="X239" i="1" s="1"/>
  <c r="X43" i="1"/>
  <c r="Y43" i="1" s="1"/>
  <c r="Z43" i="1" s="1"/>
  <c r="T183" i="1"/>
  <c r="U183" i="1" s="1"/>
  <c r="S211" i="1"/>
  <c r="S212" i="1" s="1"/>
  <c r="T241" i="1"/>
  <c r="U241" i="1" s="1"/>
  <c r="V241" i="1" s="1"/>
  <c r="U228" i="1"/>
  <c r="S33" i="1"/>
  <c r="S34" i="1" s="1"/>
  <c r="R223" i="1"/>
  <c r="S222" i="1"/>
  <c r="T222" i="1" s="1"/>
  <c r="T223" i="1" s="1"/>
  <c r="U9" i="1"/>
  <c r="V9" i="1" s="1"/>
  <c r="T118" i="1"/>
  <c r="U118" i="1" s="1"/>
  <c r="V118" i="1" s="1"/>
  <c r="W118" i="1" s="1"/>
  <c r="X118" i="1" s="1"/>
  <c r="Y118" i="1" s="1"/>
  <c r="Z118" i="1" s="1"/>
  <c r="S120" i="1"/>
  <c r="X262" i="1"/>
  <c r="Y262" i="1" s="1"/>
  <c r="Y284" i="1"/>
  <c r="Z284" i="1" s="1"/>
  <c r="AD284" i="1" s="1"/>
  <c r="U101" i="1"/>
  <c r="V101" i="1" s="1"/>
  <c r="T206" i="1"/>
  <c r="T207" i="1" s="1"/>
  <c r="R287" i="1"/>
  <c r="X74" i="1"/>
  <c r="Y74" i="1" s="1"/>
  <c r="Z74" i="1" s="1"/>
  <c r="AD74" i="1" s="1"/>
  <c r="Y25" i="1"/>
  <c r="Z25" i="1" s="1"/>
  <c r="T224" i="1"/>
  <c r="R120" i="1"/>
  <c r="W126" i="1"/>
  <c r="X126" i="1" s="1"/>
  <c r="T130" i="1"/>
  <c r="S14" i="1"/>
  <c r="X245" i="1"/>
  <c r="Y245" i="1" s="1"/>
  <c r="Z245" i="1" s="1"/>
  <c r="R207" i="1"/>
  <c r="W102" i="1"/>
  <c r="X102" i="1" s="1"/>
  <c r="S145" i="1"/>
  <c r="U20" i="1"/>
  <c r="V20" i="1" s="1"/>
  <c r="S233" i="1"/>
  <c r="R145" i="1"/>
  <c r="T143" i="1"/>
  <c r="U143" i="1" s="1"/>
  <c r="U145" i="1" s="1"/>
  <c r="S158" i="1"/>
  <c r="U137" i="1"/>
  <c r="V137" i="1" s="1"/>
  <c r="W137" i="1" s="1"/>
  <c r="X137" i="1" s="1"/>
  <c r="Y137" i="1" s="1"/>
  <c r="Z137" i="1" s="1"/>
  <c r="S130" i="1"/>
  <c r="W44" i="1"/>
  <c r="U67" i="1"/>
  <c r="V67" i="1" s="1"/>
  <c r="W67" i="1" s="1"/>
  <c r="X67" i="1" s="1"/>
  <c r="Y67" i="1" s="1"/>
  <c r="Z67" i="1" s="1"/>
  <c r="R132" i="1"/>
  <c r="S131" i="1"/>
  <c r="U77" i="1"/>
  <c r="V77" i="1" s="1"/>
  <c r="W77" i="1" s="1"/>
  <c r="X77" i="1" s="1"/>
  <c r="U168" i="1"/>
  <c r="V168" i="1" s="1"/>
  <c r="AD258" i="1"/>
  <c r="Z253" i="1"/>
  <c r="AD253" i="1" s="1"/>
  <c r="X61" i="1"/>
  <c r="Y61" i="1" s="1"/>
  <c r="Z61" i="1" s="1"/>
  <c r="V180" i="1"/>
  <c r="W180" i="1" s="1"/>
  <c r="U177" i="1"/>
  <c r="V177" i="1" s="1"/>
  <c r="W177" i="1" s="1"/>
  <c r="W39" i="1"/>
  <c r="X39" i="1" s="1"/>
  <c r="Y39" i="1" s="1"/>
  <c r="Z39" i="1" s="1"/>
  <c r="V91" i="1"/>
  <c r="W91" i="1" s="1"/>
  <c r="X91" i="1" s="1"/>
  <c r="Y91" i="1" s="1"/>
  <c r="Z91" i="1" s="1"/>
  <c r="W90" i="1"/>
  <c r="X90" i="1" s="1"/>
  <c r="Y90" i="1" s="1"/>
  <c r="Z90" i="1" s="1"/>
  <c r="R217" i="1"/>
  <c r="X249" i="1"/>
  <c r="Y249" i="1" s="1"/>
  <c r="Z249" i="1" s="1"/>
  <c r="U130" i="1"/>
  <c r="U66" i="1"/>
  <c r="V66" i="1" s="1"/>
  <c r="V190" i="1"/>
  <c r="V273" i="1"/>
  <c r="W273" i="1" s="1"/>
  <c r="X273" i="1" s="1"/>
  <c r="V266" i="1"/>
  <c r="W266" i="1" s="1"/>
  <c r="T272" i="1"/>
  <c r="U272" i="1" s="1"/>
  <c r="V272" i="1" s="1"/>
  <c r="W272" i="1" s="1"/>
  <c r="T230" i="1"/>
  <c r="V110" i="1"/>
  <c r="W110" i="1" s="1"/>
  <c r="X110" i="1" s="1"/>
  <c r="Y110" i="1" s="1"/>
  <c r="Z110" i="1" s="1"/>
  <c r="AD36" i="1"/>
  <c r="X6" i="1"/>
  <c r="Y6" i="1" s="1"/>
  <c r="Z6" i="1" s="1"/>
  <c r="U148" i="1"/>
  <c r="V148" i="1" s="1"/>
  <c r="U65" i="1"/>
  <c r="V65" i="1" s="1"/>
  <c r="W260" i="1"/>
  <c r="X260" i="1" s="1"/>
  <c r="Y260" i="1" s="1"/>
  <c r="Z260" i="1" s="1"/>
  <c r="U179" i="1"/>
  <c r="V179" i="1" s="1"/>
  <c r="S194" i="1"/>
  <c r="S32" i="1"/>
  <c r="U8" i="1"/>
  <c r="V240" i="1"/>
  <c r="U17" i="1"/>
  <c r="S157" i="1"/>
  <c r="V243" i="1"/>
  <c r="U50" i="1"/>
  <c r="V50" i="1" s="1"/>
  <c r="W99" i="1"/>
  <c r="X99" i="1" s="1"/>
  <c r="R122" i="1"/>
  <c r="T121" i="1"/>
  <c r="T122" i="1" s="1"/>
  <c r="AD72" i="1"/>
  <c r="AD193" i="1"/>
  <c r="X98" i="1"/>
  <c r="Y98" i="1" s="1"/>
  <c r="U205" i="1"/>
  <c r="V172" i="1"/>
  <c r="W172" i="1" s="1"/>
  <c r="X172" i="1" s="1"/>
  <c r="S48" i="1"/>
  <c r="S49" i="1" s="1"/>
  <c r="S35" i="1"/>
  <c r="U104" i="1"/>
  <c r="S217" i="1"/>
  <c r="U236" i="1"/>
  <c r="V236" i="1" s="1"/>
  <c r="W250" i="1"/>
  <c r="X250" i="1" s="1"/>
  <c r="Y250" i="1" s="1"/>
  <c r="Z250" i="1" s="1"/>
  <c r="R103" i="1"/>
  <c r="V13" i="1"/>
  <c r="W13" i="1" s="1"/>
  <c r="R166" i="1"/>
  <c r="T165" i="1"/>
  <c r="V45" i="1"/>
  <c r="W45" i="1" s="1"/>
  <c r="X45" i="1" s="1"/>
  <c r="Y45" i="1" s="1"/>
  <c r="Z45" i="1" s="1"/>
  <c r="W119" i="1"/>
  <c r="X119" i="1" s="1"/>
  <c r="Y119" i="1" s="1"/>
  <c r="Z119" i="1" s="1"/>
  <c r="AD113" i="1"/>
  <c r="U40" i="1"/>
  <c r="V40" i="1" s="1"/>
  <c r="V128" i="1"/>
  <c r="Z170" i="1"/>
  <c r="AD170" i="1" s="1"/>
  <c r="AD62" i="1"/>
  <c r="V27" i="1"/>
  <c r="W27" i="1" s="1"/>
  <c r="S85" i="1"/>
  <c r="T85" i="1" s="1"/>
  <c r="V216" i="1"/>
  <c r="W216" i="1" s="1"/>
  <c r="W220" i="1"/>
  <c r="X220" i="1" s="1"/>
  <c r="Y220" i="1" s="1"/>
  <c r="W160" i="1"/>
  <c r="S195" i="1"/>
  <c r="R197" i="1"/>
  <c r="V79" i="1"/>
  <c r="W79" i="1" s="1"/>
  <c r="X79" i="1" s="1"/>
  <c r="T82" i="1"/>
  <c r="U198" i="1"/>
  <c r="Z88" i="1"/>
  <c r="AD88" i="1" s="1"/>
  <c r="U286" i="1"/>
  <c r="S42" i="1"/>
  <c r="S47" i="1" s="1"/>
  <c r="R47" i="1"/>
  <c r="V115" i="1"/>
  <c r="W115" i="1" s="1"/>
  <c r="U4" i="1"/>
  <c r="V4" i="1" s="1"/>
  <c r="X95" i="1"/>
  <c r="Y95" i="1" s="1"/>
  <c r="Z95" i="1" s="1"/>
  <c r="T276" i="1"/>
  <c r="U276" i="1" s="1"/>
  <c r="V276" i="1" s="1"/>
  <c r="W276" i="1" s="1"/>
  <c r="X276" i="1" s="1"/>
  <c r="Y276" i="1" s="1"/>
  <c r="Z276" i="1" s="1"/>
  <c r="X117" i="1"/>
  <c r="Y117" i="1" s="1"/>
  <c r="Z117" i="1" s="1"/>
  <c r="AD117" i="1" s="1"/>
  <c r="V53" i="1"/>
  <c r="W53" i="1" s="1"/>
  <c r="U263" i="1"/>
  <c r="V263" i="1" s="1"/>
  <c r="W263" i="1" s="1"/>
  <c r="X263" i="1" s="1"/>
  <c r="Y263" i="1" s="1"/>
  <c r="Z263" i="1" s="1"/>
  <c r="W251" i="1"/>
  <c r="X251" i="1" s="1"/>
  <c r="Y251" i="1" s="1"/>
  <c r="Z251" i="1" s="1"/>
  <c r="W138" i="1"/>
  <c r="U11" i="1"/>
  <c r="X105" i="1"/>
  <c r="Y105" i="1" s="1"/>
  <c r="V125" i="1"/>
  <c r="V144" i="1"/>
  <c r="T265" i="1"/>
  <c r="T208" i="1"/>
  <c r="V181" i="1"/>
  <c r="W181" i="1" s="1"/>
  <c r="X181" i="1" s="1"/>
  <c r="T111" i="1"/>
  <c r="U111" i="1" s="1"/>
  <c r="V111" i="1" s="1"/>
  <c r="V134" i="1"/>
  <c r="W134" i="1" s="1"/>
  <c r="U238" i="1"/>
  <c r="V238" i="1" s="1"/>
  <c r="W238" i="1" s="1"/>
  <c r="X238" i="1" s="1"/>
  <c r="Y238" i="1" s="1"/>
  <c r="Z238" i="1" s="1"/>
  <c r="V96" i="1"/>
  <c r="W96" i="1" s="1"/>
  <c r="X96" i="1" s="1"/>
  <c r="Y96" i="1" s="1"/>
  <c r="Z96" i="1" s="1"/>
  <c r="T18" i="1"/>
  <c r="T19" i="1" s="1"/>
  <c r="Y28" i="1"/>
  <c r="Z28" i="1" s="1"/>
  <c r="W196" i="1"/>
  <c r="X196" i="1" s="1"/>
  <c r="Y196" i="1" s="1"/>
  <c r="Z196" i="1" s="1"/>
  <c r="Y26" i="1"/>
  <c r="Z26" i="1" s="1"/>
  <c r="U75" i="1"/>
  <c r="V75" i="1" s="1"/>
  <c r="W75" i="1" s="1"/>
  <c r="V167" i="1"/>
  <c r="T97" i="1"/>
  <c r="Z30" i="1"/>
  <c r="AD30" i="1" s="1"/>
  <c r="W264" i="1"/>
  <c r="X264" i="1" s="1"/>
  <c r="V56" i="1"/>
  <c r="W56" i="1" s="1"/>
  <c r="T69" i="1"/>
  <c r="U69" i="1" s="1"/>
  <c r="V69" i="1" s="1"/>
  <c r="W69" i="1" s="1"/>
  <c r="V52" i="1"/>
  <c r="W52" i="1" s="1"/>
  <c r="X52" i="1" s="1"/>
  <c r="X109" i="1"/>
  <c r="Y109" i="1" s="1"/>
  <c r="Z109" i="1" s="1"/>
  <c r="AD71" i="1"/>
  <c r="V171" i="1"/>
  <c r="W171" i="1" s="1"/>
  <c r="V21" i="1"/>
  <c r="W21" i="1" s="1"/>
  <c r="X21" i="1" s="1"/>
  <c r="V268" i="1"/>
  <c r="W268" i="1" s="1"/>
  <c r="T215" i="1"/>
  <c r="T23" i="1"/>
  <c r="T32" i="1" s="1"/>
  <c r="S55" i="1"/>
  <c r="AD231" i="1"/>
  <c r="W127" i="1"/>
  <c r="X127" i="1" s="1"/>
  <c r="Y127" i="1" s="1"/>
  <c r="Z127" i="1" s="1"/>
  <c r="U259" i="1"/>
  <c r="V259" i="1" s="1"/>
  <c r="U38" i="1"/>
  <c r="V38" i="1" s="1"/>
  <c r="AD283" i="1"/>
  <c r="X78" i="1"/>
  <c r="Y78" i="1" s="1"/>
  <c r="U156" i="1"/>
  <c r="V156" i="1" s="1"/>
  <c r="U58" i="1"/>
  <c r="V58" i="1" s="1"/>
  <c r="W58" i="1" s="1"/>
  <c r="S275" i="1"/>
  <c r="T153" i="1"/>
  <c r="T157" i="1" s="1"/>
  <c r="S15" i="1"/>
  <c r="V80" i="1"/>
  <c r="W80" i="1" s="1"/>
  <c r="X80" i="1" s="1"/>
  <c r="Y80" i="1" s="1"/>
  <c r="Z80" i="1" s="1"/>
  <c r="X176" i="1"/>
  <c r="Y176" i="1" s="1"/>
  <c r="V219" i="1"/>
  <c r="V254" i="1"/>
  <c r="W254" i="1" s="1"/>
  <c r="X254" i="1" s="1"/>
  <c r="Y254" i="1" s="1"/>
  <c r="Z254" i="1" s="1"/>
  <c r="W12" i="1"/>
  <c r="X12" i="1" s="1"/>
  <c r="Y12" i="1" s="1"/>
  <c r="Z12" i="1" s="1"/>
  <c r="V248" i="1"/>
  <c r="T189" i="1"/>
  <c r="AD261" i="1"/>
  <c r="V285" i="1"/>
  <c r="U29" i="1"/>
  <c r="V29" i="1" s="1"/>
  <c r="V100" i="1"/>
  <c r="W100" i="1" s="1"/>
  <c r="X100" i="1" s="1"/>
  <c r="Y100" i="1" s="1"/>
  <c r="Z100" i="1" s="1"/>
  <c r="X280" i="1"/>
  <c r="Y280" i="1" s="1"/>
  <c r="Z280" i="1" s="1"/>
  <c r="T81" i="1"/>
  <c r="X83" i="1"/>
  <c r="Y83" i="1" s="1"/>
  <c r="Z83" i="1" s="1"/>
  <c r="W46" i="1"/>
  <c r="X46" i="1" s="1"/>
  <c r="Y46" i="1" s="1"/>
  <c r="Z46" i="1" s="1"/>
  <c r="Z274" i="1"/>
  <c r="AD274" i="1" s="1"/>
  <c r="AD93" i="1"/>
  <c r="U51" i="1"/>
  <c r="V51" i="1" s="1"/>
  <c r="W51" i="1" s="1"/>
  <c r="S255" i="1"/>
  <c r="V192" i="1"/>
  <c r="W192" i="1" s="1"/>
  <c r="V73" i="1"/>
  <c r="U150" i="1"/>
  <c r="V150" i="1" s="1"/>
  <c r="W150" i="1" s="1"/>
  <c r="X150" i="1" s="1"/>
  <c r="Y150" i="1" s="1"/>
  <c r="Z150" i="1" s="1"/>
  <c r="U267" i="1"/>
  <c r="V267" i="1" s="1"/>
  <c r="W267" i="1" s="1"/>
  <c r="X267" i="1" s="1"/>
  <c r="T133" i="1"/>
  <c r="T63" i="1"/>
  <c r="U178" i="1"/>
  <c r="U256" i="1"/>
  <c r="V204" i="1"/>
  <c r="W204" i="1" s="1"/>
  <c r="X204" i="1" s="1"/>
  <c r="Y204" i="1" s="1"/>
  <c r="Z204" i="1" s="1"/>
  <c r="X64" i="1"/>
  <c r="Y64" i="1" s="1"/>
  <c r="Z64" i="1" s="1"/>
  <c r="AD64" i="1" s="1"/>
  <c r="S184" i="1"/>
  <c r="T184" i="1" s="1"/>
  <c r="V199" i="1"/>
  <c r="W199" i="1" s="1"/>
  <c r="X199" i="1" s="1"/>
  <c r="W234" i="1"/>
  <c r="X234" i="1" s="1"/>
  <c r="AD68" i="1"/>
  <c r="AD136" i="1"/>
  <c r="AD59" i="1"/>
  <c r="AD116" i="1"/>
  <c r="AD279" i="1"/>
  <c r="AD151" i="1"/>
  <c r="AD209" i="1"/>
  <c r="AD60" i="1"/>
  <c r="AD270" i="1"/>
  <c r="AD84" i="1"/>
  <c r="AD57" i="1"/>
  <c r="AD5" i="1"/>
  <c r="AD203" i="1"/>
  <c r="AD37" i="1"/>
  <c r="T186" i="1" l="1"/>
  <c r="T211" i="1"/>
  <c r="U213" i="1"/>
  <c r="U214" i="1" s="1"/>
  <c r="U237" i="1"/>
  <c r="V237" i="1" s="1"/>
  <c r="S242" i="1"/>
  <c r="U187" i="1"/>
  <c r="U188" i="1" s="1"/>
  <c r="AD54" i="1"/>
  <c r="T123" i="1"/>
  <c r="T124" i="1" s="1"/>
  <c r="Z89" i="1"/>
  <c r="S188" i="1"/>
  <c r="U163" i="1"/>
  <c r="U164" i="1" s="1"/>
  <c r="U161" i="1"/>
  <c r="V161" i="1" s="1"/>
  <c r="V162" i="1" s="1"/>
  <c r="Z220" i="1"/>
  <c r="AD220" i="1" s="1"/>
  <c r="AD25" i="1"/>
  <c r="T242" i="1"/>
  <c r="Z262" i="1"/>
  <c r="AD262" i="1" s="1"/>
  <c r="AD245" i="1"/>
  <c r="W29" i="1"/>
  <c r="X29" i="1" s="1"/>
  <c r="Y29" i="1" s="1"/>
  <c r="Z29" i="1" s="1"/>
  <c r="AD269" i="1"/>
  <c r="U222" i="1"/>
  <c r="U223" i="1" s="1"/>
  <c r="AD249" i="1"/>
  <c r="T33" i="1"/>
  <c r="T34" i="1" s="1"/>
  <c r="U218" i="1"/>
  <c r="U221" i="1" s="1"/>
  <c r="AD112" i="1"/>
  <c r="V187" i="1"/>
  <c r="V188" i="1" s="1"/>
  <c r="T120" i="1"/>
  <c r="Y182" i="1"/>
  <c r="Z182" i="1" s="1"/>
  <c r="AD182" i="1" s="1"/>
  <c r="T145" i="1"/>
  <c r="X177" i="1"/>
  <c r="Y177" i="1" s="1"/>
  <c r="Z177" i="1" s="1"/>
  <c r="X271" i="1"/>
  <c r="Y271" i="1" s="1"/>
  <c r="Z271" i="1" s="1"/>
  <c r="U226" i="1"/>
  <c r="U227" i="1" s="1"/>
  <c r="X94" i="1"/>
  <c r="Y94" i="1" s="1"/>
  <c r="Z94" i="1" s="1"/>
  <c r="V183" i="1"/>
  <c r="W183" i="1" s="1"/>
  <c r="X183" i="1" s="1"/>
  <c r="AD141" i="1"/>
  <c r="Z98" i="1"/>
  <c r="AD98" i="1" s="1"/>
  <c r="Y202" i="1"/>
  <c r="Z202" i="1" s="1"/>
  <c r="AD202" i="1" s="1"/>
  <c r="S223" i="1"/>
  <c r="U206" i="1"/>
  <c r="U207" i="1" s="1"/>
  <c r="AD26" i="1"/>
  <c r="W101" i="1"/>
  <c r="X101" i="1" s="1"/>
  <c r="Y101" i="1" s="1"/>
  <c r="Z101" i="1" s="1"/>
  <c r="U229" i="1"/>
  <c r="V228" i="1"/>
  <c r="V229" i="1" s="1"/>
  <c r="AD246" i="1"/>
  <c r="S287" i="1"/>
  <c r="U230" i="1"/>
  <c r="U232" i="1" s="1"/>
  <c r="Y239" i="1"/>
  <c r="Z239" i="1" s="1"/>
  <c r="X115" i="1"/>
  <c r="Y115" i="1" s="1"/>
  <c r="Z115" i="1" s="1"/>
  <c r="U153" i="1"/>
  <c r="V153" i="1" s="1"/>
  <c r="V157" i="1" s="1"/>
  <c r="AD61" i="1"/>
  <c r="T48" i="1"/>
  <c r="T49" i="1" s="1"/>
  <c r="AD95" i="1"/>
  <c r="Y126" i="1"/>
  <c r="Z126" i="1" s="1"/>
  <c r="W4" i="1"/>
  <c r="X4" i="1" s="1"/>
  <c r="Y4" i="1" s="1"/>
  <c r="W9" i="1"/>
  <c r="X9" i="1" s="1"/>
  <c r="Y9" i="1" s="1"/>
  <c r="Z9" i="1" s="1"/>
  <c r="T225" i="1"/>
  <c r="S201" i="1"/>
  <c r="X58" i="1"/>
  <c r="Y58" i="1" s="1"/>
  <c r="Z58" i="1" s="1"/>
  <c r="Y102" i="1"/>
  <c r="Z102" i="1" s="1"/>
  <c r="U14" i="1"/>
  <c r="T201" i="1"/>
  <c r="Y172" i="1"/>
  <c r="Z172" i="1" s="1"/>
  <c r="U224" i="1"/>
  <c r="U225" i="1" s="1"/>
  <c r="W20" i="1"/>
  <c r="X20" i="1" s="1"/>
  <c r="S159" i="1"/>
  <c r="T158" i="1"/>
  <c r="AD260" i="1"/>
  <c r="U22" i="1"/>
  <c r="W168" i="1"/>
  <c r="X168" i="1" s="1"/>
  <c r="V143" i="1"/>
  <c r="W143" i="1" s="1"/>
  <c r="X44" i="1"/>
  <c r="Y77" i="1"/>
  <c r="Z77" i="1" s="1"/>
  <c r="AD90" i="1"/>
  <c r="S103" i="1"/>
  <c r="X13" i="1"/>
  <c r="Y13" i="1" s="1"/>
  <c r="Z13" i="1" s="1"/>
  <c r="AD46" i="1"/>
  <c r="T131" i="1"/>
  <c r="U131" i="1" s="1"/>
  <c r="S132" i="1"/>
  <c r="S235" i="1"/>
  <c r="T233" i="1"/>
  <c r="W179" i="1"/>
  <c r="X179" i="1" s="1"/>
  <c r="Y179" i="1" s="1"/>
  <c r="Z179" i="1" s="1"/>
  <c r="U85" i="1"/>
  <c r="V85" i="1" s="1"/>
  <c r="T15" i="1"/>
  <c r="S16" i="1"/>
  <c r="T35" i="1"/>
  <c r="S41" i="1"/>
  <c r="Y273" i="1"/>
  <c r="Z273" i="1" s="1"/>
  <c r="T42" i="1"/>
  <c r="V22" i="1"/>
  <c r="V8" i="1"/>
  <c r="X266" i="1"/>
  <c r="Y266" i="1" s="1"/>
  <c r="Z266" i="1" s="1"/>
  <c r="Z92" i="1"/>
  <c r="AD92" i="1" s="1"/>
  <c r="U23" i="1"/>
  <c r="U32" i="1" s="1"/>
  <c r="V130" i="1"/>
  <c r="W40" i="1"/>
  <c r="X40" i="1" s="1"/>
  <c r="Y40" i="1" s="1"/>
  <c r="Z40" i="1" s="1"/>
  <c r="X160" i="1"/>
  <c r="U211" i="1"/>
  <c r="U212" i="1" s="1"/>
  <c r="T212" i="1"/>
  <c r="U165" i="1"/>
  <c r="U166" i="1" s="1"/>
  <c r="T166" i="1"/>
  <c r="AD45" i="1"/>
  <c r="AD67" i="1"/>
  <c r="W248" i="1"/>
  <c r="X248" i="1" s="1"/>
  <c r="Y248" i="1" s="1"/>
  <c r="Z248" i="1" s="1"/>
  <c r="Y267" i="1"/>
  <c r="Z267" i="1" s="1"/>
  <c r="X216" i="1"/>
  <c r="Z105" i="1"/>
  <c r="AD105" i="1" s="1"/>
  <c r="Y52" i="1"/>
  <c r="Z52" i="1" s="1"/>
  <c r="V286" i="1"/>
  <c r="W286" i="1" s="1"/>
  <c r="X286" i="1" s="1"/>
  <c r="Y286" i="1" s="1"/>
  <c r="U242" i="1"/>
  <c r="U133" i="1"/>
  <c r="U142" i="1" s="1"/>
  <c r="T142" i="1"/>
  <c r="W128" i="1"/>
  <c r="Z278" i="1"/>
  <c r="AD278" i="1" s="1"/>
  <c r="U82" i="1"/>
  <c r="V82" i="1" s="1"/>
  <c r="W82" i="1" s="1"/>
  <c r="X82" i="1" s="1"/>
  <c r="Y82" i="1" s="1"/>
  <c r="Z82" i="1" s="1"/>
  <c r="V242" i="1"/>
  <c r="T217" i="1"/>
  <c r="V205" i="1"/>
  <c r="T205" i="1"/>
  <c r="W50" i="1"/>
  <c r="W243" i="1"/>
  <c r="W236" i="1"/>
  <c r="X236" i="1" s="1"/>
  <c r="Y99" i="1"/>
  <c r="S186" i="1"/>
  <c r="W66" i="1"/>
  <c r="X66" i="1" s="1"/>
  <c r="W167" i="1"/>
  <c r="U120" i="1"/>
  <c r="V104" i="1"/>
  <c r="V213" i="1"/>
  <c r="AD137" i="1"/>
  <c r="W148" i="1"/>
  <c r="U208" i="1"/>
  <c r="U210" i="1" s="1"/>
  <c r="T210" i="1"/>
  <c r="AD91" i="1"/>
  <c r="W111" i="1"/>
  <c r="X111" i="1" s="1"/>
  <c r="Y111" i="1" s="1"/>
  <c r="Z111" i="1" s="1"/>
  <c r="W125" i="1"/>
  <c r="X125" i="1" s="1"/>
  <c r="V198" i="1"/>
  <c r="S197" i="1"/>
  <c r="T195" i="1"/>
  <c r="W65" i="1"/>
  <c r="U121" i="1"/>
  <c r="V17" i="1"/>
  <c r="W190" i="1"/>
  <c r="AD6" i="1"/>
  <c r="Y234" i="1"/>
  <c r="Z234" i="1" s="1"/>
  <c r="U189" i="1"/>
  <c r="T194" i="1"/>
  <c r="AD254" i="1"/>
  <c r="Y79" i="1"/>
  <c r="X27" i="1"/>
  <c r="Y27" i="1" s="1"/>
  <c r="Z27" i="1" s="1"/>
  <c r="W240" i="1"/>
  <c r="X240" i="1" s="1"/>
  <c r="Y240" i="1" s="1"/>
  <c r="Z240" i="1" s="1"/>
  <c r="T232" i="1"/>
  <c r="AD39" i="1"/>
  <c r="X180" i="1"/>
  <c r="Y180" i="1" s="1"/>
  <c r="Z180" i="1" s="1"/>
  <c r="X51" i="1"/>
  <c r="Y51" i="1" s="1"/>
  <c r="Z51" i="1" s="1"/>
  <c r="Y21" i="1"/>
  <c r="Z21" i="1" s="1"/>
  <c r="X75" i="1"/>
  <c r="Y75" i="1" s="1"/>
  <c r="Z75" i="1" s="1"/>
  <c r="X53" i="1"/>
  <c r="Y53" i="1" s="1"/>
  <c r="Z53" i="1" s="1"/>
  <c r="X272" i="1"/>
  <c r="Y108" i="1"/>
  <c r="Z108" i="1" s="1"/>
  <c r="AD108" i="1" s="1"/>
  <c r="W259" i="1"/>
  <c r="X259" i="1" s="1"/>
  <c r="Y259" i="1" s="1"/>
  <c r="Z259" i="1" s="1"/>
  <c r="W38" i="1"/>
  <c r="X38" i="1" s="1"/>
  <c r="Z176" i="1"/>
  <c r="AD176" i="1" s="1"/>
  <c r="U18" i="1"/>
  <c r="U19" i="1" s="1"/>
  <c r="AD83" i="1"/>
  <c r="U81" i="1"/>
  <c r="W285" i="1"/>
  <c r="X285" i="1" s="1"/>
  <c r="Y285" i="1" s="1"/>
  <c r="Z285" i="1" s="1"/>
  <c r="AD109" i="1"/>
  <c r="U97" i="1"/>
  <c r="V97" i="1" s="1"/>
  <c r="U265" i="1"/>
  <c r="V265" i="1" s="1"/>
  <c r="W265" i="1" s="1"/>
  <c r="X265" i="1" s="1"/>
  <c r="Y265" i="1" s="1"/>
  <c r="Z265" i="1" s="1"/>
  <c r="U215" i="1"/>
  <c r="T255" i="1"/>
  <c r="AD276" i="1"/>
  <c r="AD96" i="1"/>
  <c r="AD110" i="1"/>
  <c r="W144" i="1"/>
  <c r="X144" i="1" s="1"/>
  <c r="Y144" i="1" s="1"/>
  <c r="Z144" i="1" s="1"/>
  <c r="X268" i="1"/>
  <c r="Y268" i="1" s="1"/>
  <c r="Z268" i="1" s="1"/>
  <c r="W73" i="1"/>
  <c r="X73" i="1" s="1"/>
  <c r="Y73" i="1" s="1"/>
  <c r="Z73" i="1" s="1"/>
  <c r="W237" i="1"/>
  <c r="X56" i="1"/>
  <c r="Y56" i="1" s="1"/>
  <c r="AD196" i="1"/>
  <c r="Y181" i="1"/>
  <c r="Z181" i="1" s="1"/>
  <c r="Y264" i="1"/>
  <c r="U184" i="1"/>
  <c r="V184" i="1" s="1"/>
  <c r="T275" i="1"/>
  <c r="W241" i="1"/>
  <c r="X241" i="1" s="1"/>
  <c r="Y241" i="1" s="1"/>
  <c r="Z241" i="1" s="1"/>
  <c r="X138" i="1"/>
  <c r="X192" i="1"/>
  <c r="AD80" i="1"/>
  <c r="W156" i="1"/>
  <c r="X156" i="1" s="1"/>
  <c r="Y156" i="1" s="1"/>
  <c r="Z156" i="1" s="1"/>
  <c r="X134" i="1"/>
  <c r="V256" i="1"/>
  <c r="V178" i="1"/>
  <c r="AD119" i="1"/>
  <c r="T55" i="1"/>
  <c r="T103" i="1" s="1"/>
  <c r="X69" i="1"/>
  <c r="Y69" i="1" s="1"/>
  <c r="Z69" i="1" s="1"/>
  <c r="AD69" i="1" s="1"/>
  <c r="V11" i="1"/>
  <c r="AD28" i="1"/>
  <c r="U63" i="1"/>
  <c r="V63" i="1" s="1"/>
  <c r="W63" i="1" s="1"/>
  <c r="X63" i="1" s="1"/>
  <c r="Y199" i="1"/>
  <c r="Z199" i="1" s="1"/>
  <c r="AD150" i="1"/>
  <c r="W219" i="1"/>
  <c r="X219" i="1" s="1"/>
  <c r="Y219" i="1" s="1"/>
  <c r="Z219" i="1" s="1"/>
  <c r="X171" i="1"/>
  <c r="Y171" i="1" s="1"/>
  <c r="Z171" i="1" s="1"/>
  <c r="AD12" i="1"/>
  <c r="AD118" i="1"/>
  <c r="Z78" i="1"/>
  <c r="AD78" i="1" s="1"/>
  <c r="AD127" i="1"/>
  <c r="AD154" i="1"/>
  <c r="AD70" i="1"/>
  <c r="AD100" i="1"/>
  <c r="AD282" i="1"/>
  <c r="AD169" i="1"/>
  <c r="AD114" i="1"/>
  <c r="AD10" i="1"/>
  <c r="AD263" i="1"/>
  <c r="AD280" i="1"/>
  <c r="AD86" i="1"/>
  <c r="AD238" i="1"/>
  <c r="AD251" i="1"/>
  <c r="AD106" i="1"/>
  <c r="AD140" i="1"/>
  <c r="U123" i="1" l="1"/>
  <c r="U124" i="1" s="1"/>
  <c r="V163" i="1"/>
  <c r="V164" i="1" s="1"/>
  <c r="W161" i="1"/>
  <c r="W162" i="1" s="1"/>
  <c r="AD271" i="1"/>
  <c r="U162" i="1"/>
  <c r="W187" i="1"/>
  <c r="W188" i="1" s="1"/>
  <c r="AD29" i="1"/>
  <c r="U33" i="1"/>
  <c r="U34" i="1" s="1"/>
  <c r="V218" i="1"/>
  <c r="V221" i="1" s="1"/>
  <c r="AD58" i="1"/>
  <c r="W22" i="1"/>
  <c r="V222" i="1"/>
  <c r="AD239" i="1"/>
  <c r="AD273" i="1"/>
  <c r="V211" i="1"/>
  <c r="V212" i="1" s="1"/>
  <c r="V206" i="1"/>
  <c r="W206" i="1" s="1"/>
  <c r="W207" i="1" s="1"/>
  <c r="AD126" i="1"/>
  <c r="W228" i="1"/>
  <c r="W229" i="1" s="1"/>
  <c r="U201" i="1"/>
  <c r="Y183" i="1"/>
  <c r="Z183" i="1" s="1"/>
  <c r="AD183" i="1" s="1"/>
  <c r="X143" i="1"/>
  <c r="X145" i="1" s="1"/>
  <c r="AD52" i="1"/>
  <c r="V226" i="1"/>
  <c r="V227" i="1" s="1"/>
  <c r="AD94" i="1"/>
  <c r="AD171" i="1"/>
  <c r="AD115" i="1"/>
  <c r="V224" i="1"/>
  <c r="V225" i="1" s="1"/>
  <c r="U157" i="1"/>
  <c r="AD9" i="1"/>
  <c r="AD13" i="1"/>
  <c r="AD101" i="1"/>
  <c r="V23" i="1"/>
  <c r="W23" i="1" s="1"/>
  <c r="W32" i="1" s="1"/>
  <c r="U48" i="1"/>
  <c r="U49" i="1" s="1"/>
  <c r="Z56" i="1"/>
  <c r="AD56" i="1" s="1"/>
  <c r="AD266" i="1"/>
  <c r="V230" i="1"/>
  <c r="U132" i="1"/>
  <c r="Z4" i="1"/>
  <c r="AD4" i="1" s="1"/>
  <c r="AD179" i="1"/>
  <c r="W97" i="1"/>
  <c r="U233" i="1"/>
  <c r="T235" i="1"/>
  <c r="Y168" i="1"/>
  <c r="Z168" i="1" s="1"/>
  <c r="V145" i="1"/>
  <c r="V186" i="1"/>
  <c r="AD53" i="1"/>
  <c r="Y44" i="1"/>
  <c r="Z44" i="1" s="1"/>
  <c r="T132" i="1"/>
  <c r="V131" i="1"/>
  <c r="V132" i="1" s="1"/>
  <c r="AD77" i="1"/>
  <c r="V123" i="1"/>
  <c r="V124" i="1" s="1"/>
  <c r="T159" i="1"/>
  <c r="U158" i="1"/>
  <c r="AD172" i="1"/>
  <c r="V165" i="1"/>
  <c r="V166" i="1" s="1"/>
  <c r="AD248" i="1"/>
  <c r="W145" i="1"/>
  <c r="AD102" i="1"/>
  <c r="V133" i="1"/>
  <c r="V142" i="1" s="1"/>
  <c r="W198" i="1"/>
  <c r="X198" i="1" s="1"/>
  <c r="AD82" i="1"/>
  <c r="U186" i="1"/>
  <c r="Y38" i="1"/>
  <c r="Z38" i="1" s="1"/>
  <c r="AD38" i="1" s="1"/>
  <c r="Y66" i="1"/>
  <c r="Z66" i="1" s="1"/>
  <c r="T197" i="1"/>
  <c r="U194" i="1"/>
  <c r="Y63" i="1"/>
  <c r="Z63" i="1" s="1"/>
  <c r="T287" i="1"/>
  <c r="AD75" i="1"/>
  <c r="U35" i="1"/>
  <c r="V35" i="1" s="1"/>
  <c r="T41" i="1"/>
  <c r="X243" i="1"/>
  <c r="X65" i="1"/>
  <c r="U195" i="1"/>
  <c r="W8" i="1"/>
  <c r="V14" i="1"/>
  <c r="Y125" i="1"/>
  <c r="Z125" i="1" s="1"/>
  <c r="AD125" i="1" s="1"/>
  <c r="W213" i="1"/>
  <c r="W214" i="1" s="1"/>
  <c r="V214" i="1"/>
  <c r="T47" i="1"/>
  <c r="AD234" i="1"/>
  <c r="V208" i="1"/>
  <c r="V210" i="1" s="1"/>
  <c r="AD285" i="1"/>
  <c r="Z286" i="1"/>
  <c r="AD286" i="1" s="1"/>
  <c r="W104" i="1"/>
  <c r="V120" i="1"/>
  <c r="U217" i="1"/>
  <c r="AD267" i="1"/>
  <c r="U15" i="1"/>
  <c r="T16" i="1"/>
  <c r="X167" i="1"/>
  <c r="W153" i="1"/>
  <c r="X153" i="1" s="1"/>
  <c r="X148" i="1"/>
  <c r="Z99" i="1"/>
  <c r="AD99" i="1" s="1"/>
  <c r="AD181" i="1"/>
  <c r="AD241" i="1"/>
  <c r="AD259" i="1"/>
  <c r="AD21" i="1"/>
  <c r="AD240" i="1"/>
  <c r="U42" i="1"/>
  <c r="V42" i="1" s="1"/>
  <c r="V47" i="1" s="1"/>
  <c r="Y20" i="1"/>
  <c r="X22" i="1"/>
  <c r="AD177" i="1"/>
  <c r="X128" i="1"/>
  <c r="Y128" i="1" s="1"/>
  <c r="Z128" i="1" s="1"/>
  <c r="Y236" i="1"/>
  <c r="W17" i="1"/>
  <c r="AD111" i="1"/>
  <c r="W242" i="1"/>
  <c r="V189" i="1"/>
  <c r="V194" i="1" s="1"/>
  <c r="X190" i="1"/>
  <c r="Y190" i="1" s="1"/>
  <c r="U55" i="1"/>
  <c r="W184" i="1"/>
  <c r="X184" i="1" s="1"/>
  <c r="X50" i="1"/>
  <c r="W85" i="1"/>
  <c r="Y216" i="1"/>
  <c r="Z216" i="1" s="1"/>
  <c r="AD51" i="1"/>
  <c r="Z79" i="1"/>
  <c r="AD79" i="1" s="1"/>
  <c r="U122" i="1"/>
  <c r="V121" i="1"/>
  <c r="V122" i="1" s="1"/>
  <c r="W130" i="1"/>
  <c r="Y160" i="1"/>
  <c r="Y192" i="1"/>
  <c r="Z264" i="1"/>
  <c r="AD264" i="1" s="1"/>
  <c r="Y138" i="1"/>
  <c r="Z138" i="1" s="1"/>
  <c r="AD199" i="1"/>
  <c r="AD73" i="1"/>
  <c r="AD265" i="1"/>
  <c r="W11" i="1"/>
  <c r="AD144" i="1"/>
  <c r="V18" i="1"/>
  <c r="V19" i="1" s="1"/>
  <c r="W178" i="1"/>
  <c r="W256" i="1"/>
  <c r="X256" i="1" s="1"/>
  <c r="Y256" i="1" s="1"/>
  <c r="Z256" i="1" s="1"/>
  <c r="Y134" i="1"/>
  <c r="Z134" i="1" s="1"/>
  <c r="V215" i="1"/>
  <c r="U275" i="1"/>
  <c r="V275" i="1" s="1"/>
  <c r="W275" i="1" s="1"/>
  <c r="X275" i="1" s="1"/>
  <c r="Y275" i="1" s="1"/>
  <c r="V81" i="1"/>
  <c r="W81" i="1" s="1"/>
  <c r="AD156" i="1"/>
  <c r="X237" i="1"/>
  <c r="X242" i="1" s="1"/>
  <c r="Y272" i="1"/>
  <c r="Z272" i="1" s="1"/>
  <c r="AD268" i="1"/>
  <c r="X161" i="1"/>
  <c r="X162" i="1" s="1"/>
  <c r="U255" i="1"/>
  <c r="AD180" i="1"/>
  <c r="AD250" i="1"/>
  <c r="AD204" i="1"/>
  <c r="Z146" i="1"/>
  <c r="Z147" i="1" s="1"/>
  <c r="AD89" i="1"/>
  <c r="AD252" i="1"/>
  <c r="AD219" i="1"/>
  <c r="X187" i="1" l="1"/>
  <c r="V33" i="1"/>
  <c r="V34" i="1" s="1"/>
  <c r="W163" i="1"/>
  <c r="X163" i="1" s="1"/>
  <c r="X164" i="1" s="1"/>
  <c r="W218" i="1"/>
  <c r="X218" i="1" s="1"/>
  <c r="X221" i="1" s="1"/>
  <c r="W211" i="1"/>
  <c r="W212" i="1" s="1"/>
  <c r="AD63" i="1"/>
  <c r="V207" i="1"/>
  <c r="X228" i="1"/>
  <c r="X229" i="1" s="1"/>
  <c r="V223" i="1"/>
  <c r="W222" i="1"/>
  <c r="W224" i="1"/>
  <c r="W225" i="1" s="1"/>
  <c r="V201" i="1"/>
  <c r="V48" i="1"/>
  <c r="V49" i="1" s="1"/>
  <c r="W226" i="1"/>
  <c r="Y143" i="1"/>
  <c r="Y145" i="1" s="1"/>
  <c r="W123" i="1"/>
  <c r="X123" i="1" s="1"/>
  <c r="X124" i="1" s="1"/>
  <c r="W208" i="1"/>
  <c r="W210" i="1" s="1"/>
  <c r="Y153" i="1"/>
  <c r="Z153" i="1" s="1"/>
  <c r="X206" i="1"/>
  <c r="X207" i="1" s="1"/>
  <c r="W133" i="1"/>
  <c r="W142" i="1" s="1"/>
  <c r="Z190" i="1"/>
  <c r="AD190" i="1" s="1"/>
  <c r="W157" i="1"/>
  <c r="W165" i="1"/>
  <c r="X165" i="1" s="1"/>
  <c r="W186" i="1"/>
  <c r="AD44" i="1"/>
  <c r="V32" i="1"/>
  <c r="X23" i="1"/>
  <c r="X32" i="1" s="1"/>
  <c r="W189" i="1"/>
  <c r="W194" i="1" s="1"/>
  <c r="V232" i="1"/>
  <c r="W230" i="1"/>
  <c r="X213" i="1"/>
  <c r="Y213" i="1" s="1"/>
  <c r="U159" i="1"/>
  <c r="V158" i="1"/>
  <c r="U235" i="1"/>
  <c r="V233" i="1"/>
  <c r="V235" i="1" s="1"/>
  <c r="X97" i="1"/>
  <c r="Y97" i="1" s="1"/>
  <c r="Z97" i="1" s="1"/>
  <c r="X130" i="1"/>
  <c r="AD66" i="1"/>
  <c r="X81" i="1"/>
  <c r="Y81" i="1" s="1"/>
  <c r="Z81" i="1" s="1"/>
  <c r="Y65" i="1"/>
  <c r="Z65" i="1" s="1"/>
  <c r="AD128" i="1"/>
  <c r="Y130" i="1"/>
  <c r="W131" i="1"/>
  <c r="W33" i="1"/>
  <c r="X33" i="1" s="1"/>
  <c r="X34" i="1" s="1"/>
  <c r="AD216" i="1"/>
  <c r="W35" i="1"/>
  <c r="V41" i="1"/>
  <c r="X104" i="1"/>
  <c r="W120" i="1"/>
  <c r="V217" i="1"/>
  <c r="U41" i="1"/>
  <c r="Y167" i="1"/>
  <c r="X8" i="1"/>
  <c r="W14" i="1"/>
  <c r="Y184" i="1"/>
  <c r="Z184" i="1" s="1"/>
  <c r="Z236" i="1"/>
  <c r="AD236" i="1" s="1"/>
  <c r="Z20" i="1"/>
  <c r="Y22" i="1"/>
  <c r="W205" i="1"/>
  <c r="X17" i="1"/>
  <c r="Y17" i="1" s="1"/>
  <c r="Z17" i="1" s="1"/>
  <c r="X85" i="1"/>
  <c r="Y85" i="1" s="1"/>
  <c r="Z85" i="1" s="1"/>
  <c r="AD85" i="1" s="1"/>
  <c r="U16" i="1"/>
  <c r="V15" i="1"/>
  <c r="Y198" i="1"/>
  <c r="U47" i="1"/>
  <c r="W121" i="1"/>
  <c r="W122" i="1" s="1"/>
  <c r="Y148" i="1"/>
  <c r="X157" i="1"/>
  <c r="V55" i="1"/>
  <c r="U103" i="1"/>
  <c r="W164" i="1"/>
  <c r="Y163" i="1"/>
  <c r="Z163" i="1" s="1"/>
  <c r="Z164" i="1" s="1"/>
  <c r="W42" i="1"/>
  <c r="Y50" i="1"/>
  <c r="Y187" i="1"/>
  <c r="Y188" i="1" s="1"/>
  <c r="X188" i="1"/>
  <c r="V195" i="1"/>
  <c r="W195" i="1" s="1"/>
  <c r="W197" i="1" s="1"/>
  <c r="U197" i="1"/>
  <c r="Z160" i="1"/>
  <c r="AD160" i="1" s="1"/>
  <c r="V255" i="1"/>
  <c r="V287" i="1" s="1"/>
  <c r="U287" i="1"/>
  <c r="Y243" i="1"/>
  <c r="Z275" i="1"/>
  <c r="AD275" i="1" s="1"/>
  <c r="W215" i="1"/>
  <c r="W217" i="1" s="1"/>
  <c r="AD138" i="1"/>
  <c r="AD272" i="1"/>
  <c r="Z192" i="1"/>
  <c r="AD256" i="1"/>
  <c r="Y237" i="1"/>
  <c r="Y242" i="1" s="1"/>
  <c r="AD134" i="1"/>
  <c r="X178" i="1"/>
  <c r="X186" i="1" s="1"/>
  <c r="Y161" i="1"/>
  <c r="Y162" i="1" s="1"/>
  <c r="X211" i="1"/>
  <c r="X212" i="1" s="1"/>
  <c r="W18" i="1"/>
  <c r="W19" i="1" s="1"/>
  <c r="X11" i="1"/>
  <c r="AD107" i="1"/>
  <c r="AD40" i="1"/>
  <c r="AD244" i="1"/>
  <c r="AD168" i="1"/>
  <c r="AA147" i="1"/>
  <c r="AD147" i="1" s="1"/>
  <c r="AD146" i="1"/>
  <c r="Y218" i="1" l="1"/>
  <c r="Y221" i="1" s="1"/>
  <c r="Y228" i="1"/>
  <c r="Z228" i="1" s="1"/>
  <c r="Z229" i="1" s="1"/>
  <c r="W221" i="1"/>
  <c r="W124" i="1"/>
  <c r="X224" i="1"/>
  <c r="Y224" i="1" s="1"/>
  <c r="Z143" i="1"/>
  <c r="Z145" i="1" s="1"/>
  <c r="AA145" i="1" s="1"/>
  <c r="AD145" i="1" s="1"/>
  <c r="W166" i="1"/>
  <c r="W48" i="1"/>
  <c r="W49" i="1" s="1"/>
  <c r="W233" i="1"/>
  <c r="W235" i="1" s="1"/>
  <c r="W223" i="1"/>
  <c r="X222" i="1"/>
  <c r="X189" i="1"/>
  <c r="Y189" i="1" s="1"/>
  <c r="AD97" i="1"/>
  <c r="AD153" i="1"/>
  <c r="X133" i="1"/>
  <c r="X142" i="1" s="1"/>
  <c r="X208" i="1"/>
  <c r="X210" i="1" s="1"/>
  <c r="Y23" i="1"/>
  <c r="Y32" i="1" s="1"/>
  <c r="Y123" i="1"/>
  <c r="Z123" i="1" s="1"/>
  <c r="Y206" i="1"/>
  <c r="X214" i="1"/>
  <c r="W227" i="1"/>
  <c r="X226" i="1"/>
  <c r="AD81" i="1"/>
  <c r="AD65" i="1"/>
  <c r="W232" i="1"/>
  <c r="X230" i="1"/>
  <c r="X201" i="1"/>
  <c r="AD184" i="1"/>
  <c r="W255" i="1"/>
  <c r="W287" i="1" s="1"/>
  <c r="W132" i="1"/>
  <c r="X131" i="1"/>
  <c r="X132" i="1" s="1"/>
  <c r="V159" i="1"/>
  <c r="W158" i="1"/>
  <c r="Y33" i="1"/>
  <c r="Z33" i="1" s="1"/>
  <c r="Z34" i="1" s="1"/>
  <c r="AD17" i="1"/>
  <c r="W34" i="1"/>
  <c r="W201" i="1"/>
  <c r="X35" i="1"/>
  <c r="W41" i="1"/>
  <c r="V103" i="1"/>
  <c r="W55" i="1"/>
  <c r="W103" i="1" s="1"/>
  <c r="Z167" i="1"/>
  <c r="AD167" i="1" s="1"/>
  <c r="X121" i="1"/>
  <c r="Y104" i="1"/>
  <c r="X120" i="1"/>
  <c r="X42" i="1"/>
  <c r="Y42" i="1" s="1"/>
  <c r="W47" i="1"/>
  <c r="Y8" i="1"/>
  <c r="Z8" i="1" s="1"/>
  <c r="X14" i="1"/>
  <c r="V16" i="1"/>
  <c r="W15" i="1"/>
  <c r="W16" i="1" s="1"/>
  <c r="Z148" i="1"/>
  <c r="AD148" i="1" s="1"/>
  <c r="Y157" i="1"/>
  <c r="Z187" i="1"/>
  <c r="Z188" i="1" s="1"/>
  <c r="AA188" i="1" s="1"/>
  <c r="AD188" i="1" s="1"/>
  <c r="X166" i="1"/>
  <c r="Y165" i="1"/>
  <c r="Y164" i="1"/>
  <c r="AA164" i="1" s="1"/>
  <c r="AD164" i="1" s="1"/>
  <c r="AD163" i="1"/>
  <c r="Z213" i="1"/>
  <c r="Y214" i="1"/>
  <c r="Z243" i="1"/>
  <c r="AD243" i="1" s="1"/>
  <c r="V197" i="1"/>
  <c r="X195" i="1"/>
  <c r="Z50" i="1"/>
  <c r="AD50" i="1" s="1"/>
  <c r="Z198" i="1"/>
  <c r="Z201" i="1" s="1"/>
  <c r="Y201" i="1"/>
  <c r="X205" i="1"/>
  <c r="Y211" i="1"/>
  <c r="Y11" i="1"/>
  <c r="Z237" i="1"/>
  <c r="X215" i="1"/>
  <c r="X217" i="1" s="1"/>
  <c r="X18" i="1"/>
  <c r="X19" i="1" s="1"/>
  <c r="Z161" i="1"/>
  <c r="Z162" i="1" s="1"/>
  <c r="AA162" i="1" s="1"/>
  <c r="AD162" i="1" s="1"/>
  <c r="Y178" i="1"/>
  <c r="Y186" i="1" s="1"/>
  <c r="AD192" i="1"/>
  <c r="Z22" i="1"/>
  <c r="AA22" i="1" s="1"/>
  <c r="AD27" i="1"/>
  <c r="AD129" i="1"/>
  <c r="Z130" i="1"/>
  <c r="AA130" i="1" s="1"/>
  <c r="AD130" i="1" s="1"/>
  <c r="AD43" i="1"/>
  <c r="AD149" i="1"/>
  <c r="X225" i="1" l="1"/>
  <c r="Z218" i="1"/>
  <c r="Z221" i="1" s="1"/>
  <c r="AA221" i="1" s="1"/>
  <c r="AD221" i="1" s="1"/>
  <c r="AD228" i="1"/>
  <c r="Y229" i="1"/>
  <c r="AA229" i="1" s="1"/>
  <c r="AD229" i="1" s="1"/>
  <c r="X48" i="1"/>
  <c r="X49" i="1" s="1"/>
  <c r="Z23" i="1"/>
  <c r="AD23" i="1" s="1"/>
  <c r="AD143" i="1"/>
  <c r="X194" i="1"/>
  <c r="Y208" i="1"/>
  <c r="Y210" i="1" s="1"/>
  <c r="Y48" i="1"/>
  <c r="Y49" i="1" s="1"/>
  <c r="Y222" i="1"/>
  <c r="X223" i="1"/>
  <c r="Y133" i="1"/>
  <c r="Y142" i="1" s="1"/>
  <c r="X233" i="1"/>
  <c r="X235" i="1" s="1"/>
  <c r="Y124" i="1"/>
  <c r="Y34" i="1"/>
  <c r="AA34" i="1" s="1"/>
  <c r="AD34" i="1" s="1"/>
  <c r="Z206" i="1"/>
  <c r="Z207" i="1" s="1"/>
  <c r="Y207" i="1"/>
  <c r="AA201" i="1"/>
  <c r="AD201" i="1" s="1"/>
  <c r="Y226" i="1"/>
  <c r="X227" i="1"/>
  <c r="Z157" i="1"/>
  <c r="AA157" i="1" s="1"/>
  <c r="AD157" i="1" s="1"/>
  <c r="X255" i="1"/>
  <c r="X287" i="1" s="1"/>
  <c r="Y131" i="1"/>
  <c r="Y132" i="1" s="1"/>
  <c r="Y230" i="1"/>
  <c r="X232" i="1"/>
  <c r="AD198" i="1"/>
  <c r="W159" i="1"/>
  <c r="X158" i="1"/>
  <c r="AD161" i="1"/>
  <c r="Z224" i="1"/>
  <c r="Z225" i="1" s="1"/>
  <c r="Y225" i="1"/>
  <c r="X197" i="1"/>
  <c r="Z124" i="1"/>
  <c r="AD123" i="1"/>
  <c r="Z104" i="1"/>
  <c r="Y120" i="1"/>
  <c r="Z189" i="1"/>
  <c r="Z194" i="1" s="1"/>
  <c r="Y194" i="1"/>
  <c r="Z205" i="1"/>
  <c r="Y205" i="1"/>
  <c r="Z214" i="1"/>
  <c r="AA214" i="1" s="1"/>
  <c r="AD214" i="1" s="1"/>
  <c r="AD213" i="1"/>
  <c r="Y121" i="1"/>
  <c r="X122" i="1"/>
  <c r="X47" i="1"/>
  <c r="Y195" i="1"/>
  <c r="Y197" i="1" s="1"/>
  <c r="Z42" i="1"/>
  <c r="Z47" i="1" s="1"/>
  <c r="Y47" i="1"/>
  <c r="X15" i="1"/>
  <c r="X55" i="1"/>
  <c r="X103" i="1" s="1"/>
  <c r="AD8" i="1"/>
  <c r="Z165" i="1"/>
  <c r="Z166" i="1" s="1"/>
  <c r="Y166" i="1"/>
  <c r="Y35" i="1"/>
  <c r="X41" i="1"/>
  <c r="AD33" i="1"/>
  <c r="Y18" i="1"/>
  <c r="Y19" i="1" s="1"/>
  <c r="Y215" i="1"/>
  <c r="Y217" i="1" s="1"/>
  <c r="Z211" i="1"/>
  <c r="Y212" i="1"/>
  <c r="Z178" i="1"/>
  <c r="AD237" i="1"/>
  <c r="Z242" i="1"/>
  <c r="AA242" i="1" s="1"/>
  <c r="AD242" i="1" s="1"/>
  <c r="Z11" i="1"/>
  <c r="Z14" i="1" s="1"/>
  <c r="Y14" i="1"/>
  <c r="AD20" i="1"/>
  <c r="AD187" i="1"/>
  <c r="AD22" i="1"/>
  <c r="Z32" i="1" l="1"/>
  <c r="AA32" i="1" s="1"/>
  <c r="AD32" i="1" s="1"/>
  <c r="Z208" i="1"/>
  <c r="Z210" i="1" s="1"/>
  <c r="AD218" i="1"/>
  <c r="Z133" i="1"/>
  <c r="Z142" i="1" s="1"/>
  <c r="AA142" i="1" s="1"/>
  <c r="AD142" i="1" s="1"/>
  <c r="Y233" i="1"/>
  <c r="Z48" i="1"/>
  <c r="Z49" i="1" s="1"/>
  <c r="AA49" i="1" s="1"/>
  <c r="AD49" i="1" s="1"/>
  <c r="AA124" i="1"/>
  <c r="AD124" i="1" s="1"/>
  <c r="Y223" i="1"/>
  <c r="Z222" i="1"/>
  <c r="Z223" i="1" s="1"/>
  <c r="AD165" i="1"/>
  <c r="AA166" i="1"/>
  <c r="AD166" i="1" s="1"/>
  <c r="AA210" i="1"/>
  <c r="AD210" i="1" s="1"/>
  <c r="Z131" i="1"/>
  <c r="Z132" i="1" s="1"/>
  <c r="AA132" i="1" s="1"/>
  <c r="AD132" i="1" s="1"/>
  <c r="AA207" i="1"/>
  <c r="AD207" i="1" s="1"/>
  <c r="Y227" i="1"/>
  <c r="Z226" i="1"/>
  <c r="Z227" i="1" s="1"/>
  <c r="Y255" i="1"/>
  <c r="Y287" i="1" s="1"/>
  <c r="AD206" i="1"/>
  <c r="Z230" i="1"/>
  <c r="Y232" i="1"/>
  <c r="AD224" i="1"/>
  <c r="AA14" i="1"/>
  <c r="AD14" i="1" s="1"/>
  <c r="AA225" i="1"/>
  <c r="AD225" i="1" s="1"/>
  <c r="AA205" i="1"/>
  <c r="AD205" i="1" s="1"/>
  <c r="X159" i="1"/>
  <c r="Y158" i="1"/>
  <c r="AD42" i="1"/>
  <c r="Y55" i="1"/>
  <c r="AA194" i="1"/>
  <c r="AD194" i="1" s="1"/>
  <c r="X16" i="1"/>
  <c r="Y15" i="1"/>
  <c r="Y16" i="1" s="1"/>
  <c r="Z121" i="1"/>
  <c r="Z122" i="1" s="1"/>
  <c r="Y122" i="1"/>
  <c r="Z195" i="1"/>
  <c r="Z120" i="1"/>
  <c r="AA120" i="1" s="1"/>
  <c r="AD120" i="1" s="1"/>
  <c r="AD104" i="1"/>
  <c r="AA47" i="1"/>
  <c r="AD47" i="1" s="1"/>
  <c r="AD208" i="1"/>
  <c r="Z35" i="1"/>
  <c r="Z41" i="1" s="1"/>
  <c r="Y41" i="1"/>
  <c r="AD189" i="1"/>
  <c r="Z215" i="1"/>
  <c r="Z217" i="1" s="1"/>
  <c r="AA217" i="1" s="1"/>
  <c r="AD217" i="1" s="1"/>
  <c r="Z186" i="1"/>
  <c r="AA186" i="1" s="1"/>
  <c r="AD186" i="1" s="1"/>
  <c r="AD178" i="1"/>
  <c r="AD11" i="1"/>
  <c r="AD48" i="1"/>
  <c r="Z212" i="1"/>
  <c r="AA212" i="1" s="1"/>
  <c r="AD212" i="1" s="1"/>
  <c r="AD211" i="1"/>
  <c r="Z18" i="1"/>
  <c r="Z19" i="1" s="1"/>
  <c r="AA19" i="1" s="1"/>
  <c r="AD19" i="1" s="1"/>
  <c r="AD133" i="1" l="1"/>
  <c r="AA223" i="1"/>
  <c r="AD223" i="1" s="1"/>
  <c r="Y235" i="1"/>
  <c r="Z233" i="1"/>
  <c r="AD131" i="1"/>
  <c r="AD226" i="1"/>
  <c r="AD222" i="1"/>
  <c r="Z255" i="1"/>
  <c r="Z287" i="1" s="1"/>
  <c r="AA287" i="1" s="1"/>
  <c r="AD287" i="1" s="1"/>
  <c r="AA227" i="1"/>
  <c r="AD227" i="1" s="1"/>
  <c r="Z232" i="1"/>
  <c r="AA232" i="1" s="1"/>
  <c r="AD232" i="1" s="1"/>
  <c r="AD230" i="1"/>
  <c r="Y103" i="1"/>
  <c r="Z55" i="1"/>
  <c r="Z103" i="1" s="1"/>
  <c r="AD121" i="1"/>
  <c r="AA41" i="1"/>
  <c r="AD41" i="1" s="1"/>
  <c r="Y159" i="1"/>
  <c r="Z158" i="1"/>
  <c r="Z159" i="1" s="1"/>
  <c r="AA122" i="1"/>
  <c r="AD122" i="1" s="1"/>
  <c r="Z197" i="1"/>
  <c r="AA197" i="1" s="1"/>
  <c r="AD197" i="1" s="1"/>
  <c r="AD195" i="1"/>
  <c r="Z15" i="1"/>
  <c r="AD35" i="1"/>
  <c r="AD215" i="1"/>
  <c r="AD18" i="1"/>
  <c r="AA159" i="1" l="1"/>
  <c r="AD159" i="1" s="1"/>
  <c r="Z235" i="1"/>
  <c r="AA235" i="1" s="1"/>
  <c r="AD235" i="1" s="1"/>
  <c r="AD233" i="1"/>
  <c r="AD255" i="1"/>
  <c r="AA103" i="1"/>
  <c r="AD103" i="1" s="1"/>
  <c r="AD55" i="1"/>
  <c r="AD158" i="1"/>
  <c r="Z16" i="1"/>
  <c r="AA16" i="1" s="1"/>
  <c r="AD15" i="1"/>
  <c r="P3" i="1"/>
  <c r="P7" i="1" l="1"/>
  <c r="P289" i="1" s="1"/>
  <c r="Q3" i="1"/>
  <c r="Q7" i="1" s="1"/>
  <c r="Q289" i="1" s="1"/>
  <c r="R3" i="1" l="1"/>
  <c r="S3" i="1" l="1"/>
  <c r="R7" i="1"/>
  <c r="R289" i="1" s="1"/>
  <c r="S7" i="1" l="1"/>
  <c r="S289" i="1" s="1"/>
  <c r="T3" i="1"/>
  <c r="U3" i="1" l="1"/>
  <c r="U7" i="1" s="1"/>
  <c r="U289" i="1" s="1"/>
  <c r="T7" i="1"/>
  <c r="T289" i="1" s="1"/>
  <c r="V3" i="1" l="1"/>
  <c r="V7" i="1" s="1"/>
  <c r="V289" i="1" s="1"/>
  <c r="W3" i="1" l="1"/>
  <c r="W7" i="1" s="1"/>
  <c r="W289" i="1" s="1"/>
  <c r="X3" i="1" l="1"/>
  <c r="X7" i="1" s="1"/>
  <c r="X289" i="1" s="1"/>
  <c r="Y3" i="1" l="1"/>
  <c r="Y7" i="1" s="1"/>
  <c r="Z3" i="1" l="1"/>
  <c r="Z7" i="1" s="1"/>
  <c r="Z289" i="1" s="1"/>
  <c r="Y289" i="1"/>
  <c r="AD3" i="1" l="1"/>
  <c r="AA7" i="1"/>
  <c r="AA289" i="1" s="1"/>
  <c r="AD7" i="1" l="1"/>
  <c r="AA294" i="1"/>
  <c r="AD289" i="1"/>
</calcChain>
</file>

<file path=xl/sharedStrings.xml><?xml version="1.0" encoding="utf-8"?>
<sst xmlns="http://schemas.openxmlformats.org/spreadsheetml/2006/main" count="3215" uniqueCount="1110">
  <si>
    <t>COUNTY</t>
  </si>
  <si>
    <t>DISTRICT CODE</t>
  </si>
  <si>
    <t>DISTRICT / CHARTER INSTITUTE</t>
  </si>
  <si>
    <t>SCHOOL CODE</t>
  </si>
  <si>
    <t>CHARTER SCHOOL</t>
  </si>
  <si>
    <t xml:space="preserve">County </t>
  </si>
  <si>
    <t>Dist. Number</t>
  </si>
  <si>
    <t>District Name</t>
  </si>
  <si>
    <t>Vendor/Customer #</t>
  </si>
  <si>
    <t>Address ID</t>
  </si>
  <si>
    <t>TOTAL</t>
  </si>
  <si>
    <t>ADAMS</t>
  </si>
  <si>
    <t>0020</t>
  </si>
  <si>
    <t>ADAMS 12 FIVE STAR SCHOOLS</t>
  </si>
  <si>
    <t>NEW AMERICA SCHOOL - THORNTON</t>
  </si>
  <si>
    <t>6802</t>
  </si>
  <si>
    <t>PROSPECT RIDGE ACADEMY</t>
  </si>
  <si>
    <t>1519</t>
  </si>
  <si>
    <t>STARGATE CHARTER SCHOOL</t>
  </si>
  <si>
    <t>9431</t>
  </si>
  <si>
    <t>WESTGATE COMMUNITY SCHOOL</t>
  </si>
  <si>
    <t>DISTRICT</t>
  </si>
  <si>
    <t>DISTRICT TOTAL</t>
  </si>
  <si>
    <t>NORTHGLENN-THORNTON</t>
  </si>
  <si>
    <t>VC00000000014297</t>
  </si>
  <si>
    <t>CN001</t>
  </si>
  <si>
    <t>0040</t>
  </si>
  <si>
    <t>SCHOOL DISTRICT 27J</t>
  </si>
  <si>
    <t>0700</t>
  </si>
  <si>
    <t>BELLE CREEK CHARTER SCHOOL</t>
  </si>
  <si>
    <t>1052</t>
  </si>
  <si>
    <t>BROMLEY EAST CHARTER SCHOOL</t>
  </si>
  <si>
    <t>2399</t>
  </si>
  <si>
    <t>EAGLE RIDGE ACADEMY</t>
  </si>
  <si>
    <t>2945</t>
  </si>
  <si>
    <t xml:space="preserve">FOUNDATIONS ACADEMY </t>
  </si>
  <si>
    <t>4950</t>
  </si>
  <si>
    <t>LANDMARK CHARTER ACADEMY AT REUNION</t>
  </si>
  <si>
    <t>BRIGHTON</t>
  </si>
  <si>
    <t>VC00000000014407</t>
  </si>
  <si>
    <t>CN002</t>
  </si>
  <si>
    <t>ARAPAHOE</t>
  </si>
  <si>
    <t>0130</t>
  </si>
  <si>
    <t>CHERRY CREEK 5</t>
  </si>
  <si>
    <t>1571</t>
  </si>
  <si>
    <t>CHERRY CREEK CHARTER ACADEMY</t>
  </si>
  <si>
    <t>HERITAGE HEIGHTS ACADEMY</t>
  </si>
  <si>
    <t>CHERRY CREEK</t>
  </si>
  <si>
    <t>VC00000000014303</t>
  </si>
  <si>
    <t>0140</t>
  </si>
  <si>
    <t>LITTLETON 6</t>
  </si>
  <si>
    <t>5229</t>
  </si>
  <si>
    <t>LITTLETON ACADEMY</t>
  </si>
  <si>
    <t>5233</t>
  </si>
  <si>
    <t>LITTLETON PREP CHARTER SCHOOL</t>
  </si>
  <si>
    <t>LITTLETON</t>
  </si>
  <si>
    <t>VC00000000014304</t>
  </si>
  <si>
    <t>0180</t>
  </si>
  <si>
    <t>ADAMS-ARAPAHOE 28J</t>
  </si>
  <si>
    <t>0458</t>
  </si>
  <si>
    <t>ACADEMY OF ADVANCED LEARNING</t>
  </si>
  <si>
    <t>AURORA ACADEMY CHARTER SCHOOL</t>
  </si>
  <si>
    <t>0213</t>
  </si>
  <si>
    <t>AXL ACADEMY</t>
  </si>
  <si>
    <t>3471</t>
  </si>
  <si>
    <t>GLOBAL VILLAGE ACADEMY - AURORA</t>
  </si>
  <si>
    <t>5298</t>
  </si>
  <si>
    <t>LOTUS SCHOOL FOR EXCELLENCE</t>
  </si>
  <si>
    <t>ROCKY MOUNTAIN PREP - FLETCHER CAMPUS</t>
  </si>
  <si>
    <t>VANGUARD CLASSICAL SCHOOL EAST</t>
  </si>
  <si>
    <t>VANGUARD CLASSICAL SCHOOL WEST</t>
  </si>
  <si>
    <t>9056</t>
  </si>
  <si>
    <t>VEGA COLLEGIATE ACADEMY CHARTER SCHOOL</t>
  </si>
  <si>
    <t>ADAMS-ARAPAHOE</t>
  </si>
  <si>
    <t>VC00000000018246</t>
  </si>
  <si>
    <t>CB002</t>
  </si>
  <si>
    <t>ARCHULETA</t>
  </si>
  <si>
    <t>ARCHULETA SCHOOL DISTRICT 50 JT</t>
  </si>
  <si>
    <t>PAGOSA PEAK OPEN SCHOOL</t>
  </si>
  <si>
    <t>ARCHULETA COUNTY</t>
  </si>
  <si>
    <t>VC00000000018275</t>
  </si>
  <si>
    <t>BOULDER</t>
  </si>
  <si>
    <t>0470</t>
  </si>
  <si>
    <t>ST VRAIN VALLEY RE 1J</t>
  </si>
  <si>
    <t>0071</t>
  </si>
  <si>
    <t>ASPEN RIDGE PREPARATORY SCHOOL</t>
  </si>
  <si>
    <t>1284</t>
  </si>
  <si>
    <t>CARBON VALLEY CHARTER SCHOOL</t>
  </si>
  <si>
    <t>2964</t>
  </si>
  <si>
    <t>FLAGSTAFF ACADEMY</t>
  </si>
  <si>
    <t>4333</t>
  </si>
  <si>
    <t>7565</t>
  </si>
  <si>
    <t>ST. VRAIN COMMUNITY MONTESSORI</t>
  </si>
  <si>
    <t>8927</t>
  </si>
  <si>
    <t>ST VRAIN VALLEY</t>
  </si>
  <si>
    <t>VC00000000014442</t>
  </si>
  <si>
    <t>0480</t>
  </si>
  <si>
    <t>BOULDER VALLEY RE 2</t>
  </si>
  <si>
    <t>0934</t>
  </si>
  <si>
    <t>BOULDER PREP CHARTER HIGH SCHOOL</t>
  </si>
  <si>
    <t>6642</t>
  </si>
  <si>
    <t>HORIZONS K-8 ALTERNATIVE CHARTER SCHOOL</t>
  </si>
  <si>
    <t>4496</t>
  </si>
  <si>
    <t>JUSTICE HIGH SCHOOL</t>
  </si>
  <si>
    <t>6816</t>
  </si>
  <si>
    <t>PEAK TO PEAK CHARTER SCHOOL</t>
  </si>
  <si>
    <t>8387</t>
  </si>
  <si>
    <t>SUMMIT MIDDLE CHARTER SCHOOL</t>
  </si>
  <si>
    <t>BOULDER VALLEY</t>
  </si>
  <si>
    <t>VC00000000014448</t>
  </si>
  <si>
    <t>CLEAR CREEK</t>
  </si>
  <si>
    <t>0540</t>
  </si>
  <si>
    <t>CLEAR CREEK RE-1</t>
  </si>
  <si>
    <t>3385</t>
  </si>
  <si>
    <t>GEORGETOWN COMMUNITY SCHOOL</t>
  </si>
  <si>
    <t>VC00000000014415</t>
  </si>
  <si>
    <t>DENVER</t>
  </si>
  <si>
    <t>0880</t>
  </si>
  <si>
    <t>DENVER COUNTY 1</t>
  </si>
  <si>
    <t>5280 HIGH SCHOOL</t>
  </si>
  <si>
    <t>0099</t>
  </si>
  <si>
    <t>ACADEMY 360</t>
  </si>
  <si>
    <t>0067</t>
  </si>
  <si>
    <t>ACADEMY OF URBAN LEARNING</t>
  </si>
  <si>
    <t>1748</t>
  </si>
  <si>
    <t>COLORADO HIGH SCHOOL - OSAGE</t>
  </si>
  <si>
    <t>COLORADO HIGH SCHOOL CHARTER - GES</t>
  </si>
  <si>
    <t>COMPASS ACADEMY</t>
  </si>
  <si>
    <t>4494</t>
  </si>
  <si>
    <t>DENVER JUSTICE HIGH SCHOOL</t>
  </si>
  <si>
    <t>2127</t>
  </si>
  <si>
    <t>DENVER LANGUAGE SCHOOL (GRADES 6-8)</t>
  </si>
  <si>
    <t>DENVER LANGUAGE SCHOOL (GRADES K-5)</t>
  </si>
  <si>
    <t>DOWNTOWN DENVER EXPEDITIONARY SCHOOL</t>
  </si>
  <si>
    <t>DSST: BYERS HS</t>
  </si>
  <si>
    <t>DSST: BYERS MS</t>
  </si>
  <si>
    <t>DSST: COLE HS</t>
  </si>
  <si>
    <t>2223</t>
  </si>
  <si>
    <t>DSST: COLE MS</t>
  </si>
  <si>
    <t>DSST: COLLEGE VIEW HS</t>
  </si>
  <si>
    <t>DSST: COLLEGE VIEW MS</t>
  </si>
  <si>
    <t>DSST: CONSERVATORY GREEN HS</t>
  </si>
  <si>
    <t>DSST: CONSERVATORY GREEN MS</t>
  </si>
  <si>
    <t>2145</t>
  </si>
  <si>
    <t>DSST: GREEN VALLEY RANCH HS</t>
  </si>
  <si>
    <t>DSST: GREEN VALLEY RANCH MS</t>
  </si>
  <si>
    <t>2185</t>
  </si>
  <si>
    <t>3540</t>
  </si>
  <si>
    <t>3639</t>
  </si>
  <si>
    <t>GIRLS ATHLETIC LEADERSHIP SCHOOL OF DENVER - MS</t>
  </si>
  <si>
    <t>4049</t>
  </si>
  <si>
    <t>HIGHLINE ACADEMY NORTHEAST</t>
  </si>
  <si>
    <t>3987</t>
  </si>
  <si>
    <t>HIGHLINE ACADEMY SOUTHEAST</t>
  </si>
  <si>
    <t>4730</t>
  </si>
  <si>
    <t>KIPP - DENVER COLLEGIATE HIGH SCHOOL</t>
  </si>
  <si>
    <t>KIPP NORTHEAST DENVER LEADERSHIP ACADEMY</t>
  </si>
  <si>
    <t>4507</t>
  </si>
  <si>
    <t>KIPP NORTHEAST DENVER MS</t>
  </si>
  <si>
    <t>KIPP NORTHEAST ES</t>
  </si>
  <si>
    <t>4732</t>
  </si>
  <si>
    <t>KIPP SUNSHINE PEAK ACADEMY</t>
  </si>
  <si>
    <t>KIPP SUNSHINE PEAK ES</t>
  </si>
  <si>
    <t>MONARCH MONTESSORI</t>
  </si>
  <si>
    <t>6479</t>
  </si>
  <si>
    <t>ODYSSEY SCHOOL OF DENVER</t>
  </si>
  <si>
    <t>6508</t>
  </si>
  <si>
    <t>OMAR D BLAIR CHARTER SCHOOL</t>
  </si>
  <si>
    <t>RISEUP COMMUNITY SCHOOL</t>
  </si>
  <si>
    <t>ROCKY MOUNTAIN PREP BERKELEY</t>
  </si>
  <si>
    <t>8053</t>
  </si>
  <si>
    <t>SOAR - GVR</t>
  </si>
  <si>
    <t>8085</t>
  </si>
  <si>
    <t>9336</t>
  </si>
  <si>
    <t>9389</t>
  </si>
  <si>
    <t>8945</t>
  </si>
  <si>
    <t>UNIVERSITY PREP - ARAPAHOE ST.</t>
  </si>
  <si>
    <t>UNIVERSITY PREP - STEELE ST.</t>
  </si>
  <si>
    <t>WYATT-EDISON CHARTER ELEMENTARY SCHOOL</t>
  </si>
  <si>
    <t>DENVER COUNTY</t>
  </si>
  <si>
    <t>VC00000000014308</t>
  </si>
  <si>
    <t>DOUGLAS</t>
  </si>
  <si>
    <t>0900</t>
  </si>
  <si>
    <t>DOUGLAS COUNTY RE 1</t>
  </si>
  <si>
    <t>0011</t>
  </si>
  <si>
    <t>ACADEMY CHARTER SCHOOL</t>
  </si>
  <si>
    <t>0215</t>
  </si>
  <si>
    <t xml:space="preserve">AMERICAN ACADEMY AT CASTLE PINES </t>
  </si>
  <si>
    <t>ASCENT CLASSICAL ACADEMY</t>
  </si>
  <si>
    <t>ASPEN VIEW ACADEMY</t>
  </si>
  <si>
    <t>0135</t>
  </si>
  <si>
    <t>BEN FRANKLIN ACADEMY</t>
  </si>
  <si>
    <t>1512</t>
  </si>
  <si>
    <t>CHALLENGE TO EXCELLENCE CHARTER SCHOOL</t>
  </si>
  <si>
    <t>5997</t>
  </si>
  <si>
    <t>DCS MONTESSORI CHARTER SCHOOL</t>
  </si>
  <si>
    <t>GLOBAL VILLAGE ACADEMY - DOUGLAS</t>
  </si>
  <si>
    <t>LEMAN ACADEMY OF EXCELLENCE</t>
  </si>
  <si>
    <t>1579</t>
  </si>
  <si>
    <t>NORTH STAR ACADEMY</t>
  </si>
  <si>
    <t>1873</t>
  </si>
  <si>
    <t>PARKER PERFORMING ARTS SCHOOL</t>
  </si>
  <si>
    <t>7047</t>
  </si>
  <si>
    <t>PLATTE RIVER CHARTER ACADEMY</t>
  </si>
  <si>
    <t>RENAISSANCE SECONDARY SCHOOL</t>
  </si>
  <si>
    <t>6365</t>
  </si>
  <si>
    <t>SKYVIEW ACADEMY</t>
  </si>
  <si>
    <t>5259</t>
  </si>
  <si>
    <t>WORLD COMPASS ACADEMY</t>
  </si>
  <si>
    <t>DOUGLAS COUNTY</t>
  </si>
  <si>
    <t>VC00000000014388</t>
  </si>
  <si>
    <t>EAGLE</t>
  </si>
  <si>
    <t>0910</t>
  </si>
  <si>
    <t>EAGLE COUNTY RE 50</t>
  </si>
  <si>
    <t>2340</t>
  </si>
  <si>
    <t>EAGLE COUNTY CHARTER ACADEMY</t>
  </si>
  <si>
    <t xml:space="preserve">EAGLE COUNTY  </t>
  </si>
  <si>
    <t>VC00000000014405</t>
  </si>
  <si>
    <t>ELBERT</t>
  </si>
  <si>
    <t>0920</t>
  </si>
  <si>
    <t>ELIZABETH C-1</t>
  </si>
  <si>
    <t>2572</t>
  </si>
  <si>
    <t xml:space="preserve">LEGACY ACADEMY </t>
  </si>
  <si>
    <t>ELIZABETH</t>
  </si>
  <si>
    <t>VC00000000014309</t>
  </si>
  <si>
    <t>EL PASO</t>
  </si>
  <si>
    <t>0980</t>
  </si>
  <si>
    <t>HARRISON 2</t>
  </si>
  <si>
    <t>ATLAS PREPARATORY SCHOOL</t>
  </si>
  <si>
    <t>4380</t>
  </si>
  <si>
    <t>JAMES IRWIN CHARTER ELEMENTARY SCHOOL</t>
  </si>
  <si>
    <t>4378</t>
  </si>
  <si>
    <t>JAMES IRWIN CHARTER HIGH SCHOOL</t>
  </si>
  <si>
    <t>4379</t>
  </si>
  <si>
    <t>JAMES IRWIN CHARTER MIDDLE SCHOOL</t>
  </si>
  <si>
    <t>HARRISON</t>
  </si>
  <si>
    <t>VC00000000014310</t>
  </si>
  <si>
    <t>0990</t>
  </si>
  <si>
    <t>WIDEFIELD 3</t>
  </si>
  <si>
    <t>5033</t>
  </si>
  <si>
    <t>JAMES MADISON CHARTER ACADEMY SCHOOL</t>
  </si>
  <si>
    <t>WIDEFIELD</t>
  </si>
  <si>
    <t>VC00000000014311</t>
  </si>
  <si>
    <t>1010</t>
  </si>
  <si>
    <t>COLORADO SPRINGS 11</t>
  </si>
  <si>
    <t>0517</t>
  </si>
  <si>
    <t>ACADEMY FOR ADVANCED AND CREATIVE LEARNING</t>
  </si>
  <si>
    <t>1616</t>
  </si>
  <si>
    <t>CIVA CHARTER SCHOOL</t>
  </si>
  <si>
    <t>1885</t>
  </si>
  <si>
    <t>COMMUNITY PREP CHARTER SCHOOL</t>
  </si>
  <si>
    <t>5146</t>
  </si>
  <si>
    <t>EASTLAKE HIGH SCHOOL OF COLORADO SPRINGS</t>
  </si>
  <si>
    <t>7482</t>
  </si>
  <si>
    <t>ROOSEVELT EDISON CHARTER SCHOOL</t>
  </si>
  <si>
    <t>COLORADO SPRINGS</t>
  </si>
  <si>
    <t>VC00000000014312</t>
  </si>
  <si>
    <t>1582, 9051, 9057</t>
  </si>
  <si>
    <t>THE VANGUARD SCHOOL (CHEYENNE MOUNTAIN CHARTER ACADEMY)</t>
  </si>
  <si>
    <t>1040</t>
  </si>
  <si>
    <t>ACADEMY 20</t>
  </si>
  <si>
    <t>NEW SUMMIT CHARTER ACADEMY</t>
  </si>
  <si>
    <t>THE CLASSICAL ACADEMY CHARTER</t>
  </si>
  <si>
    <t>ACADEMY</t>
  </si>
  <si>
    <t>VC00000000014315</t>
  </si>
  <si>
    <t>1080</t>
  </si>
  <si>
    <t>LEWIS-PALMER 38</t>
  </si>
  <si>
    <t>MONUMENT CHARTER ACADEMY</t>
  </si>
  <si>
    <t>LEWIS-PALMER</t>
  </si>
  <si>
    <t>VC00000000014319</t>
  </si>
  <si>
    <t>1110</t>
  </si>
  <si>
    <t>DISTRICT 49</t>
  </si>
  <si>
    <t>0555</t>
  </si>
  <si>
    <t>BANNING LEWIS RANCH ACADEMY</t>
  </si>
  <si>
    <t>4251</t>
  </si>
  <si>
    <t>LIBERTY TREE ACADEMY</t>
  </si>
  <si>
    <t>6935</t>
  </si>
  <si>
    <t>PIKES PEAK SCHOOL EXPEDITIONARY LEARNING</t>
  </si>
  <si>
    <t>7463</t>
  </si>
  <si>
    <t>ROCKY MOUNTAIN CLASSICAL ACADEMY</t>
  </si>
  <si>
    <t>FALCON</t>
  </si>
  <si>
    <t>VC00000000014320</t>
  </si>
  <si>
    <t>FREMONT</t>
  </si>
  <si>
    <t>1140</t>
  </si>
  <si>
    <t>CANON CITY RE-1</t>
  </si>
  <si>
    <t>6752</t>
  </si>
  <si>
    <t>MOUNT VIEW CORE KNOWLEDGE CHARTER SCHOOL</t>
  </si>
  <si>
    <t>CANON CITY</t>
  </si>
  <si>
    <t>VC00000000014435</t>
  </si>
  <si>
    <t>GARFIELD</t>
  </si>
  <si>
    <t>1180</t>
  </si>
  <si>
    <t>ROARING FORK RE-1</t>
  </si>
  <si>
    <t>0429</t>
  </si>
  <si>
    <t>CARBONDALE COMMUNITY CHARTER SCHOOL</t>
  </si>
  <si>
    <t>ROARING FORK</t>
  </si>
  <si>
    <t>VC00000000014400</t>
  </si>
  <si>
    <t>GUNNISON</t>
  </si>
  <si>
    <t>1360</t>
  </si>
  <si>
    <t>GUNNISON WATERSHED RE1J</t>
  </si>
  <si>
    <t>5577</t>
  </si>
  <si>
    <t>MARBLE CHARTER SCHOOL</t>
  </si>
  <si>
    <t>GUNNISON WATERSHED</t>
  </si>
  <si>
    <t>VC00000000014427</t>
  </si>
  <si>
    <t>JEFFERSON</t>
  </si>
  <si>
    <t>1420</t>
  </si>
  <si>
    <t>JEFFERSON COUNTY R-1</t>
  </si>
  <si>
    <t>ADDENBROOKE CLASSICAL ACADEMY</t>
  </si>
  <si>
    <t>7701</t>
  </si>
  <si>
    <t>COLLEGIATE ACADEMY OF COLORADO</t>
  </si>
  <si>
    <t>1880</t>
  </si>
  <si>
    <t>COMPASS MONTESSORI - GOLDEN CHARTER SCHOOL</t>
  </si>
  <si>
    <t>1869</t>
  </si>
  <si>
    <t>COMPASS MONTESSORI - WHEAT RIDGE CHARTER SCHOOL</t>
  </si>
  <si>
    <t>DORAL ACADEMY</t>
  </si>
  <si>
    <t>2799</t>
  </si>
  <si>
    <t>EXCEL ACADEMY CHARTER SCHOOL</t>
  </si>
  <si>
    <t>4402</t>
  </si>
  <si>
    <t>JEFFERSON ACADEMY CHARTER SCHOOL (LESS GRADES 5-6)</t>
  </si>
  <si>
    <t>5145</t>
  </si>
  <si>
    <t>LINCOLN CHARTER ACADEMY</t>
  </si>
  <si>
    <t>5994</t>
  </si>
  <si>
    <t>MONTESSORI PEAKS CHARTER ACADEMY</t>
  </si>
  <si>
    <t>6139</t>
  </si>
  <si>
    <t>MOUNTAIN PHOENIX COMMUNITY SCHOOL</t>
  </si>
  <si>
    <t>6237</t>
  </si>
  <si>
    <t>NEW AMERICA SCHOOL</t>
  </si>
  <si>
    <t>7462</t>
  </si>
  <si>
    <t>ROCKY MOUNTAIN ACADEMY OF EVERGREEN</t>
  </si>
  <si>
    <t>5415</t>
  </si>
  <si>
    <t>ROCKY MOUNTAIN DEAF SCHOOL</t>
  </si>
  <si>
    <t>8793</t>
  </si>
  <si>
    <t>TWO ROADS HIGH SCHOOL</t>
  </si>
  <si>
    <t>9427</t>
  </si>
  <si>
    <t>WOODROW WILSON CHARTER ACADEMY</t>
  </si>
  <si>
    <t>JEFFERSON COUNTY</t>
  </si>
  <si>
    <t>VC00000000014356</t>
  </si>
  <si>
    <t>LA PLATA</t>
  </si>
  <si>
    <t>DURANGO 9-R</t>
  </si>
  <si>
    <t>THE JUNIPER SCHOOL</t>
  </si>
  <si>
    <t>VC00000000014412</t>
  </si>
  <si>
    <t>LARIMER</t>
  </si>
  <si>
    <t>1550</t>
  </si>
  <si>
    <t>POUDRE R-1</t>
  </si>
  <si>
    <t>COMPASS COMMUNITY COLLABORATIVE SCHOOL</t>
  </si>
  <si>
    <t>FT. COLLINS MONTESSORI SCHOOL</t>
  </si>
  <si>
    <t>5120</t>
  </si>
  <si>
    <t>LIBERTY COMMON CHARTER SCHOOL</t>
  </si>
  <si>
    <t>MOUNTAIN SAGE COMMUNITY SCHOOL</t>
  </si>
  <si>
    <t>0146</t>
  </si>
  <si>
    <t>RIDGEVIEW CLASSICAL CHARTER SCHOOLS</t>
  </si>
  <si>
    <t>POUDRE</t>
  </si>
  <si>
    <t>VC00000000014430</t>
  </si>
  <si>
    <t>LARMIER</t>
  </si>
  <si>
    <t>1560</t>
  </si>
  <si>
    <t>THOMPSON R2-J</t>
  </si>
  <si>
    <t>5235</t>
  </si>
  <si>
    <t>LOVELAND CLASSICAL SCHOOLS</t>
  </si>
  <si>
    <t>6220</t>
  </si>
  <si>
    <t>NEW VISION CHARTER SCHOOL</t>
  </si>
  <si>
    <t>THOMPSON</t>
  </si>
  <si>
    <t>VC00000000014422</t>
  </si>
  <si>
    <t>MESA</t>
  </si>
  <si>
    <t>2000</t>
  </si>
  <si>
    <t>MESA COUNTY VALLEY 51</t>
  </si>
  <si>
    <t>2128</t>
  </si>
  <si>
    <t>INDEPENDENCE ACADEMY CHARTER SCHOOL (DEEP RIVER SCHOOL)</t>
  </si>
  <si>
    <t>JUNIPER RIDGE COMMUNITY SCHOOL</t>
  </si>
  <si>
    <t>MESA VALLEY COMMUNITY SCHOOL</t>
  </si>
  <si>
    <t>MESA COUNTY VALLEY</t>
  </si>
  <si>
    <t>VC00000000014360</t>
  </si>
  <si>
    <t>MONTEZUMA</t>
  </si>
  <si>
    <t>2035</t>
  </si>
  <si>
    <t>MONTEZUMA-CORTEZ RE-1</t>
  </si>
  <si>
    <t>0609</t>
  </si>
  <si>
    <t>BATTLE ROCK CHARTER SCHOOL</t>
  </si>
  <si>
    <t>8133</t>
  </si>
  <si>
    <t>SOUTHWEST OPEN CHARTER SCHOOL</t>
  </si>
  <si>
    <t>THE CHILDREN'S KIVA MONTESSORI CHARTER SCHOOL</t>
  </si>
  <si>
    <t>MONTEZUMA-CORTEZ</t>
  </si>
  <si>
    <t>VC00000000013021</t>
  </si>
  <si>
    <t>MONTROSE</t>
  </si>
  <si>
    <t>2180</t>
  </si>
  <si>
    <t>MONTROSE COUNTY RE-1J</t>
  </si>
  <si>
    <t>9149</t>
  </si>
  <si>
    <t>VISTA CHARTER SCHOOL</t>
  </si>
  <si>
    <t>MONTROSE COUNTY</t>
  </si>
  <si>
    <t>VC00000000013000</t>
  </si>
  <si>
    <t>2190</t>
  </si>
  <si>
    <t>PARK</t>
  </si>
  <si>
    <t>2610</t>
  </si>
  <si>
    <t>PARK COUNTY RE-2</t>
  </si>
  <si>
    <t>3681</t>
  </si>
  <si>
    <t>GUFFEY CHARTER SCHOOL</t>
  </si>
  <si>
    <t>4908</t>
  </si>
  <si>
    <t>LAKE GEORGE CHARTER SCHOOL</t>
  </si>
  <si>
    <t>PARK COUNTY(FAIRPLAY)</t>
  </si>
  <si>
    <t>VC00000000014333</t>
  </si>
  <si>
    <t>PITKIN</t>
  </si>
  <si>
    <t>2640</t>
  </si>
  <si>
    <t>ASPEN 1</t>
  </si>
  <si>
    <t>0042</t>
  </si>
  <si>
    <t>ASPEN COMMUNITY CHARTER SCHOOL</t>
  </si>
  <si>
    <t>ASPEN</t>
  </si>
  <si>
    <t>VC00000000014363</t>
  </si>
  <si>
    <t>PROWERS</t>
  </si>
  <si>
    <t>2660</t>
  </si>
  <si>
    <t>LAMAR RE-2</t>
  </si>
  <si>
    <t>0200</t>
  </si>
  <si>
    <t>ALTA VISTA CHARTER SCHOOL</t>
  </si>
  <si>
    <t>LAMAR</t>
  </si>
  <si>
    <t>VC00000000014392</t>
  </si>
  <si>
    <t>PUEBLO</t>
  </si>
  <si>
    <t>2690</t>
  </si>
  <si>
    <t>PUEBLO CITY 60</t>
  </si>
  <si>
    <t>1488</t>
  </si>
  <si>
    <t>PUEBLO CHARTER SCHOOL FOR THE ARTS &amp; SCIENCES - FULTON HEIGHTS</t>
  </si>
  <si>
    <t>7209</t>
  </si>
  <si>
    <t>PUEBLO CHARTER SCHOOL FOR THE ARTS &amp; SCIENCES  - JONES</t>
  </si>
  <si>
    <t>PUEBLO CITY</t>
  </si>
  <si>
    <t>VC00000000014335</t>
  </si>
  <si>
    <t>2700</t>
  </si>
  <si>
    <t>PUEBLO COUNTY 70</t>
  </si>
  <si>
    <t>8420, 7879</t>
  </si>
  <si>
    <t xml:space="preserve">SWALLOWS CHARTER ACADEMY </t>
  </si>
  <si>
    <t>8810</t>
  </si>
  <si>
    <t>THE CONNECT CHARTER SCHOOL</t>
  </si>
  <si>
    <t>PUEBLO COUNTY RURAL</t>
  </si>
  <si>
    <t>VC00000000014359</t>
  </si>
  <si>
    <t>ROUTT</t>
  </si>
  <si>
    <t>2770</t>
  </si>
  <si>
    <t>STEAMBOAT SPRINGS RE-2</t>
  </si>
  <si>
    <t>6363</t>
  </si>
  <si>
    <t>STEAMBOAT SPRINGS</t>
  </si>
  <si>
    <t>VC00000000014409</t>
  </si>
  <si>
    <t>SAGUACHE</t>
  </si>
  <si>
    <t>2800</t>
  </si>
  <si>
    <t>MOFFAT 2</t>
  </si>
  <si>
    <t>CRESTONE CHARTER SCHOOL</t>
  </si>
  <si>
    <t>MOFFAT</t>
  </si>
  <si>
    <t>VC00000000069583</t>
  </si>
  <si>
    <t>WELD</t>
  </si>
  <si>
    <t>3090</t>
  </si>
  <si>
    <t>WELD COUNTY SCHOOL DISTRICT RE-3J</t>
  </si>
  <si>
    <t>1299</t>
  </si>
  <si>
    <t>CARDINAL COMMUNITY ACADEMY CHARTER SCHOOL</t>
  </si>
  <si>
    <t>KEENESBURG</t>
  </si>
  <si>
    <t>VC00000000014420</t>
  </si>
  <si>
    <t>3100</t>
  </si>
  <si>
    <t>WINDSOR RE-4</t>
  </si>
  <si>
    <t>WINDSOR</t>
  </si>
  <si>
    <t>VC00000000014433</t>
  </si>
  <si>
    <t>3110</t>
  </si>
  <si>
    <t>JOHNSTOWN-MILLIKEN RE-5J</t>
  </si>
  <si>
    <t>4785</t>
  </si>
  <si>
    <t>KNOWLEDGE QUEST ACADEMY</t>
  </si>
  <si>
    <t>JOHNSTOWN-MILLIKEN</t>
  </si>
  <si>
    <t>VC00000000014447</t>
  </si>
  <si>
    <t>3120</t>
  </si>
  <si>
    <t>GREELEY 6</t>
  </si>
  <si>
    <t>1875</t>
  </si>
  <si>
    <t>FRONTIER CHARTER ACADEMY (CORE KNOWLEDGE PROJECT)</t>
  </si>
  <si>
    <t>SALIDA DEL SOL ACADEMY</t>
  </si>
  <si>
    <t>UNION COLONY ELEMENTARY SCHOOL</t>
  </si>
  <si>
    <t>8965</t>
  </si>
  <si>
    <t>UNION COLONY PREPARATORY SCHOOL</t>
  </si>
  <si>
    <t>2850</t>
  </si>
  <si>
    <t>UNIVERSITY SCHOOLS</t>
  </si>
  <si>
    <t>9611</t>
  </si>
  <si>
    <t>WEST RIDGE ACADEMY</t>
  </si>
  <si>
    <t>GREELEY</t>
  </si>
  <si>
    <t>VC00000000014343</t>
  </si>
  <si>
    <t>CSI</t>
  </si>
  <si>
    <t>8001</t>
  </si>
  <si>
    <t>CHARTER SCHOOL INSTITUTE</t>
  </si>
  <si>
    <t>0075</t>
  </si>
  <si>
    <t>ANIMAS HIGH SCHOOL</t>
  </si>
  <si>
    <t>1279</t>
  </si>
  <si>
    <t>CAPROCK ACADEMY</t>
  </si>
  <si>
    <t>COLORADO EARLY COLLEGES - AURORA</t>
  </si>
  <si>
    <t>COLORADO EARLY COLLEGES- FT. COLLINS</t>
  </si>
  <si>
    <t>2196</t>
  </si>
  <si>
    <t>COLORADO EARLY COLLEGES - PARKER</t>
  </si>
  <si>
    <t>COLORADO MILITARY ACADEMY</t>
  </si>
  <si>
    <t>1791</t>
  </si>
  <si>
    <t>COLORADO SPRINGS CHARTER ACADEMY</t>
  </si>
  <si>
    <t>1795</t>
  </si>
  <si>
    <t>COLORADO SPRINGS EARLY COLLEGES</t>
  </si>
  <si>
    <t>1882</t>
  </si>
  <si>
    <t>COMMUNITY LEADERSHIP ACADEMY STATE CHARTER SCHOOL</t>
  </si>
  <si>
    <t>CROWN POINTE CHARTER ACADEMY</t>
  </si>
  <si>
    <t>GLOBAL VILLAGE ACADEMY - NORTHGLENN</t>
  </si>
  <si>
    <t>GOLDEN VIEW CLASSICAL ACADEMY</t>
  </si>
  <si>
    <t>0655</t>
  </si>
  <si>
    <t>HIGH POINT ACADEMY</t>
  </si>
  <si>
    <t>JAMES IRWIN CHARTER ACADEMY</t>
  </si>
  <si>
    <t>5957</t>
  </si>
  <si>
    <t>MONTESSORI DEL MUNDO CHARTER SCHOOL</t>
  </si>
  <si>
    <t>MONUMENT VIEW MONTESSORI</t>
  </si>
  <si>
    <t>5453</t>
  </si>
  <si>
    <t>MOUNTAIN MIDDLE SCHOOL</t>
  </si>
  <si>
    <t>5851</t>
  </si>
  <si>
    <t>MOUNTAIN SONG COMMUNITY SCHOOL</t>
  </si>
  <si>
    <t>5423</t>
  </si>
  <si>
    <t>MOUNTAIN VILLAGE MONTESSORI</t>
  </si>
  <si>
    <t>0657</t>
  </si>
  <si>
    <t>NCAAK ACADEMY OF ARTS AND KNOWLEDGE</t>
  </si>
  <si>
    <t>6219</t>
  </si>
  <si>
    <t>NEW AMERICA SCHOOL - LOWRY</t>
  </si>
  <si>
    <t>7278</t>
  </si>
  <si>
    <t>RICARDO FLORES MAGON ACADEMY</t>
  </si>
  <si>
    <t>7512</t>
  </si>
  <si>
    <t>ROSS MONTESSORI SCHOOL</t>
  </si>
  <si>
    <t xml:space="preserve">SALIDA MONTESSORI </t>
  </si>
  <si>
    <t>0653</t>
  </si>
  <si>
    <t>STONE CREEK ELEMENTARY</t>
  </si>
  <si>
    <t>0015</t>
  </si>
  <si>
    <t>THE ACADEMY OF CHARTER SCHOOLS</t>
  </si>
  <si>
    <t>8825</t>
  </si>
  <si>
    <t>THOMAS MACLAREN</t>
  </si>
  <si>
    <t>9037</t>
  </si>
  <si>
    <t>VICTORY PREPARATORY ACADEMY HIGH STATE CHARTER SCHOOL</t>
  </si>
  <si>
    <t>9040</t>
  </si>
  <si>
    <t>VICTORY PREPARATORY ACADEMY MIDDLE STATE CHARTER SCHOOL</t>
  </si>
  <si>
    <t>GRAND TOTAL</t>
  </si>
  <si>
    <t>4699</t>
  </si>
  <si>
    <t>4189</t>
  </si>
  <si>
    <t>7233</t>
  </si>
  <si>
    <t>9189</t>
  </si>
  <si>
    <t>6679</t>
  </si>
  <si>
    <t>2994</t>
  </si>
  <si>
    <t>1561</t>
  </si>
  <si>
    <t>1939</t>
  </si>
  <si>
    <t>2207</t>
  </si>
  <si>
    <t>2228</t>
  </si>
  <si>
    <t>2186</t>
  </si>
  <si>
    <t>2175</t>
  </si>
  <si>
    <t>2244</t>
  </si>
  <si>
    <t>4381</t>
  </si>
  <si>
    <t>1529</t>
  </si>
  <si>
    <t>2218</t>
  </si>
  <si>
    <t>2181</t>
  </si>
  <si>
    <t>2115</t>
  </si>
  <si>
    <t>4509</t>
  </si>
  <si>
    <t>4500</t>
  </si>
  <si>
    <t>4850</t>
  </si>
  <si>
    <t>5621</t>
  </si>
  <si>
    <t>7361</t>
  </si>
  <si>
    <t>1345</t>
  </si>
  <si>
    <t>7241</t>
  </si>
  <si>
    <t>7471</t>
  </si>
  <si>
    <t>9730</t>
  </si>
  <si>
    <t>9735</t>
  </si>
  <si>
    <t>7973</t>
  </si>
  <si>
    <t>8401</t>
  </si>
  <si>
    <t>9639</t>
  </si>
  <si>
    <t>6957</t>
  </si>
  <si>
    <t>0079</t>
  </si>
  <si>
    <t>6019</t>
  </si>
  <si>
    <t>3327</t>
  </si>
  <si>
    <t>5225</t>
  </si>
  <si>
    <t>6719</t>
  </si>
  <si>
    <t>9397</t>
  </si>
  <si>
    <t>6653</t>
  </si>
  <si>
    <t>5191</t>
  </si>
  <si>
    <t>2189</t>
  </si>
  <si>
    <t>4384</t>
  </si>
  <si>
    <t>1917</t>
  </si>
  <si>
    <t>3242</t>
  </si>
  <si>
    <t>5917</t>
  </si>
  <si>
    <t>4439</t>
  </si>
  <si>
    <t>5828</t>
  </si>
  <si>
    <t>2036</t>
  </si>
  <si>
    <t>2018</t>
  </si>
  <si>
    <t>8467</t>
  </si>
  <si>
    <t>8975</t>
  </si>
  <si>
    <t>1633</t>
  </si>
  <si>
    <t>2067</t>
  </si>
  <si>
    <t>1505</t>
  </si>
  <si>
    <t>3326</t>
  </si>
  <si>
    <t>3439</t>
  </si>
  <si>
    <t>3393</t>
  </si>
  <si>
    <t>4403</t>
  </si>
  <si>
    <t>5845</t>
  </si>
  <si>
    <t>8061</t>
  </si>
  <si>
    <t>8821</t>
  </si>
  <si>
    <t>0220</t>
  </si>
  <si>
    <t>1520</t>
  </si>
  <si>
    <t>WINDSOR CHARTER ACADEMY K-12</t>
  </si>
  <si>
    <t>6266, 3513</t>
  </si>
  <si>
    <t>NEW LEGACY CHARTER HS (AND EARLY LEARNING CENTER AT NEW LEGACY CHARTER SCHOOL)</t>
  </si>
  <si>
    <t>0126</t>
  </si>
  <si>
    <t>9053</t>
  </si>
  <si>
    <t>7244</t>
  </si>
  <si>
    <t>0491, 1451</t>
  </si>
  <si>
    <t>DSST: AURORA SCIENCE AND TECH</t>
  </si>
  <si>
    <t>VILLA BELLA EXPEDITIONARY</t>
  </si>
  <si>
    <t>YES</t>
  </si>
  <si>
    <t>NO</t>
  </si>
  <si>
    <t>FTE USED IN FUNDING</t>
  </si>
  <si>
    <t xml:space="preserve">ARCHULETA </t>
  </si>
  <si>
    <t>Balance</t>
  </si>
  <si>
    <t>Remainder</t>
  </si>
  <si>
    <t>Step</t>
  </si>
  <si>
    <t>Description</t>
  </si>
  <si>
    <t>Are there needed changes to the distribution tab?</t>
  </si>
  <si>
    <t>Did a charter close or not open?</t>
  </si>
  <si>
    <t>Is October count final?</t>
  </si>
  <si>
    <t>If so, zero out the remaining distributions for that charter. Replace the 'current month' distribution with a negative amount of distributions paid to date</t>
  </si>
  <si>
    <t>If so, update column AA</t>
  </si>
  <si>
    <t>The distribution tab is set up with formulas in each month's column</t>
  </si>
  <si>
    <t>If no changes, or changes have been made,</t>
  </si>
  <si>
    <t>Copy the prior month Payment CDE 110</t>
  </si>
  <si>
    <t>Rename with the current month. For example '2019-07 CSCC Payment CDE110' becomes '2018-08 CSCC Payment CDE110'</t>
  </si>
  <si>
    <t>Open the new file</t>
  </si>
  <si>
    <t>Update the 'Additional Description' on the CDE-110 tab; rename the tab</t>
  </si>
  <si>
    <t>Update the distribution</t>
  </si>
  <si>
    <t>From this file, keep Filters on the first row</t>
  </si>
  <si>
    <t>Set column "I" to all "non-blank" rows</t>
  </si>
  <si>
    <t>Choose the dropdown in column I, scroll to the bottom of the list and uncheck (Blanks)</t>
  </si>
  <si>
    <t>From this file, copy and paste values the contents of the updated month's distribution</t>
  </si>
  <si>
    <t>Pasted to the PaymentDetail tab of the CDE-110</t>
  </si>
  <si>
    <t>Update this file</t>
  </si>
  <si>
    <t>Change the header description to the month just paid</t>
  </si>
  <si>
    <t>Copy the values in that month and paste values to ensure the numbers aren't recalculated</t>
  </si>
  <si>
    <t>Located in District Facility</t>
  </si>
  <si>
    <t>Located in a state inventory or real property maintained by Dept. of Personnel</t>
  </si>
  <si>
    <t>Located in a state inventory or real property maintained by Dept. of Personnel, and making lease payments</t>
  </si>
  <si>
    <t>Have Capital Construction Needs</t>
  </si>
  <si>
    <t>No</t>
  </si>
  <si>
    <t>COLORADO SKIES ACADEMY</t>
  </si>
  <si>
    <t>AXIS INTERNATIONAL</t>
  </si>
  <si>
    <t>CO EARLY COLLEGES- WINDSOR</t>
  </si>
  <si>
    <t>COPERNI 3</t>
  </si>
  <si>
    <t>GLOBAL VILLAGE ACADEMY - CO SPRINGS (aka CO International Language Academy)</t>
  </si>
  <si>
    <t xml:space="preserve">PINNACLE CHARTER  (ES, MS, HS) </t>
  </si>
  <si>
    <t>0493</t>
  </si>
  <si>
    <t>0188</t>
  </si>
  <si>
    <t>0127</t>
  </si>
  <si>
    <t>1005</t>
  </si>
  <si>
    <t>ASCENT CLASSICAL ACADEMY OF NORTHERN COLORADO</t>
  </si>
  <si>
    <t>1390</t>
  </si>
  <si>
    <t>HUERFANO RE-1</t>
  </si>
  <si>
    <t>HUERFANO</t>
  </si>
  <si>
    <t>3306</t>
  </si>
  <si>
    <t>GARDNER VALLEY SCHOOL</t>
  </si>
  <si>
    <t>CN003</t>
  </si>
  <si>
    <t>CN004</t>
  </si>
  <si>
    <t>VC00000000014396</t>
  </si>
  <si>
    <t>CN005</t>
  </si>
  <si>
    <t/>
  </si>
  <si>
    <t>6242</t>
  </si>
  <si>
    <t>6775</t>
  </si>
  <si>
    <t>1387</t>
  </si>
  <si>
    <t>1371</t>
  </si>
  <si>
    <t>9084</t>
  </si>
  <si>
    <t>4404</t>
  </si>
  <si>
    <t>4410</t>
  </si>
  <si>
    <t>9739</t>
  </si>
  <si>
    <t>0469, 0369, 5898</t>
  </si>
  <si>
    <t>9665, 9393, 9563</t>
  </si>
  <si>
    <t>6914</t>
  </si>
  <si>
    <t>MOUNTAIN VIEW</t>
  </si>
  <si>
    <t>5093, 2295</t>
  </si>
  <si>
    <t>SCHOOL_NAME</t>
  </si>
  <si>
    <t>PUBLIC_DESC_CHARTER</t>
  </si>
  <si>
    <t>Y</t>
  </si>
  <si>
    <t>NOTES</t>
  </si>
  <si>
    <t>6400</t>
  </si>
  <si>
    <t>The STEAD School</t>
  </si>
  <si>
    <t>1275</t>
  </si>
  <si>
    <t>Pioneer Technology and Arts Academy</t>
  </si>
  <si>
    <t>5313</t>
  </si>
  <si>
    <t>Kwiyagat Community Academy</t>
  </si>
  <si>
    <t>1995</t>
  </si>
  <si>
    <t>French American School of Denver</t>
  </si>
  <si>
    <t>2026</t>
  </si>
  <si>
    <t>DSST: Elevate Northeast High School</t>
  </si>
  <si>
    <t>6226</t>
  </si>
  <si>
    <t xml:space="preserve">CIVICA Colorado </t>
  </si>
  <si>
    <t>Year</t>
  </si>
  <si>
    <t>ORGANIZATION_NAME</t>
  </si>
  <si>
    <t>FTE</t>
  </si>
  <si>
    <t>Adams 12 Five Star Schools</t>
  </si>
  <si>
    <t>Stargate Charter School</t>
  </si>
  <si>
    <t>New America School - Thornton</t>
  </si>
  <si>
    <t>Prospect Ridge Academy</t>
  </si>
  <si>
    <t xml:space="preserve">Westgate Community School </t>
  </si>
  <si>
    <t>School District 27J</t>
  </si>
  <si>
    <t>Belle Creek Charter School</t>
  </si>
  <si>
    <t>Bromley East Charter School</t>
  </si>
  <si>
    <t>Eagle Ridge Academy</t>
  </si>
  <si>
    <t>Foundations Academy</t>
  </si>
  <si>
    <t>Landmark Academy at Reunion</t>
  </si>
  <si>
    <t>Cherry Creek 5</t>
  </si>
  <si>
    <t>Colorado Skies Academy</t>
  </si>
  <si>
    <t>Cherry Creek Charter Academy</t>
  </si>
  <si>
    <t>Heritage Heights Academy</t>
  </si>
  <si>
    <t>Littleton 6</t>
  </si>
  <si>
    <t>Littleton Academy</t>
  </si>
  <si>
    <t>Littleton Prep Charter School</t>
  </si>
  <si>
    <t>Adams-Arapahoe 28J</t>
  </si>
  <si>
    <t>Academy of Advanced Learning</t>
  </si>
  <si>
    <t>Aurora Science &amp; Tech Middle School</t>
  </si>
  <si>
    <t>AXL Academy</t>
  </si>
  <si>
    <t>Aurora Academy Charter School</t>
  </si>
  <si>
    <t>Global Village Academy Aurora</t>
  </si>
  <si>
    <t>Lotus School for Excellence</t>
  </si>
  <si>
    <t>Rocky Mountain Prep: Fletcher</t>
  </si>
  <si>
    <t>Vega Collegiate Academy</t>
  </si>
  <si>
    <t>Vanguard Classical School - West</t>
  </si>
  <si>
    <t>Vanguard Classical School - East</t>
  </si>
  <si>
    <t>Archuleta County 50 Jt</t>
  </si>
  <si>
    <t>Pagosa Peak Open School</t>
  </si>
  <si>
    <t>St Vrain Valley RE1J</t>
  </si>
  <si>
    <t>Aspen Ridge Preparatory School</t>
  </si>
  <si>
    <t>Carbon Valley Academy</t>
  </si>
  <si>
    <t>Flagstaff Charter Academy</t>
  </si>
  <si>
    <t>Firestone Charter Academy</t>
  </si>
  <si>
    <t>St. Vrain Community Montessori School</t>
  </si>
  <si>
    <t>Boulder Valley Re 2</t>
  </si>
  <si>
    <t>Boulder Prep Charter High School</t>
  </si>
  <si>
    <t>Justice High Charter School</t>
  </si>
  <si>
    <t>Horizons K-8 School</t>
  </si>
  <si>
    <t>Peak to Peak Charter School</t>
  </si>
  <si>
    <t>Summit Middle Charter School</t>
  </si>
  <si>
    <t>Clear Creek RE-1</t>
  </si>
  <si>
    <t>Georgetown Community School</t>
  </si>
  <si>
    <t>Denver County 1</t>
  </si>
  <si>
    <t>AUL Denver</t>
  </si>
  <si>
    <t>Academy 360</t>
  </si>
  <si>
    <t>DSST: Conservatory Green High School</t>
  </si>
  <si>
    <t>Colorado High School Charter - GES</t>
  </si>
  <si>
    <t>Colorado High School Charter</t>
  </si>
  <si>
    <t>Compass Academy</t>
  </si>
  <si>
    <t>DSST: Montview Middle School</t>
  </si>
  <si>
    <t>Denver Language School</t>
  </si>
  <si>
    <t>DSST: Green Valley Ranch High School</t>
  </si>
  <si>
    <t>DSST: Cole High School</t>
  </si>
  <si>
    <t>DSST: Green Valley Ranch Middle School</t>
  </si>
  <si>
    <t>DSST: Montview High School</t>
  </si>
  <si>
    <t>Downtown Denver Expeditionary School</t>
  </si>
  <si>
    <t>DSST: Conservatory Green Middle School</t>
  </si>
  <si>
    <t>DSST: Cole Middle School</t>
  </si>
  <si>
    <t>DSST: College View High School</t>
  </si>
  <si>
    <t>5280 High School</t>
  </si>
  <si>
    <t>3513</t>
  </si>
  <si>
    <t>Early Learning Center at New Legacy Charter School</t>
  </si>
  <si>
    <t>Girls Athletic Leadership School High School</t>
  </si>
  <si>
    <t>Girls Athletic Leadership School Middle School</t>
  </si>
  <si>
    <t>Highline Academy Southeast</t>
  </si>
  <si>
    <t>Highline Academy Northeast</t>
  </si>
  <si>
    <t>DSST: College View Middle School</t>
  </si>
  <si>
    <t>Denver Justice High School</t>
  </si>
  <si>
    <t>KIPP Northeast Elementary</t>
  </si>
  <si>
    <t>KIPP Northeast Denver Middle School</t>
  </si>
  <si>
    <t>KIPP Northeast Denver Leadership Academy</t>
  </si>
  <si>
    <t>KIPP Denver Collegiate High School</t>
  </si>
  <si>
    <t>KIPP Sunshine Peak Academy</t>
  </si>
  <si>
    <t>KIPP Sunshine Peak Elementary</t>
  </si>
  <si>
    <t>Monarch Montessori</t>
  </si>
  <si>
    <t>Odyssey School of Denver</t>
  </si>
  <si>
    <t>Omar D Blair Charter School</t>
  </si>
  <si>
    <t>University Prep - Steele St.</t>
  </si>
  <si>
    <t>RiseUp Community School</t>
  </si>
  <si>
    <t>SOAR at Green Valley Ranch</t>
  </si>
  <si>
    <t>University Prep - Arapahoe St.</t>
  </si>
  <si>
    <t>Wyatt Academy</t>
  </si>
  <si>
    <t>Douglas County Re 1</t>
  </si>
  <si>
    <t>Academy Charter School</t>
  </si>
  <si>
    <t>Ben Franklin Academy</t>
  </si>
  <si>
    <t>American Academy</t>
  </si>
  <si>
    <t>Challenge to Excellence Charter School</t>
  </si>
  <si>
    <t>North Star Academy</t>
  </si>
  <si>
    <t>Global Village Academy - Douglas County</t>
  </si>
  <si>
    <t>Leman Classical Academy</t>
  </si>
  <si>
    <t>STEM School Highlands Ranch</t>
  </si>
  <si>
    <t>DC Montessori Charter School</t>
  </si>
  <si>
    <t>Aspen View Academy</t>
  </si>
  <si>
    <t>Skyview Academy</t>
  </si>
  <si>
    <t>Parker Performing Arts</t>
  </si>
  <si>
    <t>Platte River Charter Academy</t>
  </si>
  <si>
    <t>Renaissance Secondary School</t>
  </si>
  <si>
    <t>World Compass Academy</t>
  </si>
  <si>
    <t>Eagle County RE 50</t>
  </si>
  <si>
    <t>Eagle County Charter Academy</t>
  </si>
  <si>
    <t>Elizabeth School District</t>
  </si>
  <si>
    <t>Legacy Academy</t>
  </si>
  <si>
    <t>Harrison 2</t>
  </si>
  <si>
    <t>0369</t>
  </si>
  <si>
    <t>Atlas Preparatory Middle School</t>
  </si>
  <si>
    <t>0469</t>
  </si>
  <si>
    <t>Atlas Preparatory High School</t>
  </si>
  <si>
    <t>1582</t>
  </si>
  <si>
    <t>The Vanguard School (Elementary)</t>
  </si>
  <si>
    <t>James Irwin Charter High School</t>
  </si>
  <si>
    <t>James Irwin Charter Middle School</t>
  </si>
  <si>
    <t>5898</t>
  </si>
  <si>
    <t xml:space="preserve">Atlas Preparatory Elementary School </t>
  </si>
  <si>
    <t>9051</t>
  </si>
  <si>
    <t>The Vanguard School (Middle)</t>
  </si>
  <si>
    <t>9057</t>
  </si>
  <si>
    <t>The Vanguard School (High)</t>
  </si>
  <si>
    <t>Widefield 3</t>
  </si>
  <si>
    <t>James Madison Charter Academy School</t>
  </si>
  <si>
    <t>Colorado Springs 11</t>
  </si>
  <si>
    <t>Academy for Advanced and Creative Learning</t>
  </si>
  <si>
    <t>CIVA Charter Academy</t>
  </si>
  <si>
    <t>Community Prep Charter School</t>
  </si>
  <si>
    <t>Eastlake High School of Colorado Springs</t>
  </si>
  <si>
    <t>Roosevelt Charter Academy</t>
  </si>
  <si>
    <t>Academy 20</t>
  </si>
  <si>
    <t>1627</t>
  </si>
  <si>
    <t>The Classical Academy Charter</t>
  </si>
  <si>
    <t>1629</t>
  </si>
  <si>
    <t>The Classical Academy Middle School</t>
  </si>
  <si>
    <t>1630</t>
  </si>
  <si>
    <t>The Classical Academy High School</t>
  </si>
  <si>
    <t>New Summit Charter Academy</t>
  </si>
  <si>
    <t>Lewis-Palmer 38</t>
  </si>
  <si>
    <t>2295</t>
  </si>
  <si>
    <t>Monument Charter Academy</t>
  </si>
  <si>
    <t>5093</t>
  </si>
  <si>
    <t xml:space="preserve">Monument Charter Academy Secondary School </t>
  </si>
  <si>
    <t>District 49</t>
  </si>
  <si>
    <t>0467</t>
  </si>
  <si>
    <t>Mountain View Academy</t>
  </si>
  <si>
    <t>Banning Lewis Ranch Academy</t>
  </si>
  <si>
    <t>3475</t>
  </si>
  <si>
    <t>GOAL Academy</t>
  </si>
  <si>
    <t>Grand Peak Academy</t>
  </si>
  <si>
    <t>Liberty Tree Academy</t>
  </si>
  <si>
    <t>Pikes Peak School Expeditionary Learning</t>
  </si>
  <si>
    <t>Rocky Mountain Classical Academy</t>
  </si>
  <si>
    <t>Canon City RE-1</t>
  </si>
  <si>
    <t>Mount View Core Knowledge Charter School</t>
  </si>
  <si>
    <t>Roaring Fork RE-1</t>
  </si>
  <si>
    <t>Carbondale Community Charter School</t>
  </si>
  <si>
    <t>Gunnison Watershed RE1J</t>
  </si>
  <si>
    <t>Marble Charter School</t>
  </si>
  <si>
    <t>Huerfano Re-1</t>
  </si>
  <si>
    <t>Gardner Valley School</t>
  </si>
  <si>
    <t>Jefferson County R-1</t>
  </si>
  <si>
    <t>0491</t>
  </si>
  <si>
    <t>Addenbrooke Classical Grammar School</t>
  </si>
  <si>
    <t>1451</t>
  </si>
  <si>
    <t>Addenbrooke Classical Academy</t>
  </si>
  <si>
    <t>Compass Montessori - Wheat Ridge Charter School</t>
  </si>
  <si>
    <t>Compass Montessori - Golden Charter School</t>
  </si>
  <si>
    <t>Doral Academy of Colorado</t>
  </si>
  <si>
    <t>Excel Academy Charter School</t>
  </si>
  <si>
    <t>Jefferson Academy Elementary</t>
  </si>
  <si>
    <t>Lincoln Charter Academy</t>
  </si>
  <si>
    <t>Rocky Mountain Deaf School</t>
  </si>
  <si>
    <t>Montessori Peaks Charter Academy</t>
  </si>
  <si>
    <t>Mountain Phoenix Community School</t>
  </si>
  <si>
    <t>New America School</t>
  </si>
  <si>
    <t>Rocky Mountain Academy of Evergreen</t>
  </si>
  <si>
    <t>Collegiate Academy of Colorado</t>
  </si>
  <si>
    <t>Two Roads Charter School</t>
  </si>
  <si>
    <t>Woodrow Wilson Charter Academy</t>
  </si>
  <si>
    <t>Durango 9-R</t>
  </si>
  <si>
    <t>The Juniper School</t>
  </si>
  <si>
    <t>Poudre R-1</t>
  </si>
  <si>
    <t>Compass Community Collaborative School</t>
  </si>
  <si>
    <t>Fort Collins Montessori School</t>
  </si>
  <si>
    <t>Liberty Common Charter School</t>
  </si>
  <si>
    <t>Mountain Sage Community School</t>
  </si>
  <si>
    <t>Thompson R2-J</t>
  </si>
  <si>
    <t>Loveland Classical School</t>
  </si>
  <si>
    <t>New Vision Charter School</t>
  </si>
  <si>
    <t>Mesa County Valley 51</t>
  </si>
  <si>
    <t>Independence Academy</t>
  </si>
  <si>
    <t>Juniper Ridge Community School</t>
  </si>
  <si>
    <t>Mesa Valley Community School</t>
  </si>
  <si>
    <t>Montezuma-Cortez RE-1</t>
  </si>
  <si>
    <t>Battle Rock Charter School</t>
  </si>
  <si>
    <t>Children's Kiva Montessori School</t>
  </si>
  <si>
    <t>Southwest Open Charter School</t>
  </si>
  <si>
    <t>Montrose County RE-1J</t>
  </si>
  <si>
    <t>Vista Charter School</t>
  </si>
  <si>
    <t>Park County RE-2</t>
  </si>
  <si>
    <t>Guffey Charter School</t>
  </si>
  <si>
    <t>Lake George Charter School</t>
  </si>
  <si>
    <t>Aspen 1</t>
  </si>
  <si>
    <t>Aspen Community Charter School</t>
  </si>
  <si>
    <t>Lamar Re-2</t>
  </si>
  <si>
    <t>Alta Vista Charter School</t>
  </si>
  <si>
    <t>Pueblo City 60</t>
  </si>
  <si>
    <t>Chavez/Huerta K-12 Preparatory Academy</t>
  </si>
  <si>
    <t>Pueblo School for Arts &amp; Sciences at Fulton Heights</t>
  </si>
  <si>
    <t>Pueblo Charter School for the Arts &amp; Sciences</t>
  </si>
  <si>
    <t>Pueblo County 70</t>
  </si>
  <si>
    <t>7879</t>
  </si>
  <si>
    <t>Swallows Charter Academy High School</t>
  </si>
  <si>
    <t>8420</t>
  </si>
  <si>
    <t>Swallows Charter Academy</t>
  </si>
  <si>
    <t>The Connect Charter School</t>
  </si>
  <si>
    <t>Villa Bella Expeditionary School</t>
  </si>
  <si>
    <t>Steamboat Springs RE-2</t>
  </si>
  <si>
    <t>Moffat 2</t>
  </si>
  <si>
    <t>Crestone Charter School</t>
  </si>
  <si>
    <t>Weld County School District RE-3J</t>
  </si>
  <si>
    <t>Cardinal Community Academy Charter School</t>
  </si>
  <si>
    <t>9393</t>
  </si>
  <si>
    <t>Windsor Charter Academy Early College High School</t>
  </si>
  <si>
    <t>9563</t>
  </si>
  <si>
    <t>Windsor Charter Academy Middle School</t>
  </si>
  <si>
    <t>9665</t>
  </si>
  <si>
    <t>Windsor Charter Academy Elementary School</t>
  </si>
  <si>
    <t>Johnstown-Milliken RE-5J</t>
  </si>
  <si>
    <t>Knowledge Quest Academy</t>
  </si>
  <si>
    <t>Greeley 6</t>
  </si>
  <si>
    <t>Frontier Charter Academy</t>
  </si>
  <si>
    <t>University Schools</t>
  </si>
  <si>
    <t>Salida del Sol Academy</t>
  </si>
  <si>
    <t>Union Colony Preparatory School</t>
  </si>
  <si>
    <t>Union Colony Elementary School</t>
  </si>
  <si>
    <t>West Ridge Academy</t>
  </si>
  <si>
    <t>Charter School Institute</t>
  </si>
  <si>
    <t>Academy of Charter Schools</t>
  </si>
  <si>
    <t>Animas High School</t>
  </si>
  <si>
    <t>Axis International Academy</t>
  </si>
  <si>
    <t>Stone Creek School</t>
  </si>
  <si>
    <t>High Point Academy</t>
  </si>
  <si>
    <t>Academy of Arts and Knowledge Elementary</t>
  </si>
  <si>
    <t>Caprock Academy</t>
  </si>
  <si>
    <t>Coperni 3</t>
  </si>
  <si>
    <t>Colorado Early Colleges Windsor</t>
  </si>
  <si>
    <t>Colorado Military Academy</t>
  </si>
  <si>
    <t>Colorado Early Colleges Aurora</t>
  </si>
  <si>
    <t>Colorado Springs Charter Academy</t>
  </si>
  <si>
    <t>Community Leadership Academy</t>
  </si>
  <si>
    <t>Crown Pointe Charter Academy</t>
  </si>
  <si>
    <t xml:space="preserve">Colorado Early Colleges Douglas County </t>
  </si>
  <si>
    <t>Colorado International Language Academy</t>
  </si>
  <si>
    <t>Golden View Classical Academy</t>
  </si>
  <si>
    <t>Steamboat Montessori</t>
  </si>
  <si>
    <t>Mountain Middle School</t>
  </si>
  <si>
    <t>Monument View Montessori Charter School</t>
  </si>
  <si>
    <t>Mountain Song Community School</t>
  </si>
  <si>
    <t>Montessori del Mundo Charter School</t>
  </si>
  <si>
    <t>New America School - Aurora</t>
  </si>
  <si>
    <t>6266</t>
  </si>
  <si>
    <t>New Legacy Charter School</t>
  </si>
  <si>
    <t>The Pinnacle Charter School</t>
  </si>
  <si>
    <t>Ricardo Flores Magon Academy</t>
  </si>
  <si>
    <t>Ross Montessori School</t>
  </si>
  <si>
    <t>Salida Montessori Charter School</t>
  </si>
  <si>
    <t>Two Rivers Community School</t>
  </si>
  <si>
    <t>Thomas MacLaren State Charter School</t>
  </si>
  <si>
    <t>Victory Preparatory Academy High State Charter School</t>
  </si>
  <si>
    <t>Victory Preparatory Academy Middle State Charter School</t>
  </si>
  <si>
    <t>007</t>
  </si>
  <si>
    <t>010</t>
  </si>
  <si>
    <t>030</t>
  </si>
  <si>
    <t>060</t>
  </si>
  <si>
    <t>080</t>
  </si>
  <si>
    <t>Yes</t>
  </si>
  <si>
    <t>5499</t>
  </si>
  <si>
    <t>Prospect Academy</t>
  </si>
  <si>
    <t>5903</t>
  </si>
  <si>
    <t>Villa Bella Expeditionary Middle School</t>
  </si>
  <si>
    <t>5964</t>
  </si>
  <si>
    <t xml:space="preserve">Aurora Science &amp; Tech High School </t>
  </si>
  <si>
    <t>PROSPECT ACADEMY</t>
  </si>
  <si>
    <t>AURORA SCIENCE &amp; TECH HIGH SCHOOL</t>
  </si>
  <si>
    <t>TELLER</t>
  </si>
  <si>
    <t>3020</t>
  </si>
  <si>
    <t>WOODLAND PARK RE-2</t>
  </si>
  <si>
    <t>MERIT ACADEMY</t>
  </si>
  <si>
    <t>8257</t>
  </si>
  <si>
    <t>5903, 9084</t>
  </si>
  <si>
    <t>WOODLAND PARK</t>
  </si>
  <si>
    <t>VC00000000012995</t>
  </si>
  <si>
    <t xml:space="preserve">DSST: Elevate Northeast Middle School </t>
  </si>
  <si>
    <t>Ridgeview Classical Schools</t>
  </si>
  <si>
    <t>North Routt Community Charter School</t>
  </si>
  <si>
    <t>Woodland Park Re-2</t>
  </si>
  <si>
    <t>Merit Academy</t>
  </si>
  <si>
    <t>Weld RE-4</t>
  </si>
  <si>
    <t xml:space="preserve">Colorado Early Colleges Colorado Springs </t>
  </si>
  <si>
    <t>Colorado Early Colleges Fort Collins</t>
  </si>
  <si>
    <t>Global Village Academy - North</t>
  </si>
  <si>
    <t>1627, 1629, 1630</t>
  </si>
  <si>
    <t>FUNDING</t>
  </si>
  <si>
    <t>GRADE</t>
  </si>
  <si>
    <t>80</t>
  </si>
  <si>
    <t>020</t>
  </si>
  <si>
    <t>040</t>
  </si>
  <si>
    <t>050</t>
  </si>
  <si>
    <t>070</t>
  </si>
  <si>
    <t>K-5</t>
  </si>
  <si>
    <t>6-8</t>
  </si>
  <si>
    <t xml:space="preserve">Ascent Classical Academy of Douglas County </t>
  </si>
  <si>
    <t xml:space="preserve">Ascent Classical Academy of Northern Colorado </t>
  </si>
  <si>
    <t>Rocky Mountain Prep Westwood</t>
  </si>
  <si>
    <t>Rocky Mountain Prep Berkeley</t>
  </si>
  <si>
    <t>Rocky Mountain Prep Creekside</t>
  </si>
  <si>
    <t>Rocky Mountain Prep Southwest</t>
  </si>
  <si>
    <t>Parker Core Knowledge</t>
  </si>
  <si>
    <t xml:space="preserve"> KWIYAGAT COMMUNITY ACADEMY</t>
  </si>
  <si>
    <t xml:space="preserve"> PIONEER TECHNOLOGY AND ARTS ACADEMY</t>
  </si>
  <si>
    <t>ROCKY MOUNTAIN PREPARATORY SCHOOL SOUTHWEST</t>
  </si>
  <si>
    <t>ROCKY MOUNTAIN PREPARATORY SCHOO CREEKSIDE</t>
  </si>
  <si>
    <t>7082</t>
  </si>
  <si>
    <t>DSST: Elavate MS</t>
  </si>
  <si>
    <t>DSST: Montview HS</t>
  </si>
  <si>
    <t>DSST: Montview MS</t>
  </si>
  <si>
    <t>closed</t>
  </si>
  <si>
    <t>0050</t>
  </si>
  <si>
    <t>7796</t>
  </si>
  <si>
    <t xml:space="preserve">Sky Ranch Academy </t>
  </si>
  <si>
    <t>BENNETT 29J</t>
  </si>
  <si>
    <t xml:space="preserve">SKY RANCH ACADEMY </t>
  </si>
  <si>
    <t>BENNETT</t>
  </si>
  <si>
    <t>0163</t>
  </si>
  <si>
    <t>AMERICAN LEGACY ACADEMY</t>
  </si>
  <si>
    <t>2904</t>
  </si>
  <si>
    <t>ASCENT CLASSICAL ACADEMY OF 27J</t>
  </si>
  <si>
    <t>ASCENT CLASSICAL ACADEMY OF GRAND JUNCTION</t>
  </si>
  <si>
    <t>2905</t>
  </si>
  <si>
    <t>9596</t>
  </si>
  <si>
    <t>VC00000000014299</t>
  </si>
  <si>
    <t>PLEASANT VIEW CHARTER SCHOOL</t>
  </si>
  <si>
    <t>Pleasant View Charter School</t>
  </si>
  <si>
    <t>American Legacy Academy</t>
  </si>
  <si>
    <t>Wildflower Montessori Public Schools of Colorado Aurora</t>
  </si>
  <si>
    <t>Ascent Classical Academy of Grand Junction</t>
  </si>
  <si>
    <t>Bennett 29J</t>
  </si>
  <si>
    <t>DSST: Cedar Middle School</t>
  </si>
  <si>
    <t>DSST: Cedar High School</t>
  </si>
  <si>
    <t>Rocky Mountain Prep RISE</t>
  </si>
  <si>
    <t>Rocky Mountain Prep Federal</t>
  </si>
  <si>
    <t>Rocky Mountain Prep Ruby Hill</t>
  </si>
  <si>
    <t>Rocky Mountain Prep Sunnyside</t>
  </si>
  <si>
    <t>Rocky Mountain Prep SMART</t>
  </si>
  <si>
    <t>Rocky Mountain Prep Green Valley Ranch</t>
  </si>
  <si>
    <t>Rocky Mountain Prep Noel</t>
  </si>
  <si>
    <t>James Irwin Elementary School - Astrozon</t>
  </si>
  <si>
    <t>James Irwin Elementary School - Howard</t>
  </si>
  <si>
    <t>Power Technical</t>
  </si>
  <si>
    <t>9679</t>
  </si>
  <si>
    <t xml:space="preserve">Colorado Early Colleges Online Campus </t>
  </si>
  <si>
    <t>Twin Peaks Classical Academy</t>
  </si>
  <si>
    <t>Rolled up in Harrison</t>
  </si>
  <si>
    <t>Split out MS</t>
  </si>
  <si>
    <t>Split out ES</t>
  </si>
  <si>
    <t>Rolled up in Academy 20</t>
  </si>
  <si>
    <t>Rolled up in Lewis Palmer 38</t>
  </si>
  <si>
    <t>Rolled up in Pueblo County 70</t>
  </si>
  <si>
    <t>Rolled up in Jefferson R-1</t>
  </si>
  <si>
    <t>Rolled up in Weld RE-4</t>
  </si>
  <si>
    <t>Rollup up in CSI</t>
  </si>
  <si>
    <t>Orton Academy</t>
  </si>
  <si>
    <t>Ascent Classical Academy of Northern Denver</t>
  </si>
  <si>
    <t>Summit Academy Part Time</t>
  </si>
  <si>
    <t>Jefferson Academy Secondary</t>
  </si>
  <si>
    <t>Total</t>
  </si>
  <si>
    <t>Closed</t>
  </si>
  <si>
    <t>Unknown</t>
  </si>
  <si>
    <t>1892</t>
  </si>
  <si>
    <t>4407</t>
  </si>
  <si>
    <t>9598</t>
  </si>
  <si>
    <t>8948</t>
  </si>
  <si>
    <t>Final FTE FY2024-25</t>
  </si>
  <si>
    <t>NORTH ROUTT COMMUNITY CHARTER SCHOOL</t>
  </si>
  <si>
    <t xml:space="preserve"> WILDFLOWER MONTESSORI PUBLIC SCHOOLS OF COLORADO AURORA</t>
  </si>
  <si>
    <t>James Irwin Elementary School - Canada Drive</t>
  </si>
  <si>
    <t>University Prep - Commerce City</t>
  </si>
  <si>
    <t>Wildflower Montessori Public School of Colorado Grand Valley</t>
  </si>
  <si>
    <t>8107</t>
  </si>
  <si>
    <t>Summit Academy</t>
  </si>
  <si>
    <t>New added in January</t>
  </si>
  <si>
    <t>1730</t>
  </si>
  <si>
    <t>Jefferson Academy Coal Creek Canyon</t>
  </si>
  <si>
    <t>5833</t>
  </si>
  <si>
    <t>Mesa Valley Enrichment Program</t>
  </si>
  <si>
    <t>????</t>
  </si>
  <si>
    <t>zero</t>
  </si>
  <si>
    <t>Total Dist</t>
  </si>
  <si>
    <t>2 school codes of 5415</t>
  </si>
  <si>
    <t>State Education Fund</t>
  </si>
  <si>
    <t>Fund 22A0</t>
  </si>
  <si>
    <t>THE STEAD SCHOOL</t>
  </si>
  <si>
    <t>FRENCH AMERICAN SCHOOL OF DENVER</t>
  </si>
  <si>
    <t>DSST: ELEVATE NORTHEAST HIGH SCHOOL</t>
  </si>
  <si>
    <t xml:space="preserve"> ROCKY MOUNTAIN PREP FEDERAL </t>
  </si>
  <si>
    <t xml:space="preserve"> ROCKY MOUNTAIN PREP GREEN VALLEY RANCH </t>
  </si>
  <si>
    <t xml:space="preserve"> ROCKY MOUNTAIN PREP NOEL </t>
  </si>
  <si>
    <t xml:space="preserve"> ROCKY MOUNTAIN PREP RISE </t>
  </si>
  <si>
    <t xml:space="preserve"> ROCKY MOUNTAIN PREP RUBY HILL </t>
  </si>
  <si>
    <t xml:space="preserve"> ROCKY MOUNTAIN PREP SMART </t>
  </si>
  <si>
    <t xml:space="preserve"> ROCKY MOUNTAIN PREP SUNNYSIDE </t>
  </si>
  <si>
    <t xml:space="preserve"> ROCKY MOUNTAIN PREP WESTWOOD</t>
  </si>
  <si>
    <t>PARKER CORE KNOWLEDGE</t>
  </si>
  <si>
    <t>ORTON ACADEMY</t>
  </si>
  <si>
    <t>JAMES IRWIN ELEMENTARY SCHOOL - CANADA DRIVE</t>
  </si>
  <si>
    <t>TWO RIVERS COMMUNITY SCHOOL</t>
  </si>
  <si>
    <t xml:space="preserve">JEFFERSON ACADEMY COAL CREEK </t>
  </si>
  <si>
    <t>JEFFERSON CHARTER ACADEMY JUNIOR HIGH</t>
  </si>
  <si>
    <t>JEFFERSON CHARTER ACADEMY SENIOR HIGH SCHOOL</t>
  </si>
  <si>
    <t>SUMMIT ACADEMY</t>
  </si>
  <si>
    <t>WILDFLOWER MONTESSORI PUBLIC SCHOOL OF COLORADO GRAND VALLEY</t>
  </si>
  <si>
    <t>GRAND PEAK ACADEMY (PREVIOUSLY IMAGINE CLASSICAL)</t>
  </si>
  <si>
    <t xml:space="preserve"> POWER TECHNICAL (W/JAMES IRWIN)</t>
  </si>
  <si>
    <t>FIRESTONE CHARTER ACADEMY</t>
  </si>
  <si>
    <t>TWIN PEAKS CLASSICAL ACADEMY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</si>
  <si>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Jul 2025</t>
  </si>
  <si>
    <t>PER PUPIL DISTRIBUTION $42,232,780.35 DIVIDED BY PROJECTED FTE</t>
  </si>
  <si>
    <t>CIVICA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</si>
</sst>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yy;@"/>
    <numFmt numFmtId="165" formatCode="_(&quot;$&quot;* #,##0.0000_);_(&quot;$&quot;* \(#,##0.0000\);_(&quot;$&quot;* &quot;-&quot;??_);_(@_)"/>
    <numFmt numFmtId="166" formatCode="_(* #,##0_);_(* \(#,##0\);_(* &quot;-&quot;??_);_(@_)"/>
  </numFmts>
  <fonts count="19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8"/>
      <name val="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</font>
    <font>
      <sz val="10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43" fontId="3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9" fillId="0" borderId="0"/>
    <xf numFmtId="0" fontId="16" fillId="0" borderId="0"/>
  </cellStyleXfs>
  <cellXfs count="66">
    <xf numFmtId="0" fontId="0" fillId="0" borderId="0" xfId="0"/>
    <xf numFmtId="43" fontId="0" fillId="0" borderId="0" xfId="1" applyFont="1" applyFill="1"/>
    <xf numFmtId="43" fontId="0" fillId="0" borderId="0" xfId="1" applyFont="1" applyFill="1" applyAlignment="1">
      <alignment horizontal="center"/>
    </xf>
    <xf numFmtId="43" fontId="0" fillId="0" borderId="0" xfId="1" quotePrefix="1" applyFont="1" applyFill="1"/>
    <xf numFmtId="43" fontId="5" fillId="0" borderId="0" xfId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43" fontId="5" fillId="0" borderId="0" xfId="1" applyFont="1" applyFill="1" applyAlignment="1">
      <alignment horizontal="center" wrapText="1"/>
    </xf>
    <xf numFmtId="43" fontId="4" fillId="0" borderId="0" xfId="1" applyFont="1" applyFill="1"/>
    <xf numFmtId="43" fontId="4" fillId="2" borderId="0" xfId="1" applyFont="1" applyFill="1"/>
    <xf numFmtId="43" fontId="0" fillId="0" borderId="0" xfId="1" applyFont="1" applyFill="1" applyAlignment="1"/>
    <xf numFmtId="43" fontId="4" fillId="0" borderId="0" xfId="1" applyFont="1" applyFill="1" applyAlignment="1">
      <alignment horizontal="right"/>
    </xf>
    <xf numFmtId="165" fontId="4" fillId="0" borderId="1" xfId="2" applyNumberFormat="1" applyFont="1" applyFill="1" applyBorder="1"/>
    <xf numFmtId="44" fontId="4" fillId="2" borderId="0" xfId="2" applyFont="1" applyFill="1"/>
    <xf numFmtId="44" fontId="4" fillId="2" borderId="1" xfId="2" applyFont="1" applyFill="1" applyBorder="1"/>
    <xf numFmtId="166" fontId="5" fillId="0" borderId="0" xfId="1" applyNumberFormat="1" applyFont="1" applyFill="1" applyAlignment="1">
      <alignment horizontal="center"/>
    </xf>
    <xf numFmtId="166" fontId="0" fillId="0" borderId="0" xfId="1" applyNumberFormat="1" applyFont="1" applyFill="1"/>
    <xf numFmtId="166" fontId="4" fillId="2" borderId="0" xfId="1" applyNumberFormat="1" applyFont="1" applyFill="1"/>
    <xf numFmtId="166" fontId="0" fillId="0" borderId="0" xfId="1" applyNumberFormat="1" applyFont="1" applyFill="1" applyAlignment="1"/>
    <xf numFmtId="166" fontId="4" fillId="0" borderId="0" xfId="1" applyNumberFormat="1" applyFont="1" applyFill="1"/>
    <xf numFmtId="43" fontId="6" fillId="0" borderId="0" xfId="1" applyFont="1" applyFill="1"/>
    <xf numFmtId="43" fontId="6" fillId="0" borderId="0" xfId="1" applyFont="1" applyFill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1" applyFont="1" applyFill="1" applyAlignment="1">
      <alignment horizontal="center" wrapText="1"/>
    </xf>
    <xf numFmtId="49" fontId="0" fillId="0" borderId="0" xfId="1" applyNumberFormat="1" applyFont="1" applyFill="1"/>
    <xf numFmtId="49" fontId="0" fillId="0" borderId="0" xfId="1" quotePrefix="1" applyNumberFormat="1" applyFont="1" applyFill="1"/>
    <xf numFmtId="44" fontId="4" fillId="2" borderId="0" xfId="2" quotePrefix="1" applyFont="1" applyFill="1"/>
    <xf numFmtId="43" fontId="0" fillId="0" borderId="0" xfId="1" applyFont="1"/>
    <xf numFmtId="165" fontId="4" fillId="0" borderId="0" xfId="2" applyNumberFormat="1" applyFont="1" applyFill="1" applyBorder="1"/>
    <xf numFmtId="0" fontId="10" fillId="0" borderId="0" xfId="4" applyFont="1" applyAlignment="1">
      <alignment wrapText="1"/>
    </xf>
    <xf numFmtId="16" fontId="0" fillId="0" borderId="0" xfId="0" quotePrefix="1" applyNumberFormat="1"/>
    <xf numFmtId="0" fontId="10" fillId="0" borderId="4" xfId="4" applyFont="1" applyBorder="1"/>
    <xf numFmtId="0" fontId="10" fillId="0" borderId="0" xfId="4" applyFont="1"/>
    <xf numFmtId="44" fontId="4" fillId="0" borderId="0" xfId="2" applyFont="1" applyFill="1"/>
    <xf numFmtId="0" fontId="10" fillId="0" borderId="4" xfId="5" applyFont="1" applyBorder="1" applyAlignment="1">
      <alignment wrapText="1"/>
    </xf>
    <xf numFmtId="0" fontId="10" fillId="0" borderId="0" xfId="5" applyFont="1" applyAlignment="1">
      <alignment wrapText="1"/>
    </xf>
    <xf numFmtId="49" fontId="13" fillId="0" borderId="0" xfId="3" applyNumberFormat="1" applyFont="1"/>
    <xf numFmtId="49" fontId="12" fillId="0" borderId="0" xfId="3" applyNumberFormat="1" applyFont="1"/>
    <xf numFmtId="166" fontId="4" fillId="2" borderId="0" xfId="1" quotePrefix="1" applyNumberFormat="1" applyFont="1" applyFill="1"/>
    <xf numFmtId="0" fontId="17" fillId="0" borderId="3" xfId="20" applyFont="1" applyBorder="1" applyAlignment="1">
      <alignment horizontal="right" wrapText="1"/>
    </xf>
    <xf numFmtId="0" fontId="17" fillId="0" borderId="3" xfId="20" applyFont="1" applyBorder="1" applyAlignment="1">
      <alignment wrapText="1"/>
    </xf>
    <xf numFmtId="0" fontId="8" fillId="0" borderId="0" xfId="5" applyFont="1"/>
    <xf numFmtId="0" fontId="8" fillId="0" borderId="4" xfId="5" applyFont="1" applyBorder="1" applyAlignment="1">
      <alignment wrapText="1"/>
    </xf>
    <xf numFmtId="0" fontId="8" fillId="0" borderId="4" xfId="4" applyFont="1" applyBorder="1"/>
    <xf numFmtId="0" fontId="8" fillId="0" borderId="0" xfId="4" applyFont="1" applyAlignment="1">
      <alignment wrapText="1"/>
    </xf>
    <xf numFmtId="0" fontId="8" fillId="0" borderId="0" xfId="5" applyFont="1" applyAlignment="1">
      <alignment wrapText="1"/>
    </xf>
    <xf numFmtId="43" fontId="0" fillId="5" borderId="0" xfId="1" applyFont="1" applyFill="1"/>
    <xf numFmtId="0" fontId="17" fillId="0" borderId="3" xfId="21" applyFont="1" applyBorder="1"/>
    <xf numFmtId="0" fontId="17" fillId="0" borderId="0" xfId="20" applyFont="1" applyAlignment="1">
      <alignment horizontal="right" wrapText="1"/>
    </xf>
    <xf numFmtId="0" fontId="17" fillId="0" borderId="0" xfId="20" applyFont="1" applyAlignment="1">
      <alignment wrapText="1"/>
    </xf>
    <xf numFmtId="0" fontId="18" fillId="0" borderId="0" xfId="20" applyFont="1"/>
    <xf numFmtId="0" fontId="8" fillId="0" borderId="3" xfId="22" applyFont="1" applyBorder="1" applyAlignment="1">
      <alignment wrapText="1"/>
    </xf>
    <xf numFmtId="0" fontId="17" fillId="4" borderId="2" xfId="23" applyFont="1" applyFill="1" applyBorder="1" applyAlignment="1">
      <alignment horizontal="center"/>
    </xf>
    <xf numFmtId="0" fontId="17" fillId="0" borderId="3" xfId="23" applyFont="1" applyBorder="1" applyAlignment="1">
      <alignment horizontal="right" wrapText="1"/>
    </xf>
    <xf numFmtId="0" fontId="17" fillId="0" borderId="3" xfId="23" applyFont="1" applyBorder="1" applyAlignment="1">
      <alignment wrapText="1"/>
    </xf>
    <xf numFmtId="0" fontId="17" fillId="0" borderId="4" xfId="23" applyFont="1" applyBorder="1" applyAlignment="1">
      <alignment wrapText="1"/>
    </xf>
    <xf numFmtId="0" fontId="8" fillId="0" borderId="4" xfId="23" applyFont="1" applyBorder="1" applyAlignment="1">
      <alignment wrapText="1"/>
    </xf>
    <xf numFmtId="43" fontId="17" fillId="0" borderId="3" xfId="1" applyFont="1" applyFill="1" applyBorder="1" applyAlignment="1">
      <alignment horizontal="right" wrapText="1"/>
    </xf>
    <xf numFmtId="43" fontId="17" fillId="3" borderId="3" xfId="1" applyFont="1" applyFill="1" applyBorder="1" applyAlignment="1">
      <alignment horizontal="right" wrapText="1"/>
    </xf>
    <xf numFmtId="43" fontId="0" fillId="0" borderId="0" xfId="0" applyNumberFormat="1"/>
    <xf numFmtId="43" fontId="17" fillId="6" borderId="3" xfId="1" applyFont="1" applyFill="1" applyBorder="1" applyAlignment="1">
      <alignment horizontal="right" wrapText="1"/>
    </xf>
    <xf numFmtId="44" fontId="0" fillId="0" borderId="0" xfId="2" applyFont="1"/>
    <xf numFmtId="164" fontId="5" fillId="3" borderId="0" xfId="1" applyNumberFormat="1" applyFont="1" applyFill="1" applyAlignment="1">
      <alignment horizontal="center" wrapText="1"/>
    </xf>
    <xf numFmtId="0" fontId="0" fillId="0" borderId="0" xfId="1" applyNumberFormat="1" applyFont="1" applyFill="1" applyAlignment="1">
      <alignment horizontal="left"/>
    </xf>
  </cellXfs>
  <cellStyles count="24">
    <cellStyle name="Comma" xfId="1" builtinId="3"/>
    <cellStyle name="Comma 2" xfId="6" xr:uid="{86955ED2-E13F-4887-9E7B-551A8DE6399E}"/>
    <cellStyle name="Comma 2 2" xfId="9" xr:uid="{A69B08DA-AD62-4FFA-BF1B-A8B44168B8E6}"/>
    <cellStyle name="Comma 3" xfId="8" xr:uid="{759A61C9-35EC-42A0-9D1F-636324352B65}"/>
    <cellStyle name="Currency" xfId="2" builtinId="4"/>
    <cellStyle name="Normal" xfId="0" builtinId="0"/>
    <cellStyle name="Normal 10" xfId="19" xr:uid="{D6CDBB1D-8B47-4D62-AA72-94EA9644AACF}"/>
    <cellStyle name="Normal 11" xfId="7" xr:uid="{3C00A31A-C34F-4219-9CFC-94516C141E38}"/>
    <cellStyle name="Normal 2" xfId="3" xr:uid="{0B88A866-6DF5-4789-92FC-05532FE7B1E8}"/>
    <cellStyle name="Normal 2 2" xfId="10" xr:uid="{6352AA69-1D62-40D1-ADD7-023A3C0B47BA}"/>
    <cellStyle name="Normal 3" xfId="11" xr:uid="{B3213905-3BB7-4A5C-9C38-A5CE3231C800}"/>
    <cellStyle name="Normal 4" xfId="12" xr:uid="{43D967E3-3356-4659-B21B-FAA2BF65BE94}"/>
    <cellStyle name="Normal 5" xfId="13" xr:uid="{B442033A-8469-4404-B585-47DE292BB427}"/>
    <cellStyle name="Normal 5 2" xfId="14" xr:uid="{2BD1F67E-3FFC-4201-B375-66121AD395E3}"/>
    <cellStyle name="Normal 6" xfId="15" xr:uid="{49713315-4119-4355-BE3C-C4431297009A}"/>
    <cellStyle name="Normal 7" xfId="16" xr:uid="{A124B9EB-465E-490B-8111-74FB759F44DF}"/>
    <cellStyle name="Normal 8" xfId="17" xr:uid="{6436ABB7-0EED-4297-9FBC-7A426C60A6A4}"/>
    <cellStyle name="Normal 9" xfId="18" xr:uid="{C8305AE0-95FD-4558-B75A-EC310D5F2A0A}"/>
    <cellStyle name="Normal_New Schools" xfId="21" xr:uid="{54E2C559-05C4-42BC-BD0E-98F4FF013DA5}"/>
    <cellStyle name="Normal_New Schools_1" xfId="22" xr:uid="{7A710625-3B35-4A3B-B4D1-180B1D15E63D}"/>
    <cellStyle name="Normal_Oct_FY2122_FTE" xfId="4" xr:uid="{A0D944FC-76E0-4F7A-B8D4-FE8F681D4B92}"/>
    <cellStyle name="Normal_Oct_FY2223_FTE" xfId="5" xr:uid="{D65F9890-F3C8-4A94-85B0-307A63A4DADC}"/>
    <cellStyle name="Normal_Oct_FY2324_FTE" xfId="20" xr:uid="{622F4374-0605-4538-AAE9-32E76E289252}"/>
    <cellStyle name="Normal_Oct_FY2425_FTE" xfId="23" xr:uid="{F87941B3-AA11-45C4-BC9F-50BA2C4C7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C17"/>
  <sheetViews>
    <sheetView workbookViewId="0">
      <selection activeCell="B28" sqref="B28"/>
    </sheetView>
  </sheetViews>
  <sheetFormatPr defaultRowHeight="15.75" x14ac:dyDescent="0.25"/>
  <cols>
    <col min="1" max="1" width="4.25" style="21" bestFit="1" customWidth="1"/>
    <col min="2" max="2" width="40" bestFit="1" customWidth="1"/>
    <col min="3" max="3" width="120.75" bestFit="1" customWidth="1"/>
  </cols>
  <sheetData>
    <row r="1" spans="1:3" x14ac:dyDescent="0.25">
      <c r="B1" t="s">
        <v>609</v>
      </c>
    </row>
    <row r="3" spans="1:3" x14ac:dyDescent="0.25">
      <c r="A3" s="23" t="s">
        <v>602</v>
      </c>
      <c r="B3" s="24" t="s">
        <v>603</v>
      </c>
    </row>
    <row r="4" spans="1:3" x14ac:dyDescent="0.25">
      <c r="A4" s="21">
        <v>1</v>
      </c>
      <c r="B4" t="s">
        <v>604</v>
      </c>
    </row>
    <row r="5" spans="1:3" x14ac:dyDescent="0.25">
      <c r="B5" s="22" t="s">
        <v>605</v>
      </c>
      <c r="C5" t="s">
        <v>607</v>
      </c>
    </row>
    <row r="6" spans="1:3" x14ac:dyDescent="0.25">
      <c r="B6" s="22" t="s">
        <v>606</v>
      </c>
      <c r="C6" t="s">
        <v>608</v>
      </c>
    </row>
    <row r="7" spans="1:3" x14ac:dyDescent="0.25">
      <c r="A7" s="21">
        <v>2</v>
      </c>
      <c r="B7" t="s">
        <v>610</v>
      </c>
    </row>
    <row r="8" spans="1:3" x14ac:dyDescent="0.25">
      <c r="B8" s="22" t="s">
        <v>611</v>
      </c>
      <c r="C8" t="s">
        <v>612</v>
      </c>
    </row>
    <row r="9" spans="1:3" x14ac:dyDescent="0.25">
      <c r="B9" s="22" t="s">
        <v>613</v>
      </c>
      <c r="C9" t="s">
        <v>614</v>
      </c>
    </row>
    <row r="10" spans="1:3" x14ac:dyDescent="0.25">
      <c r="A10" s="21">
        <v>3</v>
      </c>
      <c r="B10" t="s">
        <v>615</v>
      </c>
    </row>
    <row r="11" spans="1:3" x14ac:dyDescent="0.25">
      <c r="B11" s="22" t="s">
        <v>616</v>
      </c>
    </row>
    <row r="12" spans="1:3" x14ac:dyDescent="0.25">
      <c r="B12" s="22" t="s">
        <v>617</v>
      </c>
      <c r="C12" t="s">
        <v>618</v>
      </c>
    </row>
    <row r="13" spans="1:3" x14ac:dyDescent="0.25">
      <c r="B13" s="22" t="s">
        <v>619</v>
      </c>
    </row>
    <row r="14" spans="1:3" x14ac:dyDescent="0.25">
      <c r="B14" s="22" t="s">
        <v>620</v>
      </c>
    </row>
    <row r="15" spans="1:3" x14ac:dyDescent="0.25">
      <c r="A15" s="21">
        <v>4</v>
      </c>
      <c r="B15" t="s">
        <v>621</v>
      </c>
    </row>
    <row r="16" spans="1:3" x14ac:dyDescent="0.25">
      <c r="B16" s="22" t="s">
        <v>622</v>
      </c>
    </row>
    <row r="17" spans="2:2" x14ac:dyDescent="0.25">
      <c r="B17" s="22" t="s">
        <v>623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297"/>
  <sheetViews>
    <sheetView tabSelected="1" zoomScale="90" zoomScaleNormal="90" workbookViewId="0">
      <pane xSplit="5" ySplit="2" topLeftCell="O3" activePane="bottomRight" state="frozen"/>
      <selection pane="topRight" activeCell="F1" sqref="F1"/>
      <selection pane="bottomLeft" activeCell="A3" sqref="A3"/>
      <selection pane="bottomRight" activeCell="A2" sqref="A2"/>
    </sheetView>
  </sheetViews>
  <sheetFormatPr defaultColWidth="8.75" defaultRowHeight="15.75" x14ac:dyDescent="0.25"/>
  <cols>
    <col min="1" max="1" width="15.625" style="1" bestFit="1" customWidth="1"/>
    <col min="2" max="2" width="11.25" style="1" customWidth="1"/>
    <col min="3" max="3" width="27.25" style="1" customWidth="1"/>
    <col min="4" max="4" width="21.625" style="1" bestFit="1" customWidth="1"/>
    <col min="5" max="5" width="62.125" style="1" customWidth="1"/>
    <col min="6" max="6" width="10.75" style="1" bestFit="1" customWidth="1"/>
    <col min="7" max="9" width="10.75" style="1" customWidth="1"/>
    <col min="10" max="10" width="15.625" style="1" bestFit="1" customWidth="1"/>
    <col min="11" max="11" width="15" style="15" bestFit="1" customWidth="1"/>
    <col min="12" max="12" width="30.25" style="1" bestFit="1" customWidth="1"/>
    <col min="13" max="13" width="19.75" style="1" bestFit="1" customWidth="1"/>
    <col min="14" max="14" width="13.25" style="1" bestFit="1" customWidth="1"/>
    <col min="15" max="26" width="15.75" style="1" customWidth="1"/>
    <col min="27" max="27" width="22" style="1" bestFit="1" customWidth="1"/>
    <col min="28" max="28" width="23.625" style="1" bestFit="1" customWidth="1"/>
    <col min="29" max="29" width="14.5" style="1" customWidth="1"/>
    <col min="30" max="30" width="11.5" style="1" bestFit="1" customWidth="1"/>
    <col min="31" max="31" width="16.25" style="1" bestFit="1" customWidth="1"/>
    <col min="32" max="32" width="12.25" style="1" bestFit="1" customWidth="1"/>
    <col min="33" max="33" width="12.5" style="1" bestFit="1" customWidth="1"/>
    <col min="34" max="34" width="10.5" style="1" bestFit="1" customWidth="1"/>
    <col min="35" max="16384" width="8.75" style="1"/>
  </cols>
  <sheetData>
    <row r="1" spans="1:31" x14ac:dyDescent="0.25">
      <c r="O1" s="1">
        <v>12</v>
      </c>
      <c r="P1" s="1">
        <f>O1-1</f>
        <v>11</v>
      </c>
      <c r="Q1" s="1">
        <f t="shared" ref="Q1:Z1" si="0">P1-1</f>
        <v>10</v>
      </c>
      <c r="R1" s="1">
        <f t="shared" si="0"/>
        <v>9</v>
      </c>
      <c r="S1" s="1">
        <f t="shared" si="0"/>
        <v>8</v>
      </c>
      <c r="T1" s="1">
        <f t="shared" si="0"/>
        <v>7</v>
      </c>
      <c r="U1" s="1">
        <f t="shared" si="0"/>
        <v>6</v>
      </c>
      <c r="V1" s="1">
        <f t="shared" si="0"/>
        <v>5</v>
      </c>
      <c r="W1" s="1">
        <f t="shared" si="0"/>
        <v>4</v>
      </c>
      <c r="X1" s="1">
        <f t="shared" si="0"/>
        <v>3</v>
      </c>
      <c r="Y1" s="1">
        <f t="shared" si="0"/>
        <v>2</v>
      </c>
      <c r="Z1" s="1">
        <f t="shared" si="0"/>
        <v>1</v>
      </c>
    </row>
    <row r="2" spans="1:31" s="2" customFormat="1" ht="148.5" customHeight="1" x14ac:dyDescent="0.5500000000000000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6" t="s">
        <v>624</v>
      </c>
      <c r="G2" s="6" t="s">
        <v>625</v>
      </c>
      <c r="H2" s="6" t="s">
        <v>626</v>
      </c>
      <c r="I2" s="6" t="s">
        <v>627</v>
      </c>
      <c r="J2" s="4" t="s">
        <v>5</v>
      </c>
      <c r="K2" s="14" t="s">
        <v>6</v>
      </c>
      <c r="L2" s="4" t="s">
        <v>7</v>
      </c>
      <c r="M2" s="4" t="s">
        <v>8</v>
      </c>
      <c r="N2" s="4" t="s">
        <v>9</v>
      </c>
      <c r="O2" s="64" t="s">
        <v>1107</v>
      </c>
      <c r="P2" s="5">
        <v>45870</v>
      </c>
      <c r="Q2" s="5">
        <v>45901</v>
      </c>
      <c r="R2" s="5">
        <v>45931</v>
      </c>
      <c r="S2" s="5">
        <v>45962</v>
      </c>
      <c r="T2" s="5">
        <v>45992</v>
      </c>
      <c r="U2" s="5">
        <v>46023</v>
      </c>
      <c r="V2" s="5">
        <v>46054</v>
      </c>
      <c r="W2" s="5">
        <v>46082</v>
      </c>
      <c r="X2" s="5">
        <v>46113</v>
      </c>
      <c r="Y2" s="5">
        <v>46143</v>
      </c>
      <c r="Z2" s="5">
        <v>46174</v>
      </c>
      <c r="AA2" s="4" t="s">
        <v>10</v>
      </c>
      <c r="AB2" s="6" t="s">
        <v>598</v>
      </c>
      <c r="AC2" s="6" t="s">
        <v>1064</v>
      </c>
      <c r="AD2" s="2" t="s">
        <v>600</v>
      </c>
      <c r="AE2" s="25" t="s">
        <v>666</v>
      </c>
    </row>
    <row r="3" spans="1:31" x14ac:dyDescent="0.25">
      <c r="A3" s="1" t="s">
        <v>11</v>
      </c>
      <c r="B3" s="1" t="s">
        <v>12</v>
      </c>
      <c r="C3" s="1" t="s">
        <v>13</v>
      </c>
      <c r="D3" s="1" t="s">
        <v>524</v>
      </c>
      <c r="E3" s="1" t="s">
        <v>14</v>
      </c>
      <c r="F3" s="1" t="s">
        <v>628</v>
      </c>
      <c r="O3" s="1">
        <v>5889.54</v>
      </c>
      <c r="P3" s="1">
        <f>ROUND(($AA3-SUM($O3:O3))/P$1,2)</f>
        <v>5889.54</v>
      </c>
      <c r="Q3" s="1">
        <f>ROUND(($AA3-SUM($O3:P3))/Q$1,2)</f>
        <v>5889.54</v>
      </c>
      <c r="R3" s="1">
        <f>ROUND(($AA3-SUM($O3:Q3))/R$1,2)</f>
        <v>5889.54</v>
      </c>
      <c r="S3" s="1">
        <f>ROUND(($AA3-SUM($O3:R3))/S$1,2)</f>
        <v>5889.54</v>
      </c>
      <c r="T3" s="1">
        <f>ROUND(($AA3-SUM($O3:S3))/T$1,2)</f>
        <v>5889.53</v>
      </c>
      <c r="U3" s="1">
        <f>ROUND(($AA3-SUM($O3:T3))/U$1,2)</f>
        <v>5889.54</v>
      </c>
      <c r="V3" s="1">
        <f>ROUND(($AA3-SUM($O3:U3))/V$1,2)</f>
        <v>5889.53</v>
      </c>
      <c r="W3" s="1">
        <f>ROUND(($AA3-SUM($O3:V3))/W$1,2)</f>
        <v>5889.54</v>
      </c>
      <c r="X3" s="1">
        <f>ROUND(($AA3-SUM($O3:W3))/X$1,2)</f>
        <v>5889.53</v>
      </c>
      <c r="Y3" s="1">
        <f>ROUND(($AA3-SUM($O3:X3))/Y$1,2)</f>
        <v>5889.54</v>
      </c>
      <c r="Z3" s="1">
        <f>ROUND(($AA3-SUM($O3:Y3))/Z$1,2)</f>
        <v>5889.53</v>
      </c>
      <c r="AA3" s="1">
        <f>IF(F3="NO",ROUND($AC3*AB$293,2),ROUND($AC3/2*AB$293,2))</f>
        <v>70674.44</v>
      </c>
      <c r="AB3" s="1">
        <f>IF(F3="NO",AC3,AC3/2)</f>
        <v>184</v>
      </c>
      <c r="AC3" s="1">
        <f>VLOOKUP(D3,Oct_FY2425_FTE!D:F,3,0)</f>
        <v>184</v>
      </c>
      <c r="AD3" s="1">
        <f>AA3-SUM(O3:Z3)</f>
        <v>0</v>
      </c>
    </row>
    <row r="4" spans="1:31" x14ac:dyDescent="0.25">
      <c r="A4" s="1" t="s">
        <v>11</v>
      </c>
      <c r="B4" s="1" t="s">
        <v>12</v>
      </c>
      <c r="C4" s="1" t="s">
        <v>13</v>
      </c>
      <c r="D4" s="1" t="s">
        <v>15</v>
      </c>
      <c r="E4" s="1" t="s">
        <v>16</v>
      </c>
      <c r="F4" s="1" t="s">
        <v>597</v>
      </c>
      <c r="O4" s="1">
        <v>47308.34</v>
      </c>
      <c r="P4" s="1">
        <f>ROUND(($AA4-SUM($O4:O4))/P$1,2)</f>
        <v>47308.34</v>
      </c>
      <c r="Q4" s="1">
        <f>ROUND(($AA4-SUM($O4:P4))/Q$1,2)</f>
        <v>47308.34</v>
      </c>
      <c r="R4" s="1">
        <f>ROUND(($AA4-SUM($O4:Q4))/R$1,2)</f>
        <v>47308.34</v>
      </c>
      <c r="S4" s="1">
        <f>ROUND(($AA4-SUM($O4:R4))/S$1,2)</f>
        <v>47308.34</v>
      </c>
      <c r="T4" s="1">
        <f>ROUND(($AA4-SUM($O4:S4))/T$1,2)</f>
        <v>47308.34</v>
      </c>
      <c r="U4" s="1">
        <f>ROUND(($AA4-SUM($O4:T4))/U$1,2)</f>
        <v>47308.34</v>
      </c>
      <c r="V4" s="1">
        <f>ROUND(($AA4-SUM($O4:U4))/V$1,2)</f>
        <v>47308.34</v>
      </c>
      <c r="W4" s="1">
        <f>ROUND(($AA4-SUM($O4:V4))/W$1,2)</f>
        <v>47308.35</v>
      </c>
      <c r="X4" s="1">
        <f>ROUND(($AA4-SUM($O4:W4))/X$1,2)</f>
        <v>47308.34</v>
      </c>
      <c r="Y4" s="1">
        <f>ROUND(($AA4-SUM($O4:X4))/Y$1,2)</f>
        <v>47308.35</v>
      </c>
      <c r="Z4" s="1">
        <f>ROUND(($AA4-SUM($O4:Y4))/Z$1,2)</f>
        <v>47308.34</v>
      </c>
      <c r="AA4" s="1">
        <f>IF(F4="NO",ROUND($AC4*AB$293,2),ROUND($AC4/2*AB$293,2))</f>
        <v>567700.1</v>
      </c>
      <c r="AB4" s="1">
        <f>IF(F4="NO",AC4,AC4/2)</f>
        <v>1478</v>
      </c>
      <c r="AC4" s="1">
        <f>VLOOKUP(D4,Oct_FY2425_FTE!D:F,3,0)</f>
        <v>1478</v>
      </c>
      <c r="AD4" s="1">
        <f t="shared" ref="AD4:AD65" si="1">AA4-SUM(O4:Z4)</f>
        <v>0</v>
      </c>
    </row>
    <row r="5" spans="1:31" x14ac:dyDescent="0.25">
      <c r="A5" s="1" t="s">
        <v>11</v>
      </c>
      <c r="B5" s="1" t="s">
        <v>12</v>
      </c>
      <c r="C5" s="1" t="s">
        <v>13</v>
      </c>
      <c r="D5" s="1" t="s">
        <v>17</v>
      </c>
      <c r="E5" s="1" t="s">
        <v>18</v>
      </c>
      <c r="F5" s="1" t="s">
        <v>597</v>
      </c>
      <c r="O5" s="1">
        <v>50221.1</v>
      </c>
      <c r="P5" s="1">
        <f>ROUND(($AA5-SUM($O5:O5))/P$1,2)</f>
        <v>50221.1</v>
      </c>
      <c r="Q5" s="1">
        <f>ROUND(($AA5-SUM($O5:P5))/Q$1,2)</f>
        <v>50221.1</v>
      </c>
      <c r="R5" s="1">
        <f>ROUND(($AA5-SUM($O5:Q5))/R$1,2)</f>
        <v>50221.1</v>
      </c>
      <c r="S5" s="1">
        <f>ROUND(($AA5-SUM($O5:R5))/S$1,2)</f>
        <v>50221.1</v>
      </c>
      <c r="T5" s="1">
        <f>ROUND(($AA5-SUM($O5:S5))/T$1,2)</f>
        <v>50221.1</v>
      </c>
      <c r="U5" s="1">
        <f>ROUND(($AA5-SUM($O5:T5))/U$1,2)</f>
        <v>50221.1</v>
      </c>
      <c r="V5" s="1">
        <f>ROUND(($AA5-SUM($O5:U5))/V$1,2)</f>
        <v>50221.1</v>
      </c>
      <c r="W5" s="1">
        <f>ROUND(($AA5-SUM($O5:V5))/W$1,2)</f>
        <v>50221.1</v>
      </c>
      <c r="X5" s="1">
        <f>ROUND(($AA5-SUM($O5:W5))/X$1,2)</f>
        <v>50221.1</v>
      </c>
      <c r="Y5" s="1">
        <f>ROUND(($AA5-SUM($O5:X5))/Y$1,2)</f>
        <v>50221.11</v>
      </c>
      <c r="Z5" s="1">
        <f>ROUND(($AA5-SUM($O5:Y5))/Z$1,2)</f>
        <v>50221.1</v>
      </c>
      <c r="AA5" s="1">
        <f>IF(F5="NO",ROUND($AC5*AB$293,2),ROUND($AC5/2*AB$293,2))</f>
        <v>602653.21</v>
      </c>
      <c r="AB5" s="1">
        <f>IF(F5="NO",AC5,AC5/2)</f>
        <v>1569</v>
      </c>
      <c r="AC5" s="1">
        <f>VLOOKUP(D5,Oct_FY2425_FTE!D:F,3,0)</f>
        <v>1569</v>
      </c>
      <c r="AD5" s="1">
        <f t="shared" si="1"/>
        <v>0</v>
      </c>
    </row>
    <row r="6" spans="1:31" x14ac:dyDescent="0.25">
      <c r="A6" s="1" t="s">
        <v>11</v>
      </c>
      <c r="B6" s="1" t="s">
        <v>12</v>
      </c>
      <c r="C6" s="1" t="s">
        <v>13</v>
      </c>
      <c r="D6" s="1" t="s">
        <v>19</v>
      </c>
      <c r="E6" s="1" t="s">
        <v>20</v>
      </c>
      <c r="F6" s="1" t="s">
        <v>597</v>
      </c>
      <c r="O6" s="1">
        <v>17252.5</v>
      </c>
      <c r="P6" s="1">
        <f>ROUND(($AA6-SUM($O6:O6))/P$1,2)</f>
        <v>17252.5</v>
      </c>
      <c r="Q6" s="1">
        <f>ROUND(($AA6-SUM($O6:P6))/Q$1,2)</f>
        <v>17252.5</v>
      </c>
      <c r="R6" s="1">
        <f>ROUND(($AA6-SUM($O6:Q6))/R$1,2)</f>
        <v>17252.5</v>
      </c>
      <c r="S6" s="1">
        <f>ROUND(($AA6-SUM($O6:R6))/S$1,2)</f>
        <v>17252.5</v>
      </c>
      <c r="T6" s="1">
        <f>ROUND(($AA6-SUM($O6:S6))/T$1,2)</f>
        <v>17252.5</v>
      </c>
      <c r="U6" s="1">
        <f>ROUND(($AA6-SUM($O6:T6))/U$1,2)</f>
        <v>17252.5</v>
      </c>
      <c r="V6" s="1">
        <f>ROUND(($AA6-SUM($O6:U6))/V$1,2)</f>
        <v>17252.5</v>
      </c>
      <c r="W6" s="1">
        <f>ROUND(($AA6-SUM($O6:V6))/W$1,2)</f>
        <v>17252.5</v>
      </c>
      <c r="X6" s="1">
        <f>ROUND(($AA6-SUM($O6:W6))/X$1,2)</f>
        <v>17252.5</v>
      </c>
      <c r="Y6" s="1">
        <f>ROUND(($AA6-SUM($O6:X6))/Y$1,2)</f>
        <v>17252.509999999998</v>
      </c>
      <c r="Z6" s="1">
        <f>ROUND(($AA6-SUM($O6:Y6))/Z$1,2)</f>
        <v>17252.5</v>
      </c>
      <c r="AA6" s="1">
        <f>IF(F6="NO",ROUND($AC6*AB$293,2),ROUND($AC6/2*AB$293,2))</f>
        <v>207030.01</v>
      </c>
      <c r="AB6" s="1">
        <f>IF(F6="NO",AC6,AC6/2)</f>
        <v>539</v>
      </c>
      <c r="AC6" s="1">
        <f>VLOOKUP(D6,Oct_FY2425_FTE!D:F,3,0)</f>
        <v>539</v>
      </c>
      <c r="AD6" s="1">
        <f t="shared" si="1"/>
        <v>0</v>
      </c>
    </row>
    <row r="7" spans="1:31" s="12" customFormat="1" x14ac:dyDescent="0.25">
      <c r="A7" s="12" t="s">
        <v>21</v>
      </c>
      <c r="B7" s="12" t="s">
        <v>12</v>
      </c>
      <c r="C7" s="12" t="s">
        <v>13</v>
      </c>
      <c r="E7" s="12" t="s">
        <v>22</v>
      </c>
      <c r="F7" s="35"/>
      <c r="J7" s="12" t="s">
        <v>11</v>
      </c>
      <c r="K7" s="16" t="str">
        <f>B7</f>
        <v>0020</v>
      </c>
      <c r="L7" s="12" t="s">
        <v>23</v>
      </c>
      <c r="M7" s="12" t="s">
        <v>24</v>
      </c>
      <c r="N7" s="12" t="s">
        <v>40</v>
      </c>
      <c r="O7" s="12">
        <v>120671.48</v>
      </c>
      <c r="P7" s="12">
        <f t="shared" ref="P7:Y7" si="2">SUM(P3:P6)</f>
        <v>120671.48</v>
      </c>
      <c r="Q7" s="12">
        <f t="shared" si="2"/>
        <v>120671.48</v>
      </c>
      <c r="R7" s="12">
        <f t="shared" si="2"/>
        <v>120671.48</v>
      </c>
      <c r="S7" s="12">
        <f t="shared" si="2"/>
        <v>120671.48</v>
      </c>
      <c r="T7" s="12">
        <f t="shared" si="2"/>
        <v>120671.47</v>
      </c>
      <c r="U7" s="12">
        <f t="shared" si="2"/>
        <v>120671.48</v>
      </c>
      <c r="V7" s="12">
        <f t="shared" si="2"/>
        <v>120671.47</v>
      </c>
      <c r="W7" s="12">
        <f t="shared" si="2"/>
        <v>120671.48999999999</v>
      </c>
      <c r="X7" s="12">
        <f t="shared" si="2"/>
        <v>120671.47</v>
      </c>
      <c r="Y7" s="12">
        <f t="shared" si="2"/>
        <v>120671.51</v>
      </c>
      <c r="Z7" s="12">
        <f>SUM(Z3:Z6)</f>
        <v>120671.47</v>
      </c>
      <c r="AA7" s="12">
        <f>SUM(O7:Z7)</f>
        <v>1448057.76</v>
      </c>
      <c r="AB7" s="8">
        <f>SUM(AB3:AB6)</f>
        <v>3770</v>
      </c>
      <c r="AC7" s="8">
        <f>SUM(AC3:AC6)</f>
        <v>3770</v>
      </c>
      <c r="AD7" s="12">
        <f t="shared" si="1"/>
        <v>0</v>
      </c>
    </row>
    <row r="8" spans="1:31" x14ac:dyDescent="0.25">
      <c r="A8" s="1" t="s">
        <v>11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597</v>
      </c>
      <c r="O8" s="1">
        <v>16580.330000000002</v>
      </c>
      <c r="P8" s="1">
        <f>ROUND(($AA8-SUM($O8:O8))/P$1,2)</f>
        <v>16580.32</v>
      </c>
      <c r="Q8" s="1">
        <f>ROUND(($AA8-SUM($O8:P8))/Q$1,2)</f>
        <v>16580.330000000002</v>
      </c>
      <c r="R8" s="1">
        <f>ROUND(($AA8-SUM($O8:Q8))/R$1,2)</f>
        <v>16580.32</v>
      </c>
      <c r="S8" s="1">
        <f>ROUND(($AA8-SUM($O8:R8))/S$1,2)</f>
        <v>16580.330000000002</v>
      </c>
      <c r="T8" s="1">
        <f>ROUND(($AA8-SUM($O8:S8))/T$1,2)</f>
        <v>16580.32</v>
      </c>
      <c r="U8" s="1">
        <f>ROUND(($AA8-SUM($O8:T8))/U$1,2)</f>
        <v>16580.330000000002</v>
      </c>
      <c r="V8" s="1">
        <f>ROUND(($AA8-SUM($O8:U8))/V$1,2)</f>
        <v>16580.32</v>
      </c>
      <c r="W8" s="1">
        <f>ROUND(($AA8-SUM($O8:V8))/W$1,2)</f>
        <v>16580.330000000002</v>
      </c>
      <c r="X8" s="1">
        <f>ROUND(($AA8-SUM($O8:W8))/X$1,2)</f>
        <v>16580.32</v>
      </c>
      <c r="Y8" s="1">
        <f>ROUND(($AA8-SUM($O8:X8))/Y$1,2)</f>
        <v>16580.330000000002</v>
      </c>
      <c r="Z8" s="1">
        <f>ROUND(($AA8-SUM($O8:Y8))/Z$1,2)</f>
        <v>16580.32</v>
      </c>
      <c r="AA8" s="1">
        <f t="shared" ref="AA8:AA13" si="3">IF(F8="NO",ROUND($AC8*AB$293,2),ROUND($AC8/2*AB$293,2))</f>
        <v>198963.9</v>
      </c>
      <c r="AB8" s="1">
        <f t="shared" ref="AB8:AB13" si="4">IF(F8="NO",AC8,AC8/2)</f>
        <v>518</v>
      </c>
      <c r="AC8" s="1">
        <f>VLOOKUP(D8,Oct_FY2425_FTE!D:F,3,0)</f>
        <v>518</v>
      </c>
      <c r="AD8" s="1">
        <f t="shared" si="1"/>
        <v>0</v>
      </c>
    </row>
    <row r="9" spans="1:31" x14ac:dyDescent="0.25">
      <c r="A9" s="1" t="s">
        <v>11</v>
      </c>
      <c r="B9" s="1" t="s">
        <v>26</v>
      </c>
      <c r="C9" s="1" t="s">
        <v>27</v>
      </c>
      <c r="D9" s="1" t="s">
        <v>30</v>
      </c>
      <c r="E9" s="1" t="s">
        <v>31</v>
      </c>
      <c r="F9" s="1" t="s">
        <v>597</v>
      </c>
      <c r="O9" s="1">
        <v>38730.1</v>
      </c>
      <c r="P9" s="1">
        <f>ROUND(($AA9-SUM($O9:O9))/P$1,2)</f>
        <v>38730.1</v>
      </c>
      <c r="Q9" s="1">
        <f>ROUND(($AA9-SUM($O9:P9))/Q$1,2)</f>
        <v>38730.1</v>
      </c>
      <c r="R9" s="1">
        <f>ROUND(($AA9-SUM($O9:Q9))/R$1,2)</f>
        <v>38730.1</v>
      </c>
      <c r="S9" s="1">
        <f>ROUND(($AA9-SUM($O9:R9))/S$1,2)</f>
        <v>38730.11</v>
      </c>
      <c r="T9" s="1">
        <f>ROUND(($AA9-SUM($O9:S9))/T$1,2)</f>
        <v>38730.1</v>
      </c>
      <c r="U9" s="1">
        <f>ROUND(($AA9-SUM($O9:T9))/U$1,2)</f>
        <v>38730.11</v>
      </c>
      <c r="V9" s="1">
        <f>ROUND(($AA9-SUM($O9:U9))/V$1,2)</f>
        <v>38730.1</v>
      </c>
      <c r="W9" s="1">
        <f>ROUND(($AA9-SUM($O9:V9))/W$1,2)</f>
        <v>38730.11</v>
      </c>
      <c r="X9" s="1">
        <f>ROUND(($AA9-SUM($O9:W9))/X$1,2)</f>
        <v>38730.1</v>
      </c>
      <c r="Y9" s="1">
        <f>ROUND(($AA9-SUM($O9:X9))/Y$1,2)</f>
        <v>38730.11</v>
      </c>
      <c r="Z9" s="1">
        <f>ROUND(($AA9-SUM($O9:Y9))/Z$1,2)</f>
        <v>38730.1</v>
      </c>
      <c r="AA9" s="1">
        <f t="shared" si="3"/>
        <v>464761.24</v>
      </c>
      <c r="AB9" s="1">
        <f t="shared" si="4"/>
        <v>1210</v>
      </c>
      <c r="AC9" s="1">
        <f>VLOOKUP(D9,Oct_FY2425_FTE!D:F,3,0)</f>
        <v>1210</v>
      </c>
      <c r="AD9" s="1">
        <f t="shared" si="1"/>
        <v>0</v>
      </c>
    </row>
    <row r="10" spans="1:31" x14ac:dyDescent="0.25">
      <c r="A10" s="1" t="s">
        <v>11</v>
      </c>
      <c r="B10" s="1" t="s">
        <v>26</v>
      </c>
      <c r="C10" s="1" t="s">
        <v>27</v>
      </c>
      <c r="D10" s="1" t="s">
        <v>32</v>
      </c>
      <c r="E10" s="1" t="s">
        <v>33</v>
      </c>
      <c r="F10" s="1" t="s">
        <v>597</v>
      </c>
      <c r="O10" s="1">
        <v>18980.95</v>
      </c>
      <c r="P10" s="1">
        <f>ROUND(($AA10-SUM($O10:O10))/P$1,2)</f>
        <v>18980.95</v>
      </c>
      <c r="Q10" s="1">
        <f>ROUND(($AA10-SUM($O10:P10))/Q$1,2)</f>
        <v>18980.95</v>
      </c>
      <c r="R10" s="1">
        <f>ROUND(($AA10-SUM($O10:Q10))/R$1,2)</f>
        <v>18980.95</v>
      </c>
      <c r="S10" s="1">
        <f>ROUND(($AA10-SUM($O10:R10))/S$1,2)</f>
        <v>18980.95</v>
      </c>
      <c r="T10" s="1">
        <f>ROUND(($AA10-SUM($O10:S10))/T$1,2)</f>
        <v>18980.95</v>
      </c>
      <c r="U10" s="1">
        <f>ROUND(($AA10-SUM($O10:T10))/U$1,2)</f>
        <v>18980.95</v>
      </c>
      <c r="V10" s="1">
        <f>ROUND(($AA10-SUM($O10:U10))/V$1,2)</f>
        <v>18980.95</v>
      </c>
      <c r="W10" s="1">
        <f>ROUND(($AA10-SUM($O10:V10))/W$1,2)</f>
        <v>18980.96</v>
      </c>
      <c r="X10" s="1">
        <f>ROUND(($AA10-SUM($O10:W10))/X$1,2)</f>
        <v>18980.95</v>
      </c>
      <c r="Y10" s="1">
        <f>ROUND(($AA10-SUM($O10:X10))/Y$1,2)</f>
        <v>18980.96</v>
      </c>
      <c r="Z10" s="1">
        <f>ROUND(($AA10-SUM($O10:Y10))/Z$1,2)</f>
        <v>18980.95</v>
      </c>
      <c r="AA10" s="1">
        <f t="shared" si="3"/>
        <v>227771.42</v>
      </c>
      <c r="AB10" s="1">
        <f t="shared" si="4"/>
        <v>593</v>
      </c>
      <c r="AC10" s="1">
        <f>VLOOKUP(D10,Oct_FY2425_FTE!D:F,3,0)</f>
        <v>593</v>
      </c>
      <c r="AD10" s="1">
        <f t="shared" si="1"/>
        <v>0</v>
      </c>
    </row>
    <row r="11" spans="1:31" x14ac:dyDescent="0.25">
      <c r="A11" s="1" t="s">
        <v>11</v>
      </c>
      <c r="B11" s="1" t="s">
        <v>26</v>
      </c>
      <c r="C11" s="1" t="s">
        <v>27</v>
      </c>
      <c r="D11" s="1" t="s">
        <v>34</v>
      </c>
      <c r="E11" s="1" t="s">
        <v>35</v>
      </c>
      <c r="F11" s="1" t="s">
        <v>597</v>
      </c>
      <c r="O11" s="1">
        <v>24326.35</v>
      </c>
      <c r="P11" s="1">
        <f>ROUND(($AA11-SUM($O11:O11))/P$1,2)</f>
        <v>24326.35</v>
      </c>
      <c r="Q11" s="1">
        <f>ROUND(($AA11-SUM($O11:P11))/Q$1,2)</f>
        <v>24326.35</v>
      </c>
      <c r="R11" s="1">
        <f>ROUND(($AA11-SUM($O11:Q11))/R$1,2)</f>
        <v>24326.34</v>
      </c>
      <c r="S11" s="1">
        <f>ROUND(($AA11-SUM($O11:R11))/S$1,2)</f>
        <v>24326.35</v>
      </c>
      <c r="T11" s="1">
        <f>ROUND(($AA11-SUM($O11:S11))/T$1,2)</f>
        <v>24326.34</v>
      </c>
      <c r="U11" s="1">
        <f>ROUND(($AA11-SUM($O11:T11))/U$1,2)</f>
        <v>24326.35</v>
      </c>
      <c r="V11" s="1">
        <f>ROUND(($AA11-SUM($O11:U11))/V$1,2)</f>
        <v>24326.34</v>
      </c>
      <c r="W11" s="1">
        <f>ROUND(($AA11-SUM($O11:V11))/W$1,2)</f>
        <v>24326.35</v>
      </c>
      <c r="X11" s="1">
        <f>ROUND(($AA11-SUM($O11:W11))/X$1,2)</f>
        <v>24326.34</v>
      </c>
      <c r="Y11" s="1">
        <f>ROUND(($AA11-SUM($O11:X11))/Y$1,2)</f>
        <v>24326.35</v>
      </c>
      <c r="Z11" s="1">
        <f>ROUND(($AA11-SUM($O11:Y11))/Z$1,2)</f>
        <v>24326.34</v>
      </c>
      <c r="AA11" s="1">
        <f t="shared" si="3"/>
        <v>291916.15000000002</v>
      </c>
      <c r="AB11" s="1">
        <f t="shared" si="4"/>
        <v>760</v>
      </c>
      <c r="AC11" s="1">
        <f>VLOOKUP(D11,Oct_FY2425_FTE!D:F,3,0)</f>
        <v>760</v>
      </c>
      <c r="AD11" s="1">
        <f t="shared" si="1"/>
        <v>0</v>
      </c>
    </row>
    <row r="12" spans="1:31" x14ac:dyDescent="0.25">
      <c r="A12" s="1" t="s">
        <v>11</v>
      </c>
      <c r="B12" s="1" t="s">
        <v>26</v>
      </c>
      <c r="C12" s="1" t="s">
        <v>27</v>
      </c>
      <c r="D12" s="1" t="s">
        <v>36</v>
      </c>
      <c r="E12" s="1" t="s">
        <v>37</v>
      </c>
      <c r="F12" s="1" t="s">
        <v>597</v>
      </c>
      <c r="O12" s="1">
        <v>24262.33</v>
      </c>
      <c r="P12" s="1">
        <f>ROUND(($AA12-SUM($O12:O12))/P$1,2)</f>
        <v>24262.33</v>
      </c>
      <c r="Q12" s="1">
        <f>ROUND(($AA12-SUM($O12:P12))/Q$1,2)</f>
        <v>24262.33</v>
      </c>
      <c r="R12" s="1">
        <f>ROUND(($AA12-SUM($O12:Q12))/R$1,2)</f>
        <v>24262.33</v>
      </c>
      <c r="S12" s="1">
        <f>ROUND(($AA12-SUM($O12:R12))/S$1,2)</f>
        <v>24262.33</v>
      </c>
      <c r="T12" s="1">
        <f>ROUND(($AA12-SUM($O12:S12))/T$1,2)</f>
        <v>24262.33</v>
      </c>
      <c r="U12" s="1">
        <f>ROUND(($AA12-SUM($O12:T12))/U$1,2)</f>
        <v>24262.33</v>
      </c>
      <c r="V12" s="1">
        <f>ROUND(($AA12-SUM($O12:U12))/V$1,2)</f>
        <v>24262.33</v>
      </c>
      <c r="W12" s="1">
        <f>ROUND(($AA12-SUM($O12:V12))/W$1,2)</f>
        <v>24262.33</v>
      </c>
      <c r="X12" s="1">
        <f>ROUND(($AA12-SUM($O12:W12))/X$1,2)</f>
        <v>24262.33</v>
      </c>
      <c r="Y12" s="1">
        <f>ROUND(($AA12-SUM($O12:X12))/Y$1,2)</f>
        <v>24262.33</v>
      </c>
      <c r="Z12" s="1">
        <f>ROUND(($AA12-SUM($O12:Y12))/Z$1,2)</f>
        <v>24262.32</v>
      </c>
      <c r="AA12" s="1">
        <f t="shared" si="3"/>
        <v>291147.95</v>
      </c>
      <c r="AB12" s="1">
        <f t="shared" si="4"/>
        <v>758</v>
      </c>
      <c r="AC12" s="1">
        <f>VLOOKUP(D12,Oct_FY2425_FTE!D:F,3,0)</f>
        <v>758</v>
      </c>
      <c r="AD12" s="1">
        <f t="shared" ref="AD12" si="5">AA12-SUM(O12:Z12)</f>
        <v>0</v>
      </c>
    </row>
    <row r="13" spans="1:31" x14ac:dyDescent="0.25">
      <c r="A13" s="1" t="s">
        <v>11</v>
      </c>
      <c r="B13" s="1" t="s">
        <v>26</v>
      </c>
      <c r="C13" s="1" t="s">
        <v>27</v>
      </c>
      <c r="D13" s="1" t="s">
        <v>667</v>
      </c>
      <c r="E13" s="1" t="s">
        <v>1083</v>
      </c>
      <c r="F13" s="1" t="s">
        <v>597</v>
      </c>
      <c r="O13" s="1">
        <v>13443.51</v>
      </c>
      <c r="P13" s="1">
        <f>ROUND(($AA13-SUM($O13:O13))/P$1,2)</f>
        <v>13443.51</v>
      </c>
      <c r="Q13" s="1">
        <f>ROUND(($AA13-SUM($O13:P13))/Q$1,2)</f>
        <v>13443.51</v>
      </c>
      <c r="R13" s="1">
        <f>ROUND(($AA13-SUM($O13:Q13))/R$1,2)</f>
        <v>13443.51</v>
      </c>
      <c r="S13" s="1">
        <f>ROUND(($AA13-SUM($O13:R13))/S$1,2)</f>
        <v>13443.51</v>
      </c>
      <c r="T13" s="1">
        <f>ROUND(($AA13-SUM($O13:S13))/T$1,2)</f>
        <v>13443.5</v>
      </c>
      <c r="U13" s="1">
        <f>ROUND(($AA13-SUM($O13:T13))/U$1,2)</f>
        <v>13443.51</v>
      </c>
      <c r="V13" s="1">
        <f>ROUND(($AA13-SUM($O13:U13))/V$1,2)</f>
        <v>13443.5</v>
      </c>
      <c r="W13" s="1">
        <f>ROUND(($AA13-SUM($O13:V13))/W$1,2)</f>
        <v>13443.51</v>
      </c>
      <c r="X13" s="1">
        <f>ROUND(($AA13-SUM($O13:W13))/X$1,2)</f>
        <v>13443.5</v>
      </c>
      <c r="Y13" s="1">
        <f>ROUND(($AA13-SUM($O13:X13))/Y$1,2)</f>
        <v>13443.51</v>
      </c>
      <c r="Z13" s="1">
        <f>ROUND(($AA13-SUM($O13:Y13))/Z$1,2)</f>
        <v>13443.5</v>
      </c>
      <c r="AA13" s="1">
        <f t="shared" si="3"/>
        <v>161322.07999999999</v>
      </c>
      <c r="AB13" s="1">
        <f t="shared" si="4"/>
        <v>420</v>
      </c>
      <c r="AC13" s="1">
        <f>VLOOKUP(D13,Oct_FY2425_FTE!D:F,3,0)</f>
        <v>420</v>
      </c>
      <c r="AD13" s="1">
        <f t="shared" si="1"/>
        <v>0</v>
      </c>
    </row>
    <row r="14" spans="1:31" s="12" customFormat="1" x14ac:dyDescent="0.25">
      <c r="A14" s="12" t="s">
        <v>21</v>
      </c>
      <c r="B14" s="12" t="s">
        <v>26</v>
      </c>
      <c r="C14" s="12" t="s">
        <v>27</v>
      </c>
      <c r="E14" s="12" t="s">
        <v>22</v>
      </c>
      <c r="F14" s="35"/>
      <c r="J14" s="12" t="s">
        <v>11</v>
      </c>
      <c r="K14" s="16" t="str">
        <f>B14</f>
        <v>0040</v>
      </c>
      <c r="L14" s="12" t="s">
        <v>38</v>
      </c>
      <c r="M14" s="12" t="s">
        <v>39</v>
      </c>
      <c r="N14" s="12" t="s">
        <v>645</v>
      </c>
      <c r="O14" s="12">
        <v>136323.57</v>
      </c>
      <c r="P14" s="12">
        <f t="shared" ref="P14:X14" si="6">SUM(P8:P13)</f>
        <v>136323.56</v>
      </c>
      <c r="Q14" s="12">
        <f t="shared" si="6"/>
        <v>136323.57</v>
      </c>
      <c r="R14" s="12">
        <f t="shared" si="6"/>
        <v>136323.54999999999</v>
      </c>
      <c r="S14" s="12">
        <f t="shared" si="6"/>
        <v>136323.57999999999</v>
      </c>
      <c r="T14" s="12">
        <f t="shared" si="6"/>
        <v>136323.53999999998</v>
      </c>
      <c r="U14" s="12">
        <f t="shared" si="6"/>
        <v>136323.57999999999</v>
      </c>
      <c r="V14" s="12">
        <f t="shared" si="6"/>
        <v>136323.53999999998</v>
      </c>
      <c r="W14" s="12">
        <f t="shared" si="6"/>
        <v>136323.59</v>
      </c>
      <c r="X14" s="12">
        <f t="shared" si="6"/>
        <v>136323.53999999998</v>
      </c>
      <c r="Y14" s="12">
        <f t="shared" ref="Y14" si="7">SUM(Y8:Y13)</f>
        <v>136323.59</v>
      </c>
      <c r="Z14" s="12">
        <f>SUM(Z8:Z13)</f>
        <v>136323.53</v>
      </c>
      <c r="AA14" s="12">
        <f>SUM(O14:Z14)</f>
        <v>1635882.74</v>
      </c>
      <c r="AB14" s="8">
        <f>SUM(AB8:AB13)</f>
        <v>4259</v>
      </c>
      <c r="AC14" s="8">
        <f>SUM(AC8:AC13)</f>
        <v>4259</v>
      </c>
      <c r="AD14" s="12">
        <f t="shared" si="1"/>
        <v>0</v>
      </c>
    </row>
    <row r="15" spans="1:31" x14ac:dyDescent="0.25">
      <c r="A15" s="1" t="s">
        <v>11</v>
      </c>
      <c r="B15" s="3" t="s">
        <v>1009</v>
      </c>
      <c r="C15" s="1" t="s">
        <v>1012</v>
      </c>
      <c r="D15" s="3" t="s">
        <v>1010</v>
      </c>
      <c r="E15" s="1" t="s">
        <v>1013</v>
      </c>
      <c r="F15" s="1" t="s">
        <v>597</v>
      </c>
      <c r="O15" s="1">
        <v>15844.13</v>
      </c>
      <c r="P15" s="1">
        <f>ROUND(($AA15-SUM($O15:O15))/P$1,2)</f>
        <v>15844.13</v>
      </c>
      <c r="Q15" s="1">
        <f>ROUND(($AA15-SUM($O15:P15))/Q$1,2)</f>
        <v>15844.13</v>
      </c>
      <c r="R15" s="1">
        <f>ROUND(($AA15-SUM($O15:Q15))/R$1,2)</f>
        <v>15844.13</v>
      </c>
      <c r="S15" s="1">
        <f>ROUND(($AA15-SUM($O15:R15))/S$1,2)</f>
        <v>15844.14</v>
      </c>
      <c r="T15" s="1">
        <f>ROUND(($AA15-SUM($O15:S15))/T$1,2)</f>
        <v>15844.13</v>
      </c>
      <c r="U15" s="1">
        <f>ROUND(($AA15-SUM($O15:T15))/U$1,2)</f>
        <v>15844.14</v>
      </c>
      <c r="V15" s="1">
        <f>ROUND(($AA15-SUM($O15:U15))/V$1,2)</f>
        <v>15844.13</v>
      </c>
      <c r="W15" s="1">
        <f>ROUND(($AA15-SUM($O15:V15))/W$1,2)</f>
        <v>15844.14</v>
      </c>
      <c r="X15" s="1">
        <f>ROUND(($AA15-SUM($O15:W15))/X$1,2)</f>
        <v>15844.13</v>
      </c>
      <c r="Y15" s="1">
        <f>ROUND(($AA15-SUM($O15:X15))/Y$1,2)</f>
        <v>15844.14</v>
      </c>
      <c r="Z15" s="1">
        <f>ROUND(($AA15-SUM($O15:Y15))/Z$1,2)</f>
        <v>15844.13</v>
      </c>
      <c r="AA15" s="1">
        <f>IF(F15="NO",ROUND($AC15*AB$293,2),ROUND($AC15/2*AB$293,2))</f>
        <v>190129.6</v>
      </c>
      <c r="AB15" s="1">
        <f>IF(F15="NO",AC15,AC15/2)</f>
        <v>495</v>
      </c>
      <c r="AC15" s="1">
        <f>VLOOKUP(D15,Oct_FY2425_FTE!D:F,3,0)</f>
        <v>495</v>
      </c>
      <c r="AD15" s="1">
        <f t="shared" si="1"/>
        <v>0</v>
      </c>
    </row>
    <row r="16" spans="1:31" s="12" customFormat="1" x14ac:dyDescent="0.25">
      <c r="A16" s="12" t="s">
        <v>21</v>
      </c>
      <c r="B16" s="28" t="s">
        <v>1009</v>
      </c>
      <c r="C16" s="12" t="s">
        <v>1012</v>
      </c>
      <c r="E16" s="12" t="s">
        <v>22</v>
      </c>
      <c r="F16" s="35"/>
      <c r="K16" s="40" t="s">
        <v>1009</v>
      </c>
      <c r="L16" s="12" t="s">
        <v>1014</v>
      </c>
      <c r="M16" s="12" t="s">
        <v>1022</v>
      </c>
      <c r="O16" s="12">
        <v>15844.13</v>
      </c>
      <c r="P16" s="12">
        <f t="shared" ref="P16:Y16" si="8">SUM(P15)</f>
        <v>15844.13</v>
      </c>
      <c r="Q16" s="12">
        <f t="shared" si="8"/>
        <v>15844.13</v>
      </c>
      <c r="R16" s="12">
        <f t="shared" si="8"/>
        <v>15844.13</v>
      </c>
      <c r="S16" s="12">
        <f t="shared" si="8"/>
        <v>15844.14</v>
      </c>
      <c r="T16" s="12">
        <f t="shared" si="8"/>
        <v>15844.13</v>
      </c>
      <c r="U16" s="12">
        <f t="shared" si="8"/>
        <v>15844.14</v>
      </c>
      <c r="V16" s="12">
        <f t="shared" si="8"/>
        <v>15844.13</v>
      </c>
      <c r="W16" s="12">
        <f t="shared" si="8"/>
        <v>15844.14</v>
      </c>
      <c r="X16" s="12">
        <f t="shared" si="8"/>
        <v>15844.13</v>
      </c>
      <c r="Y16" s="12">
        <f t="shared" si="8"/>
        <v>15844.14</v>
      </c>
      <c r="Z16" s="12">
        <f t="shared" ref="Z16" si="9">SUM(Z15)</f>
        <v>15844.13</v>
      </c>
      <c r="AA16" s="12">
        <f>SUM(O16:Z16)</f>
        <v>190129.60000000003</v>
      </c>
      <c r="AB16" s="8">
        <f>SUM(AB15)</f>
        <v>495</v>
      </c>
      <c r="AC16" s="8">
        <f>SUM(AC15)</f>
        <v>495</v>
      </c>
    </row>
    <row r="17" spans="1:30" x14ac:dyDescent="0.25">
      <c r="A17" s="1" t="s">
        <v>41</v>
      </c>
      <c r="B17" s="1" t="s">
        <v>42</v>
      </c>
      <c r="C17" s="1" t="s">
        <v>43</v>
      </c>
      <c r="D17" s="1" t="s">
        <v>44</v>
      </c>
      <c r="E17" s="1" t="s">
        <v>45</v>
      </c>
      <c r="F17" s="1" t="s">
        <v>597</v>
      </c>
      <c r="O17" s="1">
        <v>19012.96</v>
      </c>
      <c r="P17" s="1">
        <f>ROUND(($AA17-SUM($O17:O17))/P$1,2)</f>
        <v>19012.96</v>
      </c>
      <c r="Q17" s="1">
        <f>ROUND(($AA17-SUM($O17:P17))/Q$1,2)</f>
        <v>19012.96</v>
      </c>
      <c r="R17" s="1">
        <f>ROUND(($AA17-SUM($O17:Q17))/R$1,2)</f>
        <v>19012.96</v>
      </c>
      <c r="S17" s="1">
        <f>ROUND(($AA17-SUM($O17:R17))/S$1,2)</f>
        <v>19012.96</v>
      </c>
      <c r="T17" s="1">
        <f>ROUND(($AA17-SUM($O17:S17))/T$1,2)</f>
        <v>19012.96</v>
      </c>
      <c r="U17" s="1">
        <f>ROUND(($AA17-SUM($O17:T17))/U$1,2)</f>
        <v>19012.96</v>
      </c>
      <c r="V17" s="1">
        <f>ROUND(($AA17-SUM($O17:U17))/V$1,2)</f>
        <v>19012.96</v>
      </c>
      <c r="W17" s="1">
        <f>ROUND(($AA17-SUM($O17:V17))/W$1,2)</f>
        <v>19012.96</v>
      </c>
      <c r="X17" s="1">
        <f>ROUND(($AA17-SUM($O17:W17))/X$1,2)</f>
        <v>19012.96</v>
      </c>
      <c r="Y17" s="1">
        <f>ROUND(($AA17-SUM($O17:X17))/Y$1,2)</f>
        <v>19012.96</v>
      </c>
      <c r="Z17" s="1">
        <f>ROUND(($AA17-SUM($O17:Y17))/Z$1,2)</f>
        <v>19012.96</v>
      </c>
      <c r="AA17" s="1">
        <f>IF(F17="NO",ROUND($AC17*AB$293,2),ROUND($AC17/2*AB$293,2))</f>
        <v>228155.51999999999</v>
      </c>
      <c r="AB17" s="1">
        <f>IF(F17="NO",AC17,AC17/2)</f>
        <v>594</v>
      </c>
      <c r="AC17" s="1">
        <f>VLOOKUP(D17,Oct_FY2425_FTE!D:F,3,0)</f>
        <v>594</v>
      </c>
      <c r="AD17" s="1">
        <f t="shared" si="1"/>
        <v>0</v>
      </c>
    </row>
    <row r="18" spans="1:30" x14ac:dyDescent="0.25">
      <c r="A18" s="1" t="s">
        <v>41</v>
      </c>
      <c r="B18" s="1" t="s">
        <v>42</v>
      </c>
      <c r="C18" s="1" t="s">
        <v>43</v>
      </c>
      <c r="D18" s="1" t="s">
        <v>525</v>
      </c>
      <c r="E18" s="1" t="s">
        <v>46</v>
      </c>
      <c r="F18" s="1" t="s">
        <v>597</v>
      </c>
      <c r="O18" s="1">
        <v>17252.5</v>
      </c>
      <c r="P18" s="1">
        <f>ROUND(($AA18-SUM($O18:O18))/P$1,2)</f>
        <v>17252.5</v>
      </c>
      <c r="Q18" s="1">
        <f>ROUND(($AA18-SUM($O18:P18))/Q$1,2)</f>
        <v>17252.5</v>
      </c>
      <c r="R18" s="1">
        <f>ROUND(($AA18-SUM($O18:Q18))/R$1,2)</f>
        <v>17252.5</v>
      </c>
      <c r="S18" s="1">
        <f>ROUND(($AA18-SUM($O18:R18))/S$1,2)</f>
        <v>17252.5</v>
      </c>
      <c r="T18" s="1">
        <f>ROUND(($AA18-SUM($O18:S18))/T$1,2)</f>
        <v>17252.5</v>
      </c>
      <c r="U18" s="1">
        <f>ROUND(($AA18-SUM($O18:T18))/U$1,2)</f>
        <v>17252.5</v>
      </c>
      <c r="V18" s="1">
        <f>ROUND(($AA18-SUM($O18:U18))/V$1,2)</f>
        <v>17252.5</v>
      </c>
      <c r="W18" s="1">
        <f>ROUND(($AA18-SUM($O18:V18))/W$1,2)</f>
        <v>17252.5</v>
      </c>
      <c r="X18" s="1">
        <f>ROUND(($AA18-SUM($O18:W18))/X$1,2)</f>
        <v>17252.5</v>
      </c>
      <c r="Y18" s="1">
        <f>ROUND(($AA18-SUM($O18:X18))/Y$1,2)</f>
        <v>17252.509999999998</v>
      </c>
      <c r="Z18" s="1">
        <f>ROUND(($AA18-SUM($O18:Y18))/Z$1,2)</f>
        <v>17252.5</v>
      </c>
      <c r="AA18" s="1">
        <f>IF(F18="NO",ROUND($AC18*AB$293,2),ROUND($AC18/2*AB$293,2))</f>
        <v>207030.01</v>
      </c>
      <c r="AB18" s="1">
        <f>IF(F18="NO",AC18,AC18/2)</f>
        <v>539</v>
      </c>
      <c r="AC18" s="1">
        <f>VLOOKUP(D18,Oct_FY2425_FTE!D:F,3,0)</f>
        <v>539</v>
      </c>
      <c r="AD18" s="1">
        <f t="shared" si="1"/>
        <v>0</v>
      </c>
    </row>
    <row r="19" spans="1:30" s="12" customFormat="1" x14ac:dyDescent="0.25">
      <c r="A19" s="12" t="s">
        <v>21</v>
      </c>
      <c r="B19" s="12" t="s">
        <v>42</v>
      </c>
      <c r="C19" s="12" t="s">
        <v>43</v>
      </c>
      <c r="E19" s="12" t="s">
        <v>22</v>
      </c>
      <c r="F19" s="35"/>
      <c r="J19" s="12" t="s">
        <v>41</v>
      </c>
      <c r="K19" s="16" t="str">
        <f>B19</f>
        <v>0130</v>
      </c>
      <c r="L19" s="12" t="s">
        <v>47</v>
      </c>
      <c r="M19" s="12" t="s">
        <v>48</v>
      </c>
      <c r="N19" s="12" t="s">
        <v>40</v>
      </c>
      <c r="O19" s="8">
        <v>36265.46</v>
      </c>
      <c r="P19" s="8">
        <f t="shared" ref="P19:X19" si="10">SUM(P17:P18)</f>
        <v>36265.46</v>
      </c>
      <c r="Q19" s="8">
        <f t="shared" si="10"/>
        <v>36265.46</v>
      </c>
      <c r="R19" s="8">
        <f t="shared" si="10"/>
        <v>36265.46</v>
      </c>
      <c r="S19" s="8">
        <f t="shared" si="10"/>
        <v>36265.46</v>
      </c>
      <c r="T19" s="8">
        <f t="shared" si="10"/>
        <v>36265.46</v>
      </c>
      <c r="U19" s="8">
        <f t="shared" si="10"/>
        <v>36265.46</v>
      </c>
      <c r="V19" s="8">
        <f t="shared" si="10"/>
        <v>36265.46</v>
      </c>
      <c r="W19" s="8">
        <f t="shared" si="10"/>
        <v>36265.46</v>
      </c>
      <c r="X19" s="8">
        <f t="shared" si="10"/>
        <v>36265.46</v>
      </c>
      <c r="Y19" s="8">
        <f t="shared" ref="Y19:Z19" si="11">SUM(Y17:Y18)</f>
        <v>36265.47</v>
      </c>
      <c r="Z19" s="8">
        <f t="shared" si="11"/>
        <v>36265.46</v>
      </c>
      <c r="AA19" s="12">
        <f>SUM(O19:Z19)</f>
        <v>435185.53000000009</v>
      </c>
      <c r="AB19" s="8">
        <f>SUM(AB17:AB18)</f>
        <v>1133</v>
      </c>
      <c r="AC19" s="8">
        <f>SUM(AC17:AC18)</f>
        <v>1133</v>
      </c>
      <c r="AD19" s="12">
        <f t="shared" si="1"/>
        <v>0</v>
      </c>
    </row>
    <row r="20" spans="1:30" x14ac:dyDescent="0.25">
      <c r="A20" s="1" t="s">
        <v>41</v>
      </c>
      <c r="B20" s="1" t="s">
        <v>49</v>
      </c>
      <c r="C20" s="1" t="s">
        <v>50</v>
      </c>
      <c r="D20" s="1" t="s">
        <v>51</v>
      </c>
      <c r="E20" s="1" t="s">
        <v>52</v>
      </c>
      <c r="F20" s="1" t="s">
        <v>597</v>
      </c>
      <c r="O20" s="1">
        <v>14563.8</v>
      </c>
      <c r="P20" s="1">
        <f>ROUND(($AA20-SUM($O20:O20))/P$1,2)</f>
        <v>14563.8</v>
      </c>
      <c r="Q20" s="1">
        <f>ROUND(($AA20-SUM($O20:P20))/Q$1,2)</f>
        <v>14563.8</v>
      </c>
      <c r="R20" s="1">
        <f>ROUND(($AA20-SUM($O20:Q20))/R$1,2)</f>
        <v>14563.8</v>
      </c>
      <c r="S20" s="1">
        <f>ROUND(($AA20-SUM($O20:R20))/S$1,2)</f>
        <v>14563.8</v>
      </c>
      <c r="T20" s="1">
        <f>ROUND(($AA20-SUM($O20:S20))/T$1,2)</f>
        <v>14563.8</v>
      </c>
      <c r="U20" s="1">
        <f>ROUND(($AA20-SUM($O20:T20))/U$1,2)</f>
        <v>14563.8</v>
      </c>
      <c r="V20" s="1">
        <f>ROUND(($AA20-SUM($O20:U20))/V$1,2)</f>
        <v>14563.8</v>
      </c>
      <c r="W20" s="1">
        <f>ROUND(($AA20-SUM($O20:V20))/W$1,2)</f>
        <v>14563.8</v>
      </c>
      <c r="X20" s="1">
        <f>ROUND(($AA20-SUM($O20:W20))/X$1,2)</f>
        <v>14563.8</v>
      </c>
      <c r="Y20" s="1">
        <f>ROUND(($AA20-SUM($O20:X20))/Y$1,2)</f>
        <v>14563.8</v>
      </c>
      <c r="Z20" s="1">
        <f>ROUND(($AA20-SUM($O20:Y20))/Z$1,2)</f>
        <v>14563.79</v>
      </c>
      <c r="AA20" s="1">
        <f>IF(F20="NO",ROUND($AC20*AB$293,2),ROUND($AC20/2*AB$293,2))</f>
        <v>174765.59</v>
      </c>
      <c r="AB20" s="1">
        <f>IF(F20="NO",AC20,AC20/2)</f>
        <v>455</v>
      </c>
      <c r="AC20" s="1">
        <f>VLOOKUP(D20,Oct_FY2425_FTE!D:F,3,0)</f>
        <v>455</v>
      </c>
      <c r="AD20" s="1">
        <f t="shared" si="1"/>
        <v>0</v>
      </c>
    </row>
    <row r="21" spans="1:30" x14ac:dyDescent="0.25">
      <c r="A21" s="1" t="s">
        <v>41</v>
      </c>
      <c r="B21" s="1" t="s">
        <v>49</v>
      </c>
      <c r="C21" s="1" t="s">
        <v>50</v>
      </c>
      <c r="D21" s="1" t="s">
        <v>53</v>
      </c>
      <c r="E21" s="1" t="s">
        <v>54</v>
      </c>
      <c r="F21" s="1" t="s">
        <v>597</v>
      </c>
      <c r="O21" s="1">
        <v>14947.9</v>
      </c>
      <c r="P21" s="1">
        <f>ROUND(($AA21-SUM($O21:O21))/P$1,2)</f>
        <v>14947.9</v>
      </c>
      <c r="Q21" s="1">
        <f>ROUND(($AA21-SUM($O21:P21))/Q$1,2)</f>
        <v>14947.9</v>
      </c>
      <c r="R21" s="1">
        <f>ROUND(($AA21-SUM($O21:Q21))/R$1,2)</f>
        <v>14947.9</v>
      </c>
      <c r="S21" s="1">
        <f>ROUND(($AA21-SUM($O21:R21))/S$1,2)</f>
        <v>14947.9</v>
      </c>
      <c r="T21" s="1">
        <f>ROUND(($AA21-SUM($O21:S21))/T$1,2)</f>
        <v>14947.9</v>
      </c>
      <c r="U21" s="1">
        <f>ROUND(($AA21-SUM($O21:T21))/U$1,2)</f>
        <v>14947.9</v>
      </c>
      <c r="V21" s="1">
        <f>ROUND(($AA21-SUM($O21:U21))/V$1,2)</f>
        <v>14947.9</v>
      </c>
      <c r="W21" s="1">
        <f>ROUND(($AA21-SUM($O21:V21))/W$1,2)</f>
        <v>14947.9</v>
      </c>
      <c r="X21" s="1">
        <f>ROUND(($AA21-SUM($O21:W21))/X$1,2)</f>
        <v>14947.9</v>
      </c>
      <c r="Y21" s="1">
        <f>ROUND(($AA21-SUM($O21:X21))/Y$1,2)</f>
        <v>14947.9</v>
      </c>
      <c r="Z21" s="1">
        <f>ROUND(($AA21-SUM($O21:Y21))/Z$1,2)</f>
        <v>14947.89</v>
      </c>
      <c r="AA21" s="1">
        <f>IF(F21="NO",ROUND($AC21*AB$293,2),ROUND($AC21/2*AB$293,2))</f>
        <v>179374.79</v>
      </c>
      <c r="AB21" s="1">
        <f>IF(F21="NO",AC21,AC21/2)</f>
        <v>467</v>
      </c>
      <c r="AC21" s="1">
        <f>VLOOKUP(D21,Oct_FY2425_FTE!D:F,3,0)</f>
        <v>467</v>
      </c>
      <c r="AD21" s="1">
        <f t="shared" si="1"/>
        <v>0</v>
      </c>
    </row>
    <row r="22" spans="1:30" s="12" customFormat="1" x14ac:dyDescent="0.25">
      <c r="A22" s="12" t="s">
        <v>21</v>
      </c>
      <c r="B22" s="12" t="s">
        <v>49</v>
      </c>
      <c r="C22" s="12" t="s">
        <v>50</v>
      </c>
      <c r="E22" s="12" t="s">
        <v>22</v>
      </c>
      <c r="F22" s="35"/>
      <c r="J22" s="12" t="s">
        <v>41</v>
      </c>
      <c r="K22" s="16" t="str">
        <f>B22</f>
        <v>0140</v>
      </c>
      <c r="L22" s="12" t="s">
        <v>55</v>
      </c>
      <c r="M22" s="12" t="s">
        <v>56</v>
      </c>
      <c r="N22" s="12" t="s">
        <v>645</v>
      </c>
      <c r="O22" s="12">
        <v>29511.699999999997</v>
      </c>
      <c r="P22" s="12">
        <f t="shared" ref="P22:Y22" si="12">SUM(P20:P21)</f>
        <v>29511.699999999997</v>
      </c>
      <c r="Q22" s="12">
        <f t="shared" si="12"/>
        <v>29511.699999999997</v>
      </c>
      <c r="R22" s="12">
        <f t="shared" si="12"/>
        <v>29511.699999999997</v>
      </c>
      <c r="S22" s="12">
        <f t="shared" si="12"/>
        <v>29511.699999999997</v>
      </c>
      <c r="T22" s="12">
        <f t="shared" si="12"/>
        <v>29511.699999999997</v>
      </c>
      <c r="U22" s="12">
        <f t="shared" si="12"/>
        <v>29511.699999999997</v>
      </c>
      <c r="V22" s="12">
        <f t="shared" si="12"/>
        <v>29511.699999999997</v>
      </c>
      <c r="W22" s="12">
        <f t="shared" si="12"/>
        <v>29511.699999999997</v>
      </c>
      <c r="X22" s="12">
        <f t="shared" si="12"/>
        <v>29511.699999999997</v>
      </c>
      <c r="Y22" s="12">
        <f t="shared" si="12"/>
        <v>29511.699999999997</v>
      </c>
      <c r="Z22" s="12">
        <f t="shared" ref="Z22:AC22" si="13">SUM(Z20:Z21)</f>
        <v>29511.68</v>
      </c>
      <c r="AA22" s="12">
        <f t="shared" ref="AA22:AA49" si="14">SUM(O22:Z22)</f>
        <v>354140.38000000006</v>
      </c>
      <c r="AB22" s="8">
        <f>SUM(AB20:AB21)</f>
        <v>922</v>
      </c>
      <c r="AC22" s="8">
        <f t="shared" si="13"/>
        <v>922</v>
      </c>
      <c r="AD22" s="12">
        <f t="shared" si="1"/>
        <v>0</v>
      </c>
    </row>
    <row r="23" spans="1:30" x14ac:dyDescent="0.25">
      <c r="A23" s="1" t="s">
        <v>41</v>
      </c>
      <c r="B23" s="1" t="s">
        <v>57</v>
      </c>
      <c r="C23" s="1" t="s">
        <v>58</v>
      </c>
      <c r="D23" s="1" t="s">
        <v>59</v>
      </c>
      <c r="E23" s="1" t="s">
        <v>61</v>
      </c>
      <c r="F23" s="1" t="s">
        <v>597</v>
      </c>
      <c r="O23" s="1">
        <v>17156.48</v>
      </c>
      <c r="P23" s="1">
        <f>ROUND(($AA23-SUM($O23:O23))/P$1,2)</f>
        <v>17156.48</v>
      </c>
      <c r="Q23" s="1">
        <f>ROUND(($AA23-SUM($O23:P23))/Q$1,2)</f>
        <v>17156.48</v>
      </c>
      <c r="R23" s="1">
        <f>ROUND(($AA23-SUM($O23:Q23))/R$1,2)</f>
        <v>17156.47</v>
      </c>
      <c r="S23" s="1">
        <f>ROUND(($AA23-SUM($O23:R23))/S$1,2)</f>
        <v>17156.48</v>
      </c>
      <c r="T23" s="1">
        <f>ROUND(($AA23-SUM($O23:S23))/T$1,2)</f>
        <v>17156.47</v>
      </c>
      <c r="U23" s="1">
        <f>ROUND(($AA23-SUM($O23:T23))/U$1,2)</f>
        <v>17156.48</v>
      </c>
      <c r="V23" s="1">
        <f>ROUND(($AA23-SUM($O23:U23))/V$1,2)</f>
        <v>17156.47</v>
      </c>
      <c r="W23" s="1">
        <f>ROUND(($AA23-SUM($O23:V23))/W$1,2)</f>
        <v>17156.48</v>
      </c>
      <c r="X23" s="1">
        <f>ROUND(($AA23-SUM($O23:W23))/X$1,2)</f>
        <v>17156.47</v>
      </c>
      <c r="Y23" s="1">
        <f>ROUND(($AA23-SUM($O23:X23))/Y$1,2)</f>
        <v>17156.48</v>
      </c>
      <c r="Z23" s="1">
        <f>ROUND(($AA23-SUM($O23:Y23))/Z$1,2)</f>
        <v>17156.47</v>
      </c>
      <c r="AA23" s="1">
        <f t="shared" ref="AA23:AA31" si="15">IF(F23="NO",ROUND($AC23*AB$293,2),ROUND($AC23/2*AB$293,2))</f>
        <v>205877.71</v>
      </c>
      <c r="AB23" s="1">
        <f t="shared" ref="AB23:AB31" si="16">IF(F23="NO",AC23,AC23/2)</f>
        <v>536</v>
      </c>
      <c r="AC23" s="1">
        <f>VLOOKUP(D23,Oct_FY2425_FTE!D:F,3,0)</f>
        <v>536</v>
      </c>
      <c r="AD23" s="1">
        <f t="shared" si="1"/>
        <v>0</v>
      </c>
    </row>
    <row r="24" spans="1:30" x14ac:dyDescent="0.25">
      <c r="A24" s="1" t="s">
        <v>41</v>
      </c>
      <c r="B24" s="1" t="s">
        <v>57</v>
      </c>
      <c r="C24" s="1" t="s">
        <v>58</v>
      </c>
      <c r="D24" s="1" t="s">
        <v>62</v>
      </c>
      <c r="E24" s="1" t="s">
        <v>63</v>
      </c>
      <c r="F24" s="1" t="s">
        <v>597</v>
      </c>
      <c r="O24" s="1">
        <v>12291.21</v>
      </c>
      <c r="P24" s="1">
        <f>ROUND(($AA24-SUM($O24:O24))/P$1,2)</f>
        <v>12291.21</v>
      </c>
      <c r="Q24" s="1">
        <f>ROUND(($AA24-SUM($O24:P24))/Q$1,2)</f>
        <v>12291.21</v>
      </c>
      <c r="R24" s="1">
        <f>ROUND(($AA24-SUM($O24:Q24))/R$1,2)</f>
        <v>12291.21</v>
      </c>
      <c r="S24" s="1">
        <f>ROUND(($AA24-SUM($O24:R24))/S$1,2)</f>
        <v>12291.21</v>
      </c>
      <c r="T24" s="1">
        <f>ROUND(($AA24-SUM($O24:S24))/T$1,2)</f>
        <v>12291.2</v>
      </c>
      <c r="U24" s="1">
        <f>ROUND(($AA24-SUM($O24:T24))/U$1,2)</f>
        <v>12291.21</v>
      </c>
      <c r="V24" s="1">
        <f>ROUND(($AA24-SUM($O24:U24))/V$1,2)</f>
        <v>12291.2</v>
      </c>
      <c r="W24" s="1">
        <f>ROUND(($AA24-SUM($O24:V24))/W$1,2)</f>
        <v>12291.21</v>
      </c>
      <c r="X24" s="1">
        <f>ROUND(($AA24-SUM($O24:W24))/X$1,2)</f>
        <v>12291.2</v>
      </c>
      <c r="Y24" s="1">
        <f>ROUND(($AA24-SUM($O24:X24))/Y$1,2)</f>
        <v>12291.21</v>
      </c>
      <c r="Z24" s="1">
        <f>ROUND(($AA24-SUM($O24:Y24))/Z$1,2)</f>
        <v>12291.2</v>
      </c>
      <c r="AA24" s="1">
        <f t="shared" si="15"/>
        <v>147494.48000000001</v>
      </c>
      <c r="AB24" s="1">
        <f t="shared" si="16"/>
        <v>384</v>
      </c>
      <c r="AC24" s="1">
        <f>VLOOKUP(D24,Oct_FY2425_FTE!D:F,3,0)</f>
        <v>384</v>
      </c>
      <c r="AD24" s="1">
        <f t="shared" si="1"/>
        <v>0</v>
      </c>
    </row>
    <row r="25" spans="1:30" x14ac:dyDescent="0.25">
      <c r="A25" s="1" t="s">
        <v>41</v>
      </c>
      <c r="B25" s="1" t="s">
        <v>57</v>
      </c>
      <c r="C25" s="1" t="s">
        <v>58</v>
      </c>
      <c r="D25" s="3" t="s">
        <v>637</v>
      </c>
      <c r="E25" s="1" t="s">
        <v>594</v>
      </c>
      <c r="F25" s="1" t="s">
        <v>957</v>
      </c>
      <c r="O25" s="1">
        <v>7169.87</v>
      </c>
      <c r="P25" s="1">
        <f>ROUND(($AA25-SUM($O25:O25))/P$1,2)</f>
        <v>7169.87</v>
      </c>
      <c r="Q25" s="1">
        <f>ROUND(($AA25-SUM($O25:P25))/Q$1,2)</f>
        <v>7169.87</v>
      </c>
      <c r="R25" s="1">
        <f>ROUND(($AA25-SUM($O25:Q25))/R$1,2)</f>
        <v>7169.87</v>
      </c>
      <c r="S25" s="1">
        <f>ROUND(($AA25-SUM($O25:R25))/S$1,2)</f>
        <v>7169.87</v>
      </c>
      <c r="T25" s="1">
        <f>ROUND(($AA25-SUM($O25:S25))/T$1,2)</f>
        <v>7169.87</v>
      </c>
      <c r="U25" s="1">
        <f>ROUND(($AA25-SUM($O25:T25))/U$1,2)</f>
        <v>7169.87</v>
      </c>
      <c r="V25" s="1">
        <f>ROUND(($AA25-SUM($O25:U25))/V$1,2)</f>
        <v>7169.87</v>
      </c>
      <c r="W25" s="1">
        <f>ROUND(($AA25-SUM($O25:V25))/W$1,2)</f>
        <v>7169.87</v>
      </c>
      <c r="X25" s="1">
        <f>ROUND(($AA25-SUM($O25:W25))/X$1,2)</f>
        <v>7169.87</v>
      </c>
      <c r="Y25" s="1">
        <f>ROUND(($AA25-SUM($O25:X25))/Y$1,2)</f>
        <v>7169.87</v>
      </c>
      <c r="Z25" s="1">
        <f>ROUND(($AA25-SUM($O25:Y25))/Z$1,2)</f>
        <v>7169.87</v>
      </c>
      <c r="AA25" s="1">
        <f t="shared" si="15"/>
        <v>86038.44</v>
      </c>
      <c r="AB25" s="1">
        <f t="shared" si="16"/>
        <v>224</v>
      </c>
      <c r="AC25" s="1">
        <f>VLOOKUP(D25,Oct_FY2425_FTE!D:F,3,0)</f>
        <v>448</v>
      </c>
      <c r="AD25" s="1">
        <f t="shared" si="1"/>
        <v>0</v>
      </c>
    </row>
    <row r="26" spans="1:30" x14ac:dyDescent="0.25">
      <c r="A26" s="1" t="s">
        <v>41</v>
      </c>
      <c r="B26" s="1" t="s">
        <v>57</v>
      </c>
      <c r="C26" s="1" t="s">
        <v>58</v>
      </c>
      <c r="D26" s="1" t="s">
        <v>66</v>
      </c>
      <c r="E26" s="1" t="s">
        <v>67</v>
      </c>
      <c r="F26" s="1" t="s">
        <v>597</v>
      </c>
      <c r="O26" s="1">
        <v>32136.38</v>
      </c>
      <c r="P26" s="1">
        <f>ROUND(($AA26-SUM($O26:O26))/P$1,2)</f>
        <v>32136.38</v>
      </c>
      <c r="Q26" s="1">
        <f>ROUND(($AA26-SUM($O26:P26))/Q$1,2)</f>
        <v>32136.38</v>
      </c>
      <c r="R26" s="1">
        <f>ROUND(($AA26-SUM($O26:Q26))/R$1,2)</f>
        <v>32136.38</v>
      </c>
      <c r="S26" s="1">
        <f>ROUND(($AA26-SUM($O26:R26))/S$1,2)</f>
        <v>32136.39</v>
      </c>
      <c r="T26" s="1">
        <f>ROUND(($AA26-SUM($O26:S26))/T$1,2)</f>
        <v>32136.38</v>
      </c>
      <c r="U26" s="1">
        <f>ROUND(($AA26-SUM($O26:T26))/U$1,2)</f>
        <v>32136.39</v>
      </c>
      <c r="V26" s="1">
        <f>ROUND(($AA26-SUM($O26:U26))/V$1,2)</f>
        <v>32136.38</v>
      </c>
      <c r="W26" s="1">
        <f>ROUND(($AA26-SUM($O26:V26))/W$1,2)</f>
        <v>32136.39</v>
      </c>
      <c r="X26" s="1">
        <f>ROUND(($AA26-SUM($O26:W26))/X$1,2)</f>
        <v>32136.38</v>
      </c>
      <c r="Y26" s="1">
        <f>ROUND(($AA26-SUM($O26:X26))/Y$1,2)</f>
        <v>32136.39</v>
      </c>
      <c r="Z26" s="1">
        <f>ROUND(($AA26-SUM($O26:Y26))/Z$1,2)</f>
        <v>32136.38</v>
      </c>
      <c r="AA26" s="1">
        <f t="shared" si="15"/>
        <v>385636.6</v>
      </c>
      <c r="AB26" s="1">
        <f t="shared" si="16"/>
        <v>1004</v>
      </c>
      <c r="AC26" s="1">
        <f>VLOOKUP(D26,Oct_FY2425_FTE!D:F,3,0)</f>
        <v>1004</v>
      </c>
      <c r="AD26" s="1">
        <f t="shared" ref="AD26" si="17">AA26-SUM(O26:Z26)</f>
        <v>0</v>
      </c>
    </row>
    <row r="27" spans="1:30" x14ac:dyDescent="0.25">
      <c r="A27" s="1" t="s">
        <v>41</v>
      </c>
      <c r="B27" s="1" t="s">
        <v>57</v>
      </c>
      <c r="C27" s="1" t="s">
        <v>58</v>
      </c>
      <c r="D27" s="3" t="s">
        <v>962</v>
      </c>
      <c r="E27" s="1" t="s">
        <v>965</v>
      </c>
      <c r="F27" s="1" t="s">
        <v>596</v>
      </c>
      <c r="O27" s="1">
        <v>6897.8</v>
      </c>
      <c r="P27" s="1">
        <f>ROUND(($AA27-SUM($O27:O27))/P$1,2)</f>
        <v>6897.8</v>
      </c>
      <c r="Q27" s="1">
        <f>ROUND(($AA27-SUM($O27:P27))/Q$1,2)</f>
        <v>6897.8</v>
      </c>
      <c r="R27" s="1">
        <f>ROUND(($AA27-SUM($O27:Q27))/R$1,2)</f>
        <v>6897.8</v>
      </c>
      <c r="S27" s="1">
        <f>ROUND(($AA27-SUM($O27:R27))/S$1,2)</f>
        <v>6897.8</v>
      </c>
      <c r="T27" s="1">
        <f>ROUND(($AA27-SUM($O27:S27))/T$1,2)</f>
        <v>6897.8</v>
      </c>
      <c r="U27" s="1">
        <f>ROUND(($AA27-SUM($O27:T27))/U$1,2)</f>
        <v>6897.8</v>
      </c>
      <c r="V27" s="1">
        <f>ROUND(($AA27-SUM($O27:U27))/V$1,2)</f>
        <v>6897.8</v>
      </c>
      <c r="W27" s="1">
        <f>ROUND(($AA27-SUM($O27:V27))/W$1,2)</f>
        <v>6897.8</v>
      </c>
      <c r="X27" s="1">
        <f>ROUND(($AA27-SUM($O27:W27))/X$1,2)</f>
        <v>6897.8</v>
      </c>
      <c r="Y27" s="1">
        <f>ROUND(($AA27-SUM($O27:X27))/Y$1,2)</f>
        <v>6897.79</v>
      </c>
      <c r="Z27" s="1">
        <f>ROUND(($AA27-SUM($O27:Y27))/Z$1,2)</f>
        <v>6897.8</v>
      </c>
      <c r="AA27" s="1">
        <f t="shared" si="15"/>
        <v>82773.59</v>
      </c>
      <c r="AB27" s="1">
        <f t="shared" si="16"/>
        <v>215.5</v>
      </c>
      <c r="AC27" s="1">
        <f>VLOOKUP(D27,Oct_FY2425_FTE!D:F,3,0)</f>
        <v>431</v>
      </c>
      <c r="AD27" s="1">
        <f t="shared" si="1"/>
        <v>0</v>
      </c>
    </row>
    <row r="28" spans="1:30" x14ac:dyDescent="0.25">
      <c r="A28" s="1" t="s">
        <v>41</v>
      </c>
      <c r="B28" s="1" t="s">
        <v>57</v>
      </c>
      <c r="C28" s="1" t="s">
        <v>58</v>
      </c>
      <c r="D28" s="1" t="s">
        <v>526</v>
      </c>
      <c r="E28" s="1" t="s">
        <v>68</v>
      </c>
      <c r="F28" s="1" t="s">
        <v>596</v>
      </c>
      <c r="O28" s="1">
        <v>10242.67</v>
      </c>
      <c r="P28" s="1">
        <f>ROUND(($AA28-SUM($O28:O28))/P$1,2)</f>
        <v>10242.67</v>
      </c>
      <c r="Q28" s="1">
        <f>ROUND(($AA28-SUM($O28:P28))/Q$1,2)</f>
        <v>10242.67</v>
      </c>
      <c r="R28" s="1">
        <f>ROUND(($AA28-SUM($O28:Q28))/R$1,2)</f>
        <v>10242.67</v>
      </c>
      <c r="S28" s="1">
        <f>ROUND(($AA28-SUM($O28:R28))/S$1,2)</f>
        <v>10242.67</v>
      </c>
      <c r="T28" s="1">
        <f>ROUND(($AA28-SUM($O28:S28))/T$1,2)</f>
        <v>10242.67</v>
      </c>
      <c r="U28" s="1">
        <f>ROUND(($AA28-SUM($O28:T28))/U$1,2)</f>
        <v>10242.67</v>
      </c>
      <c r="V28" s="1">
        <f>ROUND(($AA28-SUM($O28:U28))/V$1,2)</f>
        <v>10242.67</v>
      </c>
      <c r="W28" s="1">
        <f>ROUND(($AA28-SUM($O28:V28))/W$1,2)</f>
        <v>10242.68</v>
      </c>
      <c r="X28" s="1">
        <f>ROUND(($AA28-SUM($O28:W28))/X$1,2)</f>
        <v>10242.67</v>
      </c>
      <c r="Y28" s="1">
        <f>ROUND(($AA28-SUM($O28:X28))/Y$1,2)</f>
        <v>10242.68</v>
      </c>
      <c r="Z28" s="1">
        <f>ROUND(($AA28-SUM($O28:Y28))/Z$1,2)</f>
        <v>10242.67</v>
      </c>
      <c r="AA28" s="1">
        <f t="shared" si="15"/>
        <v>122912.06</v>
      </c>
      <c r="AB28" s="1">
        <f t="shared" si="16"/>
        <v>320</v>
      </c>
      <c r="AC28" s="1">
        <f>VLOOKUP(D28,Oct_FY2425_FTE!D:F,3,0)</f>
        <v>640</v>
      </c>
      <c r="AD28" s="1">
        <f t="shared" si="1"/>
        <v>0</v>
      </c>
    </row>
    <row r="29" spans="1:30" x14ac:dyDescent="0.25">
      <c r="A29" s="1" t="s">
        <v>41</v>
      </c>
      <c r="B29" s="1" t="s">
        <v>57</v>
      </c>
      <c r="C29" s="1" t="s">
        <v>58</v>
      </c>
      <c r="D29" s="1" t="s">
        <v>527</v>
      </c>
      <c r="E29" s="1" t="s">
        <v>69</v>
      </c>
      <c r="F29" s="1" t="s">
        <v>597</v>
      </c>
      <c r="O29" s="1">
        <v>22053.75</v>
      </c>
      <c r="P29" s="1">
        <f>ROUND(($AA29-SUM($O29:O29))/P$1,2)</f>
        <v>22053.75</v>
      </c>
      <c r="Q29" s="1">
        <f>ROUND(($AA29-SUM($O29:P29))/Q$1,2)</f>
        <v>22053.75</v>
      </c>
      <c r="R29" s="1">
        <f>ROUND(($AA29-SUM($O29:Q29))/R$1,2)</f>
        <v>22053.75</v>
      </c>
      <c r="S29" s="1">
        <f>ROUND(($AA29-SUM($O29:R29))/S$1,2)</f>
        <v>22053.759999999998</v>
      </c>
      <c r="T29" s="1">
        <f>ROUND(($AA29-SUM($O29:S29))/T$1,2)</f>
        <v>22053.75</v>
      </c>
      <c r="U29" s="1">
        <f>ROUND(($AA29-SUM($O29:T29))/U$1,2)</f>
        <v>22053.759999999998</v>
      </c>
      <c r="V29" s="1">
        <f>ROUND(($AA29-SUM($O29:U29))/V$1,2)</f>
        <v>22053.75</v>
      </c>
      <c r="W29" s="1">
        <f>ROUND(($AA29-SUM($O29:V29))/W$1,2)</f>
        <v>22053.759999999998</v>
      </c>
      <c r="X29" s="1">
        <f>ROUND(($AA29-SUM($O29:W29))/X$1,2)</f>
        <v>22053.75</v>
      </c>
      <c r="Y29" s="1">
        <f>ROUND(($AA29-SUM($O29:X29))/Y$1,2)</f>
        <v>22053.759999999998</v>
      </c>
      <c r="Z29" s="1">
        <f>ROUND(($AA29-SUM($O29:Y29))/Z$1,2)</f>
        <v>22053.75</v>
      </c>
      <c r="AA29" s="1">
        <f t="shared" si="15"/>
        <v>264645.03999999998</v>
      </c>
      <c r="AB29" s="1">
        <f t="shared" si="16"/>
        <v>689</v>
      </c>
      <c r="AC29" s="1">
        <f>VLOOKUP(D29,Oct_FY2425_FTE!D:F,3,0)</f>
        <v>689</v>
      </c>
      <c r="AD29" s="1">
        <f t="shared" si="1"/>
        <v>0</v>
      </c>
    </row>
    <row r="30" spans="1:30" x14ac:dyDescent="0.25">
      <c r="A30" s="1" t="s">
        <v>41</v>
      </c>
      <c r="B30" s="1" t="s">
        <v>57</v>
      </c>
      <c r="C30" s="1" t="s">
        <v>58</v>
      </c>
      <c r="D30" s="1" t="s">
        <v>71</v>
      </c>
      <c r="E30" s="1" t="s">
        <v>70</v>
      </c>
      <c r="F30" s="1" t="s">
        <v>597</v>
      </c>
      <c r="O30" s="1">
        <v>12131.17</v>
      </c>
      <c r="P30" s="1">
        <f>ROUND(($AA30-SUM($O30:O30))/P$1,2)</f>
        <v>12131.16</v>
      </c>
      <c r="Q30" s="1">
        <f>ROUND(($AA30-SUM($O30:P30))/Q$1,2)</f>
        <v>12131.17</v>
      </c>
      <c r="R30" s="1">
        <f>ROUND(($AA30-SUM($O30:Q30))/R$1,2)</f>
        <v>12131.16</v>
      </c>
      <c r="S30" s="1">
        <f>ROUND(($AA30-SUM($O30:R30))/S$1,2)</f>
        <v>12131.17</v>
      </c>
      <c r="T30" s="1">
        <f>ROUND(($AA30-SUM($O30:S30))/T$1,2)</f>
        <v>12131.16</v>
      </c>
      <c r="U30" s="1">
        <f>ROUND(($AA30-SUM($O30:T30))/U$1,2)</f>
        <v>12131.17</v>
      </c>
      <c r="V30" s="1">
        <f>ROUND(($AA30-SUM($O30:U30))/V$1,2)</f>
        <v>12131.16</v>
      </c>
      <c r="W30" s="1">
        <f>ROUND(($AA30-SUM($O30:V30))/W$1,2)</f>
        <v>12131.17</v>
      </c>
      <c r="X30" s="1">
        <f>ROUND(($AA30-SUM($O30:W30))/X$1,2)</f>
        <v>12131.16</v>
      </c>
      <c r="Y30" s="1">
        <f>ROUND(($AA30-SUM($O30:X30))/Y$1,2)</f>
        <v>12131.17</v>
      </c>
      <c r="Z30" s="1">
        <f>ROUND(($AA30-SUM($O30:Y30))/Z$1,2)</f>
        <v>12131.16</v>
      </c>
      <c r="AA30" s="1">
        <f t="shared" si="15"/>
        <v>145573.98000000001</v>
      </c>
      <c r="AB30" s="1">
        <f t="shared" si="16"/>
        <v>379</v>
      </c>
      <c r="AC30" s="1">
        <f>VLOOKUP(D30,Oct_FY2425_FTE!D:F,3,0)</f>
        <v>379</v>
      </c>
      <c r="AD30" s="1">
        <f t="shared" si="1"/>
        <v>0</v>
      </c>
    </row>
    <row r="31" spans="1:30" x14ac:dyDescent="0.25">
      <c r="A31" s="1" t="s">
        <v>41</v>
      </c>
      <c r="B31" s="1" t="s">
        <v>57</v>
      </c>
      <c r="C31" s="1" t="s">
        <v>58</v>
      </c>
      <c r="D31" s="3" t="s">
        <v>591</v>
      </c>
      <c r="E31" s="1" t="s">
        <v>72</v>
      </c>
      <c r="F31" s="1" t="s">
        <v>597</v>
      </c>
      <c r="O31" s="1">
        <v>18436.810000000001</v>
      </c>
      <c r="P31" s="1">
        <f>ROUND(($AA31-SUM($O31:O31))/P$1,2)</f>
        <v>18436.810000000001</v>
      </c>
      <c r="Q31" s="1">
        <f>ROUND(($AA31-SUM($O31:P31))/Q$1,2)</f>
        <v>18436.810000000001</v>
      </c>
      <c r="R31" s="1">
        <f>ROUND(($AA31-SUM($O31:Q31))/R$1,2)</f>
        <v>18436.810000000001</v>
      </c>
      <c r="S31" s="1">
        <f>ROUND(($AA31-SUM($O31:R31))/S$1,2)</f>
        <v>18436.810000000001</v>
      </c>
      <c r="T31" s="1">
        <f>ROUND(($AA31-SUM($O31:S31))/T$1,2)</f>
        <v>18436.810000000001</v>
      </c>
      <c r="U31" s="1">
        <f>ROUND(($AA31-SUM($O31:T31))/U$1,2)</f>
        <v>18436.810000000001</v>
      </c>
      <c r="V31" s="1">
        <f>ROUND(($AA31-SUM($O31:U31))/V$1,2)</f>
        <v>18436.810000000001</v>
      </c>
      <c r="W31" s="1">
        <f>ROUND(($AA31-SUM($O31:V31))/W$1,2)</f>
        <v>18436.810000000001</v>
      </c>
      <c r="X31" s="1">
        <f>ROUND(($AA31-SUM($O31:W31))/X$1,2)</f>
        <v>18436.810000000001</v>
      </c>
      <c r="Y31" s="1">
        <f>ROUND(($AA31-SUM($O31:X31))/Y$1,2)</f>
        <v>18436.810000000001</v>
      </c>
      <c r="Z31" s="1">
        <f>ROUND(($AA31-SUM($O31:Y31))/Z$1,2)</f>
        <v>18436.810000000001</v>
      </c>
      <c r="AA31" s="1">
        <f t="shared" si="15"/>
        <v>221241.72</v>
      </c>
      <c r="AB31" s="1">
        <f t="shared" si="16"/>
        <v>576</v>
      </c>
      <c r="AC31" s="1">
        <f>VLOOKUP(D31,Oct_FY2425_FTE!D:F,3,0)</f>
        <v>576</v>
      </c>
      <c r="AD31" s="1">
        <f t="shared" si="1"/>
        <v>0</v>
      </c>
    </row>
    <row r="32" spans="1:30" s="12" customFormat="1" x14ac:dyDescent="0.25">
      <c r="A32" s="12" t="s">
        <v>21</v>
      </c>
      <c r="B32" s="12" t="s">
        <v>57</v>
      </c>
      <c r="C32" s="12" t="s">
        <v>58</v>
      </c>
      <c r="E32" s="12" t="s">
        <v>22</v>
      </c>
      <c r="F32" s="35"/>
      <c r="J32" s="12" t="s">
        <v>41</v>
      </c>
      <c r="K32" s="16" t="str">
        <f>B32</f>
        <v>0180</v>
      </c>
      <c r="L32" s="12" t="s">
        <v>73</v>
      </c>
      <c r="M32" s="12" t="s">
        <v>74</v>
      </c>
      <c r="N32" s="12" t="s">
        <v>25</v>
      </c>
      <c r="O32" s="12">
        <v>138516.14000000001</v>
      </c>
      <c r="P32" s="12">
        <f t="shared" ref="P32:Z32" si="18">SUM(P23:P31)</f>
        <v>138516.13</v>
      </c>
      <c r="Q32" s="12">
        <f t="shared" si="18"/>
        <v>138516.14000000001</v>
      </c>
      <c r="R32" s="12">
        <f t="shared" si="18"/>
        <v>138516.12000000002</v>
      </c>
      <c r="S32" s="12">
        <f t="shared" si="18"/>
        <v>138516.16</v>
      </c>
      <c r="T32" s="12">
        <f t="shared" si="18"/>
        <v>138516.11000000002</v>
      </c>
      <c r="U32" s="12">
        <f t="shared" si="18"/>
        <v>138516.16</v>
      </c>
      <c r="V32" s="12">
        <f t="shared" si="18"/>
        <v>138516.11000000002</v>
      </c>
      <c r="W32" s="12">
        <f t="shared" si="18"/>
        <v>138516.16999999998</v>
      </c>
      <c r="X32" s="12">
        <f t="shared" si="18"/>
        <v>138516.11000000002</v>
      </c>
      <c r="Y32" s="12">
        <f t="shared" si="18"/>
        <v>138516.15999999997</v>
      </c>
      <c r="Z32" s="12">
        <f t="shared" si="18"/>
        <v>138516.11000000002</v>
      </c>
      <c r="AA32" s="12">
        <f t="shared" si="14"/>
        <v>1662193.62</v>
      </c>
      <c r="AB32" s="8">
        <f>SUM(AB23:AB31)</f>
        <v>4327.5</v>
      </c>
      <c r="AC32" s="8">
        <f>SUM(AC23:AC31)</f>
        <v>5087</v>
      </c>
      <c r="AD32" s="12">
        <f t="shared" si="1"/>
        <v>0</v>
      </c>
    </row>
    <row r="33" spans="1:30" x14ac:dyDescent="0.25">
      <c r="A33" s="1" t="s">
        <v>76</v>
      </c>
      <c r="B33" s="1" t="s">
        <v>585</v>
      </c>
      <c r="C33" s="1" t="s">
        <v>77</v>
      </c>
      <c r="D33" s="1" t="s">
        <v>528</v>
      </c>
      <c r="E33" s="1" t="s">
        <v>78</v>
      </c>
      <c r="F33" s="1" t="s">
        <v>597</v>
      </c>
      <c r="O33" s="1">
        <v>3520.92</v>
      </c>
      <c r="P33" s="1">
        <f>ROUND(($AA33-SUM($O33:O33))/P$1,2)</f>
        <v>3520.92</v>
      </c>
      <c r="Q33" s="1">
        <f>ROUND(($AA33-SUM($O33:P33))/Q$1,2)</f>
        <v>3520.92</v>
      </c>
      <c r="R33" s="1">
        <f>ROUND(($AA33-SUM($O33:Q33))/R$1,2)</f>
        <v>3520.92</v>
      </c>
      <c r="S33" s="1">
        <f>ROUND(($AA33-SUM($O33:R33))/S$1,2)</f>
        <v>3520.92</v>
      </c>
      <c r="T33" s="1">
        <f>ROUND(($AA33-SUM($O33:S33))/T$1,2)</f>
        <v>3520.92</v>
      </c>
      <c r="U33" s="1">
        <f>ROUND(($AA33-SUM($O33:T33))/U$1,2)</f>
        <v>3520.92</v>
      </c>
      <c r="V33" s="1">
        <f>ROUND(($AA33-SUM($O33:U33))/V$1,2)</f>
        <v>3520.92</v>
      </c>
      <c r="W33" s="1">
        <f>ROUND(($AA33-SUM($O33:V33))/W$1,2)</f>
        <v>3520.92</v>
      </c>
      <c r="X33" s="1">
        <f>ROUND(($AA33-SUM($O33:W33))/X$1,2)</f>
        <v>3520.91</v>
      </c>
      <c r="Y33" s="1">
        <f>ROUND(($AA33-SUM($O33:X33))/Y$1,2)</f>
        <v>3520.92</v>
      </c>
      <c r="Z33" s="1">
        <f>ROUND(($AA33-SUM($O33:Y33))/Z$1,2)</f>
        <v>3520.91</v>
      </c>
      <c r="AA33" s="1">
        <f>IF(F33="NO",ROUND($AC33*AB$293,2),ROUND($AC33/2*AB$293,2))</f>
        <v>42251.02</v>
      </c>
      <c r="AB33" s="1">
        <f>IF(F33="NO",AC33,AC33/2)</f>
        <v>110</v>
      </c>
      <c r="AC33" s="1">
        <f>VLOOKUP(D33,Oct_FY2425_FTE!D:F,3,0)</f>
        <v>110</v>
      </c>
      <c r="AD33" s="1">
        <f t="shared" si="1"/>
        <v>0</v>
      </c>
    </row>
    <row r="34" spans="1:30" s="12" customFormat="1" x14ac:dyDescent="0.25">
      <c r="A34" s="12" t="s">
        <v>21</v>
      </c>
      <c r="B34" s="12" t="s">
        <v>585</v>
      </c>
      <c r="C34" s="12" t="s">
        <v>77</v>
      </c>
      <c r="E34" s="12" t="s">
        <v>22</v>
      </c>
      <c r="F34" s="35"/>
      <c r="J34" s="12" t="s">
        <v>599</v>
      </c>
      <c r="K34" s="16" t="str">
        <f>B34</f>
        <v>0220</v>
      </c>
      <c r="L34" s="12" t="s">
        <v>79</v>
      </c>
      <c r="M34" s="12" t="s">
        <v>80</v>
      </c>
      <c r="N34" s="12" t="s">
        <v>75</v>
      </c>
      <c r="O34" s="12">
        <v>3520.92</v>
      </c>
      <c r="P34" s="12">
        <f t="shared" ref="P34:Y34" si="19">SUM(P33)</f>
        <v>3520.92</v>
      </c>
      <c r="Q34" s="12">
        <f t="shared" si="19"/>
        <v>3520.92</v>
      </c>
      <c r="R34" s="12">
        <f t="shared" si="19"/>
        <v>3520.92</v>
      </c>
      <c r="S34" s="12">
        <f t="shared" si="19"/>
        <v>3520.92</v>
      </c>
      <c r="T34" s="12">
        <f t="shared" si="19"/>
        <v>3520.92</v>
      </c>
      <c r="U34" s="12">
        <f t="shared" si="19"/>
        <v>3520.92</v>
      </c>
      <c r="V34" s="12">
        <f t="shared" si="19"/>
        <v>3520.92</v>
      </c>
      <c r="W34" s="12">
        <f t="shared" si="19"/>
        <v>3520.92</v>
      </c>
      <c r="X34" s="12">
        <f t="shared" si="19"/>
        <v>3520.91</v>
      </c>
      <c r="Y34" s="12">
        <f t="shared" si="19"/>
        <v>3520.92</v>
      </c>
      <c r="Z34" s="12">
        <f>SUM(Z33)</f>
        <v>3520.91</v>
      </c>
      <c r="AA34" s="12">
        <f t="shared" si="14"/>
        <v>42251.01999999999</v>
      </c>
      <c r="AB34" s="8">
        <f>SUM(AB33)</f>
        <v>110</v>
      </c>
      <c r="AC34" s="8">
        <f t="shared" ref="AC34" si="20">SUM(AC33)</f>
        <v>110</v>
      </c>
      <c r="AD34" s="12">
        <f t="shared" si="1"/>
        <v>0</v>
      </c>
    </row>
    <row r="35" spans="1:30" x14ac:dyDescent="0.25">
      <c r="A35" s="1" t="s">
        <v>81</v>
      </c>
      <c r="B35" s="1" t="s">
        <v>82</v>
      </c>
      <c r="C35" s="1" t="s">
        <v>83</v>
      </c>
      <c r="D35" s="1" t="s">
        <v>84</v>
      </c>
      <c r="E35" s="1" t="s">
        <v>85</v>
      </c>
      <c r="F35" s="1" t="s">
        <v>597</v>
      </c>
      <c r="O35" s="1">
        <v>18596.849999999999</v>
      </c>
      <c r="P35" s="1">
        <f>ROUND(($AA35-SUM($O35:O35))/P$1,2)</f>
        <v>18596.849999999999</v>
      </c>
      <c r="Q35" s="1">
        <f>ROUND(($AA35-SUM($O35:P35))/Q$1,2)</f>
        <v>18596.849999999999</v>
      </c>
      <c r="R35" s="1">
        <f>ROUND(($AA35-SUM($O35:Q35))/R$1,2)</f>
        <v>18596.849999999999</v>
      </c>
      <c r="S35" s="1">
        <f>ROUND(($AA35-SUM($O35:R35))/S$1,2)</f>
        <v>18596.849999999999</v>
      </c>
      <c r="T35" s="1">
        <f>ROUND(($AA35-SUM($O35:S35))/T$1,2)</f>
        <v>18596.849999999999</v>
      </c>
      <c r="U35" s="1">
        <f>ROUND(($AA35-SUM($O35:T35))/U$1,2)</f>
        <v>18596.849999999999</v>
      </c>
      <c r="V35" s="1">
        <f>ROUND(($AA35-SUM($O35:U35))/V$1,2)</f>
        <v>18596.849999999999</v>
      </c>
      <c r="W35" s="1">
        <f>ROUND(($AA35-SUM($O35:V35))/W$1,2)</f>
        <v>18596.86</v>
      </c>
      <c r="X35" s="1">
        <f>ROUND(($AA35-SUM($O35:W35))/X$1,2)</f>
        <v>18596.849999999999</v>
      </c>
      <c r="Y35" s="1">
        <f>ROUND(($AA35-SUM($O35:X35))/Y$1,2)</f>
        <v>18596.86</v>
      </c>
      <c r="Z35" s="1">
        <f>ROUND(($AA35-SUM($O35:Y35))/Z$1,2)</f>
        <v>18596.849999999999</v>
      </c>
      <c r="AA35" s="1">
        <f t="shared" ref="AA35:AA40" si="21">IF(F35="NO",ROUND($AC35*AB$293,2),ROUND($AC35/2*AB$293,2))</f>
        <v>223162.22</v>
      </c>
      <c r="AB35" s="1">
        <f t="shared" ref="AB35:AB40" si="22">IF(F35="NO",AC35,AC35/2)</f>
        <v>581</v>
      </c>
      <c r="AC35" s="1">
        <f>VLOOKUP(D35,Oct_FY2425_FTE!D:F,3,0)</f>
        <v>581</v>
      </c>
      <c r="AD35" s="1">
        <f t="shared" si="1"/>
        <v>0</v>
      </c>
    </row>
    <row r="36" spans="1:30" x14ac:dyDescent="0.25">
      <c r="A36" s="1" t="s">
        <v>81</v>
      </c>
      <c r="B36" s="1" t="s">
        <v>82</v>
      </c>
      <c r="C36" s="1" t="s">
        <v>83</v>
      </c>
      <c r="D36" s="1" t="s">
        <v>86</v>
      </c>
      <c r="E36" s="1" t="s">
        <v>87</v>
      </c>
      <c r="F36" s="1" t="s">
        <v>597</v>
      </c>
      <c r="O36" s="1">
        <v>7810.04</v>
      </c>
      <c r="P36" s="1">
        <f>ROUND(($AA36-SUM($O36:O36))/P$1,2)</f>
        <v>7810.04</v>
      </c>
      <c r="Q36" s="1">
        <f>ROUND(($AA36-SUM($O36:P36))/Q$1,2)</f>
        <v>7810.04</v>
      </c>
      <c r="R36" s="1">
        <f>ROUND(($AA36-SUM($O36:Q36))/R$1,2)</f>
        <v>7810.04</v>
      </c>
      <c r="S36" s="1">
        <f>ROUND(($AA36-SUM($O36:R36))/S$1,2)</f>
        <v>7810.04</v>
      </c>
      <c r="T36" s="1">
        <f>ROUND(($AA36-SUM($O36:S36))/T$1,2)</f>
        <v>7810.04</v>
      </c>
      <c r="U36" s="1">
        <f>ROUND(($AA36-SUM($O36:T36))/U$1,2)</f>
        <v>7810.04</v>
      </c>
      <c r="V36" s="1">
        <f>ROUND(($AA36-SUM($O36:U36))/V$1,2)</f>
        <v>7810.03</v>
      </c>
      <c r="W36" s="1">
        <f>ROUND(($AA36-SUM($O36:V36))/W$1,2)</f>
        <v>7810.04</v>
      </c>
      <c r="X36" s="1">
        <f>ROUND(($AA36-SUM($O36:W36))/X$1,2)</f>
        <v>7810.03</v>
      </c>
      <c r="Y36" s="1">
        <f>ROUND(($AA36-SUM($O36:X36))/Y$1,2)</f>
        <v>7810.04</v>
      </c>
      <c r="Z36" s="1">
        <f>ROUND(($AA36-SUM($O36:Y36))/Z$1,2)</f>
        <v>7810.03</v>
      </c>
      <c r="AA36" s="1">
        <f t="shared" si="21"/>
        <v>93720.45</v>
      </c>
      <c r="AB36" s="1">
        <f t="shared" si="22"/>
        <v>244</v>
      </c>
      <c r="AC36" s="1">
        <f>VLOOKUP(D36,Oct_FY2425_FTE!D:F,3,0)</f>
        <v>244</v>
      </c>
      <c r="AD36" s="1">
        <f t="shared" si="1"/>
        <v>0</v>
      </c>
    </row>
    <row r="37" spans="1:30" x14ac:dyDescent="0.25">
      <c r="A37" s="1" t="s">
        <v>81</v>
      </c>
      <c r="B37" s="1" t="s">
        <v>82</v>
      </c>
      <c r="C37" s="1" t="s">
        <v>83</v>
      </c>
      <c r="D37" s="1" t="s">
        <v>88</v>
      </c>
      <c r="E37" s="1" t="s">
        <v>89</v>
      </c>
      <c r="F37" s="1" t="s">
        <v>597</v>
      </c>
      <c r="O37" s="1">
        <v>21637.65</v>
      </c>
      <c r="P37" s="1">
        <f>ROUND(($AA37-SUM($O37:O37))/P$1,2)</f>
        <v>21637.64</v>
      </c>
      <c r="Q37" s="1">
        <f>ROUND(($AA37-SUM($O37:P37))/Q$1,2)</f>
        <v>21637.65</v>
      </c>
      <c r="R37" s="1">
        <f>ROUND(($AA37-SUM($O37:Q37))/R$1,2)</f>
        <v>21637.64</v>
      </c>
      <c r="S37" s="1">
        <f>ROUND(($AA37-SUM($O37:R37))/S$1,2)</f>
        <v>21637.65</v>
      </c>
      <c r="T37" s="1">
        <f>ROUND(($AA37-SUM($O37:S37))/T$1,2)</f>
        <v>21637.64</v>
      </c>
      <c r="U37" s="1">
        <f>ROUND(($AA37-SUM($O37:T37))/U$1,2)</f>
        <v>21637.65</v>
      </c>
      <c r="V37" s="1">
        <f>ROUND(($AA37-SUM($O37:U37))/V$1,2)</f>
        <v>21637.64</v>
      </c>
      <c r="W37" s="1">
        <f>ROUND(($AA37-SUM($O37:V37))/W$1,2)</f>
        <v>21637.65</v>
      </c>
      <c r="X37" s="1">
        <f>ROUND(($AA37-SUM($O37:W37))/X$1,2)</f>
        <v>21637.64</v>
      </c>
      <c r="Y37" s="1">
        <f>ROUND(($AA37-SUM($O37:X37))/Y$1,2)</f>
        <v>21637.65</v>
      </c>
      <c r="Z37" s="1">
        <f>ROUND(($AA37-SUM($O37:Y37))/Z$1,2)</f>
        <v>21637.64</v>
      </c>
      <c r="AA37" s="1">
        <f t="shared" si="21"/>
        <v>259651.74</v>
      </c>
      <c r="AB37" s="1">
        <f t="shared" si="22"/>
        <v>676</v>
      </c>
      <c r="AC37" s="1">
        <f>VLOOKUP(D37,Oct_FY2425_FTE!D:F,3,0)</f>
        <v>676</v>
      </c>
      <c r="AD37" s="1">
        <f t="shared" si="1"/>
        <v>0</v>
      </c>
    </row>
    <row r="38" spans="1:30" x14ac:dyDescent="0.25">
      <c r="A38" s="1" t="s">
        <v>81</v>
      </c>
      <c r="B38" s="1" t="s">
        <v>82</v>
      </c>
      <c r="C38" s="1" t="s">
        <v>83</v>
      </c>
      <c r="D38" s="1" t="s">
        <v>90</v>
      </c>
      <c r="E38" s="1" t="s">
        <v>1105</v>
      </c>
      <c r="F38" s="1" t="s">
        <v>597</v>
      </c>
      <c r="O38" s="1">
        <v>19205.009999999998</v>
      </c>
      <c r="P38" s="1">
        <f>ROUND(($AA38-SUM($O38:O38))/P$1,2)</f>
        <v>19205.009999999998</v>
      </c>
      <c r="Q38" s="1">
        <f>ROUND(($AA38-SUM($O38:P38))/Q$1,2)</f>
        <v>19205.009999999998</v>
      </c>
      <c r="R38" s="1">
        <f>ROUND(($AA38-SUM($O38:Q38))/R$1,2)</f>
        <v>19205.009999999998</v>
      </c>
      <c r="S38" s="1">
        <f>ROUND(($AA38-SUM($O38:R38))/S$1,2)</f>
        <v>19205.009999999998</v>
      </c>
      <c r="T38" s="1">
        <f>ROUND(($AA38-SUM($O38:S38))/T$1,2)</f>
        <v>19205.009999999998</v>
      </c>
      <c r="U38" s="1">
        <f>ROUND(($AA38-SUM($O38:T38))/U$1,2)</f>
        <v>19205.009999999998</v>
      </c>
      <c r="V38" s="1">
        <f>ROUND(($AA38-SUM($O38:U38))/V$1,2)</f>
        <v>19205.009999999998</v>
      </c>
      <c r="W38" s="1">
        <f>ROUND(($AA38-SUM($O38:V38))/W$1,2)</f>
        <v>19205.009999999998</v>
      </c>
      <c r="X38" s="1">
        <f>ROUND(($AA38-SUM($O38:W38))/X$1,2)</f>
        <v>19205.009999999998</v>
      </c>
      <c r="Y38" s="1">
        <f>ROUND(($AA38-SUM($O38:X38))/Y$1,2)</f>
        <v>19205.009999999998</v>
      </c>
      <c r="Z38" s="1">
        <f>ROUND(($AA38-SUM($O38:Y38))/Z$1,2)</f>
        <v>19205.009999999998</v>
      </c>
      <c r="AA38" s="1">
        <f t="shared" si="21"/>
        <v>230460.12</v>
      </c>
      <c r="AB38" s="1">
        <f t="shared" si="22"/>
        <v>600</v>
      </c>
      <c r="AC38" s="1">
        <f>VLOOKUP(D38,Oct_FY2425_FTE!D:F,3,0)</f>
        <v>600</v>
      </c>
      <c r="AD38" s="1">
        <f t="shared" si="1"/>
        <v>0</v>
      </c>
    </row>
    <row r="39" spans="1:30" x14ac:dyDescent="0.25">
      <c r="A39" s="1" t="s">
        <v>81</v>
      </c>
      <c r="B39" s="1" t="s">
        <v>82</v>
      </c>
      <c r="C39" s="1" t="s">
        <v>83</v>
      </c>
      <c r="D39" s="1" t="s">
        <v>91</v>
      </c>
      <c r="E39" s="1" t="s">
        <v>92</v>
      </c>
      <c r="F39" s="1" t="s">
        <v>597</v>
      </c>
      <c r="O39" s="1">
        <v>7297.9</v>
      </c>
      <c r="P39" s="1">
        <f>ROUND(($AA39-SUM($O39:O39))/P$1,2)</f>
        <v>7297.9</v>
      </c>
      <c r="Q39" s="1">
        <f>ROUND(($AA39-SUM($O39:P39))/Q$1,2)</f>
        <v>7297.91</v>
      </c>
      <c r="R39" s="1">
        <f>ROUND(($AA39-SUM($O39:Q39))/R$1,2)</f>
        <v>7297.9</v>
      </c>
      <c r="S39" s="1">
        <f>ROUND(($AA39-SUM($O39:R39))/S$1,2)</f>
        <v>7297.91</v>
      </c>
      <c r="T39" s="1">
        <f>ROUND(($AA39-SUM($O39:S39))/T$1,2)</f>
        <v>7297.9</v>
      </c>
      <c r="U39" s="1">
        <f>ROUND(($AA39-SUM($O39:T39))/U$1,2)</f>
        <v>7297.91</v>
      </c>
      <c r="V39" s="1">
        <f>ROUND(($AA39-SUM($O39:U39))/V$1,2)</f>
        <v>7297.9</v>
      </c>
      <c r="W39" s="1">
        <f>ROUND(($AA39-SUM($O39:V39))/W$1,2)</f>
        <v>7297.91</v>
      </c>
      <c r="X39" s="1">
        <f>ROUND(($AA39-SUM($O39:W39))/X$1,2)</f>
        <v>7297.9</v>
      </c>
      <c r="Y39" s="1">
        <f>ROUND(($AA39-SUM($O39:X39))/Y$1,2)</f>
        <v>7297.91</v>
      </c>
      <c r="Z39" s="1">
        <f>ROUND(($AA39-SUM($O39:Y39))/Z$1,2)</f>
        <v>7297.9</v>
      </c>
      <c r="AA39" s="1">
        <f t="shared" si="21"/>
        <v>87574.85</v>
      </c>
      <c r="AB39" s="1">
        <f t="shared" si="22"/>
        <v>228</v>
      </c>
      <c r="AC39" s="1">
        <f>VLOOKUP(D39,Oct_FY2425_FTE!D:F,3,0)</f>
        <v>228</v>
      </c>
      <c r="AD39" s="1">
        <f t="shared" si="1"/>
        <v>0</v>
      </c>
    </row>
    <row r="40" spans="1:30" x14ac:dyDescent="0.25">
      <c r="A40" s="1" t="s">
        <v>81</v>
      </c>
      <c r="B40" s="1" t="s">
        <v>82</v>
      </c>
      <c r="C40" s="1" t="s">
        <v>83</v>
      </c>
      <c r="D40" s="1" t="s">
        <v>93</v>
      </c>
      <c r="E40" s="1" t="s">
        <v>1106</v>
      </c>
      <c r="F40" s="1" t="s">
        <v>597</v>
      </c>
      <c r="O40" s="1">
        <v>28167.35</v>
      </c>
      <c r="P40" s="1">
        <f>ROUND(($AA40-SUM($O40:O40))/P$1,2)</f>
        <v>28167.35</v>
      </c>
      <c r="Q40" s="1">
        <f>ROUND(($AA40-SUM($O40:P40))/Q$1,2)</f>
        <v>28167.35</v>
      </c>
      <c r="R40" s="1">
        <f>ROUND(($AA40-SUM($O40:Q40))/R$1,2)</f>
        <v>28167.35</v>
      </c>
      <c r="S40" s="1">
        <f>ROUND(($AA40-SUM($O40:R40))/S$1,2)</f>
        <v>28167.35</v>
      </c>
      <c r="T40" s="1">
        <f>ROUND(($AA40-SUM($O40:S40))/T$1,2)</f>
        <v>28167.35</v>
      </c>
      <c r="U40" s="1">
        <f>ROUND(($AA40-SUM($O40:T40))/U$1,2)</f>
        <v>28167.35</v>
      </c>
      <c r="V40" s="1">
        <f>ROUND(($AA40-SUM($O40:U40))/V$1,2)</f>
        <v>28167.35</v>
      </c>
      <c r="W40" s="1">
        <f>ROUND(($AA40-SUM($O40:V40))/W$1,2)</f>
        <v>28167.35</v>
      </c>
      <c r="X40" s="1">
        <f>ROUND(($AA40-SUM($O40:W40))/X$1,2)</f>
        <v>28167.34</v>
      </c>
      <c r="Y40" s="1">
        <f>ROUND(($AA40-SUM($O40:X40))/Y$1,2)</f>
        <v>28167.35</v>
      </c>
      <c r="Z40" s="1">
        <f>ROUND(($AA40-SUM($O40:Y40))/Z$1,2)</f>
        <v>28167.34</v>
      </c>
      <c r="AA40" s="1">
        <f t="shared" si="21"/>
        <v>338008.18</v>
      </c>
      <c r="AB40" s="1">
        <f t="shared" si="22"/>
        <v>880</v>
      </c>
      <c r="AC40" s="1">
        <f>VLOOKUP(D40,Oct_FY2425_FTE!D:F,3,0)</f>
        <v>880</v>
      </c>
      <c r="AD40" s="1">
        <f t="shared" si="1"/>
        <v>0</v>
      </c>
    </row>
    <row r="41" spans="1:30" s="12" customFormat="1" x14ac:dyDescent="0.25">
      <c r="A41" s="12" t="s">
        <v>21</v>
      </c>
      <c r="B41" s="12" t="s">
        <v>82</v>
      </c>
      <c r="C41" s="12" t="s">
        <v>83</v>
      </c>
      <c r="E41" s="12" t="s">
        <v>22</v>
      </c>
      <c r="F41" s="35"/>
      <c r="J41" s="12" t="s">
        <v>81</v>
      </c>
      <c r="K41" s="16" t="str">
        <f>B41</f>
        <v>0470</v>
      </c>
      <c r="L41" s="12" t="s">
        <v>94</v>
      </c>
      <c r="M41" s="12" t="s">
        <v>95</v>
      </c>
      <c r="N41" s="12" t="s">
        <v>40</v>
      </c>
      <c r="O41" s="12">
        <v>102714.79999999999</v>
      </c>
      <c r="P41" s="12">
        <f t="shared" ref="P41:Y41" si="23">SUM(P35:P40)</f>
        <v>102714.78999999998</v>
      </c>
      <c r="Q41" s="12">
        <f t="shared" si="23"/>
        <v>102714.81</v>
      </c>
      <c r="R41" s="12">
        <f t="shared" si="23"/>
        <v>102714.78999999998</v>
      </c>
      <c r="S41" s="12">
        <f t="shared" si="23"/>
        <v>102714.81</v>
      </c>
      <c r="T41" s="12">
        <f t="shared" si="23"/>
        <v>102714.78999999998</v>
      </c>
      <c r="U41" s="12">
        <f t="shared" si="23"/>
        <v>102714.81</v>
      </c>
      <c r="V41" s="12">
        <f t="shared" si="23"/>
        <v>102714.78</v>
      </c>
      <c r="W41" s="12">
        <f t="shared" si="23"/>
        <v>102714.82</v>
      </c>
      <c r="X41" s="12">
        <f t="shared" si="23"/>
        <v>102714.76999999999</v>
      </c>
      <c r="Y41" s="12">
        <f t="shared" si="23"/>
        <v>102714.82</v>
      </c>
      <c r="Z41" s="12">
        <f>SUM(Z35:Z40)</f>
        <v>102714.76999999999</v>
      </c>
      <c r="AA41" s="12">
        <f>SUM(O41:Z41)</f>
        <v>1232577.56</v>
      </c>
      <c r="AB41" s="8">
        <f>SUM(AB35:AB40)</f>
        <v>3209</v>
      </c>
      <c r="AC41" s="8">
        <f>SUM(AC35:AC40)</f>
        <v>3209</v>
      </c>
      <c r="AD41" s="12">
        <f t="shared" si="1"/>
        <v>0</v>
      </c>
    </row>
    <row r="42" spans="1:30" x14ac:dyDescent="0.25">
      <c r="A42" s="1" t="s">
        <v>81</v>
      </c>
      <c r="B42" s="1" t="s">
        <v>96</v>
      </c>
      <c r="C42" s="1" t="s">
        <v>97</v>
      </c>
      <c r="D42" s="1" t="s">
        <v>98</v>
      </c>
      <c r="E42" s="1" t="s">
        <v>99</v>
      </c>
      <c r="F42" s="1" t="s">
        <v>596</v>
      </c>
      <c r="O42" s="1">
        <v>1680.44</v>
      </c>
      <c r="P42" s="1">
        <f>ROUND(($AA42-SUM($O42:O42))/P$1,2)</f>
        <v>1680.44</v>
      </c>
      <c r="Q42" s="1">
        <f>ROUND(($AA42-SUM($O42:P42))/Q$1,2)</f>
        <v>1680.44</v>
      </c>
      <c r="R42" s="1">
        <f>ROUND(($AA42-SUM($O42:Q42))/R$1,2)</f>
        <v>1680.44</v>
      </c>
      <c r="S42" s="1">
        <f>ROUND(($AA42-SUM($O42:R42))/S$1,2)</f>
        <v>1680.44</v>
      </c>
      <c r="T42" s="1">
        <f>ROUND(($AA42-SUM($O42:S42))/T$1,2)</f>
        <v>1680.44</v>
      </c>
      <c r="U42" s="1">
        <f>ROUND(($AA42-SUM($O42:T42))/U$1,2)</f>
        <v>1680.44</v>
      </c>
      <c r="V42" s="1">
        <f>ROUND(($AA42-SUM($O42:U42))/V$1,2)</f>
        <v>1680.44</v>
      </c>
      <c r="W42" s="1">
        <f>ROUND(($AA42-SUM($O42:V42))/W$1,2)</f>
        <v>1680.44</v>
      </c>
      <c r="X42" s="1">
        <f>ROUND(($AA42-SUM($O42:W42))/X$1,2)</f>
        <v>1680.43</v>
      </c>
      <c r="Y42" s="1">
        <f>ROUND(($AA42-SUM($O42:X42))/Y$1,2)</f>
        <v>1680.44</v>
      </c>
      <c r="Z42" s="1">
        <f>ROUND(($AA42-SUM($O42:Y42))/Z$1,2)</f>
        <v>1680.43</v>
      </c>
      <c r="AA42" s="1">
        <f>IF(F42="NO",ROUND($AC42*AB$293,2),ROUND($AC42/2*AB$293,2))</f>
        <v>20165.259999999998</v>
      </c>
      <c r="AB42" s="1">
        <f>IF(F42="NO",AC42,AC42/2)</f>
        <v>52.5</v>
      </c>
      <c r="AC42" s="1">
        <f>VLOOKUP(D42,Oct_FY2425_FTE!D:F,3,0)</f>
        <v>105</v>
      </c>
      <c r="AD42" s="1">
        <f t="shared" si="1"/>
        <v>0</v>
      </c>
    </row>
    <row r="43" spans="1:30" x14ac:dyDescent="0.25">
      <c r="A43" s="1" t="s">
        <v>81</v>
      </c>
      <c r="B43" s="1" t="s">
        <v>96</v>
      </c>
      <c r="C43" s="1" t="s">
        <v>97</v>
      </c>
      <c r="D43" s="1" t="s">
        <v>100</v>
      </c>
      <c r="E43" s="1" t="s">
        <v>101</v>
      </c>
      <c r="F43" s="1" t="s">
        <v>596</v>
      </c>
      <c r="O43" s="1">
        <v>5729.5</v>
      </c>
      <c r="P43" s="1">
        <f>ROUND(($AA43-SUM($O43:O43))/P$1,2)</f>
        <v>5729.49</v>
      </c>
      <c r="Q43" s="1">
        <f>ROUND(($AA43-SUM($O43:P43))/Q$1,2)</f>
        <v>5729.5</v>
      </c>
      <c r="R43" s="1">
        <f>ROUND(($AA43-SUM($O43:Q43))/R$1,2)</f>
        <v>5729.49</v>
      </c>
      <c r="S43" s="1">
        <f>ROUND(($AA43-SUM($O43:R43))/S$1,2)</f>
        <v>5729.5</v>
      </c>
      <c r="T43" s="1">
        <f>ROUND(($AA43-SUM($O43:S43))/T$1,2)</f>
        <v>5729.49</v>
      </c>
      <c r="U43" s="1">
        <f>ROUND(($AA43-SUM($O43:T43))/U$1,2)</f>
        <v>5729.5</v>
      </c>
      <c r="V43" s="1">
        <f>ROUND(($AA43-SUM($O43:U43))/V$1,2)</f>
        <v>5729.49</v>
      </c>
      <c r="W43" s="1">
        <f>ROUND(($AA43-SUM($O43:V43))/W$1,2)</f>
        <v>5729.5</v>
      </c>
      <c r="X43" s="1">
        <f>ROUND(($AA43-SUM($O43:W43))/X$1,2)</f>
        <v>5729.49</v>
      </c>
      <c r="Y43" s="1">
        <f>ROUND(($AA43-SUM($O43:X43))/Y$1,2)</f>
        <v>5729.5</v>
      </c>
      <c r="Z43" s="1">
        <f>ROUND(($AA43-SUM($O43:Y43))/Z$1,2)</f>
        <v>5729.49</v>
      </c>
      <c r="AA43" s="1">
        <f>IF(F43="NO",ROUND($AC43*AB$293,2),ROUND($AC43/2*AB$293,2))</f>
        <v>68753.94</v>
      </c>
      <c r="AB43" s="1">
        <f>IF(F43="NO",AC43,AC43/2)</f>
        <v>179</v>
      </c>
      <c r="AC43" s="1">
        <f>VLOOKUP(D43,Oct_FY2425_FTE!D:F,3,0)</f>
        <v>358</v>
      </c>
      <c r="AD43" s="1">
        <f t="shared" si="1"/>
        <v>0</v>
      </c>
    </row>
    <row r="44" spans="1:30" x14ac:dyDescent="0.25">
      <c r="A44" s="1" t="s">
        <v>81</v>
      </c>
      <c r="B44" s="1" t="s">
        <v>96</v>
      </c>
      <c r="C44" s="1" t="s">
        <v>97</v>
      </c>
      <c r="D44" s="1" t="s">
        <v>102</v>
      </c>
      <c r="E44" s="1" t="s">
        <v>103</v>
      </c>
      <c r="F44" s="1" t="s">
        <v>957</v>
      </c>
      <c r="O44" s="1">
        <v>1672.44</v>
      </c>
      <c r="P44" s="1">
        <f>ROUND(($AA44-SUM($O44:O44))/P$1,2)</f>
        <v>1672.44</v>
      </c>
      <c r="Q44" s="1">
        <f>ROUND(($AA44-SUM($O44:P44))/Q$1,2)</f>
        <v>1672.44</v>
      </c>
      <c r="R44" s="1">
        <f>ROUND(($AA44-SUM($O44:Q44))/R$1,2)</f>
        <v>1672.44</v>
      </c>
      <c r="S44" s="1">
        <f>ROUND(($AA44-SUM($O44:R44))/S$1,2)</f>
        <v>1672.44</v>
      </c>
      <c r="T44" s="1">
        <f>ROUND(($AA44-SUM($O44:S44))/T$1,2)</f>
        <v>1672.43</v>
      </c>
      <c r="U44" s="1">
        <f>ROUND(($AA44-SUM($O44:T44))/U$1,2)</f>
        <v>1672.44</v>
      </c>
      <c r="V44" s="1">
        <f>ROUND(($AA44-SUM($O44:U44))/V$1,2)</f>
        <v>1672.43</v>
      </c>
      <c r="W44" s="1">
        <f>ROUND(($AA44-SUM($O44:V44))/W$1,2)</f>
        <v>1672.44</v>
      </c>
      <c r="X44" s="1">
        <f>ROUND(($AA44-SUM($O44:W44))/X$1,2)</f>
        <v>1672.43</v>
      </c>
      <c r="Y44" s="1">
        <f>ROUND(($AA44-SUM($O44:X44))/Y$1,2)</f>
        <v>1672.44</v>
      </c>
      <c r="Z44" s="1">
        <f>ROUND(($AA44-SUM($O44:Y44))/Z$1,2)</f>
        <v>1672.43</v>
      </c>
      <c r="AA44" s="1">
        <f>IF(F44="NO",ROUND($AC44*AB$293,2),ROUND($AC44/2*AB$293,2))</f>
        <v>20069.240000000002</v>
      </c>
      <c r="AB44" s="1">
        <f>IF(F44="NO",AC44,AC44/2)</f>
        <v>52.25</v>
      </c>
      <c r="AC44" s="1">
        <f>VLOOKUP(D44,Oct_FY2425_FTE!D:F,3,0)</f>
        <v>104.5</v>
      </c>
      <c r="AD44" s="1">
        <f t="shared" si="1"/>
        <v>0</v>
      </c>
    </row>
    <row r="45" spans="1:30" x14ac:dyDescent="0.25">
      <c r="A45" s="1" t="s">
        <v>81</v>
      </c>
      <c r="B45" s="1" t="s">
        <v>96</v>
      </c>
      <c r="C45" s="1" t="s">
        <v>97</v>
      </c>
      <c r="D45" s="1" t="s">
        <v>104</v>
      </c>
      <c r="E45" s="1" t="s">
        <v>105</v>
      </c>
      <c r="F45" s="1" t="s">
        <v>597</v>
      </c>
      <c r="O45" s="1">
        <v>46284.07</v>
      </c>
      <c r="P45" s="1">
        <f>ROUND(($AA45-SUM($O45:O45))/P$1,2)</f>
        <v>46284.07</v>
      </c>
      <c r="Q45" s="1">
        <f>ROUND(($AA45-SUM($O45:P45))/Q$1,2)</f>
        <v>46284.08</v>
      </c>
      <c r="R45" s="1">
        <f>ROUND(($AA45-SUM($O45:Q45))/R$1,2)</f>
        <v>46284.07</v>
      </c>
      <c r="S45" s="1">
        <f>ROUND(($AA45-SUM($O45:R45))/S$1,2)</f>
        <v>46284.08</v>
      </c>
      <c r="T45" s="1">
        <f>ROUND(($AA45-SUM($O45:S45))/T$1,2)</f>
        <v>46284.07</v>
      </c>
      <c r="U45" s="1">
        <f>ROUND(($AA45-SUM($O45:T45))/U$1,2)</f>
        <v>46284.08</v>
      </c>
      <c r="V45" s="1">
        <f>ROUND(($AA45-SUM($O45:U45))/V$1,2)</f>
        <v>46284.07</v>
      </c>
      <c r="W45" s="1">
        <f>ROUND(($AA45-SUM($O45:V45))/W$1,2)</f>
        <v>46284.08</v>
      </c>
      <c r="X45" s="1">
        <f>ROUND(($AA45-SUM($O45:W45))/X$1,2)</f>
        <v>46284.07</v>
      </c>
      <c r="Y45" s="1">
        <f>ROUND(($AA45-SUM($O45:X45))/Y$1,2)</f>
        <v>46284.08</v>
      </c>
      <c r="Z45" s="1">
        <f>ROUND(($AA45-SUM($O45:Y45))/Z$1,2)</f>
        <v>46284.07</v>
      </c>
      <c r="AA45" s="1">
        <f>IF(F45="NO",ROUND($AC45*AB$293,2),ROUND($AC45/2*AB$293,2))</f>
        <v>555408.89</v>
      </c>
      <c r="AB45" s="1">
        <f>IF(F45="NO",AC45,AC45/2)</f>
        <v>1446</v>
      </c>
      <c r="AC45" s="1">
        <f>VLOOKUP(D45,Oct_FY2425_FTE!D:F,3,0)</f>
        <v>1446</v>
      </c>
      <c r="AD45" s="1">
        <f t="shared" si="1"/>
        <v>0</v>
      </c>
    </row>
    <row r="46" spans="1:30" x14ac:dyDescent="0.25">
      <c r="A46" s="1" t="s">
        <v>81</v>
      </c>
      <c r="B46" s="1" t="s">
        <v>96</v>
      </c>
      <c r="C46" s="1" t="s">
        <v>97</v>
      </c>
      <c r="D46" s="1" t="s">
        <v>106</v>
      </c>
      <c r="E46" s="1" t="s">
        <v>107</v>
      </c>
      <c r="F46" s="1" t="s">
        <v>596</v>
      </c>
      <c r="O46" s="1">
        <v>5857.53</v>
      </c>
      <c r="P46" s="1">
        <f>ROUND(($AA46-SUM($O46:O46))/P$1,2)</f>
        <v>5857.53</v>
      </c>
      <c r="Q46" s="1">
        <f>ROUND(($AA46-SUM($O46:P46))/Q$1,2)</f>
        <v>5857.53</v>
      </c>
      <c r="R46" s="1">
        <f>ROUND(($AA46-SUM($O46:Q46))/R$1,2)</f>
        <v>5857.53</v>
      </c>
      <c r="S46" s="1">
        <f>ROUND(($AA46-SUM($O46:R46))/S$1,2)</f>
        <v>5857.53</v>
      </c>
      <c r="T46" s="1">
        <f>ROUND(($AA46-SUM($O46:S46))/T$1,2)</f>
        <v>5857.53</v>
      </c>
      <c r="U46" s="1">
        <f>ROUND(($AA46-SUM($O46:T46))/U$1,2)</f>
        <v>5857.53</v>
      </c>
      <c r="V46" s="1">
        <f>ROUND(($AA46-SUM($O46:U46))/V$1,2)</f>
        <v>5857.53</v>
      </c>
      <c r="W46" s="1">
        <f>ROUND(($AA46-SUM($O46:V46))/W$1,2)</f>
        <v>5857.53</v>
      </c>
      <c r="X46" s="1">
        <f>ROUND(($AA46-SUM($O46:W46))/X$1,2)</f>
        <v>5857.52</v>
      </c>
      <c r="Y46" s="1">
        <f>ROUND(($AA46-SUM($O46:X46))/Y$1,2)</f>
        <v>5857.53</v>
      </c>
      <c r="Z46" s="1">
        <f>ROUND(($AA46-SUM($O46:Y46))/Z$1,2)</f>
        <v>5857.52</v>
      </c>
      <c r="AA46" s="1">
        <f>IF(F46="NO",ROUND($AC46*AB$293,2),ROUND($AC46/2*AB$293,2))</f>
        <v>70290.34</v>
      </c>
      <c r="AB46" s="1">
        <f>IF(F46="NO",AC46,AC46/2)</f>
        <v>183</v>
      </c>
      <c r="AC46" s="1">
        <f>VLOOKUP(D46,Oct_FY2425_FTE!D:F,3,0)</f>
        <v>366</v>
      </c>
      <c r="AD46" s="1">
        <f t="shared" si="1"/>
        <v>0</v>
      </c>
    </row>
    <row r="47" spans="1:30" s="12" customFormat="1" x14ac:dyDescent="0.25">
      <c r="A47" s="12" t="s">
        <v>21</v>
      </c>
      <c r="B47" s="12" t="s">
        <v>96</v>
      </c>
      <c r="C47" s="12" t="s">
        <v>97</v>
      </c>
      <c r="E47" s="12" t="s">
        <v>22</v>
      </c>
      <c r="F47" s="35"/>
      <c r="J47" s="12" t="s">
        <v>81</v>
      </c>
      <c r="K47" s="16" t="str">
        <f>B47</f>
        <v>0480</v>
      </c>
      <c r="L47" s="12" t="s">
        <v>108</v>
      </c>
      <c r="M47" s="12" t="s">
        <v>109</v>
      </c>
      <c r="N47" s="12" t="s">
        <v>645</v>
      </c>
      <c r="O47" s="12">
        <v>61223.979999999996</v>
      </c>
      <c r="P47" s="12">
        <f t="shared" ref="P47:Y47" si="24">SUM(P42:P46)</f>
        <v>61223.97</v>
      </c>
      <c r="Q47" s="12">
        <f t="shared" si="24"/>
        <v>61223.990000000005</v>
      </c>
      <c r="R47" s="12">
        <f t="shared" si="24"/>
        <v>61223.97</v>
      </c>
      <c r="S47" s="12">
        <f t="shared" si="24"/>
        <v>61223.990000000005</v>
      </c>
      <c r="T47" s="12">
        <f t="shared" si="24"/>
        <v>61223.96</v>
      </c>
      <c r="U47" s="12">
        <f t="shared" si="24"/>
        <v>61223.990000000005</v>
      </c>
      <c r="V47" s="12">
        <f t="shared" si="24"/>
        <v>61223.96</v>
      </c>
      <c r="W47" s="12">
        <f t="shared" si="24"/>
        <v>61223.990000000005</v>
      </c>
      <c r="X47" s="12">
        <f t="shared" si="24"/>
        <v>61223.94</v>
      </c>
      <c r="Y47" s="12">
        <f t="shared" si="24"/>
        <v>61223.990000000005</v>
      </c>
      <c r="Z47" s="12">
        <f t="shared" ref="Z47" si="25">SUM(Z42:Z46)</f>
        <v>61223.94</v>
      </c>
      <c r="AA47" s="12">
        <f t="shared" si="14"/>
        <v>734687.66999999993</v>
      </c>
      <c r="AB47" s="8">
        <f>SUM(AB42:AB46)</f>
        <v>1912.75</v>
      </c>
      <c r="AC47" s="8">
        <f>SUM(AC42:AC46)</f>
        <v>2379.5</v>
      </c>
      <c r="AD47" s="12">
        <f t="shared" si="1"/>
        <v>0</v>
      </c>
    </row>
    <row r="48" spans="1:30" x14ac:dyDescent="0.25">
      <c r="A48" s="1" t="s">
        <v>110</v>
      </c>
      <c r="B48" s="1" t="s">
        <v>111</v>
      </c>
      <c r="C48" s="1" t="s">
        <v>112</v>
      </c>
      <c r="D48" s="1" t="s">
        <v>113</v>
      </c>
      <c r="E48" s="1" t="s">
        <v>114</v>
      </c>
      <c r="F48" s="1" t="s">
        <v>596</v>
      </c>
      <c r="O48" s="1">
        <v>1104.29</v>
      </c>
      <c r="P48" s="1">
        <f>ROUND(($AA48-SUM($O48:O48))/P$1,2)</f>
        <v>1104.29</v>
      </c>
      <c r="Q48" s="1">
        <f>ROUND(($AA48-SUM($O48:P48))/Q$1,2)</f>
        <v>1104.29</v>
      </c>
      <c r="R48" s="1">
        <f>ROUND(($AA48-SUM($O48:Q48))/R$1,2)</f>
        <v>1104.29</v>
      </c>
      <c r="S48" s="1">
        <f>ROUND(($AA48-SUM($O48:R48))/S$1,2)</f>
        <v>1104.29</v>
      </c>
      <c r="T48" s="1">
        <f>ROUND(($AA48-SUM($O48:S48))/T$1,2)</f>
        <v>1104.29</v>
      </c>
      <c r="U48" s="1">
        <f>ROUND(($AA48-SUM($O48:T48))/U$1,2)</f>
        <v>1104.29</v>
      </c>
      <c r="V48" s="1">
        <f>ROUND(($AA48-SUM($O48:U48))/V$1,2)</f>
        <v>1104.29</v>
      </c>
      <c r="W48" s="1">
        <f>ROUND(($AA48-SUM($O48:V48))/W$1,2)</f>
        <v>1104.29</v>
      </c>
      <c r="X48" s="1">
        <f>ROUND(($AA48-SUM($O48:W48))/X$1,2)</f>
        <v>1104.28</v>
      </c>
      <c r="Y48" s="1">
        <f>ROUND(($AA48-SUM($O48:X48))/Y$1,2)</f>
        <v>1104.29</v>
      </c>
      <c r="Z48" s="1">
        <f>ROUND(($AA48-SUM($O48:Y48))/Z$1,2)</f>
        <v>1104.28</v>
      </c>
      <c r="AA48" s="1">
        <f>IF(F48="NO",ROUND($AC48*AB$293,2),ROUND($AC48/2*AB$293,2))</f>
        <v>13251.46</v>
      </c>
      <c r="AB48" s="1">
        <f>IF(F48="NO",AC48,AC48/2)</f>
        <v>34.5</v>
      </c>
      <c r="AC48" s="1">
        <f>VLOOKUP(D48,Oct_FY2425_FTE!D:F,3,0)</f>
        <v>69</v>
      </c>
      <c r="AD48" s="1">
        <f t="shared" si="1"/>
        <v>0</v>
      </c>
    </row>
    <row r="49" spans="1:31" s="12" customFormat="1" x14ac:dyDescent="0.25">
      <c r="A49" s="12" t="s">
        <v>21</v>
      </c>
      <c r="B49" s="12" t="s">
        <v>111</v>
      </c>
      <c r="C49" s="12" t="s">
        <v>112</v>
      </c>
      <c r="E49" s="12" t="s">
        <v>22</v>
      </c>
      <c r="F49" s="35"/>
      <c r="J49" s="12" t="s">
        <v>110</v>
      </c>
      <c r="K49" s="16" t="str">
        <f>B49</f>
        <v>0540</v>
      </c>
      <c r="L49" s="12" t="s">
        <v>110</v>
      </c>
      <c r="M49" s="12" t="s">
        <v>115</v>
      </c>
      <c r="N49" s="12" t="s">
        <v>40</v>
      </c>
      <c r="O49" s="12">
        <v>1104.29</v>
      </c>
      <c r="P49" s="12">
        <f t="shared" ref="P49:Y49" si="26">SUM(P48)</f>
        <v>1104.29</v>
      </c>
      <c r="Q49" s="12">
        <f t="shared" si="26"/>
        <v>1104.29</v>
      </c>
      <c r="R49" s="12">
        <f t="shared" si="26"/>
        <v>1104.29</v>
      </c>
      <c r="S49" s="12">
        <f t="shared" si="26"/>
        <v>1104.29</v>
      </c>
      <c r="T49" s="12">
        <f t="shared" si="26"/>
        <v>1104.29</v>
      </c>
      <c r="U49" s="12">
        <f t="shared" si="26"/>
        <v>1104.29</v>
      </c>
      <c r="V49" s="12">
        <f t="shared" si="26"/>
        <v>1104.29</v>
      </c>
      <c r="W49" s="12">
        <f t="shared" si="26"/>
        <v>1104.29</v>
      </c>
      <c r="X49" s="12">
        <f t="shared" si="26"/>
        <v>1104.28</v>
      </c>
      <c r="Y49" s="12">
        <f t="shared" si="26"/>
        <v>1104.29</v>
      </c>
      <c r="Z49" s="12">
        <f t="shared" ref="Z49" si="27">SUM(Z48)</f>
        <v>1104.28</v>
      </c>
      <c r="AA49" s="12">
        <f t="shared" si="14"/>
        <v>13251.460000000001</v>
      </c>
      <c r="AB49" s="8">
        <f>AB48</f>
        <v>34.5</v>
      </c>
      <c r="AC49" s="8">
        <f t="shared" ref="AC49" si="28">AC48</f>
        <v>69</v>
      </c>
      <c r="AD49" s="12">
        <f t="shared" si="1"/>
        <v>0</v>
      </c>
    </row>
    <row r="50" spans="1:31" x14ac:dyDescent="0.25">
      <c r="A50" s="1" t="s">
        <v>116</v>
      </c>
      <c r="B50" s="1" t="s">
        <v>117</v>
      </c>
      <c r="C50" s="1" t="s">
        <v>118</v>
      </c>
      <c r="D50" s="1" t="s">
        <v>529</v>
      </c>
      <c r="E50" s="1" t="s">
        <v>119</v>
      </c>
      <c r="F50" s="1" t="s">
        <v>597</v>
      </c>
      <c r="O50" s="1">
        <v>3472.91</v>
      </c>
      <c r="P50" s="1">
        <f>ROUND(($AA50-SUM($O50:O50))/P$1,2)</f>
        <v>3472.91</v>
      </c>
      <c r="Q50" s="1">
        <f>ROUND(($AA50-SUM($O50:P50))/Q$1,2)</f>
        <v>3472.91</v>
      </c>
      <c r="R50" s="1">
        <f>ROUND(($AA50-SUM($O50:Q50))/R$1,2)</f>
        <v>3472.9</v>
      </c>
      <c r="S50" s="1">
        <f>ROUND(($AA50-SUM($O50:R50))/S$1,2)</f>
        <v>3472.91</v>
      </c>
      <c r="T50" s="1">
        <f>ROUND(($AA50-SUM($O50:S50))/T$1,2)</f>
        <v>3472.9</v>
      </c>
      <c r="U50" s="1">
        <f>ROUND(($AA50-SUM($O50:T50))/U$1,2)</f>
        <v>3472.91</v>
      </c>
      <c r="V50" s="1">
        <f>ROUND(($AA50-SUM($O50:U50))/V$1,2)</f>
        <v>3472.9</v>
      </c>
      <c r="W50" s="1">
        <f>ROUND(($AA50-SUM($O50:V50))/W$1,2)</f>
        <v>3472.91</v>
      </c>
      <c r="X50" s="1">
        <f>ROUND(($AA50-SUM($O50:W50))/X$1,2)</f>
        <v>3472.9</v>
      </c>
      <c r="Y50" s="1">
        <f>ROUND(($AA50-SUM($O50:X50))/Y$1,2)</f>
        <v>3472.91</v>
      </c>
      <c r="Z50" s="1">
        <f>ROUND(($AA50-SUM($O50:Y50))/Z$1,2)</f>
        <v>3472.9</v>
      </c>
      <c r="AA50" s="1">
        <f t="shared" ref="AA50:AA81" si="29">IF(F50="NO",ROUND($AC50*AB$293,2),ROUND($AC50/2*AB$293,2))</f>
        <v>41674.870000000003</v>
      </c>
      <c r="AB50" s="1">
        <f t="shared" ref="AB50:AB81" si="30">IF(F50="NO",AC50,AC50/2)</f>
        <v>108.5</v>
      </c>
      <c r="AC50" s="1">
        <f>VLOOKUP(D50,Oct_FY2425_FTE!D:F,3,0)</f>
        <v>108.5</v>
      </c>
      <c r="AD50" s="1">
        <f t="shared" si="1"/>
        <v>0</v>
      </c>
    </row>
    <row r="51" spans="1:31" x14ac:dyDescent="0.25">
      <c r="A51" s="1" t="s">
        <v>116</v>
      </c>
      <c r="B51" s="1" t="s">
        <v>117</v>
      </c>
      <c r="C51" s="1" t="s">
        <v>118</v>
      </c>
      <c r="D51" s="1" t="s">
        <v>120</v>
      </c>
      <c r="E51" s="1" t="s">
        <v>121</v>
      </c>
      <c r="F51" s="1" t="s">
        <v>597</v>
      </c>
      <c r="O51" s="1">
        <v>3969.04</v>
      </c>
      <c r="P51" s="1">
        <f>ROUND(($AA51-SUM($O51:O51))/P$1,2)</f>
        <v>3969.03</v>
      </c>
      <c r="Q51" s="1">
        <f>ROUND(($AA51-SUM($O51:P51))/Q$1,2)</f>
        <v>3969.04</v>
      </c>
      <c r="R51" s="1">
        <f>ROUND(($AA51-SUM($O51:Q51))/R$1,2)</f>
        <v>3969.03</v>
      </c>
      <c r="S51" s="1">
        <f>ROUND(($AA51-SUM($O51:R51))/S$1,2)</f>
        <v>3969.04</v>
      </c>
      <c r="T51" s="1">
        <f>ROUND(($AA51-SUM($O51:S51))/T$1,2)</f>
        <v>3969.03</v>
      </c>
      <c r="U51" s="1">
        <f>ROUND(($AA51-SUM($O51:T51))/U$1,2)</f>
        <v>3969.04</v>
      </c>
      <c r="V51" s="1">
        <f>ROUND(($AA51-SUM($O51:U51))/V$1,2)</f>
        <v>3969.03</v>
      </c>
      <c r="W51" s="1">
        <f>ROUND(($AA51-SUM($O51:V51))/W$1,2)</f>
        <v>3969.04</v>
      </c>
      <c r="X51" s="1">
        <f>ROUND(($AA51-SUM($O51:W51))/X$1,2)</f>
        <v>3969.03</v>
      </c>
      <c r="Y51" s="1">
        <f>ROUND(($AA51-SUM($O51:X51))/Y$1,2)</f>
        <v>3969.04</v>
      </c>
      <c r="Z51" s="1">
        <f>ROUND(($AA51-SUM($O51:Y51))/Z$1,2)</f>
        <v>3969.03</v>
      </c>
      <c r="AA51" s="1">
        <f t="shared" si="29"/>
        <v>47628.42</v>
      </c>
      <c r="AB51" s="1">
        <f t="shared" si="30"/>
        <v>124</v>
      </c>
      <c r="AC51" s="1">
        <f>VLOOKUP(D51,Oct_FY2425_FTE!D:F,3,0)</f>
        <v>124</v>
      </c>
      <c r="AD51" s="1">
        <f t="shared" si="1"/>
        <v>0</v>
      </c>
    </row>
    <row r="52" spans="1:31" x14ac:dyDescent="0.25">
      <c r="A52" s="1" t="s">
        <v>116</v>
      </c>
      <c r="B52" s="1" t="s">
        <v>117</v>
      </c>
      <c r="C52" s="1" t="s">
        <v>118</v>
      </c>
      <c r="D52" s="1" t="s">
        <v>122</v>
      </c>
      <c r="E52" s="1" t="s">
        <v>123</v>
      </c>
      <c r="F52" s="1" t="s">
        <v>596</v>
      </c>
      <c r="O52" s="1">
        <v>2496.65</v>
      </c>
      <c r="P52" s="1">
        <f>ROUND(($AA52-SUM($O52:O52))/P$1,2)</f>
        <v>2496.65</v>
      </c>
      <c r="Q52" s="1">
        <f>ROUND(($AA52-SUM($O52:P52))/Q$1,2)</f>
        <v>2496.65</v>
      </c>
      <c r="R52" s="1">
        <f>ROUND(($AA52-SUM($O52:Q52))/R$1,2)</f>
        <v>2496.65</v>
      </c>
      <c r="S52" s="1">
        <f>ROUND(($AA52-SUM($O52:R52))/S$1,2)</f>
        <v>2496.65</v>
      </c>
      <c r="T52" s="1">
        <f>ROUND(($AA52-SUM($O52:S52))/T$1,2)</f>
        <v>2496.65</v>
      </c>
      <c r="U52" s="1">
        <f>ROUND(($AA52-SUM($O52:T52))/U$1,2)</f>
        <v>2496.65</v>
      </c>
      <c r="V52" s="1">
        <f>ROUND(($AA52-SUM($O52:U52))/V$1,2)</f>
        <v>2496.65</v>
      </c>
      <c r="W52" s="1">
        <f>ROUND(($AA52-SUM($O52:V52))/W$1,2)</f>
        <v>2496.66</v>
      </c>
      <c r="X52" s="1">
        <f>ROUND(($AA52-SUM($O52:W52))/X$1,2)</f>
        <v>2496.65</v>
      </c>
      <c r="Y52" s="1">
        <f>ROUND(($AA52-SUM($O52:X52))/Y$1,2)</f>
        <v>2496.66</v>
      </c>
      <c r="Z52" s="1">
        <f>ROUND(($AA52-SUM($O52:Y52))/Z$1,2)</f>
        <v>2496.65</v>
      </c>
      <c r="AA52" s="1">
        <f t="shared" si="29"/>
        <v>29959.82</v>
      </c>
      <c r="AB52" s="1">
        <f t="shared" si="30"/>
        <v>78</v>
      </c>
      <c r="AC52" s="1">
        <f>VLOOKUP(D52,Oct_FY2425_FTE!D:F,3,0)</f>
        <v>156</v>
      </c>
      <c r="AD52" s="1">
        <f t="shared" si="1"/>
        <v>0</v>
      </c>
    </row>
    <row r="53" spans="1:31" x14ac:dyDescent="0.25">
      <c r="A53" s="1" t="s">
        <v>116</v>
      </c>
      <c r="B53" s="1" t="s">
        <v>117</v>
      </c>
      <c r="C53" s="1" t="s">
        <v>118</v>
      </c>
      <c r="D53" s="1" t="s">
        <v>124</v>
      </c>
      <c r="E53" s="1" t="s">
        <v>125</v>
      </c>
      <c r="F53" s="1" t="s">
        <v>597</v>
      </c>
      <c r="O53" s="1">
        <v>6481.69</v>
      </c>
      <c r="P53" s="1">
        <f>ROUND(($AA53-SUM($O53:O53))/P$1,2)</f>
        <v>6481.69</v>
      </c>
      <c r="Q53" s="1">
        <f>ROUND(($AA53-SUM($O53:P53))/Q$1,2)</f>
        <v>6481.69</v>
      </c>
      <c r="R53" s="1">
        <f>ROUND(($AA53-SUM($O53:Q53))/R$1,2)</f>
        <v>6481.69</v>
      </c>
      <c r="S53" s="1">
        <f>ROUND(($AA53-SUM($O53:R53))/S$1,2)</f>
        <v>6481.69</v>
      </c>
      <c r="T53" s="1">
        <f>ROUND(($AA53-SUM($O53:S53))/T$1,2)</f>
        <v>6481.69</v>
      </c>
      <c r="U53" s="1">
        <f>ROUND(($AA53-SUM($O53:T53))/U$1,2)</f>
        <v>6481.69</v>
      </c>
      <c r="V53" s="1">
        <f>ROUND(($AA53-SUM($O53:U53))/V$1,2)</f>
        <v>6481.69</v>
      </c>
      <c r="W53" s="1">
        <f>ROUND(($AA53-SUM($O53:V53))/W$1,2)</f>
        <v>6481.69</v>
      </c>
      <c r="X53" s="1">
        <f>ROUND(($AA53-SUM($O53:W53))/X$1,2)</f>
        <v>6481.69</v>
      </c>
      <c r="Y53" s="1">
        <f>ROUND(($AA53-SUM($O53:X53))/Y$1,2)</f>
        <v>6481.69</v>
      </c>
      <c r="Z53" s="1">
        <f>ROUND(($AA53-SUM($O53:Y53))/Z$1,2)</f>
        <v>6481.7</v>
      </c>
      <c r="AA53" s="1">
        <f t="shared" si="29"/>
        <v>77780.289999999994</v>
      </c>
      <c r="AB53" s="1">
        <f t="shared" si="30"/>
        <v>202.5</v>
      </c>
      <c r="AC53" s="1">
        <f>VLOOKUP(D53,Oct_FY2425_FTE!D:F,3,0)</f>
        <v>202.5</v>
      </c>
      <c r="AD53" s="1">
        <f t="shared" si="1"/>
        <v>0</v>
      </c>
    </row>
    <row r="54" spans="1:31" x14ac:dyDescent="0.25">
      <c r="A54" s="1" t="s">
        <v>116</v>
      </c>
      <c r="B54" s="1" t="s">
        <v>117</v>
      </c>
      <c r="C54" s="1" t="s">
        <v>118</v>
      </c>
      <c r="D54" s="1" t="s">
        <v>530</v>
      </c>
      <c r="E54" s="1" t="s">
        <v>126</v>
      </c>
      <c r="F54" s="1" t="s">
        <v>597</v>
      </c>
      <c r="O54" s="1">
        <v>6561.71</v>
      </c>
      <c r="P54" s="1">
        <f>ROUND(($AA54-SUM($O54:O54))/P$1,2)</f>
        <v>6561.71</v>
      </c>
      <c r="Q54" s="1">
        <f>ROUND(($AA54-SUM($O54:P54))/Q$1,2)</f>
        <v>6561.71</v>
      </c>
      <c r="R54" s="1">
        <f>ROUND(($AA54-SUM($O54:Q54))/R$1,2)</f>
        <v>6561.71</v>
      </c>
      <c r="S54" s="1">
        <f>ROUND(($AA54-SUM($O54:R54))/S$1,2)</f>
        <v>6561.71</v>
      </c>
      <c r="T54" s="1">
        <f>ROUND(($AA54-SUM($O54:S54))/T$1,2)</f>
        <v>6561.71</v>
      </c>
      <c r="U54" s="1">
        <f>ROUND(($AA54-SUM($O54:T54))/U$1,2)</f>
        <v>6561.71</v>
      </c>
      <c r="V54" s="1">
        <f>ROUND(($AA54-SUM($O54:U54))/V$1,2)</f>
        <v>6561.71</v>
      </c>
      <c r="W54" s="1">
        <f>ROUND(($AA54-SUM($O54:V54))/W$1,2)</f>
        <v>6561.72</v>
      </c>
      <c r="X54" s="1">
        <f>ROUND(($AA54-SUM($O54:W54))/X$1,2)</f>
        <v>6561.71</v>
      </c>
      <c r="Y54" s="1">
        <f>ROUND(($AA54-SUM($O54:X54))/Y$1,2)</f>
        <v>6561.72</v>
      </c>
      <c r="Z54" s="1">
        <f>ROUND(($AA54-SUM($O54:Y54))/Z$1,2)</f>
        <v>6561.71</v>
      </c>
      <c r="AA54" s="1">
        <f t="shared" si="29"/>
        <v>78740.539999999994</v>
      </c>
      <c r="AB54" s="1">
        <f t="shared" si="30"/>
        <v>205</v>
      </c>
      <c r="AC54" s="1">
        <f>VLOOKUP(D54,Oct_FY2425_FTE!D:F,3,0)</f>
        <v>205</v>
      </c>
      <c r="AD54" s="1">
        <f t="shared" si="1"/>
        <v>0</v>
      </c>
    </row>
    <row r="55" spans="1:31" x14ac:dyDescent="0.25">
      <c r="A55" s="1" t="s">
        <v>116</v>
      </c>
      <c r="B55" s="1" t="s">
        <v>117</v>
      </c>
      <c r="C55" s="1" t="s">
        <v>118</v>
      </c>
      <c r="D55" s="1" t="s">
        <v>531</v>
      </c>
      <c r="E55" s="1" t="s">
        <v>127</v>
      </c>
      <c r="F55" s="1" t="s">
        <v>596</v>
      </c>
      <c r="O55" s="1">
        <v>3152.82</v>
      </c>
      <c r="P55" s="1">
        <f>ROUND(($AA55-SUM($O55:O55))/P$1,2)</f>
        <v>3152.82</v>
      </c>
      <c r="Q55" s="1">
        <f>ROUND(($AA55-SUM($O55:P55))/Q$1,2)</f>
        <v>3152.82</v>
      </c>
      <c r="R55" s="1">
        <f>ROUND(($AA55-SUM($O55:Q55))/R$1,2)</f>
        <v>3152.82</v>
      </c>
      <c r="S55" s="1">
        <f>ROUND(($AA55-SUM($O55:R55))/S$1,2)</f>
        <v>3152.82</v>
      </c>
      <c r="T55" s="1">
        <f>ROUND(($AA55-SUM($O55:S55))/T$1,2)</f>
        <v>3152.82</v>
      </c>
      <c r="U55" s="1">
        <f>ROUND(($AA55-SUM($O55:T55))/U$1,2)</f>
        <v>3152.83</v>
      </c>
      <c r="V55" s="1">
        <f>ROUND(($AA55-SUM($O55:U55))/V$1,2)</f>
        <v>3152.82</v>
      </c>
      <c r="W55" s="1">
        <f>ROUND(($AA55-SUM($O55:V55))/W$1,2)</f>
        <v>3152.83</v>
      </c>
      <c r="X55" s="1">
        <f>ROUND(($AA55-SUM($O55:W55))/X$1,2)</f>
        <v>3152.82</v>
      </c>
      <c r="Y55" s="1">
        <f>ROUND(($AA55-SUM($O55:X55))/Y$1,2)</f>
        <v>3152.83</v>
      </c>
      <c r="Z55" s="1">
        <f>ROUND(($AA55-SUM($O55:Y55))/Z$1,2)</f>
        <v>3152.82</v>
      </c>
      <c r="AA55" s="1">
        <f t="shared" si="29"/>
        <v>37833.870000000003</v>
      </c>
      <c r="AB55" s="1">
        <f t="shared" si="30"/>
        <v>98.5</v>
      </c>
      <c r="AC55" s="1">
        <f>VLOOKUP(D55,Oct_FY2425_FTE!D:F,3,0)</f>
        <v>197</v>
      </c>
      <c r="AD55" s="1">
        <f t="shared" ref="AD55:AD56" si="31">AA55-SUM(O55:Z55)</f>
        <v>0</v>
      </c>
    </row>
    <row r="56" spans="1:31" x14ac:dyDescent="0.25">
      <c r="A56" s="1" t="s">
        <v>116</v>
      </c>
      <c r="B56" s="1" t="s">
        <v>117</v>
      </c>
      <c r="C56" s="1" t="s">
        <v>118</v>
      </c>
      <c r="D56" s="1" t="s">
        <v>673</v>
      </c>
      <c r="E56" s="1" t="s">
        <v>1084</v>
      </c>
      <c r="F56" s="1" t="s">
        <v>597</v>
      </c>
      <c r="O56" s="1">
        <v>7361.92</v>
      </c>
      <c r="P56" s="1">
        <f>ROUND(($AA56-SUM($O56:O56))/P$1,2)</f>
        <v>7361.92</v>
      </c>
      <c r="Q56" s="1">
        <f>ROUND(($AA56-SUM($O56:P56))/Q$1,2)</f>
        <v>7361.92</v>
      </c>
      <c r="R56" s="1">
        <f>ROUND(($AA56-SUM($O56:Q56))/R$1,2)</f>
        <v>7361.92</v>
      </c>
      <c r="S56" s="1">
        <f>ROUND(($AA56-SUM($O56:R56))/S$1,2)</f>
        <v>7361.92</v>
      </c>
      <c r="T56" s="1">
        <f>ROUND(($AA56-SUM($O56:S56))/T$1,2)</f>
        <v>7361.92</v>
      </c>
      <c r="U56" s="1">
        <f>ROUND(($AA56-SUM($O56:T56))/U$1,2)</f>
        <v>7361.92</v>
      </c>
      <c r="V56" s="1">
        <f>ROUND(($AA56-SUM($O56:U56))/V$1,2)</f>
        <v>7361.92</v>
      </c>
      <c r="W56" s="1">
        <f>ROUND(($AA56-SUM($O56:V56))/W$1,2)</f>
        <v>7361.92</v>
      </c>
      <c r="X56" s="1">
        <f>ROUND(($AA56-SUM($O56:W56))/X$1,2)</f>
        <v>7361.92</v>
      </c>
      <c r="Y56" s="1">
        <f>ROUND(($AA56-SUM($O56:X56))/Y$1,2)</f>
        <v>7361.93</v>
      </c>
      <c r="Z56" s="1">
        <f>ROUND(($AA56-SUM($O56:Y56))/Z$1,2)</f>
        <v>7361.92</v>
      </c>
      <c r="AA56" s="1">
        <f t="shared" si="29"/>
        <v>88343.05</v>
      </c>
      <c r="AB56" s="1">
        <f t="shared" si="30"/>
        <v>230</v>
      </c>
      <c r="AC56" s="1">
        <f>VLOOKUP(D56,Oct_FY2425_FTE!D:F,3,0)</f>
        <v>230</v>
      </c>
      <c r="AD56" s="1">
        <f t="shared" si="31"/>
        <v>0</v>
      </c>
    </row>
    <row r="57" spans="1:31" x14ac:dyDescent="0.25">
      <c r="A57" s="1" t="s">
        <v>116</v>
      </c>
      <c r="B57" s="1" t="s">
        <v>117</v>
      </c>
      <c r="C57" s="1" t="s">
        <v>118</v>
      </c>
      <c r="D57" s="1" t="s">
        <v>675</v>
      </c>
      <c r="E57" s="1" t="s">
        <v>1085</v>
      </c>
      <c r="F57" s="1" t="s">
        <v>597</v>
      </c>
      <c r="O57" s="1">
        <v>17380.53</v>
      </c>
      <c r="P57" s="1">
        <f>ROUND(($AA57-SUM($O57:O57))/P$1,2)</f>
        <v>17380.53</v>
      </c>
      <c r="Q57" s="1">
        <f>ROUND(($AA57-SUM($O57:P57))/Q$1,2)</f>
        <v>17380.54</v>
      </c>
      <c r="R57" s="1">
        <f>ROUND(($AA57-SUM($O57:Q57))/R$1,2)</f>
        <v>17380.53</v>
      </c>
      <c r="S57" s="1">
        <f>ROUND(($AA57-SUM($O57:R57))/S$1,2)</f>
        <v>17380.54</v>
      </c>
      <c r="T57" s="1">
        <f>ROUND(($AA57-SUM($O57:S57))/T$1,2)</f>
        <v>17380.53</v>
      </c>
      <c r="U57" s="1">
        <f>ROUND(($AA57-SUM($O57:T57))/U$1,2)</f>
        <v>17380.54</v>
      </c>
      <c r="V57" s="1">
        <f>ROUND(($AA57-SUM($O57:U57))/V$1,2)</f>
        <v>17380.53</v>
      </c>
      <c r="W57" s="1">
        <f>ROUND(($AA57-SUM($O57:V57))/W$1,2)</f>
        <v>17380.54</v>
      </c>
      <c r="X57" s="1">
        <f>ROUND(($AA57-SUM($O57:W57))/X$1,2)</f>
        <v>17380.53</v>
      </c>
      <c r="Y57" s="1">
        <f>ROUND(($AA57-SUM($O57:X57))/Y$1,2)</f>
        <v>17380.54</v>
      </c>
      <c r="Z57" s="1">
        <f>ROUND(($AA57-SUM($O57:Y57))/Z$1,2)</f>
        <v>17380.53</v>
      </c>
      <c r="AA57" s="1">
        <f t="shared" si="29"/>
        <v>208566.41</v>
      </c>
      <c r="AB57" s="1">
        <f t="shared" si="30"/>
        <v>543</v>
      </c>
      <c r="AC57" s="1">
        <f>VLOOKUP(D57,Oct_FY2425_FTE!D:F,3,0)</f>
        <v>543</v>
      </c>
      <c r="AD57" s="1">
        <f t="shared" si="1"/>
        <v>0</v>
      </c>
    </row>
    <row r="58" spans="1:31" x14ac:dyDescent="0.25">
      <c r="A58" s="1" t="s">
        <v>116</v>
      </c>
      <c r="B58" s="1" t="s">
        <v>117</v>
      </c>
      <c r="C58" s="1" t="s">
        <v>118</v>
      </c>
      <c r="D58" s="1" t="s">
        <v>128</v>
      </c>
      <c r="E58" s="1" t="s">
        <v>129</v>
      </c>
      <c r="F58" s="1" t="s">
        <v>597</v>
      </c>
      <c r="O58" s="1">
        <v>3392.89</v>
      </c>
      <c r="P58" s="1">
        <f>ROUND(($AA58-SUM($O58:O58))/P$1,2)</f>
        <v>3392.88</v>
      </c>
      <c r="Q58" s="1">
        <f>ROUND(($AA58-SUM($O58:P58))/Q$1,2)</f>
        <v>3392.89</v>
      </c>
      <c r="R58" s="1">
        <f>ROUND(($AA58-SUM($O58:Q58))/R$1,2)</f>
        <v>3392.88</v>
      </c>
      <c r="S58" s="1">
        <f>ROUND(($AA58-SUM($O58:R58))/S$1,2)</f>
        <v>3392.89</v>
      </c>
      <c r="T58" s="1">
        <f>ROUND(($AA58-SUM($O58:S58))/T$1,2)</f>
        <v>3392.88</v>
      </c>
      <c r="U58" s="1">
        <f>ROUND(($AA58-SUM($O58:T58))/U$1,2)</f>
        <v>3392.89</v>
      </c>
      <c r="V58" s="1">
        <f>ROUND(($AA58-SUM($O58:U58))/V$1,2)</f>
        <v>3392.88</v>
      </c>
      <c r="W58" s="1">
        <f>ROUND(($AA58-SUM($O58:V58))/W$1,2)</f>
        <v>3392.89</v>
      </c>
      <c r="X58" s="1">
        <f>ROUND(($AA58-SUM($O58:W58))/X$1,2)</f>
        <v>3392.88</v>
      </c>
      <c r="Y58" s="1">
        <f>ROUND(($AA58-SUM($O58:X58))/Y$1,2)</f>
        <v>3392.89</v>
      </c>
      <c r="Z58" s="1">
        <f>ROUND(($AA58-SUM($O58:Y58))/Z$1,2)</f>
        <v>3392.88</v>
      </c>
      <c r="AA58" s="1">
        <f t="shared" si="29"/>
        <v>40714.620000000003</v>
      </c>
      <c r="AB58" s="1">
        <f t="shared" si="30"/>
        <v>106</v>
      </c>
      <c r="AC58" s="1">
        <f>VLOOKUP(D58,Oct_FY2425_FTE!D:F,3,0)</f>
        <v>106</v>
      </c>
      <c r="AD58" s="1">
        <f t="shared" si="1"/>
        <v>0</v>
      </c>
    </row>
    <row r="59" spans="1:31" x14ac:dyDescent="0.25">
      <c r="A59" s="1" t="s">
        <v>116</v>
      </c>
      <c r="B59" s="1" t="s">
        <v>117</v>
      </c>
      <c r="C59" s="1" t="s">
        <v>118</v>
      </c>
      <c r="D59" s="1" t="s">
        <v>130</v>
      </c>
      <c r="E59" s="1" t="s">
        <v>131</v>
      </c>
      <c r="F59" s="1" t="s">
        <v>596</v>
      </c>
      <c r="O59" s="1">
        <v>4033.05</v>
      </c>
      <c r="P59" s="1">
        <f>ROUND(($AA59-SUM($O59:O59))/P$1,2)</f>
        <v>4033.05</v>
      </c>
      <c r="Q59" s="1">
        <f>ROUND(($AA59-SUM($O59:P59))/Q$1,2)</f>
        <v>4033.05</v>
      </c>
      <c r="R59" s="1">
        <f>ROUND(($AA59-SUM($O59:Q59))/R$1,2)</f>
        <v>4033.05</v>
      </c>
      <c r="S59" s="1">
        <f>ROUND(($AA59-SUM($O59:R59))/S$1,2)</f>
        <v>4033.05</v>
      </c>
      <c r="T59" s="1">
        <f>ROUND(($AA59-SUM($O59:S59))/T$1,2)</f>
        <v>4033.05</v>
      </c>
      <c r="U59" s="1">
        <f>ROUND(($AA59-SUM($O59:T59))/U$1,2)</f>
        <v>4033.06</v>
      </c>
      <c r="V59" s="1">
        <f>ROUND(($AA59-SUM($O59:U59))/V$1,2)</f>
        <v>4033.05</v>
      </c>
      <c r="W59" s="1">
        <f>ROUND(($AA59-SUM($O59:V59))/W$1,2)</f>
        <v>4033.06</v>
      </c>
      <c r="X59" s="1">
        <f>ROUND(($AA59-SUM($O59:W59))/X$1,2)</f>
        <v>4033.05</v>
      </c>
      <c r="Y59" s="1">
        <f>ROUND(($AA59-SUM($O59:X59))/Y$1,2)</f>
        <v>4033.06</v>
      </c>
      <c r="Z59" s="1">
        <f>ROUND(($AA59-SUM($O59:Y59))/Z$1,2)</f>
        <v>4033.05</v>
      </c>
      <c r="AA59" s="1">
        <f t="shared" si="29"/>
        <v>48396.63</v>
      </c>
      <c r="AB59" s="1">
        <f t="shared" si="30"/>
        <v>126</v>
      </c>
      <c r="AC59" s="1">
        <f>+Oct_FY2425_FTE!F293</f>
        <v>252</v>
      </c>
      <c r="AD59" s="1">
        <f t="shared" si="1"/>
        <v>0</v>
      </c>
      <c r="AE59" s="1" t="s">
        <v>1045</v>
      </c>
    </row>
    <row r="60" spans="1:31" x14ac:dyDescent="0.25">
      <c r="A60" s="1" t="s">
        <v>116</v>
      </c>
      <c r="B60" s="1" t="s">
        <v>117</v>
      </c>
      <c r="C60" s="1" t="s">
        <v>118</v>
      </c>
      <c r="D60" s="1" t="s">
        <v>130</v>
      </c>
      <c r="E60" s="1" t="s">
        <v>132</v>
      </c>
      <c r="F60" s="1" t="s">
        <v>596</v>
      </c>
      <c r="O60" s="1">
        <v>10850.83</v>
      </c>
      <c r="P60" s="1">
        <f>ROUND(($AA60-SUM($O60:O60))/P$1,2)</f>
        <v>10850.83</v>
      </c>
      <c r="Q60" s="1">
        <f>ROUND(($AA60-SUM($O60:P60))/Q$1,2)</f>
        <v>10850.83</v>
      </c>
      <c r="R60" s="1">
        <f>ROUND(($AA60-SUM($O60:Q60))/R$1,2)</f>
        <v>10850.83</v>
      </c>
      <c r="S60" s="1">
        <f>ROUND(($AA60-SUM($O60:R60))/S$1,2)</f>
        <v>10850.83</v>
      </c>
      <c r="T60" s="1">
        <f>ROUND(($AA60-SUM($O60:S60))/T$1,2)</f>
        <v>10850.83</v>
      </c>
      <c r="U60" s="1">
        <f>ROUND(($AA60-SUM($O60:T60))/U$1,2)</f>
        <v>10850.83</v>
      </c>
      <c r="V60" s="1">
        <f>ROUND(($AA60-SUM($O60:U60))/V$1,2)</f>
        <v>10850.83</v>
      </c>
      <c r="W60" s="1">
        <f>ROUND(($AA60-SUM($O60:V60))/W$1,2)</f>
        <v>10850.83</v>
      </c>
      <c r="X60" s="1">
        <f>ROUND(($AA60-SUM($O60:W60))/X$1,2)</f>
        <v>10850.83</v>
      </c>
      <c r="Y60" s="1">
        <f>ROUND(($AA60-SUM($O60:X60))/Y$1,2)</f>
        <v>10850.84</v>
      </c>
      <c r="Z60" s="1">
        <f>ROUND(($AA60-SUM($O60:Y60))/Z$1,2)</f>
        <v>10850.83</v>
      </c>
      <c r="AA60" s="1">
        <f t="shared" si="29"/>
        <v>130209.97</v>
      </c>
      <c r="AB60" s="1">
        <f t="shared" si="30"/>
        <v>339</v>
      </c>
      <c r="AC60" s="1">
        <f>+Oct_FY2425_FTE!F292</f>
        <v>678</v>
      </c>
      <c r="AD60" s="1">
        <f t="shared" si="1"/>
        <v>0</v>
      </c>
      <c r="AE60" s="1" t="s">
        <v>1046</v>
      </c>
    </row>
    <row r="61" spans="1:31" x14ac:dyDescent="0.25">
      <c r="A61" s="1" t="s">
        <v>116</v>
      </c>
      <c r="B61" s="1" t="s">
        <v>117</v>
      </c>
      <c r="C61" s="1" t="s">
        <v>118</v>
      </c>
      <c r="D61" s="1" t="s">
        <v>532</v>
      </c>
      <c r="E61" s="1" t="s">
        <v>133</v>
      </c>
      <c r="F61" s="1" t="s">
        <v>596</v>
      </c>
      <c r="O61" s="1">
        <v>4193.09</v>
      </c>
      <c r="P61" s="1">
        <f>ROUND(($AA61-SUM($O61:O61))/P$1,2)</f>
        <v>4193.09</v>
      </c>
      <c r="Q61" s="1">
        <f>ROUND(($AA61-SUM($O61:P61))/Q$1,2)</f>
        <v>4193.1000000000004</v>
      </c>
      <c r="R61" s="1">
        <f>ROUND(($AA61-SUM($O61:Q61))/R$1,2)</f>
        <v>4193.09</v>
      </c>
      <c r="S61" s="1">
        <f>ROUND(($AA61-SUM($O61:R61))/S$1,2)</f>
        <v>4193.1000000000004</v>
      </c>
      <c r="T61" s="1">
        <f>ROUND(($AA61-SUM($O61:S61))/T$1,2)</f>
        <v>4193.09</v>
      </c>
      <c r="U61" s="1">
        <f>ROUND(($AA61-SUM($O61:T61))/U$1,2)</f>
        <v>4193.1000000000004</v>
      </c>
      <c r="V61" s="1">
        <f>ROUND(($AA61-SUM($O61:U61))/V$1,2)</f>
        <v>4193.09</v>
      </c>
      <c r="W61" s="1">
        <f>ROUND(($AA61-SUM($O61:V61))/W$1,2)</f>
        <v>4193.1000000000004</v>
      </c>
      <c r="X61" s="1">
        <f>ROUND(($AA61-SUM($O61:W61))/X$1,2)</f>
        <v>4193.09</v>
      </c>
      <c r="Y61" s="1">
        <f>ROUND(($AA61-SUM($O61:X61))/Y$1,2)</f>
        <v>4193.1000000000004</v>
      </c>
      <c r="Z61" s="1">
        <f>ROUND(($AA61-SUM($O61:Y61))/Z$1,2)</f>
        <v>4193.09</v>
      </c>
      <c r="AA61" s="1">
        <f t="shared" si="29"/>
        <v>50317.13</v>
      </c>
      <c r="AB61" s="1">
        <f t="shared" si="30"/>
        <v>131</v>
      </c>
      <c r="AC61" s="1">
        <f>VLOOKUP(D61,Oct_FY2425_FTE!D:F,3,0)</f>
        <v>262</v>
      </c>
      <c r="AD61" s="1">
        <f t="shared" si="1"/>
        <v>0</v>
      </c>
    </row>
    <row r="62" spans="1:31" x14ac:dyDescent="0.25">
      <c r="A62" s="1" t="s">
        <v>116</v>
      </c>
      <c r="B62" s="1" t="s">
        <v>117</v>
      </c>
      <c r="C62" s="1" t="s">
        <v>118</v>
      </c>
      <c r="D62" s="1" t="s">
        <v>533</v>
      </c>
      <c r="E62" s="1" t="s">
        <v>134</v>
      </c>
      <c r="F62" s="1" t="s">
        <v>596</v>
      </c>
      <c r="O62" s="1">
        <v>8682.27</v>
      </c>
      <c r="P62" s="1">
        <f>ROUND(($AA62-SUM($O62:O62))/P$1,2)</f>
        <v>8682.26</v>
      </c>
      <c r="Q62" s="1">
        <f>ROUND(($AA62-SUM($O62:P62))/Q$1,2)</f>
        <v>8682.27</v>
      </c>
      <c r="R62" s="1">
        <f>ROUND(($AA62-SUM($O62:Q62))/R$1,2)</f>
        <v>8682.26</v>
      </c>
      <c r="S62" s="1">
        <f>ROUND(($AA62-SUM($O62:R62))/S$1,2)</f>
        <v>8682.27</v>
      </c>
      <c r="T62" s="1">
        <f>ROUND(($AA62-SUM($O62:S62))/T$1,2)</f>
        <v>8682.26</v>
      </c>
      <c r="U62" s="1">
        <f>ROUND(($AA62-SUM($O62:T62))/U$1,2)</f>
        <v>8682.27</v>
      </c>
      <c r="V62" s="1">
        <f>ROUND(($AA62-SUM($O62:U62))/V$1,2)</f>
        <v>8682.26</v>
      </c>
      <c r="W62" s="1">
        <f>ROUND(($AA62-SUM($O62:V62))/W$1,2)</f>
        <v>8682.27</v>
      </c>
      <c r="X62" s="1">
        <f>ROUND(($AA62-SUM($O62:W62))/X$1,2)</f>
        <v>8682.26</v>
      </c>
      <c r="Y62" s="1">
        <f>ROUND(($AA62-SUM($O62:X62))/Y$1,2)</f>
        <v>8682.27</v>
      </c>
      <c r="Z62" s="1">
        <f>ROUND(($AA62-SUM($O62:Y62))/Z$1,2)</f>
        <v>8682.26</v>
      </c>
      <c r="AA62" s="1">
        <f t="shared" si="29"/>
        <v>104187.18</v>
      </c>
      <c r="AB62" s="1">
        <f t="shared" si="30"/>
        <v>271.25</v>
      </c>
      <c r="AC62" s="1">
        <f>VLOOKUP(D62,Oct_FY2425_FTE!D:F,3,0)</f>
        <v>542.5</v>
      </c>
      <c r="AD62" s="1">
        <f t="shared" si="1"/>
        <v>0</v>
      </c>
    </row>
    <row r="63" spans="1:31" x14ac:dyDescent="0.25">
      <c r="A63" s="1" t="s">
        <v>116</v>
      </c>
      <c r="B63" s="1" t="s">
        <v>117</v>
      </c>
      <c r="C63" s="1" t="s">
        <v>118</v>
      </c>
      <c r="D63" s="1" t="s">
        <v>534</v>
      </c>
      <c r="E63" s="1" t="s">
        <v>135</v>
      </c>
      <c r="F63" s="1" t="s">
        <v>596</v>
      </c>
      <c r="O63" s="1">
        <v>7762.03</v>
      </c>
      <c r="P63" s="1">
        <f>ROUND(($AA63-SUM($O63:O63))/P$1,2)</f>
        <v>7762.02</v>
      </c>
      <c r="Q63" s="1">
        <f>ROUND(($AA63-SUM($O63:P63))/Q$1,2)</f>
        <v>7762.03</v>
      </c>
      <c r="R63" s="1">
        <f>ROUND(($AA63-SUM($O63:Q63))/R$1,2)</f>
        <v>7762.02</v>
      </c>
      <c r="S63" s="1">
        <f>ROUND(($AA63-SUM($O63:R63))/S$1,2)</f>
        <v>7762.03</v>
      </c>
      <c r="T63" s="1">
        <f>ROUND(($AA63-SUM($O63:S63))/T$1,2)</f>
        <v>7762.02</v>
      </c>
      <c r="U63" s="1">
        <f>ROUND(($AA63-SUM($O63:T63))/U$1,2)</f>
        <v>7762.03</v>
      </c>
      <c r="V63" s="1">
        <f>ROUND(($AA63-SUM($O63:U63))/V$1,2)</f>
        <v>7762.02</v>
      </c>
      <c r="W63" s="1">
        <f>ROUND(($AA63-SUM($O63:V63))/W$1,2)</f>
        <v>7762.03</v>
      </c>
      <c r="X63" s="1">
        <f>ROUND(($AA63-SUM($O63:W63))/X$1,2)</f>
        <v>7762.02</v>
      </c>
      <c r="Y63" s="1">
        <f>ROUND(($AA63-SUM($O63:X63))/Y$1,2)</f>
        <v>7762.03</v>
      </c>
      <c r="Z63" s="1">
        <f>ROUND(($AA63-SUM($O63:Y63))/Z$1,2)</f>
        <v>7762.02</v>
      </c>
      <c r="AA63" s="1">
        <f t="shared" si="29"/>
        <v>93144.3</v>
      </c>
      <c r="AB63" s="1">
        <f t="shared" si="30"/>
        <v>242.5</v>
      </c>
      <c r="AC63" s="1">
        <f>VLOOKUP(D63,Oct_FY2425_FTE!D:F,3,0)</f>
        <v>485</v>
      </c>
      <c r="AD63" s="1">
        <f t="shared" si="1"/>
        <v>0</v>
      </c>
    </row>
    <row r="64" spans="1:31" x14ac:dyDescent="0.25">
      <c r="A64" s="1" t="s">
        <v>116</v>
      </c>
      <c r="B64" s="1" t="s">
        <v>117</v>
      </c>
      <c r="C64" s="1" t="s">
        <v>118</v>
      </c>
      <c r="D64" s="1" t="s">
        <v>535</v>
      </c>
      <c r="E64" s="1" t="s">
        <v>136</v>
      </c>
      <c r="F64" s="1" t="s">
        <v>596</v>
      </c>
      <c r="O64" s="1">
        <v>4593.2</v>
      </c>
      <c r="P64" s="1">
        <f>ROUND(($AA64-SUM($O64:O64))/P$1,2)</f>
        <v>4593.2</v>
      </c>
      <c r="Q64" s="1">
        <f>ROUND(($AA64-SUM($O64:P64))/Q$1,2)</f>
        <v>4593.2</v>
      </c>
      <c r="R64" s="1">
        <f>ROUND(($AA64-SUM($O64:Q64))/R$1,2)</f>
        <v>4593.2</v>
      </c>
      <c r="S64" s="1">
        <f>ROUND(($AA64-SUM($O64:R64))/S$1,2)</f>
        <v>4593.2</v>
      </c>
      <c r="T64" s="1">
        <f>ROUND(($AA64-SUM($O64:S64))/T$1,2)</f>
        <v>4593.2</v>
      </c>
      <c r="U64" s="1">
        <f>ROUND(($AA64-SUM($O64:T64))/U$1,2)</f>
        <v>4593.2</v>
      </c>
      <c r="V64" s="1">
        <f>ROUND(($AA64-SUM($O64:U64))/V$1,2)</f>
        <v>4593.2</v>
      </c>
      <c r="W64" s="1">
        <f>ROUND(($AA64-SUM($O64:V64))/W$1,2)</f>
        <v>4593.2</v>
      </c>
      <c r="X64" s="1">
        <f>ROUND(($AA64-SUM($O64:W64))/X$1,2)</f>
        <v>4593.1899999999996</v>
      </c>
      <c r="Y64" s="1">
        <f>ROUND(($AA64-SUM($O64:X64))/Y$1,2)</f>
        <v>4593.2</v>
      </c>
      <c r="Z64" s="1">
        <f>ROUND(($AA64-SUM($O64:Y64))/Z$1,2)</f>
        <v>4593.1899999999996</v>
      </c>
      <c r="AA64" s="1">
        <f t="shared" si="29"/>
        <v>55118.38</v>
      </c>
      <c r="AB64" s="1">
        <f t="shared" si="30"/>
        <v>143.5</v>
      </c>
      <c r="AC64" s="1">
        <f>VLOOKUP(D64,Oct_FY2425_FTE!D:F,3,0)</f>
        <v>287</v>
      </c>
      <c r="AD64" s="1">
        <f t="shared" si="1"/>
        <v>0</v>
      </c>
    </row>
    <row r="65" spans="1:30" x14ac:dyDescent="0.25">
      <c r="A65" s="1" t="s">
        <v>116</v>
      </c>
      <c r="B65" s="1" t="s">
        <v>117</v>
      </c>
      <c r="C65" s="1" t="s">
        <v>118</v>
      </c>
      <c r="D65" s="1" t="s">
        <v>137</v>
      </c>
      <c r="E65" s="1" t="s">
        <v>138</v>
      </c>
      <c r="F65" s="1" t="s">
        <v>596</v>
      </c>
      <c r="O65" s="1">
        <v>4513.18</v>
      </c>
      <c r="P65" s="1">
        <f>ROUND(($AA65-SUM($O65:O65))/P$1,2)</f>
        <v>4513.18</v>
      </c>
      <c r="Q65" s="1">
        <f>ROUND(($AA65-SUM($O65:P65))/Q$1,2)</f>
        <v>4513.18</v>
      </c>
      <c r="R65" s="1">
        <f>ROUND(($AA65-SUM($O65:Q65))/R$1,2)</f>
        <v>4513.18</v>
      </c>
      <c r="S65" s="1">
        <f>ROUND(($AA65-SUM($O65:R65))/S$1,2)</f>
        <v>4513.18</v>
      </c>
      <c r="T65" s="1">
        <f>ROUND(($AA65-SUM($O65:S65))/T$1,2)</f>
        <v>4513.18</v>
      </c>
      <c r="U65" s="1">
        <f>ROUND(($AA65-SUM($O65:T65))/U$1,2)</f>
        <v>4513.18</v>
      </c>
      <c r="V65" s="1">
        <f>ROUND(($AA65-SUM($O65:U65))/V$1,2)</f>
        <v>4513.17</v>
      </c>
      <c r="W65" s="1">
        <f>ROUND(($AA65-SUM($O65:V65))/W$1,2)</f>
        <v>4513.18</v>
      </c>
      <c r="X65" s="1">
        <f>ROUND(($AA65-SUM($O65:W65))/X$1,2)</f>
        <v>4513.17</v>
      </c>
      <c r="Y65" s="1">
        <f>ROUND(($AA65-SUM($O65:X65))/Y$1,2)</f>
        <v>4513.18</v>
      </c>
      <c r="Z65" s="1">
        <f>ROUND(($AA65-SUM($O65:Y65))/Z$1,2)</f>
        <v>4513.17</v>
      </c>
      <c r="AA65" s="1">
        <f t="shared" si="29"/>
        <v>54158.13</v>
      </c>
      <c r="AB65" s="1">
        <f t="shared" si="30"/>
        <v>141</v>
      </c>
      <c r="AC65" s="1">
        <f>VLOOKUP(D65,Oct_FY2425_FTE!D:F,3,0)</f>
        <v>282</v>
      </c>
      <c r="AD65" s="1">
        <f t="shared" si="1"/>
        <v>0</v>
      </c>
    </row>
    <row r="66" spans="1:30" x14ac:dyDescent="0.25">
      <c r="A66" s="1" t="s">
        <v>116</v>
      </c>
      <c r="B66" s="1" t="s">
        <v>117</v>
      </c>
      <c r="C66" s="1" t="s">
        <v>118</v>
      </c>
      <c r="D66" s="1" t="s">
        <v>536</v>
      </c>
      <c r="E66" s="1" t="s">
        <v>139</v>
      </c>
      <c r="F66" s="1" t="s">
        <v>596</v>
      </c>
      <c r="O66" s="1">
        <v>8530.23</v>
      </c>
      <c r="P66" s="1">
        <f>ROUND(($AA66-SUM($O66:O66))/P$1,2)</f>
        <v>8530.2199999999993</v>
      </c>
      <c r="Q66" s="1">
        <f>ROUND(($AA66-SUM($O66:P66))/Q$1,2)</f>
        <v>8530.23</v>
      </c>
      <c r="R66" s="1">
        <f>ROUND(($AA66-SUM($O66:Q66))/R$1,2)</f>
        <v>8530.2199999999993</v>
      </c>
      <c r="S66" s="1">
        <f>ROUND(($AA66-SUM($O66:R66))/S$1,2)</f>
        <v>8530.23</v>
      </c>
      <c r="T66" s="1">
        <f>ROUND(($AA66-SUM($O66:S66))/T$1,2)</f>
        <v>8530.2199999999993</v>
      </c>
      <c r="U66" s="1">
        <f>ROUND(($AA66-SUM($O66:T66))/U$1,2)</f>
        <v>8530.23</v>
      </c>
      <c r="V66" s="1">
        <f>ROUND(($AA66-SUM($O66:U66))/V$1,2)</f>
        <v>8530.2199999999993</v>
      </c>
      <c r="W66" s="1">
        <f>ROUND(($AA66-SUM($O66:V66))/W$1,2)</f>
        <v>8530.23</v>
      </c>
      <c r="X66" s="1">
        <f>ROUND(($AA66-SUM($O66:W66))/X$1,2)</f>
        <v>8530.2199999999993</v>
      </c>
      <c r="Y66" s="1">
        <f>ROUND(($AA66-SUM($O66:X66))/Y$1,2)</f>
        <v>8530.23</v>
      </c>
      <c r="Z66" s="1">
        <f>ROUND(($AA66-SUM($O66:Y66))/Z$1,2)</f>
        <v>8530.2199999999993</v>
      </c>
      <c r="AA66" s="1">
        <f t="shared" si="29"/>
        <v>102362.7</v>
      </c>
      <c r="AB66" s="1">
        <f t="shared" si="30"/>
        <v>266.5</v>
      </c>
      <c r="AC66" s="1">
        <f>VLOOKUP(D66,Oct_FY2425_FTE!D:F,3,0)</f>
        <v>533</v>
      </c>
      <c r="AD66" s="1">
        <f t="shared" ref="AD66:AD124" si="32">AA66-SUM(O66:Z66)</f>
        <v>0</v>
      </c>
    </row>
    <row r="67" spans="1:30" x14ac:dyDescent="0.25">
      <c r="A67" s="1" t="s">
        <v>116</v>
      </c>
      <c r="B67" s="1" t="s">
        <v>117</v>
      </c>
      <c r="C67" s="1" t="s">
        <v>118</v>
      </c>
      <c r="D67" s="1" t="s">
        <v>537</v>
      </c>
      <c r="E67" s="1" t="s">
        <v>140</v>
      </c>
      <c r="F67" s="1" t="s">
        <v>596</v>
      </c>
      <c r="O67" s="1">
        <v>7089.85</v>
      </c>
      <c r="P67" s="1">
        <f>ROUND(($AA67-SUM($O67:O67))/P$1,2)</f>
        <v>7089.85</v>
      </c>
      <c r="Q67" s="1">
        <f>ROUND(($AA67-SUM($O67:P67))/Q$1,2)</f>
        <v>7089.85</v>
      </c>
      <c r="R67" s="1">
        <f>ROUND(($AA67-SUM($O67:Q67))/R$1,2)</f>
        <v>7089.85</v>
      </c>
      <c r="S67" s="1">
        <f>ROUND(($AA67-SUM($O67:R67))/S$1,2)</f>
        <v>7089.85</v>
      </c>
      <c r="T67" s="1">
        <f>ROUND(($AA67-SUM($O67:S67))/T$1,2)</f>
        <v>7089.85</v>
      </c>
      <c r="U67" s="1">
        <f>ROUND(($AA67-SUM($O67:T67))/U$1,2)</f>
        <v>7089.85</v>
      </c>
      <c r="V67" s="1">
        <f>ROUND(($AA67-SUM($O67:U67))/V$1,2)</f>
        <v>7089.85</v>
      </c>
      <c r="W67" s="1">
        <f>ROUND(($AA67-SUM($O67:V67))/W$1,2)</f>
        <v>7089.85</v>
      </c>
      <c r="X67" s="1">
        <f>ROUND(($AA67-SUM($O67:W67))/X$1,2)</f>
        <v>7089.85</v>
      </c>
      <c r="Y67" s="1">
        <f>ROUND(($AA67-SUM($O67:X67))/Y$1,2)</f>
        <v>7089.85</v>
      </c>
      <c r="Z67" s="1">
        <f>ROUND(($AA67-SUM($O67:Y67))/Z$1,2)</f>
        <v>7089.84</v>
      </c>
      <c r="AA67" s="1">
        <f t="shared" si="29"/>
        <v>85078.19</v>
      </c>
      <c r="AB67" s="1">
        <f t="shared" si="30"/>
        <v>221.5</v>
      </c>
      <c r="AC67" s="1">
        <f>VLOOKUP(D67,Oct_FY2425_FTE!D:F,3,0)</f>
        <v>443</v>
      </c>
      <c r="AD67" s="1">
        <f t="shared" si="32"/>
        <v>0</v>
      </c>
    </row>
    <row r="68" spans="1:30" x14ac:dyDescent="0.25">
      <c r="A68" s="1" t="s">
        <v>116</v>
      </c>
      <c r="B68" s="1" t="s">
        <v>117</v>
      </c>
      <c r="C68" s="1" t="s">
        <v>118</v>
      </c>
      <c r="D68" s="1" t="s">
        <v>538</v>
      </c>
      <c r="E68" s="1" t="s">
        <v>141</v>
      </c>
      <c r="F68" s="1" t="s">
        <v>596</v>
      </c>
      <c r="O68" s="1">
        <v>8882.32</v>
      </c>
      <c r="P68" s="1">
        <f>ROUND(($AA68-SUM($O68:O68))/P$1,2)</f>
        <v>8882.32</v>
      </c>
      <c r="Q68" s="1">
        <f>ROUND(($AA68-SUM($O68:P68))/Q$1,2)</f>
        <v>8882.32</v>
      </c>
      <c r="R68" s="1">
        <f>ROUND(($AA68-SUM($O68:Q68))/R$1,2)</f>
        <v>8882.32</v>
      </c>
      <c r="S68" s="1">
        <f>ROUND(($AA68-SUM($O68:R68))/S$1,2)</f>
        <v>8882.32</v>
      </c>
      <c r="T68" s="1">
        <f>ROUND(($AA68-SUM($O68:S68))/T$1,2)</f>
        <v>8882.32</v>
      </c>
      <c r="U68" s="1">
        <f>ROUND(($AA68-SUM($O68:T68))/U$1,2)</f>
        <v>8882.32</v>
      </c>
      <c r="V68" s="1">
        <f>ROUND(($AA68-SUM($O68:U68))/V$1,2)</f>
        <v>8882.31</v>
      </c>
      <c r="W68" s="1">
        <f>ROUND(($AA68-SUM($O68:V68))/W$1,2)</f>
        <v>8882.32</v>
      </c>
      <c r="X68" s="1">
        <f>ROUND(($AA68-SUM($O68:W68))/X$1,2)</f>
        <v>8882.31</v>
      </c>
      <c r="Y68" s="1">
        <f>ROUND(($AA68-SUM($O68:X68))/Y$1,2)</f>
        <v>8882.32</v>
      </c>
      <c r="Z68" s="1">
        <f>ROUND(($AA68-SUM($O68:Y68))/Z$1,2)</f>
        <v>8882.31</v>
      </c>
      <c r="AA68" s="1">
        <f t="shared" si="29"/>
        <v>106587.81</v>
      </c>
      <c r="AB68" s="1">
        <f t="shared" si="30"/>
        <v>277.5</v>
      </c>
      <c r="AC68" s="1">
        <f>VLOOKUP(D68,Oct_FY2425_FTE!D:F,3,0)</f>
        <v>555</v>
      </c>
      <c r="AD68" s="1">
        <f t="shared" si="32"/>
        <v>0</v>
      </c>
    </row>
    <row r="69" spans="1:30" x14ac:dyDescent="0.25">
      <c r="A69" s="1" t="s">
        <v>116</v>
      </c>
      <c r="B69" s="1" t="s">
        <v>117</v>
      </c>
      <c r="C69" s="1" t="s">
        <v>118</v>
      </c>
      <c r="D69" s="1" t="s">
        <v>539</v>
      </c>
      <c r="E69" s="1" t="s">
        <v>142</v>
      </c>
      <c r="F69" s="1" t="s">
        <v>596</v>
      </c>
      <c r="O69" s="1">
        <v>7489.95</v>
      </c>
      <c r="P69" s="1">
        <f>ROUND(($AA69-SUM($O69:O69))/P$1,2)</f>
        <v>7489.95</v>
      </c>
      <c r="Q69" s="1">
        <f>ROUND(($AA69-SUM($O69:P69))/Q$1,2)</f>
        <v>7489.96</v>
      </c>
      <c r="R69" s="1">
        <f>ROUND(($AA69-SUM($O69:Q69))/R$1,2)</f>
        <v>7489.95</v>
      </c>
      <c r="S69" s="1">
        <f>ROUND(($AA69-SUM($O69:R69))/S$1,2)</f>
        <v>7489.96</v>
      </c>
      <c r="T69" s="1">
        <f>ROUND(($AA69-SUM($O69:S69))/T$1,2)</f>
        <v>7489.95</v>
      </c>
      <c r="U69" s="1">
        <f>ROUND(($AA69-SUM($O69:T69))/U$1,2)</f>
        <v>7489.96</v>
      </c>
      <c r="V69" s="1">
        <f>ROUND(($AA69-SUM($O69:U69))/V$1,2)</f>
        <v>7489.95</v>
      </c>
      <c r="W69" s="1">
        <f>ROUND(($AA69-SUM($O69:V69))/W$1,2)</f>
        <v>7489.96</v>
      </c>
      <c r="X69" s="1">
        <f>ROUND(($AA69-SUM($O69:W69))/X$1,2)</f>
        <v>7489.95</v>
      </c>
      <c r="Y69" s="1">
        <f>ROUND(($AA69-SUM($O69:X69))/Y$1,2)</f>
        <v>7489.96</v>
      </c>
      <c r="Z69" s="1">
        <f>ROUND(($AA69-SUM($O69:Y69))/Z$1,2)</f>
        <v>7489.95</v>
      </c>
      <c r="AA69" s="1">
        <f t="shared" si="29"/>
        <v>89879.45</v>
      </c>
      <c r="AB69" s="1">
        <f t="shared" si="30"/>
        <v>234</v>
      </c>
      <c r="AC69" s="1">
        <f>VLOOKUP(D69,Oct_FY2425_FTE!D:F,3,0)</f>
        <v>468</v>
      </c>
      <c r="AD69" s="1">
        <f t="shared" si="32"/>
        <v>0</v>
      </c>
    </row>
    <row r="70" spans="1:30" x14ac:dyDescent="0.25">
      <c r="A70" s="1" t="s">
        <v>116</v>
      </c>
      <c r="B70" s="1" t="s">
        <v>117</v>
      </c>
      <c r="C70" s="1" t="s">
        <v>118</v>
      </c>
      <c r="D70" s="1" t="s">
        <v>143</v>
      </c>
      <c r="E70" s="1" t="s">
        <v>144</v>
      </c>
      <c r="F70" s="1" t="s">
        <v>596</v>
      </c>
      <c r="O70" s="1">
        <v>8978.34</v>
      </c>
      <c r="P70" s="1">
        <f>ROUND(($AA70-SUM($O70:O70))/P$1,2)</f>
        <v>8978.34</v>
      </c>
      <c r="Q70" s="1">
        <f>ROUND(($AA70-SUM($O70:P70))/Q$1,2)</f>
        <v>8978.34</v>
      </c>
      <c r="R70" s="1">
        <f>ROUND(($AA70-SUM($O70:Q70))/R$1,2)</f>
        <v>8978.34</v>
      </c>
      <c r="S70" s="1">
        <f>ROUND(($AA70-SUM($O70:R70))/S$1,2)</f>
        <v>8978.34</v>
      </c>
      <c r="T70" s="1">
        <f>ROUND(($AA70-SUM($O70:S70))/T$1,2)</f>
        <v>8978.34</v>
      </c>
      <c r="U70" s="1">
        <f>ROUND(($AA70-SUM($O70:T70))/U$1,2)</f>
        <v>8978.35</v>
      </c>
      <c r="V70" s="1">
        <f>ROUND(($AA70-SUM($O70:U70))/V$1,2)</f>
        <v>8978.34</v>
      </c>
      <c r="W70" s="1">
        <f>ROUND(($AA70-SUM($O70:V70))/W$1,2)</f>
        <v>8978.35</v>
      </c>
      <c r="X70" s="1">
        <f>ROUND(($AA70-SUM($O70:W70))/X$1,2)</f>
        <v>8978.34</v>
      </c>
      <c r="Y70" s="1">
        <f>ROUND(($AA70-SUM($O70:X70))/Y$1,2)</f>
        <v>8978.35</v>
      </c>
      <c r="Z70" s="1">
        <f>ROUND(($AA70-SUM($O70:Y70))/Z$1,2)</f>
        <v>8978.34</v>
      </c>
      <c r="AA70" s="1">
        <f t="shared" si="29"/>
        <v>107740.11</v>
      </c>
      <c r="AB70" s="1">
        <f t="shared" si="30"/>
        <v>280.5</v>
      </c>
      <c r="AC70" s="1">
        <f>VLOOKUP(D70,Oct_FY2425_FTE!D:F,3,0)</f>
        <v>561</v>
      </c>
      <c r="AD70" s="1">
        <f t="shared" si="32"/>
        <v>0</v>
      </c>
    </row>
    <row r="71" spans="1:30" x14ac:dyDescent="0.25">
      <c r="A71" s="1" t="s">
        <v>116</v>
      </c>
      <c r="B71" s="1" t="s">
        <v>117</v>
      </c>
      <c r="C71" s="1" t="s">
        <v>118</v>
      </c>
      <c r="D71" s="1" t="s">
        <v>540</v>
      </c>
      <c r="E71" s="1" t="s">
        <v>145</v>
      </c>
      <c r="F71" s="1" t="s">
        <v>596</v>
      </c>
      <c r="O71" s="1">
        <v>7714.01</v>
      </c>
      <c r="P71" s="1">
        <f>ROUND(($AA71-SUM($O71:O71))/P$1,2)</f>
        <v>7714.01</v>
      </c>
      <c r="Q71" s="1">
        <f>ROUND(($AA71-SUM($O71:P71))/Q$1,2)</f>
        <v>7714.01</v>
      </c>
      <c r="R71" s="1">
        <f>ROUND(($AA71-SUM($O71:Q71))/R$1,2)</f>
        <v>7714.01</v>
      </c>
      <c r="S71" s="1">
        <f>ROUND(($AA71-SUM($O71:R71))/S$1,2)</f>
        <v>7714.01</v>
      </c>
      <c r="T71" s="1">
        <f>ROUND(($AA71-SUM($O71:S71))/T$1,2)</f>
        <v>7714.01</v>
      </c>
      <c r="U71" s="1">
        <f>ROUND(($AA71-SUM($O71:T71))/U$1,2)</f>
        <v>7714.02</v>
      </c>
      <c r="V71" s="1">
        <f>ROUND(($AA71-SUM($O71:U71))/V$1,2)</f>
        <v>7714.01</v>
      </c>
      <c r="W71" s="1">
        <f>ROUND(($AA71-SUM($O71:V71))/W$1,2)</f>
        <v>7714.02</v>
      </c>
      <c r="X71" s="1">
        <f>ROUND(($AA71-SUM($O71:W71))/X$1,2)</f>
        <v>7714.01</v>
      </c>
      <c r="Y71" s="1">
        <f>ROUND(($AA71-SUM($O71:X71))/Y$1,2)</f>
        <v>7714.02</v>
      </c>
      <c r="Z71" s="1">
        <f>ROUND(($AA71-SUM($O71:Y71))/Z$1,2)</f>
        <v>7714.01</v>
      </c>
      <c r="AA71" s="1">
        <f t="shared" si="29"/>
        <v>92568.15</v>
      </c>
      <c r="AB71" s="1">
        <f t="shared" si="30"/>
        <v>241</v>
      </c>
      <c r="AC71" s="1">
        <f>VLOOKUP(D71,Oct_FY2425_FTE!D:F,3,0)</f>
        <v>482</v>
      </c>
      <c r="AD71" s="1">
        <f t="shared" si="32"/>
        <v>0</v>
      </c>
    </row>
    <row r="72" spans="1:30" x14ac:dyDescent="0.25">
      <c r="A72" s="1" t="s">
        <v>116</v>
      </c>
      <c r="B72" s="1" t="s">
        <v>117</v>
      </c>
      <c r="C72" s="1" t="s">
        <v>118</v>
      </c>
      <c r="D72" s="1" t="s">
        <v>387</v>
      </c>
      <c r="E72" s="1" t="s">
        <v>1005</v>
      </c>
      <c r="F72" s="1" t="s">
        <v>597</v>
      </c>
      <c r="O72" s="1">
        <v>14371.75</v>
      </c>
      <c r="P72" s="1">
        <f>ROUND(($AA72-SUM($O72:O72))/P$1,2)</f>
        <v>14371.75</v>
      </c>
      <c r="Q72" s="1">
        <f>ROUND(($AA72-SUM($O72:P72))/Q$1,2)</f>
        <v>14371.75</v>
      </c>
      <c r="R72" s="1">
        <f>ROUND(($AA72-SUM($O72:Q72))/R$1,2)</f>
        <v>14371.75</v>
      </c>
      <c r="S72" s="1">
        <f>ROUND(($AA72-SUM($O72:R72))/S$1,2)</f>
        <v>14371.75</v>
      </c>
      <c r="T72" s="1">
        <f>ROUND(($AA72-SUM($O72:S72))/T$1,2)</f>
        <v>14371.75</v>
      </c>
      <c r="U72" s="1">
        <f>ROUND(($AA72-SUM($O72:T72))/U$1,2)</f>
        <v>14371.75</v>
      </c>
      <c r="V72" s="1">
        <f>ROUND(($AA72-SUM($O72:U72))/V$1,2)</f>
        <v>14371.75</v>
      </c>
      <c r="W72" s="1">
        <f>ROUND(($AA72-SUM($O72:V72))/W$1,2)</f>
        <v>14371.75</v>
      </c>
      <c r="X72" s="1">
        <f>ROUND(($AA72-SUM($O72:W72))/X$1,2)</f>
        <v>14371.75</v>
      </c>
      <c r="Y72" s="1">
        <f>ROUND(($AA72-SUM($O72:X72))/Y$1,2)</f>
        <v>14371.75</v>
      </c>
      <c r="Z72" s="1">
        <f>ROUND(($AA72-SUM($O72:Y72))/Z$1,2)</f>
        <v>14371.74</v>
      </c>
      <c r="AA72" s="1">
        <f t="shared" si="29"/>
        <v>172460.99</v>
      </c>
      <c r="AB72" s="1">
        <f t="shared" si="30"/>
        <v>449</v>
      </c>
      <c r="AC72" s="1">
        <f>VLOOKUP(D72,Oct_FY2425_FTE!D:F,3,0)</f>
        <v>449</v>
      </c>
      <c r="AD72" s="1">
        <f t="shared" si="32"/>
        <v>0</v>
      </c>
    </row>
    <row r="73" spans="1:30" x14ac:dyDescent="0.25">
      <c r="A73" s="1" t="s">
        <v>116</v>
      </c>
      <c r="B73" s="1" t="s">
        <v>117</v>
      </c>
      <c r="C73" s="1" t="s">
        <v>118</v>
      </c>
      <c r="D73" s="1" t="s">
        <v>146</v>
      </c>
      <c r="E73" s="1" t="s">
        <v>1006</v>
      </c>
      <c r="F73" s="1" t="s">
        <v>596</v>
      </c>
      <c r="O73" s="1">
        <v>8994.35</v>
      </c>
      <c r="P73" s="1">
        <f>ROUND(($AA73-SUM($O73:O73))/P$1,2)</f>
        <v>8994.35</v>
      </c>
      <c r="Q73" s="1">
        <f>ROUND(($AA73-SUM($O73:P73))/Q$1,2)</f>
        <v>8994.35</v>
      </c>
      <c r="R73" s="1">
        <f>ROUND(($AA73-SUM($O73:Q73))/R$1,2)</f>
        <v>8994.35</v>
      </c>
      <c r="S73" s="1">
        <f>ROUND(($AA73-SUM($O73:R73))/S$1,2)</f>
        <v>8994.35</v>
      </c>
      <c r="T73" s="1">
        <f>ROUND(($AA73-SUM($O73:S73))/T$1,2)</f>
        <v>8994.34</v>
      </c>
      <c r="U73" s="1">
        <f>ROUND(($AA73-SUM($O73:T73))/U$1,2)</f>
        <v>8994.35</v>
      </c>
      <c r="V73" s="1">
        <f>ROUND(($AA73-SUM($O73:U73))/V$1,2)</f>
        <v>8994.34</v>
      </c>
      <c r="W73" s="1">
        <f>ROUND(($AA73-SUM($O73:V73))/W$1,2)</f>
        <v>8994.35</v>
      </c>
      <c r="X73" s="1">
        <f>ROUND(($AA73-SUM($O73:W73))/X$1,2)</f>
        <v>8994.34</v>
      </c>
      <c r="Y73" s="1">
        <f>ROUND(($AA73-SUM($O73:X73))/Y$1,2)</f>
        <v>8994.35</v>
      </c>
      <c r="Z73" s="1">
        <f>ROUND(($AA73-SUM($O73:Y73))/Z$1,2)</f>
        <v>8994.34</v>
      </c>
      <c r="AA73" s="1">
        <f t="shared" si="29"/>
        <v>107932.16</v>
      </c>
      <c r="AB73" s="1">
        <f t="shared" si="30"/>
        <v>281</v>
      </c>
      <c r="AC73" s="1">
        <f>VLOOKUP(D73,Oct_FY2425_FTE!D:F,3,0)</f>
        <v>562</v>
      </c>
      <c r="AD73" s="1">
        <f t="shared" si="32"/>
        <v>0</v>
      </c>
    </row>
    <row r="74" spans="1:30" x14ac:dyDescent="0.25">
      <c r="A74" s="1" t="s">
        <v>116</v>
      </c>
      <c r="B74" s="1" t="s">
        <v>117</v>
      </c>
      <c r="C74" s="1" t="s">
        <v>118</v>
      </c>
      <c r="D74" s="1" t="s">
        <v>541</v>
      </c>
      <c r="E74" s="1" t="s">
        <v>1007</v>
      </c>
      <c r="F74" s="1" t="s">
        <v>596</v>
      </c>
      <c r="O74" s="1">
        <v>7377.93</v>
      </c>
      <c r="P74" s="1">
        <f>ROUND(($AA74-SUM($O74:O74))/P$1,2)</f>
        <v>7377.92</v>
      </c>
      <c r="Q74" s="1">
        <f>ROUND(($AA74-SUM($O74:P74))/Q$1,2)</f>
        <v>7377.93</v>
      </c>
      <c r="R74" s="1">
        <f>ROUND(($AA74-SUM($O74:Q74))/R$1,2)</f>
        <v>7377.92</v>
      </c>
      <c r="S74" s="1">
        <f>ROUND(($AA74-SUM($O74:R74))/S$1,2)</f>
        <v>7377.93</v>
      </c>
      <c r="T74" s="1">
        <f>ROUND(($AA74-SUM($O74:S74))/T$1,2)</f>
        <v>7377.92</v>
      </c>
      <c r="U74" s="1">
        <f>ROUND(($AA74-SUM($O74:T74))/U$1,2)</f>
        <v>7377.93</v>
      </c>
      <c r="V74" s="1">
        <f>ROUND(($AA74-SUM($O74:U74))/V$1,2)</f>
        <v>7377.92</v>
      </c>
      <c r="W74" s="1">
        <f>ROUND(($AA74-SUM($O74:V74))/W$1,2)</f>
        <v>7377.93</v>
      </c>
      <c r="X74" s="1">
        <f>ROUND(($AA74-SUM($O74:W74))/X$1,2)</f>
        <v>7377.92</v>
      </c>
      <c r="Y74" s="1">
        <f>ROUND(($AA74-SUM($O74:X74))/Y$1,2)</f>
        <v>7377.93</v>
      </c>
      <c r="Z74" s="1">
        <f>ROUND(($AA74-SUM($O74:Y74))/Z$1,2)</f>
        <v>7377.92</v>
      </c>
      <c r="AA74" s="1">
        <f t="shared" si="29"/>
        <v>88535.1</v>
      </c>
      <c r="AB74" s="1">
        <f t="shared" si="30"/>
        <v>230.5</v>
      </c>
      <c r="AC74" s="1">
        <f>VLOOKUP(D74,Oct_FY2425_FTE!D:F,3,0)</f>
        <v>461</v>
      </c>
      <c r="AD74" s="1">
        <f t="shared" si="32"/>
        <v>0</v>
      </c>
    </row>
    <row r="75" spans="1:30" x14ac:dyDescent="0.25">
      <c r="A75" s="1" t="s">
        <v>116</v>
      </c>
      <c r="B75" s="1" t="s">
        <v>117</v>
      </c>
      <c r="C75" s="1" t="s">
        <v>118</v>
      </c>
      <c r="D75" s="1" t="s">
        <v>148</v>
      </c>
      <c r="E75" s="1" t="s">
        <v>149</v>
      </c>
      <c r="F75" s="1" t="s">
        <v>596</v>
      </c>
      <c r="O75" s="1">
        <v>3568.93</v>
      </c>
      <c r="P75" s="1">
        <f>ROUND(($AA75-SUM($O75:O75))/P$1,2)</f>
        <v>3568.93</v>
      </c>
      <c r="Q75" s="1">
        <f>ROUND(($AA75-SUM($O75:P75))/Q$1,2)</f>
        <v>3568.93</v>
      </c>
      <c r="R75" s="1">
        <f>ROUND(($AA75-SUM($O75:Q75))/R$1,2)</f>
        <v>3568.93</v>
      </c>
      <c r="S75" s="1">
        <f>ROUND(($AA75-SUM($O75:R75))/S$1,2)</f>
        <v>3568.93</v>
      </c>
      <c r="T75" s="1">
        <f>ROUND(($AA75-SUM($O75:S75))/T$1,2)</f>
        <v>3568.93</v>
      </c>
      <c r="U75" s="1">
        <f>ROUND(($AA75-SUM($O75:T75))/U$1,2)</f>
        <v>3568.93</v>
      </c>
      <c r="V75" s="1">
        <f>ROUND(($AA75-SUM($O75:U75))/V$1,2)</f>
        <v>3568.93</v>
      </c>
      <c r="W75" s="1">
        <f>ROUND(($AA75-SUM($O75:V75))/W$1,2)</f>
        <v>3568.93</v>
      </c>
      <c r="X75" s="1">
        <f>ROUND(($AA75-SUM($O75:W75))/X$1,2)</f>
        <v>3568.93</v>
      </c>
      <c r="Y75" s="1">
        <f>ROUND(($AA75-SUM($O75:X75))/Y$1,2)</f>
        <v>3568.94</v>
      </c>
      <c r="Z75" s="1">
        <f>ROUND(($AA75-SUM($O75:Y75))/Z$1,2)</f>
        <v>3568.93</v>
      </c>
      <c r="AA75" s="1">
        <f t="shared" si="29"/>
        <v>42827.17</v>
      </c>
      <c r="AB75" s="1">
        <f t="shared" si="30"/>
        <v>111.5</v>
      </c>
      <c r="AC75" s="1">
        <f>VLOOKUP(D75,Oct_FY2425_FTE!D:F,3,0)</f>
        <v>223</v>
      </c>
      <c r="AD75" s="1">
        <f t="shared" si="32"/>
        <v>0</v>
      </c>
    </row>
    <row r="76" spans="1:30" x14ac:dyDescent="0.25">
      <c r="A76" s="1" t="s">
        <v>116</v>
      </c>
      <c r="B76" s="1" t="s">
        <v>117</v>
      </c>
      <c r="C76" s="1" t="s">
        <v>118</v>
      </c>
      <c r="D76" s="1" t="s">
        <v>150</v>
      </c>
      <c r="E76" s="1" t="s">
        <v>151</v>
      </c>
      <c r="F76" s="1" t="s">
        <v>596</v>
      </c>
      <c r="O76" s="1">
        <v>8034.1</v>
      </c>
      <c r="P76" s="1">
        <f>ROUND(($AA76-SUM($O76:O76))/P$1,2)</f>
        <v>8034.1</v>
      </c>
      <c r="Q76" s="1">
        <f>ROUND(($AA76-SUM($O76:P76))/Q$1,2)</f>
        <v>8034.1</v>
      </c>
      <c r="R76" s="1">
        <f>ROUND(($AA76-SUM($O76:Q76))/R$1,2)</f>
        <v>8034.09</v>
      </c>
      <c r="S76" s="1">
        <f>ROUND(($AA76-SUM($O76:R76))/S$1,2)</f>
        <v>8034.1</v>
      </c>
      <c r="T76" s="1">
        <f>ROUND(($AA76-SUM($O76:S76))/T$1,2)</f>
        <v>8034.09</v>
      </c>
      <c r="U76" s="1">
        <f>ROUND(($AA76-SUM($O76:T76))/U$1,2)</f>
        <v>8034.1</v>
      </c>
      <c r="V76" s="1">
        <f>ROUND(($AA76-SUM($O76:U76))/V$1,2)</f>
        <v>8034.09</v>
      </c>
      <c r="W76" s="1">
        <f>ROUND(($AA76-SUM($O76:V76))/W$1,2)</f>
        <v>8034.1</v>
      </c>
      <c r="X76" s="1">
        <f>ROUND(($AA76-SUM($O76:W76))/X$1,2)</f>
        <v>8034.09</v>
      </c>
      <c r="Y76" s="1">
        <f>ROUND(($AA76-SUM($O76:X76))/Y$1,2)</f>
        <v>8034.09</v>
      </c>
      <c r="Z76" s="1">
        <f>ROUND(($AA76-SUM($O76:Y76))/Z$1,2)</f>
        <v>8034.1</v>
      </c>
      <c r="AA76" s="1">
        <f t="shared" si="29"/>
        <v>96409.15</v>
      </c>
      <c r="AB76" s="1">
        <f t="shared" si="30"/>
        <v>251</v>
      </c>
      <c r="AC76" s="1">
        <f>VLOOKUP(D76,Oct_FY2425_FTE!D:F,3,0)</f>
        <v>502</v>
      </c>
      <c r="AD76" s="1">
        <f t="shared" si="32"/>
        <v>0</v>
      </c>
    </row>
    <row r="77" spans="1:30" x14ac:dyDescent="0.25">
      <c r="A77" s="1" t="s">
        <v>116</v>
      </c>
      <c r="B77" s="1" t="s">
        <v>117</v>
      </c>
      <c r="C77" s="1" t="s">
        <v>118</v>
      </c>
      <c r="D77" s="1" t="s">
        <v>152</v>
      </c>
      <c r="E77" s="1" t="s">
        <v>153</v>
      </c>
      <c r="F77" s="1" t="s">
        <v>597</v>
      </c>
      <c r="O77" s="1">
        <v>18916.939999999999</v>
      </c>
      <c r="P77" s="1">
        <f>ROUND(($AA77-SUM($O77:O77))/P$1,2)</f>
        <v>18916.93</v>
      </c>
      <c r="Q77" s="1">
        <f>ROUND(($AA77-SUM($O77:P77))/Q$1,2)</f>
        <v>18916.939999999999</v>
      </c>
      <c r="R77" s="1">
        <f>ROUND(($AA77-SUM($O77:Q77))/R$1,2)</f>
        <v>18916.93</v>
      </c>
      <c r="S77" s="1">
        <f>ROUND(($AA77-SUM($O77:R77))/S$1,2)</f>
        <v>18916.939999999999</v>
      </c>
      <c r="T77" s="1">
        <f>ROUND(($AA77-SUM($O77:S77))/T$1,2)</f>
        <v>18916.93</v>
      </c>
      <c r="U77" s="1">
        <f>ROUND(($AA77-SUM($O77:T77))/U$1,2)</f>
        <v>18916.939999999999</v>
      </c>
      <c r="V77" s="1">
        <f>ROUND(($AA77-SUM($O77:U77))/V$1,2)</f>
        <v>18916.93</v>
      </c>
      <c r="W77" s="1">
        <f>ROUND(($AA77-SUM($O77:V77))/W$1,2)</f>
        <v>18916.939999999999</v>
      </c>
      <c r="X77" s="1">
        <f>ROUND(($AA77-SUM($O77:W77))/X$1,2)</f>
        <v>18916.93</v>
      </c>
      <c r="Y77" s="1">
        <f>ROUND(($AA77-SUM($O77:X77))/Y$1,2)</f>
        <v>18916.939999999999</v>
      </c>
      <c r="Z77" s="1">
        <f>ROUND(($AA77-SUM($O77:Y77))/Z$1,2)</f>
        <v>18916.93</v>
      </c>
      <c r="AA77" s="1">
        <f t="shared" si="29"/>
        <v>227003.22</v>
      </c>
      <c r="AB77" s="1">
        <f t="shared" si="30"/>
        <v>591</v>
      </c>
      <c r="AC77" s="1">
        <f>VLOOKUP(D77,Oct_FY2425_FTE!D:F,3,0)</f>
        <v>591</v>
      </c>
      <c r="AD77" s="1">
        <f t="shared" si="32"/>
        <v>0</v>
      </c>
    </row>
    <row r="78" spans="1:30" x14ac:dyDescent="0.25">
      <c r="A78" s="1" t="s">
        <v>116</v>
      </c>
      <c r="B78" s="1" t="s">
        <v>117</v>
      </c>
      <c r="C78" s="1" t="s">
        <v>118</v>
      </c>
      <c r="D78" s="1" t="s">
        <v>154</v>
      </c>
      <c r="E78" s="1" t="s">
        <v>155</v>
      </c>
      <c r="F78" s="1" t="s">
        <v>596</v>
      </c>
      <c r="O78" s="1">
        <v>7601.98</v>
      </c>
      <c r="P78" s="1">
        <f>ROUND(($AA78-SUM($O78:O78))/P$1,2)</f>
        <v>7601.98</v>
      </c>
      <c r="Q78" s="1">
        <f>ROUND(($AA78-SUM($O78:P78))/Q$1,2)</f>
        <v>7601.98</v>
      </c>
      <c r="R78" s="1">
        <f>ROUND(($AA78-SUM($O78:Q78))/R$1,2)</f>
        <v>7601.98</v>
      </c>
      <c r="S78" s="1">
        <f>ROUND(($AA78-SUM($O78:R78))/S$1,2)</f>
        <v>7601.99</v>
      </c>
      <c r="T78" s="1">
        <f>ROUND(($AA78-SUM($O78:S78))/T$1,2)</f>
        <v>7601.98</v>
      </c>
      <c r="U78" s="1">
        <f>ROUND(($AA78-SUM($O78:T78))/U$1,2)</f>
        <v>7601.99</v>
      </c>
      <c r="V78" s="1">
        <f>ROUND(($AA78-SUM($O78:U78))/V$1,2)</f>
        <v>7601.98</v>
      </c>
      <c r="W78" s="1">
        <f>ROUND(($AA78-SUM($O78:V78))/W$1,2)</f>
        <v>7601.99</v>
      </c>
      <c r="X78" s="1">
        <f>ROUND(($AA78-SUM($O78:W78))/X$1,2)</f>
        <v>7601.98</v>
      </c>
      <c r="Y78" s="1">
        <f>ROUND(($AA78-SUM($O78:X78))/Y$1,2)</f>
        <v>7601.99</v>
      </c>
      <c r="Z78" s="1">
        <f>ROUND(($AA78-SUM($O78:Y78))/Z$1,2)</f>
        <v>7601.98</v>
      </c>
      <c r="AA78" s="1">
        <f t="shared" si="29"/>
        <v>91223.8</v>
      </c>
      <c r="AB78" s="1">
        <f t="shared" si="30"/>
        <v>237.5</v>
      </c>
      <c r="AC78" s="1">
        <f>VLOOKUP(D78,Oct_FY2425_FTE!D:F,3,0)</f>
        <v>475</v>
      </c>
      <c r="AD78" s="1">
        <f t="shared" si="32"/>
        <v>0</v>
      </c>
    </row>
    <row r="79" spans="1:30" x14ac:dyDescent="0.25">
      <c r="A79" s="1" t="s">
        <v>116</v>
      </c>
      <c r="B79" s="1" t="s">
        <v>117</v>
      </c>
      <c r="C79" s="1" t="s">
        <v>118</v>
      </c>
      <c r="D79" s="1" t="s">
        <v>542</v>
      </c>
      <c r="E79" s="1" t="s">
        <v>156</v>
      </c>
      <c r="F79" s="1" t="s">
        <v>596</v>
      </c>
      <c r="O79" s="1">
        <v>8866.31</v>
      </c>
      <c r="P79" s="1">
        <f>ROUND(($AA79-SUM($O79:O79))/P$1,2)</f>
        <v>8866.31</v>
      </c>
      <c r="Q79" s="1">
        <f>ROUND(($AA79-SUM($O79:P79))/Q$1,2)</f>
        <v>8866.31</v>
      </c>
      <c r="R79" s="1">
        <f>ROUND(($AA79-SUM($O79:Q79))/R$1,2)</f>
        <v>8866.31</v>
      </c>
      <c r="S79" s="1">
        <f>ROUND(($AA79-SUM($O79:R79))/S$1,2)</f>
        <v>8866.32</v>
      </c>
      <c r="T79" s="1">
        <f>ROUND(($AA79-SUM($O79:S79))/T$1,2)</f>
        <v>8866.31</v>
      </c>
      <c r="U79" s="1">
        <f>ROUND(($AA79-SUM($O79:T79))/U$1,2)</f>
        <v>8866.32</v>
      </c>
      <c r="V79" s="1">
        <f>ROUND(($AA79-SUM($O79:U79))/V$1,2)</f>
        <v>8866.31</v>
      </c>
      <c r="W79" s="1">
        <f>ROUND(($AA79-SUM($O79:V79))/W$1,2)</f>
        <v>8866.32</v>
      </c>
      <c r="X79" s="1">
        <f>ROUND(($AA79-SUM($O79:W79))/X$1,2)</f>
        <v>8866.31</v>
      </c>
      <c r="Y79" s="1">
        <f>ROUND(($AA79-SUM($O79:X79))/Y$1,2)</f>
        <v>8866.32</v>
      </c>
      <c r="Z79" s="1">
        <f>ROUND(($AA79-SUM($O79:Y79))/Z$1,2)</f>
        <v>8866.31</v>
      </c>
      <c r="AA79" s="1">
        <f t="shared" si="29"/>
        <v>106395.76</v>
      </c>
      <c r="AB79" s="1">
        <f t="shared" si="30"/>
        <v>277</v>
      </c>
      <c r="AC79" s="1">
        <f>VLOOKUP(D79,Oct_FY2425_FTE!D:F,3,0)</f>
        <v>554</v>
      </c>
      <c r="AD79" s="1">
        <f t="shared" si="32"/>
        <v>0</v>
      </c>
    </row>
    <row r="80" spans="1:30" x14ac:dyDescent="0.25">
      <c r="A80" s="1" t="s">
        <v>116</v>
      </c>
      <c r="B80" s="1" t="s">
        <v>117</v>
      </c>
      <c r="C80" s="1" t="s">
        <v>118</v>
      </c>
      <c r="D80" s="1" t="s">
        <v>157</v>
      </c>
      <c r="E80" s="1" t="s">
        <v>158</v>
      </c>
      <c r="F80" s="1" t="s">
        <v>596</v>
      </c>
      <c r="O80" s="1">
        <v>7425.94</v>
      </c>
      <c r="P80" s="1">
        <f>ROUND(($AA80-SUM($O80:O80))/P$1,2)</f>
        <v>7425.94</v>
      </c>
      <c r="Q80" s="1">
        <f>ROUND(($AA80-SUM($O80:P80))/Q$1,2)</f>
        <v>7425.94</v>
      </c>
      <c r="R80" s="1">
        <f>ROUND(($AA80-SUM($O80:Q80))/R$1,2)</f>
        <v>7425.94</v>
      </c>
      <c r="S80" s="1">
        <f>ROUND(($AA80-SUM($O80:R80))/S$1,2)</f>
        <v>7425.94</v>
      </c>
      <c r="T80" s="1">
        <f>ROUND(($AA80-SUM($O80:S80))/T$1,2)</f>
        <v>7425.94</v>
      </c>
      <c r="U80" s="1">
        <f>ROUND(($AA80-SUM($O80:T80))/U$1,2)</f>
        <v>7425.94</v>
      </c>
      <c r="V80" s="1">
        <f>ROUND(($AA80-SUM($O80:U80))/V$1,2)</f>
        <v>7425.93</v>
      </c>
      <c r="W80" s="1">
        <f>ROUND(($AA80-SUM($O80:V80))/W$1,2)</f>
        <v>7425.94</v>
      </c>
      <c r="X80" s="1">
        <f>ROUND(($AA80-SUM($O80:W80))/X$1,2)</f>
        <v>7425.93</v>
      </c>
      <c r="Y80" s="1">
        <f>ROUND(($AA80-SUM($O80:X80))/Y$1,2)</f>
        <v>7425.94</v>
      </c>
      <c r="Z80" s="1">
        <f>ROUND(($AA80-SUM($O80:Y80))/Z$1,2)</f>
        <v>7425.93</v>
      </c>
      <c r="AA80" s="1">
        <f t="shared" si="29"/>
        <v>89111.25</v>
      </c>
      <c r="AB80" s="1">
        <f t="shared" si="30"/>
        <v>232</v>
      </c>
      <c r="AC80" s="1">
        <f>VLOOKUP(D80,Oct_FY2425_FTE!D:F,3,0)</f>
        <v>464</v>
      </c>
      <c r="AD80" s="1">
        <f t="shared" si="32"/>
        <v>0</v>
      </c>
    </row>
    <row r="81" spans="1:30" x14ac:dyDescent="0.25">
      <c r="A81" s="1" t="s">
        <v>116</v>
      </c>
      <c r="B81" s="1" t="s">
        <v>117</v>
      </c>
      <c r="C81" s="1" t="s">
        <v>118</v>
      </c>
      <c r="D81" s="1" t="s">
        <v>543</v>
      </c>
      <c r="E81" s="1" t="s">
        <v>159</v>
      </c>
      <c r="F81" s="1" t="s">
        <v>596</v>
      </c>
      <c r="O81" s="1">
        <v>6993.82</v>
      </c>
      <c r="P81" s="1">
        <f>ROUND(($AA81-SUM($O81:O81))/P$1,2)</f>
        <v>6993.82</v>
      </c>
      <c r="Q81" s="1">
        <f>ROUND(($AA81-SUM($O81:P81))/Q$1,2)</f>
        <v>6993.83</v>
      </c>
      <c r="R81" s="1">
        <f>ROUND(($AA81-SUM($O81:Q81))/R$1,2)</f>
        <v>6993.82</v>
      </c>
      <c r="S81" s="1">
        <f>ROUND(($AA81-SUM($O81:R81))/S$1,2)</f>
        <v>6993.83</v>
      </c>
      <c r="T81" s="1">
        <f>ROUND(($AA81-SUM($O81:S81))/T$1,2)</f>
        <v>6993.82</v>
      </c>
      <c r="U81" s="1">
        <f>ROUND(($AA81-SUM($O81:T81))/U$1,2)</f>
        <v>6993.83</v>
      </c>
      <c r="V81" s="1">
        <f>ROUND(($AA81-SUM($O81:U81))/V$1,2)</f>
        <v>6993.82</v>
      </c>
      <c r="W81" s="1">
        <f>ROUND(($AA81-SUM($O81:V81))/W$1,2)</f>
        <v>6993.83</v>
      </c>
      <c r="X81" s="1">
        <f>ROUND(($AA81-SUM($O81:W81))/X$1,2)</f>
        <v>6993.82</v>
      </c>
      <c r="Y81" s="1">
        <f>ROUND(($AA81-SUM($O81:X81))/Y$1,2)</f>
        <v>6993.83</v>
      </c>
      <c r="Z81" s="1">
        <f>ROUND(($AA81-SUM($O81:Y81))/Z$1,2)</f>
        <v>6993.82</v>
      </c>
      <c r="AA81" s="1">
        <f t="shared" si="29"/>
        <v>83925.89</v>
      </c>
      <c r="AB81" s="1">
        <f t="shared" si="30"/>
        <v>218.5</v>
      </c>
      <c r="AC81" s="1">
        <f>VLOOKUP(D81,Oct_FY2425_FTE!D:F,3,0)</f>
        <v>437</v>
      </c>
      <c r="AD81" s="1">
        <f t="shared" si="32"/>
        <v>0</v>
      </c>
    </row>
    <row r="82" spans="1:30" x14ac:dyDescent="0.25">
      <c r="A82" s="1" t="s">
        <v>116</v>
      </c>
      <c r="B82" s="1" t="s">
        <v>117</v>
      </c>
      <c r="C82" s="1" t="s">
        <v>118</v>
      </c>
      <c r="D82" s="1" t="s">
        <v>160</v>
      </c>
      <c r="E82" s="1" t="s">
        <v>161</v>
      </c>
      <c r="F82" s="1" t="s">
        <v>596</v>
      </c>
      <c r="O82" s="1">
        <v>4801.25</v>
      </c>
      <c r="P82" s="1">
        <f>ROUND(($AA82-SUM($O82:O82))/P$1,2)</f>
        <v>4801.25</v>
      </c>
      <c r="Q82" s="1">
        <f>ROUND(($AA82-SUM($O82:P82))/Q$1,2)</f>
        <v>4801.25</v>
      </c>
      <c r="R82" s="1">
        <f>ROUND(($AA82-SUM($O82:Q82))/R$1,2)</f>
        <v>4801.25</v>
      </c>
      <c r="S82" s="1">
        <f>ROUND(($AA82-SUM($O82:R82))/S$1,2)</f>
        <v>4801.25</v>
      </c>
      <c r="T82" s="1">
        <f>ROUND(($AA82-SUM($O82:S82))/T$1,2)</f>
        <v>4801.25</v>
      </c>
      <c r="U82" s="1">
        <f>ROUND(($AA82-SUM($O82:T82))/U$1,2)</f>
        <v>4801.26</v>
      </c>
      <c r="V82" s="1">
        <f>ROUND(($AA82-SUM($O82:U82))/V$1,2)</f>
        <v>4801.25</v>
      </c>
      <c r="W82" s="1">
        <f>ROUND(($AA82-SUM($O82:V82))/W$1,2)</f>
        <v>4801.26</v>
      </c>
      <c r="X82" s="1">
        <f>ROUND(($AA82-SUM($O82:W82))/X$1,2)</f>
        <v>4801.25</v>
      </c>
      <c r="Y82" s="1">
        <f>ROUND(($AA82-SUM($O82:X82))/Y$1,2)</f>
        <v>4801.26</v>
      </c>
      <c r="Z82" s="1">
        <f>ROUND(($AA82-SUM($O82:Y82))/Z$1,2)</f>
        <v>4801.25</v>
      </c>
      <c r="AA82" s="1">
        <f t="shared" ref="AA82:AA102" si="33">IF(F82="NO",ROUND($AC82*AB$293,2),ROUND($AC82/2*AB$293,2))</f>
        <v>57615.03</v>
      </c>
      <c r="AB82" s="1">
        <f t="shared" ref="AB82:AB102" si="34">IF(F82="NO",AC82,AC82/2)</f>
        <v>150</v>
      </c>
      <c r="AC82" s="1">
        <f>VLOOKUP(D82,Oct_FY2425_FTE!D:F,3,0)</f>
        <v>300</v>
      </c>
      <c r="AD82" s="1">
        <f t="shared" si="32"/>
        <v>0</v>
      </c>
    </row>
    <row r="83" spans="1:30" x14ac:dyDescent="0.25">
      <c r="A83" s="1" t="s">
        <v>116</v>
      </c>
      <c r="B83" s="1" t="s">
        <v>117</v>
      </c>
      <c r="C83" s="1" t="s">
        <v>118</v>
      </c>
      <c r="D83" s="1" t="s">
        <v>544</v>
      </c>
      <c r="E83" s="1" t="s">
        <v>162</v>
      </c>
      <c r="F83" s="1" t="s">
        <v>597</v>
      </c>
      <c r="O83" s="1">
        <v>3488.91</v>
      </c>
      <c r="P83" s="1">
        <f>ROUND(($AA83-SUM($O83:O83))/P$1,2)</f>
        <v>3488.91</v>
      </c>
      <c r="Q83" s="1">
        <f>ROUND(($AA83-SUM($O83:P83))/Q$1,2)</f>
        <v>3488.91</v>
      </c>
      <c r="R83" s="1">
        <f>ROUND(($AA83-SUM($O83:Q83))/R$1,2)</f>
        <v>3488.91</v>
      </c>
      <c r="S83" s="1">
        <f>ROUND(($AA83-SUM($O83:R83))/S$1,2)</f>
        <v>3488.91</v>
      </c>
      <c r="T83" s="1">
        <f>ROUND(($AA83-SUM($O83:S83))/T$1,2)</f>
        <v>3488.91</v>
      </c>
      <c r="U83" s="1">
        <f>ROUND(($AA83-SUM($O83:T83))/U$1,2)</f>
        <v>3488.91</v>
      </c>
      <c r="V83" s="1">
        <f>ROUND(($AA83-SUM($O83:U83))/V$1,2)</f>
        <v>3488.91</v>
      </c>
      <c r="W83" s="1">
        <f>ROUND(($AA83-SUM($O83:V83))/W$1,2)</f>
        <v>3488.91</v>
      </c>
      <c r="X83" s="1">
        <f>ROUND(($AA83-SUM($O83:W83))/X$1,2)</f>
        <v>3488.91</v>
      </c>
      <c r="Y83" s="1">
        <f>ROUND(($AA83-SUM($O83:X83))/Y$1,2)</f>
        <v>3488.91</v>
      </c>
      <c r="Z83" s="1">
        <f>ROUND(($AA83-SUM($O83:Y83))/Z$1,2)</f>
        <v>3488.91</v>
      </c>
      <c r="AA83" s="1">
        <f t="shared" si="33"/>
        <v>41866.92</v>
      </c>
      <c r="AB83" s="1">
        <f t="shared" si="34"/>
        <v>109</v>
      </c>
      <c r="AC83" s="1">
        <f>VLOOKUP(D83,Oct_FY2425_FTE!D:F,3,0)</f>
        <v>109</v>
      </c>
      <c r="AD83" s="1">
        <f t="shared" si="32"/>
        <v>0</v>
      </c>
    </row>
    <row r="84" spans="1:30" x14ac:dyDescent="0.25">
      <c r="A84" s="1" t="s">
        <v>116</v>
      </c>
      <c r="B84" s="1" t="s">
        <v>117</v>
      </c>
      <c r="C84" s="1" t="s">
        <v>118</v>
      </c>
      <c r="D84" s="1" t="s">
        <v>545</v>
      </c>
      <c r="E84" s="1" t="s">
        <v>163</v>
      </c>
      <c r="F84" s="1" t="s">
        <v>597</v>
      </c>
      <c r="O84" s="1">
        <v>8962.34</v>
      </c>
      <c r="P84" s="1">
        <f>ROUND(($AA84-SUM($O84:O84))/P$1,2)</f>
        <v>8962.34</v>
      </c>
      <c r="Q84" s="1">
        <f>ROUND(($AA84-SUM($O84:P84))/Q$1,2)</f>
        <v>8962.34</v>
      </c>
      <c r="R84" s="1">
        <f>ROUND(($AA84-SUM($O84:Q84))/R$1,2)</f>
        <v>8962.34</v>
      </c>
      <c r="S84" s="1">
        <f>ROUND(($AA84-SUM($O84:R84))/S$1,2)</f>
        <v>8962.34</v>
      </c>
      <c r="T84" s="1">
        <f>ROUND(($AA84-SUM($O84:S84))/T$1,2)</f>
        <v>8962.34</v>
      </c>
      <c r="U84" s="1">
        <f>ROUND(($AA84-SUM($O84:T84))/U$1,2)</f>
        <v>8962.34</v>
      </c>
      <c r="V84" s="1">
        <f>ROUND(($AA84-SUM($O84:U84))/V$1,2)</f>
        <v>8962.34</v>
      </c>
      <c r="W84" s="1">
        <f>ROUND(($AA84-SUM($O84:V84))/W$1,2)</f>
        <v>8962.34</v>
      </c>
      <c r="X84" s="1">
        <f>ROUND(($AA84-SUM($O84:W84))/X$1,2)</f>
        <v>8962.33</v>
      </c>
      <c r="Y84" s="1">
        <f>ROUND(($AA84-SUM($O84:X84))/Y$1,2)</f>
        <v>8962.34</v>
      </c>
      <c r="Z84" s="1">
        <f>ROUND(($AA84-SUM($O84:Y84))/Z$1,2)</f>
        <v>8962.33</v>
      </c>
      <c r="AA84" s="1">
        <f t="shared" si="33"/>
        <v>107548.06</v>
      </c>
      <c r="AB84" s="1">
        <f t="shared" si="34"/>
        <v>280</v>
      </c>
      <c r="AC84" s="1">
        <f>VLOOKUP(D84,Oct_FY2425_FTE!D:F,3,0)</f>
        <v>280</v>
      </c>
      <c r="AD84" s="1">
        <f t="shared" si="32"/>
        <v>0</v>
      </c>
    </row>
    <row r="85" spans="1:30" x14ac:dyDescent="0.25">
      <c r="A85" s="1" t="s">
        <v>116</v>
      </c>
      <c r="B85" s="1" t="s">
        <v>117</v>
      </c>
      <c r="C85" s="1" t="s">
        <v>118</v>
      </c>
      <c r="D85" s="1" t="s">
        <v>164</v>
      </c>
      <c r="E85" s="1" t="s">
        <v>165</v>
      </c>
      <c r="F85" s="1" t="s">
        <v>596</v>
      </c>
      <c r="O85" s="1">
        <v>5089.33</v>
      </c>
      <c r="P85" s="1">
        <f>ROUND(($AA85-SUM($O85:O85))/P$1,2)</f>
        <v>5089.33</v>
      </c>
      <c r="Q85" s="1">
        <f>ROUND(($AA85-SUM($O85:P85))/Q$1,2)</f>
        <v>5089.33</v>
      </c>
      <c r="R85" s="1">
        <f>ROUND(($AA85-SUM($O85:Q85))/R$1,2)</f>
        <v>5089.33</v>
      </c>
      <c r="S85" s="1">
        <f>ROUND(($AA85-SUM($O85:R85))/S$1,2)</f>
        <v>5089.33</v>
      </c>
      <c r="T85" s="1">
        <f>ROUND(($AA85-SUM($O85:S85))/T$1,2)</f>
        <v>5089.33</v>
      </c>
      <c r="U85" s="1">
        <f>ROUND(($AA85-SUM($O85:T85))/U$1,2)</f>
        <v>5089.33</v>
      </c>
      <c r="V85" s="1">
        <f>ROUND(($AA85-SUM($O85:U85))/V$1,2)</f>
        <v>5089.32</v>
      </c>
      <c r="W85" s="1">
        <f>ROUND(($AA85-SUM($O85:V85))/W$1,2)</f>
        <v>5089.33</v>
      </c>
      <c r="X85" s="1">
        <f>ROUND(($AA85-SUM($O85:W85))/X$1,2)</f>
        <v>5089.32</v>
      </c>
      <c r="Y85" s="1">
        <f>ROUND(($AA85-SUM($O85:X85))/Y$1,2)</f>
        <v>5089.33</v>
      </c>
      <c r="Z85" s="1">
        <f>ROUND(($AA85-SUM($O85:Y85))/Z$1,2)</f>
        <v>5089.32</v>
      </c>
      <c r="AA85" s="1">
        <f t="shared" si="33"/>
        <v>61071.93</v>
      </c>
      <c r="AB85" s="1">
        <f t="shared" si="34"/>
        <v>159</v>
      </c>
      <c r="AC85" s="1">
        <f>VLOOKUP(D85,Oct_FY2425_FTE!D:F,3,0)</f>
        <v>318</v>
      </c>
      <c r="AD85" s="1">
        <f t="shared" si="32"/>
        <v>0</v>
      </c>
    </row>
    <row r="86" spans="1:30" x14ac:dyDescent="0.25">
      <c r="A86" s="1" t="s">
        <v>116</v>
      </c>
      <c r="B86" s="1" t="s">
        <v>117</v>
      </c>
      <c r="C86" s="1" t="s">
        <v>118</v>
      </c>
      <c r="D86" s="1" t="s">
        <v>166</v>
      </c>
      <c r="E86" s="1" t="s">
        <v>167</v>
      </c>
      <c r="F86" s="1" t="s">
        <v>596</v>
      </c>
      <c r="O86" s="1">
        <v>12515.27</v>
      </c>
      <c r="P86" s="1">
        <f>ROUND(($AA86-SUM($O86:O86))/P$1,2)</f>
        <v>12515.26</v>
      </c>
      <c r="Q86" s="1">
        <f>ROUND(($AA86-SUM($O86:P86))/Q$1,2)</f>
        <v>12515.27</v>
      </c>
      <c r="R86" s="1">
        <f>ROUND(($AA86-SUM($O86:Q86))/R$1,2)</f>
        <v>12515.26</v>
      </c>
      <c r="S86" s="1">
        <f>ROUND(($AA86-SUM($O86:R86))/S$1,2)</f>
        <v>12515.27</v>
      </c>
      <c r="T86" s="1">
        <f>ROUND(($AA86-SUM($O86:S86))/T$1,2)</f>
        <v>12515.26</v>
      </c>
      <c r="U86" s="1">
        <f>ROUND(($AA86-SUM($O86:T86))/U$1,2)</f>
        <v>12515.27</v>
      </c>
      <c r="V86" s="1">
        <f>ROUND(($AA86-SUM($O86:U86))/V$1,2)</f>
        <v>12515.26</v>
      </c>
      <c r="W86" s="1">
        <f>ROUND(($AA86-SUM($O86:V86))/W$1,2)</f>
        <v>12515.27</v>
      </c>
      <c r="X86" s="1">
        <f>ROUND(($AA86-SUM($O86:W86))/X$1,2)</f>
        <v>12515.26</v>
      </c>
      <c r="Y86" s="1">
        <f>ROUND(($AA86-SUM($O86:X86))/Y$1,2)</f>
        <v>12515.27</v>
      </c>
      <c r="Z86" s="1">
        <f>ROUND(($AA86-SUM($O86:Y86))/Z$1,2)</f>
        <v>12515.26</v>
      </c>
      <c r="AA86" s="1">
        <f t="shared" si="33"/>
        <v>150183.18</v>
      </c>
      <c r="AB86" s="1">
        <f t="shared" si="34"/>
        <v>391</v>
      </c>
      <c r="AC86" s="1">
        <f>VLOOKUP(D86,Oct_FY2425_FTE!D:F,3,0)</f>
        <v>782</v>
      </c>
      <c r="AD86" s="1">
        <f t="shared" si="32"/>
        <v>0</v>
      </c>
    </row>
    <row r="87" spans="1:30" x14ac:dyDescent="0.25">
      <c r="A87" s="1" t="s">
        <v>116</v>
      </c>
      <c r="B87" s="1" t="s">
        <v>117</v>
      </c>
      <c r="C87" s="1" t="s">
        <v>118</v>
      </c>
      <c r="D87" s="1" t="s">
        <v>546</v>
      </c>
      <c r="E87" s="1" t="s">
        <v>168</v>
      </c>
      <c r="F87" s="1" t="s">
        <v>597</v>
      </c>
      <c r="O87" s="1">
        <v>3168.83</v>
      </c>
      <c r="P87" s="1">
        <f>ROUND(($AA87-SUM($O87:O87))/P$1,2)</f>
        <v>3168.83</v>
      </c>
      <c r="Q87" s="1">
        <f>ROUND(($AA87-SUM($O87:P87))/Q$1,2)</f>
        <v>3168.83</v>
      </c>
      <c r="R87" s="1">
        <f>ROUND(($AA87-SUM($O87:Q87))/R$1,2)</f>
        <v>3168.83</v>
      </c>
      <c r="S87" s="1">
        <f>ROUND(($AA87-SUM($O87:R87))/S$1,2)</f>
        <v>3168.83</v>
      </c>
      <c r="T87" s="1">
        <f>ROUND(($AA87-SUM($O87:S87))/T$1,2)</f>
        <v>3168.82</v>
      </c>
      <c r="U87" s="1">
        <f>ROUND(($AA87-SUM($O87:T87))/U$1,2)</f>
        <v>3168.83</v>
      </c>
      <c r="V87" s="1">
        <f>ROUND(($AA87-SUM($O87:U87))/V$1,2)</f>
        <v>3168.82</v>
      </c>
      <c r="W87" s="1">
        <f>ROUND(($AA87-SUM($O87:V87))/W$1,2)</f>
        <v>3168.83</v>
      </c>
      <c r="X87" s="1">
        <f>ROUND(($AA87-SUM($O87:W87))/X$1,2)</f>
        <v>3168.82</v>
      </c>
      <c r="Y87" s="1">
        <f>ROUND(($AA87-SUM($O87:X87))/Y$1,2)</f>
        <v>3168.83</v>
      </c>
      <c r="Z87" s="1">
        <f>ROUND(($AA87-SUM($O87:Y87))/Z$1,2)</f>
        <v>3168.82</v>
      </c>
      <c r="AA87" s="1">
        <f t="shared" si="33"/>
        <v>38025.919999999998</v>
      </c>
      <c r="AB87" s="1">
        <f t="shared" si="34"/>
        <v>99</v>
      </c>
      <c r="AC87" s="1">
        <f>VLOOKUP(D87,Oct_FY2425_FTE!D:F,3,0)</f>
        <v>99</v>
      </c>
      <c r="AD87" s="1">
        <f t="shared" si="32"/>
        <v>0</v>
      </c>
    </row>
    <row r="88" spans="1:30" x14ac:dyDescent="0.25">
      <c r="A88" s="1" t="s">
        <v>116</v>
      </c>
      <c r="B88" s="1" t="s">
        <v>117</v>
      </c>
      <c r="C88" s="1" t="s">
        <v>118</v>
      </c>
      <c r="D88" s="1" t="s">
        <v>547</v>
      </c>
      <c r="E88" s="1" t="s">
        <v>169</v>
      </c>
      <c r="F88" s="1" t="s">
        <v>597</v>
      </c>
      <c r="O88" s="1">
        <v>9314.43</v>
      </c>
      <c r="P88" s="1">
        <f>ROUND(($AA88-SUM($O88:O88))/P$1,2)</f>
        <v>9314.43</v>
      </c>
      <c r="Q88" s="1">
        <f>ROUND(($AA88-SUM($O88:P88))/Q$1,2)</f>
        <v>9314.43</v>
      </c>
      <c r="R88" s="1">
        <f>ROUND(($AA88-SUM($O88:Q88))/R$1,2)</f>
        <v>9314.43</v>
      </c>
      <c r="S88" s="1">
        <f>ROUND(($AA88-SUM($O88:R88))/S$1,2)</f>
        <v>9314.43</v>
      </c>
      <c r="T88" s="1">
        <f>ROUND(($AA88-SUM($O88:S88))/T$1,2)</f>
        <v>9314.43</v>
      </c>
      <c r="U88" s="1">
        <f>ROUND(($AA88-SUM($O88:T88))/U$1,2)</f>
        <v>9314.43</v>
      </c>
      <c r="V88" s="1">
        <f>ROUND(($AA88-SUM($O88:U88))/V$1,2)</f>
        <v>9314.43</v>
      </c>
      <c r="W88" s="1">
        <f>ROUND(($AA88-SUM($O88:V88))/W$1,2)</f>
        <v>9314.43</v>
      </c>
      <c r="X88" s="1">
        <f>ROUND(($AA88-SUM($O88:W88))/X$1,2)</f>
        <v>9314.43</v>
      </c>
      <c r="Y88" s="1">
        <f>ROUND(($AA88-SUM($O88:X88))/Y$1,2)</f>
        <v>9314.43</v>
      </c>
      <c r="Z88" s="1">
        <f>ROUND(($AA88-SUM($O88:Y88))/Z$1,2)</f>
        <v>9314.43</v>
      </c>
      <c r="AA88" s="1">
        <f t="shared" si="33"/>
        <v>111773.16</v>
      </c>
      <c r="AB88" s="1">
        <f t="shared" si="34"/>
        <v>291</v>
      </c>
      <c r="AC88" s="1">
        <f>VLOOKUP(D88,Oct_FY2425_FTE!D:F,3,0)</f>
        <v>291</v>
      </c>
      <c r="AD88" s="1">
        <f t="shared" si="32"/>
        <v>0</v>
      </c>
    </row>
    <row r="89" spans="1:30" x14ac:dyDescent="0.25">
      <c r="A89" s="1" t="s">
        <v>116</v>
      </c>
      <c r="B89" s="1" t="s">
        <v>117</v>
      </c>
      <c r="C89" s="1" t="s">
        <v>118</v>
      </c>
      <c r="D89" s="1" t="s">
        <v>548</v>
      </c>
      <c r="E89" s="1" t="s">
        <v>1003</v>
      </c>
      <c r="F89" s="1" t="s">
        <v>596</v>
      </c>
      <c r="O89" s="1">
        <v>9026.36</v>
      </c>
      <c r="P89" s="1">
        <f>ROUND(($AA89-SUM($O89:O89))/P$1,2)</f>
        <v>9026.35</v>
      </c>
      <c r="Q89" s="1">
        <f>ROUND(($AA89-SUM($O89:P89))/Q$1,2)</f>
        <v>9026.36</v>
      </c>
      <c r="R89" s="1">
        <f>ROUND(($AA89-SUM($O89:Q89))/R$1,2)</f>
        <v>9026.35</v>
      </c>
      <c r="S89" s="1">
        <f>ROUND(($AA89-SUM($O89:R89))/S$1,2)</f>
        <v>9026.36</v>
      </c>
      <c r="T89" s="1">
        <f>ROUND(($AA89-SUM($O89:S89))/T$1,2)</f>
        <v>9026.35</v>
      </c>
      <c r="U89" s="1">
        <f>ROUND(($AA89-SUM($O89:T89))/U$1,2)</f>
        <v>9026.36</v>
      </c>
      <c r="V89" s="1">
        <f>ROUND(($AA89-SUM($O89:U89))/V$1,2)</f>
        <v>9026.35</v>
      </c>
      <c r="W89" s="1">
        <f>ROUND(($AA89-SUM($O89:V89))/W$1,2)</f>
        <v>9026.36</v>
      </c>
      <c r="X89" s="1">
        <f>ROUND(($AA89-SUM($O89:W89))/X$1,2)</f>
        <v>9026.35</v>
      </c>
      <c r="Y89" s="1">
        <f>ROUND(($AA89-SUM($O89:X89))/Y$1,2)</f>
        <v>9026.36</v>
      </c>
      <c r="Z89" s="1">
        <f>ROUND(($AA89-SUM($O89:Y89))/Z$1,2)</f>
        <v>9026.35</v>
      </c>
      <c r="AA89" s="1">
        <f t="shared" si="33"/>
        <v>108316.26</v>
      </c>
      <c r="AB89" s="1">
        <f t="shared" si="34"/>
        <v>282</v>
      </c>
      <c r="AC89" s="1">
        <f>VLOOKUP(D89,Oct_FY2425_FTE!D:F,3,0)</f>
        <v>564</v>
      </c>
      <c r="AD89" s="1">
        <f t="shared" si="32"/>
        <v>0</v>
      </c>
    </row>
    <row r="90" spans="1:30" x14ac:dyDescent="0.25">
      <c r="A90" s="1" t="s">
        <v>116</v>
      </c>
      <c r="B90" s="1" t="s">
        <v>117</v>
      </c>
      <c r="C90" s="1" t="s">
        <v>118</v>
      </c>
      <c r="D90" s="1" t="s">
        <v>549</v>
      </c>
      <c r="E90" s="1" t="s">
        <v>1002</v>
      </c>
      <c r="F90" s="1" t="s">
        <v>596</v>
      </c>
      <c r="O90" s="1">
        <v>5985.56</v>
      </c>
      <c r="P90" s="1">
        <f>ROUND(($AA90-SUM($O90:O90))/P$1,2)</f>
        <v>5985.56</v>
      </c>
      <c r="Q90" s="1">
        <f>ROUND(($AA90-SUM($O90:P90))/Q$1,2)</f>
        <v>5985.56</v>
      </c>
      <c r="R90" s="1">
        <f>ROUND(($AA90-SUM($O90:Q90))/R$1,2)</f>
        <v>5985.56</v>
      </c>
      <c r="S90" s="1">
        <f>ROUND(($AA90-SUM($O90:R90))/S$1,2)</f>
        <v>5985.56</v>
      </c>
      <c r="T90" s="1">
        <f>ROUND(($AA90-SUM($O90:S90))/T$1,2)</f>
        <v>5985.56</v>
      </c>
      <c r="U90" s="1">
        <f>ROUND(($AA90-SUM($O90:T90))/U$1,2)</f>
        <v>5985.56</v>
      </c>
      <c r="V90" s="1">
        <f>ROUND(($AA90-SUM($O90:U90))/V$1,2)</f>
        <v>5985.56</v>
      </c>
      <c r="W90" s="1">
        <f>ROUND(($AA90-SUM($O90:V90))/W$1,2)</f>
        <v>5985.57</v>
      </c>
      <c r="X90" s="1">
        <f>ROUND(($AA90-SUM($O90:W90))/X$1,2)</f>
        <v>5985.56</v>
      </c>
      <c r="Y90" s="1">
        <f>ROUND(($AA90-SUM($O90:X90))/Y$1,2)</f>
        <v>5985.57</v>
      </c>
      <c r="Z90" s="1">
        <f>ROUND(($AA90-SUM($O90:Y90))/Z$1,2)</f>
        <v>5985.56</v>
      </c>
      <c r="AA90" s="1">
        <f t="shared" si="33"/>
        <v>71826.740000000005</v>
      </c>
      <c r="AB90" s="1">
        <f t="shared" si="34"/>
        <v>187</v>
      </c>
      <c r="AC90" s="1">
        <f>VLOOKUP(D90,Oct_FY2425_FTE!D:F,3,0)</f>
        <v>374</v>
      </c>
      <c r="AD90" s="1">
        <f t="shared" si="32"/>
        <v>0</v>
      </c>
    </row>
    <row r="91" spans="1:30" x14ac:dyDescent="0.25">
      <c r="A91" s="1" t="s">
        <v>116</v>
      </c>
      <c r="B91" s="1" t="s">
        <v>117</v>
      </c>
      <c r="C91" s="1" t="s">
        <v>118</v>
      </c>
      <c r="D91" s="1" t="s">
        <v>170</v>
      </c>
      <c r="E91" s="1" t="s">
        <v>171</v>
      </c>
      <c r="F91" s="1" t="s">
        <v>596</v>
      </c>
      <c r="O91" s="1">
        <v>7682</v>
      </c>
      <c r="P91" s="1">
        <f>ROUND(($AA91-SUM($O91:O91))/P$1,2)</f>
        <v>7682</v>
      </c>
      <c r="Q91" s="1">
        <f>ROUND(($AA91-SUM($O91:P91))/Q$1,2)</f>
        <v>7682.01</v>
      </c>
      <c r="R91" s="1">
        <f>ROUND(($AA91-SUM($O91:Q91))/R$1,2)</f>
        <v>7682</v>
      </c>
      <c r="S91" s="1">
        <f>ROUND(($AA91-SUM($O91:R91))/S$1,2)</f>
        <v>7682.01</v>
      </c>
      <c r="T91" s="1">
        <f>ROUND(($AA91-SUM($O91:S91))/T$1,2)</f>
        <v>7682</v>
      </c>
      <c r="U91" s="1">
        <f>ROUND(($AA91-SUM($O91:T91))/U$1,2)</f>
        <v>7682.01</v>
      </c>
      <c r="V91" s="1">
        <f>ROUND(($AA91-SUM($O91:U91))/V$1,2)</f>
        <v>7682</v>
      </c>
      <c r="W91" s="1">
        <f>ROUND(($AA91-SUM($O91:V91))/W$1,2)</f>
        <v>7682.01</v>
      </c>
      <c r="X91" s="1">
        <f>ROUND(($AA91-SUM($O91:W91))/X$1,2)</f>
        <v>7682</v>
      </c>
      <c r="Y91" s="1">
        <f>ROUND(($AA91-SUM($O91:X91))/Y$1,2)</f>
        <v>7682.01</v>
      </c>
      <c r="Z91" s="1">
        <f>ROUND(($AA91-SUM($O91:Y91))/Z$1,2)</f>
        <v>7682</v>
      </c>
      <c r="AA91" s="1">
        <f t="shared" si="33"/>
        <v>92184.05</v>
      </c>
      <c r="AB91" s="1">
        <f t="shared" si="34"/>
        <v>240</v>
      </c>
      <c r="AC91" s="1">
        <f>VLOOKUP(D91,Oct_FY2425_FTE!D:F,3,0)</f>
        <v>480</v>
      </c>
      <c r="AD91" s="1">
        <f t="shared" si="32"/>
        <v>0</v>
      </c>
    </row>
    <row r="92" spans="1:30" x14ac:dyDescent="0.25">
      <c r="A92" s="1" t="s">
        <v>116</v>
      </c>
      <c r="B92" s="1" t="s">
        <v>117</v>
      </c>
      <c r="C92" s="1" t="s">
        <v>118</v>
      </c>
      <c r="D92" s="3" t="s">
        <v>172</v>
      </c>
      <c r="E92" s="1" t="s">
        <v>1086</v>
      </c>
      <c r="F92" s="1" t="s">
        <v>596</v>
      </c>
      <c r="O92" s="1">
        <v>6001.57</v>
      </c>
      <c r="P92" s="1">
        <f>ROUND(($AA92-SUM($O92:O92))/P$1,2)</f>
        <v>6001.57</v>
      </c>
      <c r="Q92" s="1">
        <f>ROUND(($AA92-SUM($O92:P92))/Q$1,2)</f>
        <v>6001.57</v>
      </c>
      <c r="R92" s="1">
        <f>ROUND(($AA92-SUM($O92:Q92))/R$1,2)</f>
        <v>6001.56</v>
      </c>
      <c r="S92" s="1">
        <f>ROUND(($AA92-SUM($O92:R92))/S$1,2)</f>
        <v>6001.57</v>
      </c>
      <c r="T92" s="1">
        <f>ROUND(($AA92-SUM($O92:S92))/T$1,2)</f>
        <v>6001.56</v>
      </c>
      <c r="U92" s="1">
        <f>ROUND(($AA92-SUM($O92:T92))/U$1,2)</f>
        <v>6001.57</v>
      </c>
      <c r="V92" s="1">
        <f>ROUND(($AA92-SUM($O92:U92))/V$1,2)</f>
        <v>6001.56</v>
      </c>
      <c r="W92" s="1">
        <f>ROUND(($AA92-SUM($O92:V92))/W$1,2)</f>
        <v>6001.57</v>
      </c>
      <c r="X92" s="1">
        <f>ROUND(($AA92-SUM($O92:W92))/X$1,2)</f>
        <v>6001.56</v>
      </c>
      <c r="Y92" s="1">
        <f>ROUND(($AA92-SUM($O92:X92))/Y$1,2)</f>
        <v>6001.57</v>
      </c>
      <c r="Z92" s="1">
        <f>ROUND(($AA92-SUM($O92:Y92))/Z$1,2)</f>
        <v>6001.56</v>
      </c>
      <c r="AA92" s="1">
        <f t="shared" si="33"/>
        <v>72018.789999999994</v>
      </c>
      <c r="AB92" s="1">
        <f t="shared" si="34"/>
        <v>187.5</v>
      </c>
      <c r="AC92" s="1">
        <f>VLOOKUP(D92,Oct_FY2425_FTE!D:F,3,0)</f>
        <v>375</v>
      </c>
      <c r="AD92" s="1">
        <f t="shared" si="32"/>
        <v>0</v>
      </c>
    </row>
    <row r="93" spans="1:30" x14ac:dyDescent="0.25">
      <c r="A93" s="1" t="s">
        <v>116</v>
      </c>
      <c r="B93" s="1" t="s">
        <v>117</v>
      </c>
      <c r="C93" s="1" t="s">
        <v>118</v>
      </c>
      <c r="D93" s="1" t="s">
        <v>550</v>
      </c>
      <c r="E93" s="1" t="s">
        <v>1087</v>
      </c>
      <c r="F93" s="1" t="s">
        <v>596</v>
      </c>
      <c r="O93" s="1">
        <v>6049.58</v>
      </c>
      <c r="P93" s="1">
        <f>ROUND(($AA93-SUM($O93:O93))/P$1,2)</f>
        <v>6049.58</v>
      </c>
      <c r="Q93" s="1">
        <f>ROUND(($AA93-SUM($O93:P93))/Q$1,2)</f>
        <v>6049.58</v>
      </c>
      <c r="R93" s="1">
        <f>ROUND(($AA93-SUM($O93:Q93))/R$1,2)</f>
        <v>6049.58</v>
      </c>
      <c r="S93" s="1">
        <f>ROUND(($AA93-SUM($O93:R93))/S$1,2)</f>
        <v>6049.58</v>
      </c>
      <c r="T93" s="1">
        <f>ROUND(($AA93-SUM($O93:S93))/T$1,2)</f>
        <v>6049.58</v>
      </c>
      <c r="U93" s="1">
        <f>ROUND(($AA93-SUM($O93:T93))/U$1,2)</f>
        <v>6049.58</v>
      </c>
      <c r="V93" s="1">
        <f>ROUND(($AA93-SUM($O93:U93))/V$1,2)</f>
        <v>6049.58</v>
      </c>
      <c r="W93" s="1">
        <f>ROUND(($AA93-SUM($O93:V93))/W$1,2)</f>
        <v>6049.58</v>
      </c>
      <c r="X93" s="1">
        <f>ROUND(($AA93-SUM($O93:W93))/X$1,2)</f>
        <v>6049.57</v>
      </c>
      <c r="Y93" s="1">
        <f>ROUND(($AA93-SUM($O93:X93))/Y$1,2)</f>
        <v>6049.58</v>
      </c>
      <c r="Z93" s="1">
        <f>ROUND(($AA93-SUM($O93:Y93))/Z$1,2)</f>
        <v>6049.57</v>
      </c>
      <c r="AA93" s="1">
        <f t="shared" si="33"/>
        <v>72594.94</v>
      </c>
      <c r="AB93" s="1">
        <f t="shared" si="34"/>
        <v>189</v>
      </c>
      <c r="AC93" s="1">
        <f>VLOOKUP(D93,Oct_FY2425_FTE!D:F,3,0)</f>
        <v>378</v>
      </c>
      <c r="AD93" s="1">
        <f t="shared" si="32"/>
        <v>0</v>
      </c>
    </row>
    <row r="94" spans="1:30" x14ac:dyDescent="0.25">
      <c r="A94" s="1" t="s">
        <v>116</v>
      </c>
      <c r="B94" s="1" t="s">
        <v>117</v>
      </c>
      <c r="C94" s="1" t="s">
        <v>118</v>
      </c>
      <c r="D94" s="1" t="s">
        <v>551</v>
      </c>
      <c r="E94" s="1" t="s">
        <v>1088</v>
      </c>
      <c r="F94" s="1" t="s">
        <v>596</v>
      </c>
      <c r="O94" s="1">
        <v>4545.1899999999996</v>
      </c>
      <c r="P94" s="1">
        <f>ROUND(($AA94-SUM($O94:O94))/P$1,2)</f>
        <v>4545.1899999999996</v>
      </c>
      <c r="Q94" s="1">
        <f>ROUND(($AA94-SUM($O94:P94))/Q$1,2)</f>
        <v>4545.1899999999996</v>
      </c>
      <c r="R94" s="1">
        <f>ROUND(($AA94-SUM($O94:Q94))/R$1,2)</f>
        <v>4545.18</v>
      </c>
      <c r="S94" s="1">
        <f>ROUND(($AA94-SUM($O94:R94))/S$1,2)</f>
        <v>4545.1899999999996</v>
      </c>
      <c r="T94" s="1">
        <f>ROUND(($AA94-SUM($O94:S94))/T$1,2)</f>
        <v>4545.18</v>
      </c>
      <c r="U94" s="1">
        <f>ROUND(($AA94-SUM($O94:T94))/U$1,2)</f>
        <v>4545.1899999999996</v>
      </c>
      <c r="V94" s="1">
        <f>ROUND(($AA94-SUM($O94:U94))/V$1,2)</f>
        <v>4545.18</v>
      </c>
      <c r="W94" s="1">
        <f>ROUND(($AA94-SUM($O94:V94))/W$1,2)</f>
        <v>4545.1899999999996</v>
      </c>
      <c r="X94" s="1">
        <f>ROUND(($AA94-SUM($O94:W94))/X$1,2)</f>
        <v>4545.18</v>
      </c>
      <c r="Y94" s="1">
        <f>ROUND(($AA94-SUM($O94:X94))/Y$1,2)</f>
        <v>4545.1899999999996</v>
      </c>
      <c r="Z94" s="1">
        <f>ROUND(($AA94-SUM($O94:Y94))/Z$1,2)</f>
        <v>4545.18</v>
      </c>
      <c r="AA94" s="1">
        <f t="shared" si="33"/>
        <v>54542.23</v>
      </c>
      <c r="AB94" s="1">
        <f t="shared" si="34"/>
        <v>142</v>
      </c>
      <c r="AC94" s="1">
        <f>VLOOKUP(D94,Oct_FY2425_FTE!D:F,3,0)</f>
        <v>284</v>
      </c>
      <c r="AD94" s="1">
        <f t="shared" si="32"/>
        <v>0</v>
      </c>
    </row>
    <row r="95" spans="1:30" x14ac:dyDescent="0.25">
      <c r="A95" s="1" t="s">
        <v>116</v>
      </c>
      <c r="B95" s="1" t="s">
        <v>117</v>
      </c>
      <c r="C95" s="1" t="s">
        <v>118</v>
      </c>
      <c r="D95" s="1" t="s">
        <v>552</v>
      </c>
      <c r="E95" s="1" t="s">
        <v>1089</v>
      </c>
      <c r="F95" s="1" t="s">
        <v>596</v>
      </c>
      <c r="O95" s="1">
        <v>9346.44</v>
      </c>
      <c r="P95" s="1">
        <f>ROUND(($AA95-SUM($O95:O95))/P$1,2)</f>
        <v>9346.44</v>
      </c>
      <c r="Q95" s="1">
        <f>ROUND(($AA95-SUM($O95:P95))/Q$1,2)</f>
        <v>9346.44</v>
      </c>
      <c r="R95" s="1">
        <f>ROUND(($AA95-SUM($O95:Q95))/R$1,2)</f>
        <v>9346.44</v>
      </c>
      <c r="S95" s="1">
        <f>ROUND(($AA95-SUM($O95:R95))/S$1,2)</f>
        <v>9346.44</v>
      </c>
      <c r="T95" s="1">
        <f>ROUND(($AA95-SUM($O95:S95))/T$1,2)</f>
        <v>9346.44</v>
      </c>
      <c r="U95" s="1">
        <f>ROUND(($AA95-SUM($O95:T95))/U$1,2)</f>
        <v>9346.44</v>
      </c>
      <c r="V95" s="1">
        <f>ROUND(($AA95-SUM($O95:U95))/V$1,2)</f>
        <v>9346.44</v>
      </c>
      <c r="W95" s="1">
        <f>ROUND(($AA95-SUM($O95:V95))/W$1,2)</f>
        <v>9346.44</v>
      </c>
      <c r="X95" s="1">
        <f>ROUND(($AA95-SUM($O95:W95))/X$1,2)</f>
        <v>9346.43</v>
      </c>
      <c r="Y95" s="1">
        <f>ROUND(($AA95-SUM($O95:X95))/Y$1,2)</f>
        <v>9346.43</v>
      </c>
      <c r="Z95" s="1">
        <f>ROUND(($AA95-SUM($O95:Y95))/Z$1,2)</f>
        <v>9346.44</v>
      </c>
      <c r="AA95" s="1">
        <f t="shared" si="33"/>
        <v>112157.26</v>
      </c>
      <c r="AB95" s="1">
        <f t="shared" si="34"/>
        <v>292</v>
      </c>
      <c r="AC95" s="1">
        <f>VLOOKUP(D95,Oct_FY2425_FTE!D:F,3,0)</f>
        <v>584</v>
      </c>
      <c r="AD95" s="1">
        <f t="shared" si="32"/>
        <v>0</v>
      </c>
    </row>
    <row r="96" spans="1:30" x14ac:dyDescent="0.25">
      <c r="A96" s="1" t="s">
        <v>116</v>
      </c>
      <c r="B96" s="1" t="s">
        <v>117</v>
      </c>
      <c r="C96" s="1" t="s">
        <v>118</v>
      </c>
      <c r="D96" s="1" t="s">
        <v>553</v>
      </c>
      <c r="E96" s="1" t="s">
        <v>1090</v>
      </c>
      <c r="F96" s="1" t="s">
        <v>596</v>
      </c>
      <c r="O96" s="1">
        <v>7089.85</v>
      </c>
      <c r="P96" s="1">
        <f>ROUND(($AA96-SUM($O96:O96))/P$1,2)</f>
        <v>7089.85</v>
      </c>
      <c r="Q96" s="1">
        <f>ROUND(($AA96-SUM($O96:P96))/Q$1,2)</f>
        <v>7089.85</v>
      </c>
      <c r="R96" s="1">
        <f>ROUND(($AA96-SUM($O96:Q96))/R$1,2)</f>
        <v>7089.85</v>
      </c>
      <c r="S96" s="1">
        <f>ROUND(($AA96-SUM($O96:R96))/S$1,2)</f>
        <v>7089.85</v>
      </c>
      <c r="T96" s="1">
        <f>ROUND(($AA96-SUM($O96:S96))/T$1,2)</f>
        <v>7089.85</v>
      </c>
      <c r="U96" s="1">
        <f>ROUND(($AA96-SUM($O96:T96))/U$1,2)</f>
        <v>7089.85</v>
      </c>
      <c r="V96" s="1">
        <f>ROUND(($AA96-SUM($O96:U96))/V$1,2)</f>
        <v>7089.85</v>
      </c>
      <c r="W96" s="1">
        <f>ROUND(($AA96-SUM($O96:V96))/W$1,2)</f>
        <v>7089.85</v>
      </c>
      <c r="X96" s="1">
        <f>ROUND(($AA96-SUM($O96:W96))/X$1,2)</f>
        <v>7089.85</v>
      </c>
      <c r="Y96" s="1">
        <f>ROUND(($AA96-SUM($O96:X96))/Y$1,2)</f>
        <v>7089.85</v>
      </c>
      <c r="Z96" s="1">
        <f>ROUND(($AA96-SUM($O96:Y96))/Z$1,2)</f>
        <v>7089.84</v>
      </c>
      <c r="AA96" s="1">
        <f t="shared" si="33"/>
        <v>85078.19</v>
      </c>
      <c r="AB96" s="1">
        <f t="shared" si="34"/>
        <v>221.5</v>
      </c>
      <c r="AC96" s="1">
        <f>VLOOKUP(D96,Oct_FY2425_FTE!D:F,3,0)</f>
        <v>443</v>
      </c>
      <c r="AD96" s="1">
        <f t="shared" si="32"/>
        <v>0</v>
      </c>
    </row>
    <row r="97" spans="1:30" x14ac:dyDescent="0.25">
      <c r="A97" s="1" t="s">
        <v>116</v>
      </c>
      <c r="B97" s="1" t="s">
        <v>117</v>
      </c>
      <c r="C97" s="1" t="s">
        <v>118</v>
      </c>
      <c r="D97" s="1" t="s">
        <v>554</v>
      </c>
      <c r="E97" s="1" t="s">
        <v>1091</v>
      </c>
      <c r="F97" s="1" t="s">
        <v>596</v>
      </c>
      <c r="O97" s="1">
        <v>9650.52</v>
      </c>
      <c r="P97" s="1">
        <f>ROUND(($AA97-SUM($O97:O97))/P$1,2)</f>
        <v>9650.52</v>
      </c>
      <c r="Q97" s="1">
        <f>ROUND(($AA97-SUM($O97:P97))/Q$1,2)</f>
        <v>9650.52</v>
      </c>
      <c r="R97" s="1">
        <f>ROUND(($AA97-SUM($O97:Q97))/R$1,2)</f>
        <v>9650.52</v>
      </c>
      <c r="S97" s="1">
        <f>ROUND(($AA97-SUM($O97:R97))/S$1,2)</f>
        <v>9650.52</v>
      </c>
      <c r="T97" s="1">
        <f>ROUND(($AA97-SUM($O97:S97))/T$1,2)</f>
        <v>9650.52</v>
      </c>
      <c r="U97" s="1">
        <f>ROUND(($AA97-SUM($O97:T97))/U$1,2)</f>
        <v>9650.52</v>
      </c>
      <c r="V97" s="1">
        <f>ROUND(($AA97-SUM($O97:U97))/V$1,2)</f>
        <v>9650.51</v>
      </c>
      <c r="W97" s="1">
        <f>ROUND(($AA97-SUM($O97:V97))/W$1,2)</f>
        <v>9650.52</v>
      </c>
      <c r="X97" s="1">
        <f>ROUND(($AA97-SUM($O97:W97))/X$1,2)</f>
        <v>9650.51</v>
      </c>
      <c r="Y97" s="1">
        <f>ROUND(($AA97-SUM($O97:X97))/Y$1,2)</f>
        <v>9650.52</v>
      </c>
      <c r="Z97" s="1">
        <f>ROUND(($AA97-SUM($O97:Y97))/Z$1,2)</f>
        <v>9650.51</v>
      </c>
      <c r="AA97" s="1">
        <f t="shared" si="33"/>
        <v>115806.21</v>
      </c>
      <c r="AB97" s="1">
        <f t="shared" si="34"/>
        <v>301.5</v>
      </c>
      <c r="AC97" s="1">
        <f>VLOOKUP(D97,Oct_FY2425_FTE!D:F,3,0)</f>
        <v>603</v>
      </c>
      <c r="AD97" s="1">
        <f t="shared" si="32"/>
        <v>0</v>
      </c>
    </row>
    <row r="98" spans="1:30" x14ac:dyDescent="0.25">
      <c r="A98" s="1" t="s">
        <v>116</v>
      </c>
      <c r="B98" s="1" t="s">
        <v>117</v>
      </c>
      <c r="C98" s="1" t="s">
        <v>118</v>
      </c>
      <c r="D98" s="1" t="s">
        <v>173</v>
      </c>
      <c r="E98" s="1" t="s">
        <v>1092</v>
      </c>
      <c r="F98" s="1" t="s">
        <v>597</v>
      </c>
      <c r="O98" s="1">
        <v>4897.28</v>
      </c>
      <c r="P98" s="1">
        <f>ROUND(($AA98-SUM($O98:O98))/P$1,2)</f>
        <v>4897.28</v>
      </c>
      <c r="Q98" s="1">
        <f>ROUND(($AA98-SUM($O98:P98))/Q$1,2)</f>
        <v>4897.28</v>
      </c>
      <c r="R98" s="1">
        <f>ROUND(($AA98-SUM($O98:Q98))/R$1,2)</f>
        <v>4897.28</v>
      </c>
      <c r="S98" s="1">
        <f>ROUND(($AA98-SUM($O98:R98))/S$1,2)</f>
        <v>4897.28</v>
      </c>
      <c r="T98" s="1">
        <f>ROUND(($AA98-SUM($O98:S98))/T$1,2)</f>
        <v>4897.28</v>
      </c>
      <c r="U98" s="1">
        <f>ROUND(($AA98-SUM($O98:T98))/U$1,2)</f>
        <v>4897.28</v>
      </c>
      <c r="V98" s="1">
        <f>ROUND(($AA98-SUM($O98:U98))/V$1,2)</f>
        <v>4897.2700000000004</v>
      </c>
      <c r="W98" s="1">
        <f>ROUND(($AA98-SUM($O98:V98))/W$1,2)</f>
        <v>4897.28</v>
      </c>
      <c r="X98" s="1">
        <f>ROUND(($AA98-SUM($O98:W98))/X$1,2)</f>
        <v>4897.2700000000004</v>
      </c>
      <c r="Y98" s="1">
        <f>ROUND(($AA98-SUM($O98:X98))/Y$1,2)</f>
        <v>4897.28</v>
      </c>
      <c r="Z98" s="1">
        <f>ROUND(($AA98-SUM($O98:Y98))/Z$1,2)</f>
        <v>4897.2700000000004</v>
      </c>
      <c r="AA98" s="1">
        <f t="shared" si="33"/>
        <v>58767.33</v>
      </c>
      <c r="AB98" s="1">
        <f t="shared" si="34"/>
        <v>153</v>
      </c>
      <c r="AC98" s="1">
        <f>VLOOKUP(D98,Oct_FY2425_FTE!D:F,3,0)</f>
        <v>153</v>
      </c>
      <c r="AD98" s="1">
        <f t="shared" si="32"/>
        <v>0</v>
      </c>
    </row>
    <row r="99" spans="1:30" x14ac:dyDescent="0.25">
      <c r="A99" s="1" t="s">
        <v>116</v>
      </c>
      <c r="B99" s="1" t="s">
        <v>117</v>
      </c>
      <c r="C99" s="1" t="s">
        <v>118</v>
      </c>
      <c r="D99" s="1" t="s">
        <v>174</v>
      </c>
      <c r="E99" s="1" t="s">
        <v>1093</v>
      </c>
      <c r="F99" s="1" t="s">
        <v>596</v>
      </c>
      <c r="O99" s="1">
        <v>6561.71</v>
      </c>
      <c r="P99" s="1">
        <f>ROUND(($AA99-SUM($O99:O99))/P$1,2)</f>
        <v>6561.71</v>
      </c>
      <c r="Q99" s="1">
        <f>ROUND(($AA99-SUM($O99:P99))/Q$1,2)</f>
        <v>6561.71</v>
      </c>
      <c r="R99" s="1">
        <f>ROUND(($AA99-SUM($O99:Q99))/R$1,2)</f>
        <v>6561.71</v>
      </c>
      <c r="S99" s="1">
        <f>ROUND(($AA99-SUM($O99:R99))/S$1,2)</f>
        <v>6561.71</v>
      </c>
      <c r="T99" s="1">
        <f>ROUND(($AA99-SUM($O99:S99))/T$1,2)</f>
        <v>6561.71</v>
      </c>
      <c r="U99" s="1">
        <f>ROUND(($AA99-SUM($O99:T99))/U$1,2)</f>
        <v>6561.71</v>
      </c>
      <c r="V99" s="1">
        <f>ROUND(($AA99-SUM($O99:U99))/V$1,2)</f>
        <v>6561.71</v>
      </c>
      <c r="W99" s="1">
        <f>ROUND(($AA99-SUM($O99:V99))/W$1,2)</f>
        <v>6561.72</v>
      </c>
      <c r="X99" s="1">
        <f>ROUND(($AA99-SUM($O99:W99))/X$1,2)</f>
        <v>6561.71</v>
      </c>
      <c r="Y99" s="1">
        <f>ROUND(($AA99-SUM($O99:X99))/Y$1,2)</f>
        <v>6561.72</v>
      </c>
      <c r="Z99" s="1">
        <f>ROUND(($AA99-SUM($O99:Y99))/Z$1,2)</f>
        <v>6561.71</v>
      </c>
      <c r="AA99" s="1">
        <f t="shared" si="33"/>
        <v>78740.539999999994</v>
      </c>
      <c r="AB99" s="1">
        <f t="shared" si="34"/>
        <v>205</v>
      </c>
      <c r="AC99" s="1">
        <f>VLOOKUP(D99,Oct_FY2425_FTE!D:F,3,0)</f>
        <v>410</v>
      </c>
      <c r="AD99" s="1">
        <f t="shared" si="32"/>
        <v>0</v>
      </c>
    </row>
    <row r="100" spans="1:30" x14ac:dyDescent="0.25">
      <c r="A100" s="1" t="s">
        <v>116</v>
      </c>
      <c r="B100" s="1" t="s">
        <v>117</v>
      </c>
      <c r="C100" s="1" t="s">
        <v>118</v>
      </c>
      <c r="D100" s="1" t="s">
        <v>175</v>
      </c>
      <c r="E100" s="1" t="s">
        <v>176</v>
      </c>
      <c r="F100" s="1" t="s">
        <v>596</v>
      </c>
      <c r="O100" s="1">
        <v>4865.2700000000004</v>
      </c>
      <c r="P100" s="1">
        <f>ROUND(($AA100-SUM($O100:O100))/P$1,2)</f>
        <v>4865.2700000000004</v>
      </c>
      <c r="Q100" s="1">
        <f>ROUND(($AA100-SUM($O100:P100))/Q$1,2)</f>
        <v>4865.2700000000004</v>
      </c>
      <c r="R100" s="1">
        <f>ROUND(($AA100-SUM($O100:Q100))/R$1,2)</f>
        <v>4865.2700000000004</v>
      </c>
      <c r="S100" s="1">
        <f>ROUND(($AA100-SUM($O100:R100))/S$1,2)</f>
        <v>4865.2700000000004</v>
      </c>
      <c r="T100" s="1">
        <f>ROUND(($AA100-SUM($O100:S100))/T$1,2)</f>
        <v>4865.2700000000004</v>
      </c>
      <c r="U100" s="1">
        <f>ROUND(($AA100-SUM($O100:T100))/U$1,2)</f>
        <v>4865.2700000000004</v>
      </c>
      <c r="V100" s="1">
        <f>ROUND(($AA100-SUM($O100:U100))/V$1,2)</f>
        <v>4865.2700000000004</v>
      </c>
      <c r="W100" s="1">
        <f>ROUND(($AA100-SUM($O100:V100))/W$1,2)</f>
        <v>4865.2700000000004</v>
      </c>
      <c r="X100" s="1">
        <f>ROUND(($AA100-SUM($O100:W100))/X$1,2)</f>
        <v>4865.2700000000004</v>
      </c>
      <c r="Y100" s="1">
        <f>ROUND(($AA100-SUM($O100:X100))/Y$1,2)</f>
        <v>4865.2700000000004</v>
      </c>
      <c r="Z100" s="1">
        <f>ROUND(($AA100-SUM($O100:Y100))/Z$1,2)</f>
        <v>4865.26</v>
      </c>
      <c r="AA100" s="1">
        <f t="shared" si="33"/>
        <v>58383.23</v>
      </c>
      <c r="AB100" s="1">
        <f t="shared" si="34"/>
        <v>152</v>
      </c>
      <c r="AC100" s="1">
        <f>VLOOKUP(D100,Oct_FY2425_FTE!D:F,3,0)</f>
        <v>304</v>
      </c>
      <c r="AD100" s="1">
        <f t="shared" si="32"/>
        <v>0</v>
      </c>
    </row>
    <row r="101" spans="1:30" x14ac:dyDescent="0.25">
      <c r="A101" s="1" t="s">
        <v>116</v>
      </c>
      <c r="B101" s="1" t="s">
        <v>117</v>
      </c>
      <c r="C101" s="1" t="s">
        <v>118</v>
      </c>
      <c r="D101" s="1" t="s">
        <v>555</v>
      </c>
      <c r="E101" s="1" t="s">
        <v>177</v>
      </c>
      <c r="F101" s="1" t="s">
        <v>596</v>
      </c>
      <c r="O101" s="1">
        <v>5345.39</v>
      </c>
      <c r="P101" s="1">
        <f>ROUND(($AA101-SUM($O101:O101))/P$1,2)</f>
        <v>5345.39</v>
      </c>
      <c r="Q101" s="1">
        <f>ROUND(($AA101-SUM($O101:P101))/Q$1,2)</f>
        <v>5345.4</v>
      </c>
      <c r="R101" s="1">
        <f>ROUND(($AA101-SUM($O101:Q101))/R$1,2)</f>
        <v>5345.39</v>
      </c>
      <c r="S101" s="1">
        <f>ROUND(($AA101-SUM($O101:R101))/S$1,2)</f>
        <v>5345.4</v>
      </c>
      <c r="T101" s="1">
        <f>ROUND(($AA101-SUM($O101:S101))/T$1,2)</f>
        <v>5345.39</v>
      </c>
      <c r="U101" s="1">
        <f>ROUND(($AA101-SUM($O101:T101))/U$1,2)</f>
        <v>5345.4</v>
      </c>
      <c r="V101" s="1">
        <f>ROUND(($AA101-SUM($O101:U101))/V$1,2)</f>
        <v>5345.39</v>
      </c>
      <c r="W101" s="1">
        <f>ROUND(($AA101-SUM($O101:V101))/W$1,2)</f>
        <v>5345.4</v>
      </c>
      <c r="X101" s="1">
        <f>ROUND(($AA101-SUM($O101:W101))/X$1,2)</f>
        <v>5345.39</v>
      </c>
      <c r="Y101" s="1">
        <f>ROUND(($AA101-SUM($O101:X101))/Y$1,2)</f>
        <v>5345.4</v>
      </c>
      <c r="Z101" s="1">
        <f>ROUND(($AA101-SUM($O101:Y101))/Z$1,2)</f>
        <v>5345.39</v>
      </c>
      <c r="AA101" s="1">
        <f t="shared" si="33"/>
        <v>64144.73</v>
      </c>
      <c r="AB101" s="1">
        <f t="shared" si="34"/>
        <v>167</v>
      </c>
      <c r="AC101" s="1">
        <f>VLOOKUP(D101,Oct_FY2425_FTE!D:F,3,0)</f>
        <v>334</v>
      </c>
      <c r="AD101" s="1">
        <f t="shared" si="32"/>
        <v>0</v>
      </c>
    </row>
    <row r="102" spans="1:30" x14ac:dyDescent="0.25">
      <c r="A102" s="1" t="s">
        <v>116</v>
      </c>
      <c r="B102" s="1" t="s">
        <v>117</v>
      </c>
      <c r="C102" s="1" t="s">
        <v>118</v>
      </c>
      <c r="D102" s="3" t="s">
        <v>657</v>
      </c>
      <c r="E102" s="1" t="s">
        <v>178</v>
      </c>
      <c r="F102" s="1" t="s">
        <v>597</v>
      </c>
      <c r="O102" s="1">
        <v>7617.99</v>
      </c>
      <c r="P102" s="1">
        <f>ROUND(($AA102-SUM($O102:O102))/P$1,2)</f>
        <v>7617.99</v>
      </c>
      <c r="Q102" s="1">
        <f>ROUND(($AA102-SUM($O102:P102))/Q$1,2)</f>
        <v>7617.99</v>
      </c>
      <c r="R102" s="1">
        <f>ROUND(($AA102-SUM($O102:Q102))/R$1,2)</f>
        <v>7617.99</v>
      </c>
      <c r="S102" s="1">
        <f>ROUND(($AA102-SUM($O102:R102))/S$1,2)</f>
        <v>7617.99</v>
      </c>
      <c r="T102" s="1">
        <f>ROUND(($AA102-SUM($O102:S102))/T$1,2)</f>
        <v>7617.99</v>
      </c>
      <c r="U102" s="1">
        <f>ROUND(($AA102-SUM($O102:T102))/U$1,2)</f>
        <v>7617.99</v>
      </c>
      <c r="V102" s="1">
        <f>ROUND(($AA102-SUM($O102:U102))/V$1,2)</f>
        <v>7617.98</v>
      </c>
      <c r="W102" s="1">
        <f>ROUND(($AA102-SUM($O102:V102))/W$1,2)</f>
        <v>7617.99</v>
      </c>
      <c r="X102" s="1">
        <f>ROUND(($AA102-SUM($O102:W102))/X$1,2)</f>
        <v>7617.98</v>
      </c>
      <c r="Y102" s="1">
        <f>ROUND(($AA102-SUM($O102:X102))/Y$1,2)</f>
        <v>7617.99</v>
      </c>
      <c r="Z102" s="1">
        <f>ROUND(($AA102-SUM($O102:Y102))/Z$1,2)</f>
        <v>7617.98</v>
      </c>
      <c r="AA102" s="1">
        <f t="shared" si="33"/>
        <v>91415.85</v>
      </c>
      <c r="AB102" s="1">
        <f t="shared" si="34"/>
        <v>238</v>
      </c>
      <c r="AC102" s="1">
        <f>VLOOKUP(D102,Oct_FY2425_FTE!D:F,3,0)</f>
        <v>238</v>
      </c>
      <c r="AD102" s="1">
        <f t="shared" si="32"/>
        <v>0</v>
      </c>
    </row>
    <row r="103" spans="1:30" s="12" customFormat="1" x14ac:dyDescent="0.25">
      <c r="A103" s="12" t="s">
        <v>21</v>
      </c>
      <c r="B103" s="12" t="s">
        <v>117</v>
      </c>
      <c r="C103" s="12" t="s">
        <v>118</v>
      </c>
      <c r="E103" s="12" t="s">
        <v>22</v>
      </c>
      <c r="F103" s="35"/>
      <c r="J103" s="12" t="s">
        <v>116</v>
      </c>
      <c r="K103" s="16" t="str">
        <f>B103</f>
        <v>0880</v>
      </c>
      <c r="L103" s="12" t="s">
        <v>179</v>
      </c>
      <c r="M103" s="12" t="s">
        <v>180</v>
      </c>
      <c r="N103" s="12" t="s">
        <v>646</v>
      </c>
      <c r="O103" s="12">
        <v>381739.63000000012</v>
      </c>
      <c r="P103" s="12">
        <f t="shared" ref="P103:Z103" si="35">SUM(P50:P102)</f>
        <v>381739.5400000001</v>
      </c>
      <c r="Q103" s="12">
        <f t="shared" si="35"/>
        <v>381739.69000000012</v>
      </c>
      <c r="R103" s="12">
        <f t="shared" si="35"/>
        <v>381739.50000000006</v>
      </c>
      <c r="S103" s="12">
        <f t="shared" si="35"/>
        <v>381739.71000000014</v>
      </c>
      <c r="T103" s="12">
        <f t="shared" si="35"/>
        <v>381739.48000000004</v>
      </c>
      <c r="U103" s="12">
        <f t="shared" si="35"/>
        <v>381739.76000000007</v>
      </c>
      <c r="V103" s="12">
        <f t="shared" si="35"/>
        <v>381739.41000000003</v>
      </c>
      <c r="W103" s="12">
        <f t="shared" si="35"/>
        <v>381739.80000000005</v>
      </c>
      <c r="X103" s="12">
        <f t="shared" si="35"/>
        <v>381739.37</v>
      </c>
      <c r="Y103" s="12">
        <f t="shared" si="35"/>
        <v>381739.81000000006</v>
      </c>
      <c r="Z103" s="12">
        <f t="shared" si="35"/>
        <v>381739.36000000004</v>
      </c>
      <c r="AA103" s="12">
        <f>SUM(O103:Z103)</f>
        <v>4580875.0600000015</v>
      </c>
      <c r="AB103" s="8">
        <f>SUM(AB50:AB102)</f>
        <v>11926.25</v>
      </c>
      <c r="AC103" s="8">
        <f>SUM(AC50:AC102)</f>
        <v>20123.5</v>
      </c>
      <c r="AD103" s="12">
        <f t="shared" si="32"/>
        <v>0</v>
      </c>
    </row>
    <row r="104" spans="1:30" x14ac:dyDescent="0.25">
      <c r="A104" s="1" t="s">
        <v>181</v>
      </c>
      <c r="B104" s="1" t="s">
        <v>182</v>
      </c>
      <c r="C104" s="1" t="s">
        <v>183</v>
      </c>
      <c r="D104" s="1" t="s">
        <v>184</v>
      </c>
      <c r="E104" s="1" t="s">
        <v>185</v>
      </c>
      <c r="F104" s="1" t="s">
        <v>597</v>
      </c>
      <c r="O104" s="1">
        <v>20101.240000000002</v>
      </c>
      <c r="P104" s="1">
        <f>ROUND(($AA104-SUM($O104:O104))/P$1,2)</f>
        <v>20101.240000000002</v>
      </c>
      <c r="Q104" s="1">
        <f>ROUND(($AA104-SUM($O104:P104))/Q$1,2)</f>
        <v>20101.25</v>
      </c>
      <c r="R104" s="1">
        <f>ROUND(($AA104-SUM($O104:Q104))/R$1,2)</f>
        <v>20101.240000000002</v>
      </c>
      <c r="S104" s="1">
        <f>ROUND(($AA104-SUM($O104:R104))/S$1,2)</f>
        <v>20101.25</v>
      </c>
      <c r="T104" s="1">
        <f>ROUND(($AA104-SUM($O104:S104))/T$1,2)</f>
        <v>20101.240000000002</v>
      </c>
      <c r="U104" s="1">
        <f>ROUND(($AA104-SUM($O104:T104))/U$1,2)</f>
        <v>20101.25</v>
      </c>
      <c r="V104" s="1">
        <f>ROUND(($AA104-SUM($O104:U104))/V$1,2)</f>
        <v>20101.240000000002</v>
      </c>
      <c r="W104" s="1">
        <f>ROUND(($AA104-SUM($O104:V104))/W$1,2)</f>
        <v>20101.25</v>
      </c>
      <c r="X104" s="1">
        <f>ROUND(($AA104-SUM($O104:W104))/X$1,2)</f>
        <v>20101.240000000002</v>
      </c>
      <c r="Y104" s="1">
        <f>ROUND(($AA104-SUM($O104:X104))/Y$1,2)</f>
        <v>20101.25</v>
      </c>
      <c r="Z104" s="1">
        <f>ROUND(($AA104-SUM($O104:Y104))/Z$1,2)</f>
        <v>20101.240000000002</v>
      </c>
      <c r="AA104" s="1">
        <f t="shared" ref="AA104:AA119" si="36">IF(F104="NO",ROUND($AC104*AB$293,2),ROUND($AC104/2*AB$293,2))</f>
        <v>241214.93</v>
      </c>
      <c r="AB104" s="1">
        <f t="shared" ref="AB104:AB119" si="37">IF(F104="NO",AC104,AC104/2)</f>
        <v>628</v>
      </c>
      <c r="AC104" s="1">
        <f>VLOOKUP(D104,Oct_FY2425_FTE!D:F,3,0)</f>
        <v>628</v>
      </c>
      <c r="AD104" s="1">
        <f t="shared" si="32"/>
        <v>0</v>
      </c>
    </row>
    <row r="105" spans="1:30" x14ac:dyDescent="0.25">
      <c r="A105" s="1" t="s">
        <v>181</v>
      </c>
      <c r="B105" s="1" t="s">
        <v>182</v>
      </c>
      <c r="C105" s="1" t="s">
        <v>183</v>
      </c>
      <c r="D105" s="1" t="s">
        <v>186</v>
      </c>
      <c r="E105" s="1" t="s">
        <v>187</v>
      </c>
      <c r="F105" s="1" t="s">
        <v>597</v>
      </c>
      <c r="O105" s="1">
        <v>82293.47</v>
      </c>
      <c r="P105" s="1">
        <f>ROUND(($AA105-SUM($O105:O105))/P$1,2)</f>
        <v>82293.47</v>
      </c>
      <c r="Q105" s="1">
        <f>ROUND(($AA105-SUM($O105:P105))/Q$1,2)</f>
        <v>82293.47</v>
      </c>
      <c r="R105" s="1">
        <f>ROUND(($AA105-SUM($O105:Q105))/R$1,2)</f>
        <v>82293.47</v>
      </c>
      <c r="S105" s="1">
        <f>ROUND(($AA105-SUM($O105:R105))/S$1,2)</f>
        <v>82293.47</v>
      </c>
      <c r="T105" s="1">
        <f>ROUND(($AA105-SUM($O105:S105))/T$1,2)</f>
        <v>82293.47</v>
      </c>
      <c r="U105" s="1">
        <f>ROUND(($AA105-SUM($O105:T105))/U$1,2)</f>
        <v>82293.47</v>
      </c>
      <c r="V105" s="1">
        <f>ROUND(($AA105-SUM($O105:U105))/V$1,2)</f>
        <v>82293.460000000006</v>
      </c>
      <c r="W105" s="1">
        <f>ROUND(($AA105-SUM($O105:V105))/W$1,2)</f>
        <v>82293.47</v>
      </c>
      <c r="X105" s="1">
        <f>ROUND(($AA105-SUM($O105:W105))/X$1,2)</f>
        <v>82293.460000000006</v>
      </c>
      <c r="Y105" s="1">
        <f>ROUND(($AA105-SUM($O105:X105))/Y$1,2)</f>
        <v>82293.47</v>
      </c>
      <c r="Z105" s="1">
        <f>ROUND(($AA105-SUM($O105:Y105))/Z$1,2)</f>
        <v>82293.460000000006</v>
      </c>
      <c r="AA105" s="1">
        <f t="shared" si="36"/>
        <v>987521.61</v>
      </c>
      <c r="AB105" s="1">
        <f t="shared" si="37"/>
        <v>2571</v>
      </c>
      <c r="AC105" s="1">
        <f>VLOOKUP(D105,Oct_FY2425_FTE!D:F,3,0)</f>
        <v>2571</v>
      </c>
      <c r="AD105" s="1">
        <f t="shared" si="32"/>
        <v>0</v>
      </c>
    </row>
    <row r="106" spans="1:30" x14ac:dyDescent="0.25">
      <c r="A106" s="1" t="s">
        <v>181</v>
      </c>
      <c r="B106" s="1" t="s">
        <v>182</v>
      </c>
      <c r="C106" s="1" t="s">
        <v>183</v>
      </c>
      <c r="D106" s="1" t="s">
        <v>557</v>
      </c>
      <c r="E106" s="1" t="s">
        <v>189</v>
      </c>
      <c r="F106" s="1" t="s">
        <v>597</v>
      </c>
      <c r="O106" s="1">
        <v>31032.1</v>
      </c>
      <c r="P106" s="1">
        <f>ROUND(($AA106-SUM($O106:O106))/P$1,2)</f>
        <v>31032.09</v>
      </c>
      <c r="Q106" s="1">
        <f>ROUND(($AA106-SUM($O106:P106))/Q$1,2)</f>
        <v>31032.1</v>
      </c>
      <c r="R106" s="1">
        <f>ROUND(($AA106-SUM($O106:Q106))/R$1,2)</f>
        <v>31032.09</v>
      </c>
      <c r="S106" s="1">
        <f>ROUND(($AA106-SUM($O106:R106))/S$1,2)</f>
        <v>31032.1</v>
      </c>
      <c r="T106" s="1">
        <f>ROUND(($AA106-SUM($O106:S106))/T$1,2)</f>
        <v>31032.09</v>
      </c>
      <c r="U106" s="1">
        <f>ROUND(($AA106-SUM($O106:T106))/U$1,2)</f>
        <v>31032.1</v>
      </c>
      <c r="V106" s="1">
        <f>ROUND(($AA106-SUM($O106:U106))/V$1,2)</f>
        <v>31032.09</v>
      </c>
      <c r="W106" s="1">
        <f>ROUND(($AA106-SUM($O106:V106))/W$1,2)</f>
        <v>31032.1</v>
      </c>
      <c r="X106" s="1">
        <f>ROUND(($AA106-SUM($O106:W106))/X$1,2)</f>
        <v>31032.09</v>
      </c>
      <c r="Y106" s="1">
        <f>ROUND(($AA106-SUM($O106:X106))/Y$1,2)</f>
        <v>31032.1</v>
      </c>
      <c r="Z106" s="1">
        <f>ROUND(($AA106-SUM($O106:Y106))/Z$1,2)</f>
        <v>31032.09</v>
      </c>
      <c r="AA106" s="1">
        <f t="shared" si="36"/>
        <v>372385.14</v>
      </c>
      <c r="AB106" s="1">
        <f t="shared" si="37"/>
        <v>969.5</v>
      </c>
      <c r="AC106" s="1">
        <f>VLOOKUP(D106,Oct_FY2425_FTE!D:F,3,0)</f>
        <v>969.5</v>
      </c>
      <c r="AD106" s="1">
        <f t="shared" si="32"/>
        <v>0</v>
      </c>
    </row>
    <row r="107" spans="1:30" x14ac:dyDescent="0.25">
      <c r="A107" s="1" t="s">
        <v>181</v>
      </c>
      <c r="B107" s="1" t="s">
        <v>182</v>
      </c>
      <c r="C107" s="1" t="s">
        <v>183</v>
      </c>
      <c r="D107" s="1" t="s">
        <v>190</v>
      </c>
      <c r="E107" s="1" t="s">
        <v>191</v>
      </c>
      <c r="F107" s="1" t="s">
        <v>597</v>
      </c>
      <c r="O107" s="1">
        <v>27991.3</v>
      </c>
      <c r="P107" s="1">
        <f>ROUND(($AA107-SUM($O107:O107))/P$1,2)</f>
        <v>27991.3</v>
      </c>
      <c r="Q107" s="1">
        <f>ROUND(($AA107-SUM($O107:P107))/Q$1,2)</f>
        <v>27991.3</v>
      </c>
      <c r="R107" s="1">
        <f>ROUND(($AA107-SUM($O107:Q107))/R$1,2)</f>
        <v>27991.3</v>
      </c>
      <c r="S107" s="1">
        <f>ROUND(($AA107-SUM($O107:R107))/S$1,2)</f>
        <v>27991.3</v>
      </c>
      <c r="T107" s="1">
        <f>ROUND(($AA107-SUM($O107:S107))/T$1,2)</f>
        <v>27991.3</v>
      </c>
      <c r="U107" s="1">
        <f>ROUND(($AA107-SUM($O107:T107))/U$1,2)</f>
        <v>27991.3</v>
      </c>
      <c r="V107" s="1">
        <f>ROUND(($AA107-SUM($O107:U107))/V$1,2)</f>
        <v>27991.3</v>
      </c>
      <c r="W107" s="1">
        <f>ROUND(($AA107-SUM($O107:V107))/W$1,2)</f>
        <v>27991.31</v>
      </c>
      <c r="X107" s="1">
        <f>ROUND(($AA107-SUM($O107:W107))/X$1,2)</f>
        <v>27991.3</v>
      </c>
      <c r="Y107" s="1">
        <f>ROUND(($AA107-SUM($O107:X107))/Y$1,2)</f>
        <v>27991.31</v>
      </c>
      <c r="Z107" s="1">
        <f>ROUND(($AA107-SUM($O107:Y107))/Z$1,2)</f>
        <v>27991.3</v>
      </c>
      <c r="AA107" s="1">
        <f t="shared" si="36"/>
        <v>335895.62</v>
      </c>
      <c r="AB107" s="1">
        <f t="shared" si="37"/>
        <v>874.5</v>
      </c>
      <c r="AC107" s="1">
        <f>VLOOKUP(D107,Oct_FY2425_FTE!D:F,3,0)</f>
        <v>874.5</v>
      </c>
      <c r="AD107" s="1">
        <f t="shared" si="32"/>
        <v>0</v>
      </c>
    </row>
    <row r="108" spans="1:30" x14ac:dyDescent="0.25">
      <c r="A108" s="1" t="s">
        <v>181</v>
      </c>
      <c r="B108" s="1" t="s">
        <v>182</v>
      </c>
      <c r="C108" s="1" t="s">
        <v>183</v>
      </c>
      <c r="D108" s="1" t="s">
        <v>192</v>
      </c>
      <c r="E108" s="1" t="s">
        <v>193</v>
      </c>
      <c r="F108" s="1" t="s">
        <v>597</v>
      </c>
      <c r="O108" s="1">
        <v>17636.599999999999</v>
      </c>
      <c r="P108" s="1">
        <f>ROUND(($AA108-SUM($O108:O108))/P$1,2)</f>
        <v>17636.599999999999</v>
      </c>
      <c r="Q108" s="1">
        <f>ROUND(($AA108-SUM($O108:P108))/Q$1,2)</f>
        <v>17636.599999999999</v>
      </c>
      <c r="R108" s="1">
        <f>ROUND(($AA108-SUM($O108:Q108))/R$1,2)</f>
        <v>17636.599999999999</v>
      </c>
      <c r="S108" s="1">
        <f>ROUND(($AA108-SUM($O108:R108))/S$1,2)</f>
        <v>17636.599999999999</v>
      </c>
      <c r="T108" s="1">
        <f>ROUND(($AA108-SUM($O108:S108))/T$1,2)</f>
        <v>17636.599999999999</v>
      </c>
      <c r="U108" s="1">
        <f>ROUND(($AA108-SUM($O108:T108))/U$1,2)</f>
        <v>17636.599999999999</v>
      </c>
      <c r="V108" s="1">
        <f>ROUND(($AA108-SUM($O108:U108))/V$1,2)</f>
        <v>17636.599999999999</v>
      </c>
      <c r="W108" s="1">
        <f>ROUND(($AA108-SUM($O108:V108))/W$1,2)</f>
        <v>17636.599999999999</v>
      </c>
      <c r="X108" s="1">
        <f>ROUND(($AA108-SUM($O108:W108))/X$1,2)</f>
        <v>17636.599999999999</v>
      </c>
      <c r="Y108" s="1">
        <f>ROUND(($AA108-SUM($O108:X108))/Y$1,2)</f>
        <v>17636.61</v>
      </c>
      <c r="Z108" s="1">
        <f>ROUND(($AA108-SUM($O108:Y108))/Z$1,2)</f>
        <v>17636.599999999999</v>
      </c>
      <c r="AA108" s="1">
        <f t="shared" si="36"/>
        <v>211639.21</v>
      </c>
      <c r="AB108" s="1">
        <f t="shared" si="37"/>
        <v>551</v>
      </c>
      <c r="AC108" s="1">
        <f>VLOOKUP(D108,Oct_FY2425_FTE!D:F,3,0)</f>
        <v>551</v>
      </c>
      <c r="AD108" s="1">
        <f t="shared" si="32"/>
        <v>0</v>
      </c>
    </row>
    <row r="109" spans="1:30" x14ac:dyDescent="0.25">
      <c r="A109" s="1" t="s">
        <v>181</v>
      </c>
      <c r="B109" s="1" t="s">
        <v>182</v>
      </c>
      <c r="C109" s="1" t="s">
        <v>183</v>
      </c>
      <c r="D109" s="1" t="s">
        <v>194</v>
      </c>
      <c r="E109" s="1" t="s">
        <v>195</v>
      </c>
      <c r="F109" s="1" t="s">
        <v>597</v>
      </c>
      <c r="O109" s="1">
        <v>14051.67</v>
      </c>
      <c r="P109" s="1">
        <f>ROUND(($AA109-SUM($O109:O109))/P$1,2)</f>
        <v>14051.67</v>
      </c>
      <c r="Q109" s="1">
        <f>ROUND(($AA109-SUM($O109:P109))/Q$1,2)</f>
        <v>14051.67</v>
      </c>
      <c r="R109" s="1">
        <f>ROUND(($AA109-SUM($O109:Q109))/R$1,2)</f>
        <v>14051.66</v>
      </c>
      <c r="S109" s="1">
        <f>ROUND(($AA109-SUM($O109:R109))/S$1,2)</f>
        <v>14051.67</v>
      </c>
      <c r="T109" s="1">
        <f>ROUND(($AA109-SUM($O109:S109))/T$1,2)</f>
        <v>14051.66</v>
      </c>
      <c r="U109" s="1">
        <f>ROUND(($AA109-SUM($O109:T109))/U$1,2)</f>
        <v>14051.67</v>
      </c>
      <c r="V109" s="1">
        <f>ROUND(($AA109-SUM($O109:U109))/V$1,2)</f>
        <v>14051.66</v>
      </c>
      <c r="W109" s="1">
        <f>ROUND(($AA109-SUM($O109:V109))/W$1,2)</f>
        <v>14051.67</v>
      </c>
      <c r="X109" s="1">
        <f>ROUND(($AA109-SUM($O109:W109))/X$1,2)</f>
        <v>14051.66</v>
      </c>
      <c r="Y109" s="1">
        <f>ROUND(($AA109-SUM($O109:X109))/Y$1,2)</f>
        <v>14051.67</v>
      </c>
      <c r="Z109" s="1">
        <f>ROUND(($AA109-SUM($O109:Y109))/Z$1,2)</f>
        <v>14051.66</v>
      </c>
      <c r="AA109" s="1">
        <f t="shared" si="36"/>
        <v>168619.99</v>
      </c>
      <c r="AB109" s="1">
        <f t="shared" si="37"/>
        <v>439</v>
      </c>
      <c r="AC109" s="1">
        <f>VLOOKUP(D109,Oct_FY2425_FTE!D:F,3,0)</f>
        <v>439</v>
      </c>
      <c r="AD109" s="1">
        <f t="shared" si="32"/>
        <v>0</v>
      </c>
    </row>
    <row r="110" spans="1:30" x14ac:dyDescent="0.25">
      <c r="A110" s="1" t="s">
        <v>181</v>
      </c>
      <c r="B110" s="1" t="s">
        <v>182</v>
      </c>
      <c r="C110" s="1" t="s">
        <v>183</v>
      </c>
      <c r="D110" s="1" t="s">
        <v>558</v>
      </c>
      <c r="E110" s="1" t="s">
        <v>196</v>
      </c>
      <c r="F110" s="1" t="s">
        <v>597</v>
      </c>
      <c r="O110" s="1">
        <v>14403.76</v>
      </c>
      <c r="P110" s="1">
        <f>ROUND(($AA110-SUM($O110:O110))/P$1,2)</f>
        <v>14403.76</v>
      </c>
      <c r="Q110" s="1">
        <f>ROUND(($AA110-SUM($O110:P110))/Q$1,2)</f>
        <v>14403.76</v>
      </c>
      <c r="R110" s="1">
        <f>ROUND(($AA110-SUM($O110:Q110))/R$1,2)</f>
        <v>14403.76</v>
      </c>
      <c r="S110" s="1">
        <f>ROUND(($AA110-SUM($O110:R110))/S$1,2)</f>
        <v>14403.76</v>
      </c>
      <c r="T110" s="1">
        <f>ROUND(($AA110-SUM($O110:S110))/T$1,2)</f>
        <v>14403.76</v>
      </c>
      <c r="U110" s="1">
        <f>ROUND(($AA110-SUM($O110:T110))/U$1,2)</f>
        <v>14403.76</v>
      </c>
      <c r="V110" s="1">
        <f>ROUND(($AA110-SUM($O110:U110))/V$1,2)</f>
        <v>14403.75</v>
      </c>
      <c r="W110" s="1">
        <f>ROUND(($AA110-SUM($O110:V110))/W$1,2)</f>
        <v>14403.76</v>
      </c>
      <c r="X110" s="1">
        <f>ROUND(($AA110-SUM($O110:W110))/X$1,2)</f>
        <v>14403.75</v>
      </c>
      <c r="Y110" s="1">
        <f>ROUND(($AA110-SUM($O110:X110))/Y$1,2)</f>
        <v>14403.76</v>
      </c>
      <c r="Z110" s="1">
        <f>ROUND(($AA110-SUM($O110:Y110))/Z$1,2)</f>
        <v>14403.75</v>
      </c>
      <c r="AA110" s="1">
        <f t="shared" si="36"/>
        <v>172845.09</v>
      </c>
      <c r="AB110" s="1">
        <f t="shared" si="37"/>
        <v>450</v>
      </c>
      <c r="AC110" s="1">
        <f>VLOOKUP(D110,Oct_FY2425_FTE!D:F,3,0)</f>
        <v>450</v>
      </c>
      <c r="AD110" s="1">
        <f t="shared" si="32"/>
        <v>0</v>
      </c>
    </row>
    <row r="111" spans="1:30" x14ac:dyDescent="0.25">
      <c r="A111" s="1" t="s">
        <v>181</v>
      </c>
      <c r="B111" s="1" t="s">
        <v>182</v>
      </c>
      <c r="C111" s="1" t="s">
        <v>183</v>
      </c>
      <c r="D111" s="1" t="s">
        <v>559</v>
      </c>
      <c r="E111" s="1" t="s">
        <v>197</v>
      </c>
      <c r="F111" s="1" t="s">
        <v>597</v>
      </c>
      <c r="O111" s="1">
        <v>44491.61</v>
      </c>
      <c r="P111" s="1">
        <f>ROUND(($AA111-SUM($O111:O111))/P$1,2)</f>
        <v>44491.61</v>
      </c>
      <c r="Q111" s="1">
        <f>ROUND(($AA111-SUM($O111:P111))/Q$1,2)</f>
        <v>44491.61</v>
      </c>
      <c r="R111" s="1">
        <f>ROUND(($AA111-SUM($O111:Q111))/R$1,2)</f>
        <v>44491.61</v>
      </c>
      <c r="S111" s="1">
        <f>ROUND(($AA111-SUM($O111:R111))/S$1,2)</f>
        <v>44491.61</v>
      </c>
      <c r="T111" s="1">
        <f>ROUND(($AA111-SUM($O111:S111))/T$1,2)</f>
        <v>44491.6</v>
      </c>
      <c r="U111" s="1">
        <f>ROUND(($AA111-SUM($O111:T111))/U$1,2)</f>
        <v>44491.61</v>
      </c>
      <c r="V111" s="1">
        <f>ROUND(($AA111-SUM($O111:U111))/V$1,2)</f>
        <v>44491.6</v>
      </c>
      <c r="W111" s="1">
        <f>ROUND(($AA111-SUM($O111:V111))/W$1,2)</f>
        <v>44491.61</v>
      </c>
      <c r="X111" s="1">
        <f>ROUND(($AA111-SUM($O111:W111))/X$1,2)</f>
        <v>44491.6</v>
      </c>
      <c r="Y111" s="1">
        <f>ROUND(($AA111-SUM($O111:X111))/Y$1,2)</f>
        <v>44491.61</v>
      </c>
      <c r="Z111" s="1">
        <f>ROUND(($AA111-SUM($O111:Y111))/Z$1,2)</f>
        <v>44491.6</v>
      </c>
      <c r="AA111" s="1">
        <f t="shared" si="36"/>
        <v>533899.28</v>
      </c>
      <c r="AB111" s="1">
        <f t="shared" si="37"/>
        <v>1390</v>
      </c>
      <c r="AC111" s="1">
        <f>VLOOKUP(D111,Oct_FY2425_FTE!D:F,3,0)</f>
        <v>1390</v>
      </c>
      <c r="AD111" s="1">
        <f t="shared" si="32"/>
        <v>0</v>
      </c>
    </row>
    <row r="112" spans="1:30" x14ac:dyDescent="0.25">
      <c r="A112" s="1" t="s">
        <v>181</v>
      </c>
      <c r="B112" s="1" t="s">
        <v>182</v>
      </c>
      <c r="C112" s="1" t="s">
        <v>183</v>
      </c>
      <c r="D112" s="1" t="s">
        <v>198</v>
      </c>
      <c r="E112" s="1" t="s">
        <v>199</v>
      </c>
      <c r="F112" s="1" t="s">
        <v>597</v>
      </c>
      <c r="O112" s="1">
        <v>21285.55</v>
      </c>
      <c r="P112" s="1">
        <f>ROUND(($AA112-SUM($O112:O112))/P$1,2)</f>
        <v>21285.55</v>
      </c>
      <c r="Q112" s="1">
        <f>ROUND(($AA112-SUM($O112:P112))/Q$1,2)</f>
        <v>21285.55</v>
      </c>
      <c r="R112" s="1">
        <f>ROUND(($AA112-SUM($O112:Q112))/R$1,2)</f>
        <v>21285.55</v>
      </c>
      <c r="S112" s="1">
        <f>ROUND(($AA112-SUM($O112:R112))/S$1,2)</f>
        <v>21285.55</v>
      </c>
      <c r="T112" s="1">
        <f>ROUND(($AA112-SUM($O112:S112))/T$1,2)</f>
        <v>21285.55</v>
      </c>
      <c r="U112" s="1">
        <f>ROUND(($AA112-SUM($O112:T112))/U$1,2)</f>
        <v>21285.56</v>
      </c>
      <c r="V112" s="1">
        <f>ROUND(($AA112-SUM($O112:U112))/V$1,2)</f>
        <v>21285.55</v>
      </c>
      <c r="W112" s="1">
        <f>ROUND(($AA112-SUM($O112:V112))/W$1,2)</f>
        <v>21285.56</v>
      </c>
      <c r="X112" s="1">
        <f>ROUND(($AA112-SUM($O112:W112))/X$1,2)</f>
        <v>21285.55</v>
      </c>
      <c r="Y112" s="1">
        <f>ROUND(($AA112-SUM($O112:X112))/Y$1,2)</f>
        <v>21285.56</v>
      </c>
      <c r="Z112" s="1">
        <f>ROUND(($AA112-SUM($O112:Y112))/Z$1,2)</f>
        <v>21285.55</v>
      </c>
      <c r="AA112" s="1">
        <f t="shared" si="36"/>
        <v>255426.63</v>
      </c>
      <c r="AB112" s="1">
        <f t="shared" si="37"/>
        <v>665</v>
      </c>
      <c r="AC112" s="1">
        <f>VLOOKUP(D112,Oct_FY2425_FTE!D:F,3,0)</f>
        <v>665</v>
      </c>
      <c r="AD112" s="1">
        <f t="shared" si="32"/>
        <v>0</v>
      </c>
    </row>
    <row r="113" spans="1:30" x14ac:dyDescent="0.25">
      <c r="A113" s="1" t="s">
        <v>181</v>
      </c>
      <c r="B113" s="1" t="s">
        <v>182</v>
      </c>
      <c r="C113" s="1" t="s">
        <v>183</v>
      </c>
      <c r="D113" s="1" t="s">
        <v>200</v>
      </c>
      <c r="E113" s="1" t="s">
        <v>1094</v>
      </c>
      <c r="F113" s="1" t="s">
        <v>597</v>
      </c>
      <c r="O113" s="1">
        <v>22565.89</v>
      </c>
      <c r="P113" s="1">
        <f>ROUND(($AA113-SUM($O113:O113))/P$1,2)</f>
        <v>22565.89</v>
      </c>
      <c r="Q113" s="1">
        <f>ROUND(($AA113-SUM($O113:P113))/Q$1,2)</f>
        <v>22565.89</v>
      </c>
      <c r="R113" s="1">
        <f>ROUND(($AA113-SUM($O113:Q113))/R$1,2)</f>
        <v>22565.89</v>
      </c>
      <c r="S113" s="1">
        <f>ROUND(($AA113-SUM($O113:R113))/S$1,2)</f>
        <v>22565.89</v>
      </c>
      <c r="T113" s="1">
        <f>ROUND(($AA113-SUM($O113:S113))/T$1,2)</f>
        <v>22565.88</v>
      </c>
      <c r="U113" s="1">
        <f>ROUND(($AA113-SUM($O113:T113))/U$1,2)</f>
        <v>22565.89</v>
      </c>
      <c r="V113" s="1">
        <f>ROUND(($AA113-SUM($O113:U113))/V$1,2)</f>
        <v>22565.88</v>
      </c>
      <c r="W113" s="1">
        <f>ROUND(($AA113-SUM($O113:V113))/W$1,2)</f>
        <v>22565.89</v>
      </c>
      <c r="X113" s="1">
        <f>ROUND(($AA113-SUM($O113:W113))/X$1,2)</f>
        <v>22565.88</v>
      </c>
      <c r="Y113" s="1">
        <f>ROUND(($AA113-SUM($O113:X113))/Y$1,2)</f>
        <v>22565.89</v>
      </c>
      <c r="Z113" s="1">
        <f>ROUND(($AA113-SUM($O113:Y113))/Z$1,2)</f>
        <v>22565.88</v>
      </c>
      <c r="AA113" s="1">
        <f t="shared" si="36"/>
        <v>270790.64</v>
      </c>
      <c r="AB113" s="1">
        <f t="shared" si="37"/>
        <v>705</v>
      </c>
      <c r="AC113" s="1">
        <f>VLOOKUP(D113,Oct_FY2425_FTE!D:F,3,0)</f>
        <v>705</v>
      </c>
      <c r="AD113" s="1">
        <f t="shared" si="32"/>
        <v>0</v>
      </c>
    </row>
    <row r="114" spans="1:30" x14ac:dyDescent="0.25">
      <c r="A114" s="1" t="s">
        <v>181</v>
      </c>
      <c r="B114" s="1" t="s">
        <v>182</v>
      </c>
      <c r="C114" s="1" t="s">
        <v>183</v>
      </c>
      <c r="D114" s="1" t="s">
        <v>560</v>
      </c>
      <c r="E114" s="1" t="s">
        <v>201</v>
      </c>
      <c r="F114" s="1" t="s">
        <v>597</v>
      </c>
      <c r="O114" s="1">
        <v>20421.330000000002</v>
      </c>
      <c r="P114" s="1">
        <f>ROUND(($AA114-SUM($O114:O114))/P$1,2)</f>
        <v>20421.330000000002</v>
      </c>
      <c r="Q114" s="1">
        <f>ROUND(($AA114-SUM($O114:P114))/Q$1,2)</f>
        <v>20421.330000000002</v>
      </c>
      <c r="R114" s="1">
        <f>ROUND(($AA114-SUM($O114:Q114))/R$1,2)</f>
        <v>20421.330000000002</v>
      </c>
      <c r="S114" s="1">
        <f>ROUND(($AA114-SUM($O114:R114))/S$1,2)</f>
        <v>20421.330000000002</v>
      </c>
      <c r="T114" s="1">
        <f>ROUND(($AA114-SUM($O114:S114))/T$1,2)</f>
        <v>20421.330000000002</v>
      </c>
      <c r="U114" s="1">
        <f>ROUND(($AA114-SUM($O114:T114))/U$1,2)</f>
        <v>20421.330000000002</v>
      </c>
      <c r="V114" s="1">
        <f>ROUND(($AA114-SUM($O114:U114))/V$1,2)</f>
        <v>20421.32</v>
      </c>
      <c r="W114" s="1">
        <f>ROUND(($AA114-SUM($O114:V114))/W$1,2)</f>
        <v>20421.330000000002</v>
      </c>
      <c r="X114" s="1">
        <f>ROUND(($AA114-SUM($O114:W114))/X$1,2)</f>
        <v>20421.32</v>
      </c>
      <c r="Y114" s="1">
        <f>ROUND(($AA114-SUM($O114:X114))/Y$1,2)</f>
        <v>20421.330000000002</v>
      </c>
      <c r="Z114" s="1">
        <f>ROUND(($AA114-SUM($O114:Y114))/Z$1,2)</f>
        <v>20421.32</v>
      </c>
      <c r="AA114" s="1">
        <f t="shared" si="36"/>
        <v>245055.93</v>
      </c>
      <c r="AB114" s="1">
        <f t="shared" si="37"/>
        <v>638</v>
      </c>
      <c r="AC114" s="1">
        <f>VLOOKUP(D114,Oct_FY2425_FTE!D:F,3,0)</f>
        <v>638</v>
      </c>
      <c r="AD114" s="1">
        <f t="shared" si="32"/>
        <v>0</v>
      </c>
    </row>
    <row r="115" spans="1:30" x14ac:dyDescent="0.25">
      <c r="A115" s="1" t="s">
        <v>181</v>
      </c>
      <c r="B115" s="1" t="s">
        <v>182</v>
      </c>
      <c r="C115" s="1" t="s">
        <v>183</v>
      </c>
      <c r="D115" s="1" t="s">
        <v>202</v>
      </c>
      <c r="E115" s="1" t="s">
        <v>203</v>
      </c>
      <c r="F115" s="1" t="s">
        <v>597</v>
      </c>
      <c r="O115" s="1">
        <v>19381.060000000001</v>
      </c>
      <c r="P115" s="1">
        <f>ROUND(($AA115-SUM($O115:O115))/P$1,2)</f>
        <v>19381.060000000001</v>
      </c>
      <c r="Q115" s="1">
        <f>ROUND(($AA115-SUM($O115:P115))/Q$1,2)</f>
        <v>19381.060000000001</v>
      </c>
      <c r="R115" s="1">
        <f>ROUND(($AA115-SUM($O115:Q115))/R$1,2)</f>
        <v>19381.05</v>
      </c>
      <c r="S115" s="1">
        <f>ROUND(($AA115-SUM($O115:R115))/S$1,2)</f>
        <v>19381.060000000001</v>
      </c>
      <c r="T115" s="1">
        <f>ROUND(($AA115-SUM($O115:S115))/T$1,2)</f>
        <v>19381.05</v>
      </c>
      <c r="U115" s="1">
        <f>ROUND(($AA115-SUM($O115:T115))/U$1,2)</f>
        <v>19381.060000000001</v>
      </c>
      <c r="V115" s="1">
        <f>ROUND(($AA115-SUM($O115:U115))/V$1,2)</f>
        <v>19381.05</v>
      </c>
      <c r="W115" s="1">
        <f>ROUND(($AA115-SUM($O115:V115))/W$1,2)</f>
        <v>19381.060000000001</v>
      </c>
      <c r="X115" s="1">
        <f>ROUND(($AA115-SUM($O115:W115))/X$1,2)</f>
        <v>19381.05</v>
      </c>
      <c r="Y115" s="1">
        <f>ROUND(($AA115-SUM($O115:X115))/Y$1,2)</f>
        <v>19381.060000000001</v>
      </c>
      <c r="Z115" s="1">
        <f>ROUND(($AA115-SUM($O115:Y115))/Z$1,2)</f>
        <v>19381.05</v>
      </c>
      <c r="AA115" s="1">
        <f t="shared" si="36"/>
        <v>232572.67</v>
      </c>
      <c r="AB115" s="1">
        <f t="shared" si="37"/>
        <v>605.5</v>
      </c>
      <c r="AC115" s="1">
        <f>VLOOKUP(D115,Oct_FY2425_FTE!D:F,3,0)</f>
        <v>605.5</v>
      </c>
      <c r="AD115" s="1">
        <f t="shared" si="32"/>
        <v>0</v>
      </c>
    </row>
    <row r="116" spans="1:30" x14ac:dyDescent="0.25">
      <c r="A116" s="1" t="s">
        <v>181</v>
      </c>
      <c r="B116" s="1" t="s">
        <v>182</v>
      </c>
      <c r="C116" s="1" t="s">
        <v>183</v>
      </c>
      <c r="D116" s="3" t="s">
        <v>592</v>
      </c>
      <c r="E116" s="1" t="s">
        <v>204</v>
      </c>
      <c r="F116" s="1" t="s">
        <v>597</v>
      </c>
      <c r="O116" s="1">
        <v>14115.68</v>
      </c>
      <c r="P116" s="1">
        <f>ROUND(($AA116-SUM($O116:O116))/P$1,2)</f>
        <v>14115.68</v>
      </c>
      <c r="Q116" s="1">
        <f>ROUND(($AA116-SUM($O116:P116))/Q$1,2)</f>
        <v>14115.68</v>
      </c>
      <c r="R116" s="1">
        <f>ROUND(($AA116-SUM($O116:Q116))/R$1,2)</f>
        <v>14115.68</v>
      </c>
      <c r="S116" s="1">
        <f>ROUND(($AA116-SUM($O116:R116))/S$1,2)</f>
        <v>14115.68</v>
      </c>
      <c r="T116" s="1">
        <f>ROUND(($AA116-SUM($O116:S116))/T$1,2)</f>
        <v>14115.68</v>
      </c>
      <c r="U116" s="1">
        <f>ROUND(($AA116-SUM($O116:T116))/U$1,2)</f>
        <v>14115.69</v>
      </c>
      <c r="V116" s="1">
        <f>ROUND(($AA116-SUM($O116:U116))/V$1,2)</f>
        <v>14115.68</v>
      </c>
      <c r="W116" s="1">
        <f>ROUND(($AA116-SUM($O116:V116))/W$1,2)</f>
        <v>14115.69</v>
      </c>
      <c r="X116" s="1">
        <f>ROUND(($AA116-SUM($O116:W116))/X$1,2)</f>
        <v>14115.68</v>
      </c>
      <c r="Y116" s="1">
        <f>ROUND(($AA116-SUM($O116:X116))/Y$1,2)</f>
        <v>14115.69</v>
      </c>
      <c r="Z116" s="1">
        <f>ROUND(($AA116-SUM($O116:Y116))/Z$1,2)</f>
        <v>14115.68</v>
      </c>
      <c r="AA116" s="1">
        <f t="shared" si="36"/>
        <v>169388.19</v>
      </c>
      <c r="AB116" s="1">
        <f t="shared" si="37"/>
        <v>441</v>
      </c>
      <c r="AC116" s="1">
        <f>VLOOKUP(D116,Oct_FY2425_FTE!D:F,3,0)</f>
        <v>441</v>
      </c>
      <c r="AD116" s="1">
        <f t="shared" si="32"/>
        <v>0</v>
      </c>
    </row>
    <row r="117" spans="1:30" x14ac:dyDescent="0.25">
      <c r="A117" s="1" t="s">
        <v>181</v>
      </c>
      <c r="B117" s="1" t="s">
        <v>182</v>
      </c>
      <c r="C117" s="1" t="s">
        <v>183</v>
      </c>
      <c r="D117" s="1" t="s">
        <v>205</v>
      </c>
      <c r="E117" s="1" t="s">
        <v>206</v>
      </c>
      <c r="F117" s="1" t="s">
        <v>597</v>
      </c>
      <c r="O117" s="1">
        <v>41322.78</v>
      </c>
      <c r="P117" s="1">
        <f>ROUND(($AA117-SUM($O117:O117))/P$1,2)</f>
        <v>41322.78</v>
      </c>
      <c r="Q117" s="1">
        <f>ROUND(($AA117-SUM($O117:P117))/Q$1,2)</f>
        <v>41322.78</v>
      </c>
      <c r="R117" s="1">
        <f>ROUND(($AA117-SUM($O117:Q117))/R$1,2)</f>
        <v>41322.78</v>
      </c>
      <c r="S117" s="1">
        <f>ROUND(($AA117-SUM($O117:R117))/S$1,2)</f>
        <v>41322.78</v>
      </c>
      <c r="T117" s="1">
        <f>ROUND(($AA117-SUM($O117:S117))/T$1,2)</f>
        <v>41322.78</v>
      </c>
      <c r="U117" s="1">
        <f>ROUND(($AA117-SUM($O117:T117))/U$1,2)</f>
        <v>41322.78</v>
      </c>
      <c r="V117" s="1">
        <f>ROUND(($AA117-SUM($O117:U117))/V$1,2)</f>
        <v>41322.78</v>
      </c>
      <c r="W117" s="1">
        <f>ROUND(($AA117-SUM($O117:V117))/W$1,2)</f>
        <v>41322.78</v>
      </c>
      <c r="X117" s="1">
        <f>ROUND(($AA117-SUM($O117:W117))/X$1,2)</f>
        <v>41322.78</v>
      </c>
      <c r="Y117" s="1">
        <f>ROUND(($AA117-SUM($O117:X117))/Y$1,2)</f>
        <v>41322.78</v>
      </c>
      <c r="Z117" s="1">
        <f>ROUND(($AA117-SUM($O117:Y117))/Z$1,2)</f>
        <v>41322.78</v>
      </c>
      <c r="AA117" s="1">
        <f t="shared" si="36"/>
        <v>495873.36</v>
      </c>
      <c r="AB117" s="1">
        <f t="shared" si="37"/>
        <v>1291</v>
      </c>
      <c r="AC117" s="1">
        <f>VLOOKUP(D117,Oct_FY2425_FTE!D:F,3,0)</f>
        <v>1291</v>
      </c>
      <c r="AD117" s="1">
        <f t="shared" si="32"/>
        <v>0</v>
      </c>
    </row>
    <row r="118" spans="1:30" x14ac:dyDescent="0.25">
      <c r="A118" s="1" t="s">
        <v>181</v>
      </c>
      <c r="B118" s="1" t="s">
        <v>182</v>
      </c>
      <c r="C118" s="1" t="s">
        <v>183</v>
      </c>
      <c r="D118" s="1" t="s">
        <v>207</v>
      </c>
      <c r="E118" s="48" t="s">
        <v>1094</v>
      </c>
      <c r="F118" s="1" t="s">
        <v>597</v>
      </c>
      <c r="O118" s="1">
        <v>43947.46</v>
      </c>
      <c r="P118" s="1">
        <f>ROUND(($AA118-SUM($O118:O118))/P$1,2)</f>
        <v>43947.46</v>
      </c>
      <c r="Q118" s="1">
        <f>ROUND(($AA118-SUM($O118:P118))/Q$1,2)</f>
        <v>43947.47</v>
      </c>
      <c r="R118" s="1">
        <f>ROUND(($AA118-SUM($O118:Q118))/R$1,2)</f>
        <v>43947.46</v>
      </c>
      <c r="S118" s="1">
        <f>ROUND(($AA118-SUM($O118:R118))/S$1,2)</f>
        <v>43947.47</v>
      </c>
      <c r="T118" s="1">
        <f>ROUND(($AA118-SUM($O118:S118))/T$1,2)</f>
        <v>43947.46</v>
      </c>
      <c r="U118" s="1">
        <f>ROUND(($AA118-SUM($O118:T118))/U$1,2)</f>
        <v>43947.47</v>
      </c>
      <c r="V118" s="1">
        <f>ROUND(($AA118-SUM($O118:U118))/V$1,2)</f>
        <v>43947.46</v>
      </c>
      <c r="W118" s="1">
        <f>ROUND(($AA118-SUM($O118:V118))/W$1,2)</f>
        <v>43947.47</v>
      </c>
      <c r="X118" s="1">
        <f>ROUND(($AA118-SUM($O118:W118))/X$1,2)</f>
        <v>43947.46</v>
      </c>
      <c r="Y118" s="1">
        <f>ROUND(($AA118-SUM($O118:X118))/Y$1,2)</f>
        <v>43947.46</v>
      </c>
      <c r="Z118" s="1">
        <f>ROUND(($AA118-SUM($O118:Y118))/Z$1,2)</f>
        <v>43947.47</v>
      </c>
      <c r="AA118" s="1">
        <f t="shared" si="36"/>
        <v>527369.56999999995</v>
      </c>
      <c r="AB118" s="1">
        <f t="shared" si="37"/>
        <v>1373</v>
      </c>
      <c r="AC118" s="1">
        <f>VLOOKUP(D118,Oct_FY2425_FTE!D:F,3,0)</f>
        <v>1373</v>
      </c>
      <c r="AD118" s="1">
        <f t="shared" si="32"/>
        <v>0</v>
      </c>
    </row>
    <row r="119" spans="1:30" x14ac:dyDescent="0.25">
      <c r="A119" s="1" t="s">
        <v>181</v>
      </c>
      <c r="B119" s="1" t="s">
        <v>182</v>
      </c>
      <c r="C119" s="1" t="s">
        <v>183</v>
      </c>
      <c r="D119" s="1" t="s">
        <v>561</v>
      </c>
      <c r="E119" s="1" t="s">
        <v>208</v>
      </c>
      <c r="F119" s="1" t="s">
        <v>597</v>
      </c>
      <c r="O119" s="1">
        <v>23462.12</v>
      </c>
      <c r="P119" s="1">
        <f>ROUND(($AA119-SUM($O119:O119))/P$1,2)</f>
        <v>23462.12</v>
      </c>
      <c r="Q119" s="1">
        <f>ROUND(($AA119-SUM($O119:P119))/Q$1,2)</f>
        <v>23462.12</v>
      </c>
      <c r="R119" s="1">
        <f>ROUND(($AA119-SUM($O119:Q119))/R$1,2)</f>
        <v>23462.12</v>
      </c>
      <c r="S119" s="1">
        <f>ROUND(($AA119-SUM($O119:R119))/S$1,2)</f>
        <v>23462.12</v>
      </c>
      <c r="T119" s="1">
        <f>ROUND(($AA119-SUM($O119:S119))/T$1,2)</f>
        <v>23462.12</v>
      </c>
      <c r="U119" s="1">
        <f>ROUND(($AA119-SUM($O119:T119))/U$1,2)</f>
        <v>23462.12</v>
      </c>
      <c r="V119" s="1">
        <f>ROUND(($AA119-SUM($O119:U119))/V$1,2)</f>
        <v>23462.12</v>
      </c>
      <c r="W119" s="1">
        <f>ROUND(($AA119-SUM($O119:V119))/W$1,2)</f>
        <v>23462.12</v>
      </c>
      <c r="X119" s="1">
        <f>ROUND(($AA119-SUM($O119:W119))/X$1,2)</f>
        <v>23462.12</v>
      </c>
      <c r="Y119" s="1">
        <f>ROUND(($AA119-SUM($O119:X119))/Y$1,2)</f>
        <v>23462.13</v>
      </c>
      <c r="Z119" s="1">
        <f>ROUND(($AA119-SUM($O119:Y119))/Z$1,2)</f>
        <v>23462.12</v>
      </c>
      <c r="AA119" s="1">
        <f t="shared" si="36"/>
        <v>281545.45</v>
      </c>
      <c r="AB119" s="1">
        <f t="shared" si="37"/>
        <v>733</v>
      </c>
      <c r="AC119" s="1">
        <f>VLOOKUP(D119,Oct_FY2425_FTE!D:F,3,0)</f>
        <v>733</v>
      </c>
      <c r="AD119" s="1">
        <f t="shared" si="32"/>
        <v>0</v>
      </c>
    </row>
    <row r="120" spans="1:30" s="12" customFormat="1" x14ac:dyDescent="0.25">
      <c r="A120" s="12" t="s">
        <v>21</v>
      </c>
      <c r="B120" s="12" t="s">
        <v>182</v>
      </c>
      <c r="C120" s="12" t="s">
        <v>183</v>
      </c>
      <c r="E120" s="12" t="s">
        <v>22</v>
      </c>
      <c r="F120" s="35"/>
      <c r="J120" s="12" t="s">
        <v>181</v>
      </c>
      <c r="K120" s="16" t="str">
        <f>B120</f>
        <v>0900</v>
      </c>
      <c r="L120" s="12" t="s">
        <v>209</v>
      </c>
      <c r="M120" s="12" t="s">
        <v>210</v>
      </c>
      <c r="N120" s="12" t="s">
        <v>646</v>
      </c>
      <c r="O120" s="12">
        <v>458503.62000000005</v>
      </c>
      <c r="P120" s="12">
        <f t="shared" ref="P120:Y120" si="38">SUM(P104:P119)</f>
        <v>458503.61000000004</v>
      </c>
      <c r="Q120" s="12">
        <f t="shared" si="38"/>
        <v>458503.64</v>
      </c>
      <c r="R120" s="12">
        <f t="shared" si="38"/>
        <v>458503.59</v>
      </c>
      <c r="S120" s="12">
        <f t="shared" si="38"/>
        <v>458503.64</v>
      </c>
      <c r="T120" s="12">
        <f t="shared" si="38"/>
        <v>458503.57</v>
      </c>
      <c r="U120" s="12">
        <f t="shared" si="38"/>
        <v>458503.66000000003</v>
      </c>
      <c r="V120" s="12">
        <f t="shared" si="38"/>
        <v>458503.54</v>
      </c>
      <c r="W120" s="12">
        <f t="shared" si="38"/>
        <v>458503.67000000004</v>
      </c>
      <c r="X120" s="12">
        <f t="shared" si="38"/>
        <v>458503.54</v>
      </c>
      <c r="Y120" s="12">
        <f t="shared" si="38"/>
        <v>458503.68000000011</v>
      </c>
      <c r="Z120" s="12">
        <f t="shared" ref="Z120" si="39">SUM(Z104:Z119)</f>
        <v>458503.54999999993</v>
      </c>
      <c r="AA120" s="12">
        <f t="shared" ref="AA120:AA166" si="40">SUM(O120:Z120)</f>
        <v>5502043.3099999996</v>
      </c>
      <c r="AB120" s="8">
        <f>SUM(AB104:AB119)</f>
        <v>14324.5</v>
      </c>
      <c r="AC120" s="8">
        <f>SUM(AC104:AC119)</f>
        <v>14324.5</v>
      </c>
      <c r="AD120" s="12">
        <f t="shared" si="32"/>
        <v>0</v>
      </c>
    </row>
    <row r="121" spans="1:30" x14ac:dyDescent="0.25">
      <c r="A121" s="1" t="s">
        <v>211</v>
      </c>
      <c r="B121" s="1" t="s">
        <v>212</v>
      </c>
      <c r="C121" s="1" t="s">
        <v>213</v>
      </c>
      <c r="D121" s="1" t="s">
        <v>214</v>
      </c>
      <c r="E121" s="1" t="s">
        <v>215</v>
      </c>
      <c r="F121" s="1" t="s">
        <v>597</v>
      </c>
      <c r="O121" s="1">
        <v>11523.01</v>
      </c>
      <c r="P121" s="1">
        <f>ROUND(($AA121-SUM($O121:O121))/P$1,2)</f>
        <v>11523.01</v>
      </c>
      <c r="Q121" s="1">
        <f>ROUND(($AA121-SUM($O121:P121))/Q$1,2)</f>
        <v>11523.01</v>
      </c>
      <c r="R121" s="1">
        <f>ROUND(($AA121-SUM($O121:Q121))/R$1,2)</f>
        <v>11523</v>
      </c>
      <c r="S121" s="1">
        <f>ROUND(($AA121-SUM($O121:R121))/S$1,2)</f>
        <v>11523.01</v>
      </c>
      <c r="T121" s="1">
        <f>ROUND(($AA121-SUM($O121:S121))/T$1,2)</f>
        <v>11523</v>
      </c>
      <c r="U121" s="1">
        <f>ROUND(($AA121-SUM($O121:T121))/U$1,2)</f>
        <v>11523.01</v>
      </c>
      <c r="V121" s="1">
        <f>ROUND(($AA121-SUM($O121:U121))/V$1,2)</f>
        <v>11523</v>
      </c>
      <c r="W121" s="1">
        <f>ROUND(($AA121-SUM($O121:V121))/W$1,2)</f>
        <v>11523.01</v>
      </c>
      <c r="X121" s="1">
        <f>ROUND(($AA121-SUM($O121:W121))/X$1,2)</f>
        <v>11523</v>
      </c>
      <c r="Y121" s="1">
        <f>ROUND(($AA121-SUM($O121:X121))/Y$1,2)</f>
        <v>11523.01</v>
      </c>
      <c r="Z121" s="1">
        <f>ROUND(($AA121-SUM($O121:Y121))/Z$1,2)</f>
        <v>11523</v>
      </c>
      <c r="AA121" s="1">
        <f>IF(F121="NO",ROUND($AC121*AB$293,2),ROUND($AC121/2*AB$293,2))</f>
        <v>138276.07</v>
      </c>
      <c r="AB121" s="1">
        <f>IF(F121="NO",AC121,AC121/2)</f>
        <v>360</v>
      </c>
      <c r="AC121" s="1">
        <f>VLOOKUP(D121,Oct_FY2425_FTE!D:F,3,0)</f>
        <v>360</v>
      </c>
      <c r="AD121" s="1">
        <f t="shared" si="32"/>
        <v>0</v>
      </c>
    </row>
    <row r="122" spans="1:30" s="12" customFormat="1" x14ac:dyDescent="0.25">
      <c r="A122" s="12" t="s">
        <v>21</v>
      </c>
      <c r="B122" s="12" t="s">
        <v>212</v>
      </c>
      <c r="C122" s="12" t="s">
        <v>213</v>
      </c>
      <c r="E122" s="12" t="s">
        <v>22</v>
      </c>
      <c r="F122" s="35"/>
      <c r="J122" s="12" t="s">
        <v>211</v>
      </c>
      <c r="K122" s="16" t="str">
        <f>B122</f>
        <v>0910</v>
      </c>
      <c r="L122" s="12" t="s">
        <v>216</v>
      </c>
      <c r="M122" s="12" t="s">
        <v>217</v>
      </c>
      <c r="N122" s="12" t="s">
        <v>40</v>
      </c>
      <c r="O122" s="12">
        <v>11523.01</v>
      </c>
      <c r="P122" s="12">
        <f t="shared" ref="P122:Y122" si="41">SUM(P121)</f>
        <v>11523.01</v>
      </c>
      <c r="Q122" s="12">
        <f t="shared" si="41"/>
        <v>11523.01</v>
      </c>
      <c r="R122" s="12">
        <f t="shared" si="41"/>
        <v>11523</v>
      </c>
      <c r="S122" s="12">
        <f t="shared" si="41"/>
        <v>11523.01</v>
      </c>
      <c r="T122" s="12">
        <f t="shared" si="41"/>
        <v>11523</v>
      </c>
      <c r="U122" s="12">
        <f t="shared" si="41"/>
        <v>11523.01</v>
      </c>
      <c r="V122" s="12">
        <f t="shared" si="41"/>
        <v>11523</v>
      </c>
      <c r="W122" s="12">
        <f t="shared" si="41"/>
        <v>11523.01</v>
      </c>
      <c r="X122" s="12">
        <f t="shared" si="41"/>
        <v>11523</v>
      </c>
      <c r="Y122" s="12">
        <f t="shared" si="41"/>
        <v>11523.01</v>
      </c>
      <c r="Z122" s="12">
        <f t="shared" ref="Z122" si="42">SUM(Z121)</f>
        <v>11523</v>
      </c>
      <c r="AA122" s="12">
        <f t="shared" si="40"/>
        <v>138276.07</v>
      </c>
      <c r="AB122" s="8">
        <f>AB121</f>
        <v>360</v>
      </c>
      <c r="AC122" s="8">
        <f t="shared" ref="AC122" si="43">AC121</f>
        <v>360</v>
      </c>
      <c r="AD122" s="12">
        <f t="shared" si="32"/>
        <v>0</v>
      </c>
    </row>
    <row r="123" spans="1:30" x14ac:dyDescent="0.25">
      <c r="A123" s="1" t="s">
        <v>218</v>
      </c>
      <c r="B123" s="1" t="s">
        <v>219</v>
      </c>
      <c r="C123" s="1" t="s">
        <v>220</v>
      </c>
      <c r="D123" s="1" t="s">
        <v>221</v>
      </c>
      <c r="E123" s="1" t="s">
        <v>222</v>
      </c>
      <c r="F123" s="1" t="s">
        <v>597</v>
      </c>
      <c r="O123" s="1">
        <v>15700.1</v>
      </c>
      <c r="P123" s="1">
        <f>ROUND(($AA123-SUM($O123:O123))/P$1,2)</f>
        <v>15700.1</v>
      </c>
      <c r="Q123" s="1">
        <f>ROUND(($AA123-SUM($O123:P123))/Q$1,2)</f>
        <v>15700.1</v>
      </c>
      <c r="R123" s="1">
        <f>ROUND(($AA123-SUM($O123:Q123))/R$1,2)</f>
        <v>15700.09</v>
      </c>
      <c r="S123" s="1">
        <f>ROUND(($AA123-SUM($O123:R123))/S$1,2)</f>
        <v>15700.1</v>
      </c>
      <c r="T123" s="1">
        <f>ROUND(($AA123-SUM($O123:S123))/T$1,2)</f>
        <v>15700.09</v>
      </c>
      <c r="U123" s="1">
        <f>ROUND(($AA123-SUM($O123:T123))/U$1,2)</f>
        <v>15700.1</v>
      </c>
      <c r="V123" s="1">
        <f>ROUND(($AA123-SUM($O123:U123))/V$1,2)</f>
        <v>15700.09</v>
      </c>
      <c r="W123" s="1">
        <f>ROUND(($AA123-SUM($O123:V123))/W$1,2)</f>
        <v>15700.1</v>
      </c>
      <c r="X123" s="1">
        <f>ROUND(($AA123-SUM($O123:W123))/X$1,2)</f>
        <v>15700.09</v>
      </c>
      <c r="Y123" s="1">
        <f>ROUND(($AA123-SUM($O123:X123))/Y$1,2)</f>
        <v>15700.1</v>
      </c>
      <c r="Z123" s="1">
        <f>ROUND(($AA123-SUM($O123:Y123))/Z$1,2)</f>
        <v>15700.09</v>
      </c>
      <c r="AA123" s="1">
        <f>IF(F123="NO",ROUND($AC123*AB$293,2),ROUND($AC123/2*AB$293,2))</f>
        <v>188401.15</v>
      </c>
      <c r="AB123" s="1">
        <f>IF(F123="NO",AC123,AC123/2)</f>
        <v>490.5</v>
      </c>
      <c r="AC123" s="1">
        <f>VLOOKUP(D123,Oct_FY2425_FTE!D:F,3,0)</f>
        <v>490.5</v>
      </c>
      <c r="AD123" s="1">
        <f t="shared" si="32"/>
        <v>0</v>
      </c>
    </row>
    <row r="124" spans="1:30" s="12" customFormat="1" x14ac:dyDescent="0.25">
      <c r="A124" s="12" t="s">
        <v>21</v>
      </c>
      <c r="B124" s="12" t="s">
        <v>219</v>
      </c>
      <c r="C124" s="12" t="s">
        <v>220</v>
      </c>
      <c r="E124" s="12" t="s">
        <v>22</v>
      </c>
      <c r="F124" s="35"/>
      <c r="J124" s="12" t="s">
        <v>218</v>
      </c>
      <c r="K124" s="16" t="str">
        <f>B124</f>
        <v>0920</v>
      </c>
      <c r="L124" s="12" t="s">
        <v>223</v>
      </c>
      <c r="M124" s="12" t="s">
        <v>224</v>
      </c>
      <c r="N124" s="12" t="s">
        <v>645</v>
      </c>
      <c r="O124" s="12">
        <v>15700.1</v>
      </c>
      <c r="P124" s="12">
        <f t="shared" ref="P124:Y124" si="44">SUM(P123)</f>
        <v>15700.1</v>
      </c>
      <c r="Q124" s="12">
        <f t="shared" si="44"/>
        <v>15700.1</v>
      </c>
      <c r="R124" s="12">
        <f t="shared" si="44"/>
        <v>15700.09</v>
      </c>
      <c r="S124" s="12">
        <f t="shared" si="44"/>
        <v>15700.1</v>
      </c>
      <c r="T124" s="12">
        <f t="shared" si="44"/>
        <v>15700.09</v>
      </c>
      <c r="U124" s="12">
        <f t="shared" si="44"/>
        <v>15700.1</v>
      </c>
      <c r="V124" s="12">
        <f t="shared" si="44"/>
        <v>15700.09</v>
      </c>
      <c r="W124" s="12">
        <f t="shared" si="44"/>
        <v>15700.1</v>
      </c>
      <c r="X124" s="12">
        <f t="shared" si="44"/>
        <v>15700.09</v>
      </c>
      <c r="Y124" s="12">
        <f t="shared" si="44"/>
        <v>15700.1</v>
      </c>
      <c r="Z124" s="12">
        <f t="shared" ref="Z124" si="45">SUM(Z123)</f>
        <v>15700.09</v>
      </c>
      <c r="AA124" s="12">
        <f t="shared" si="40"/>
        <v>188401.15</v>
      </c>
      <c r="AB124" s="8">
        <f>AB123</f>
        <v>490.5</v>
      </c>
      <c r="AC124" s="8">
        <f t="shared" ref="AC124" si="46">AC123</f>
        <v>490.5</v>
      </c>
      <c r="AD124" s="12">
        <f t="shared" si="32"/>
        <v>0</v>
      </c>
    </row>
    <row r="125" spans="1:30" x14ac:dyDescent="0.25">
      <c r="A125" s="1" t="s">
        <v>225</v>
      </c>
      <c r="B125" s="1" t="s">
        <v>226</v>
      </c>
      <c r="C125" s="1" t="s">
        <v>227</v>
      </c>
      <c r="D125" s="1" t="s">
        <v>658</v>
      </c>
      <c r="E125" s="1" t="s">
        <v>228</v>
      </c>
      <c r="F125" s="1" t="s">
        <v>597</v>
      </c>
      <c r="O125" s="1">
        <v>39786.379999999997</v>
      </c>
      <c r="P125" s="1">
        <f>ROUND(($AA125-SUM($O125:O125))/P$1,2)</f>
        <v>39786.379999999997</v>
      </c>
      <c r="Q125" s="1">
        <f>ROUND(($AA125-SUM($O125:P125))/Q$1,2)</f>
        <v>39786.379999999997</v>
      </c>
      <c r="R125" s="1">
        <f>ROUND(($AA125-SUM($O125:Q125))/R$1,2)</f>
        <v>39786.379999999997</v>
      </c>
      <c r="S125" s="1">
        <f>ROUND(($AA125-SUM($O125:R125))/S$1,2)</f>
        <v>39786.379999999997</v>
      </c>
      <c r="T125" s="1">
        <f>ROUND(($AA125-SUM($O125:S125))/T$1,2)</f>
        <v>39786.379999999997</v>
      </c>
      <c r="U125" s="1">
        <f>ROUND(($AA125-SUM($O125:T125))/U$1,2)</f>
        <v>39786.379999999997</v>
      </c>
      <c r="V125" s="1">
        <f>ROUND(($AA125-SUM($O125:U125))/V$1,2)</f>
        <v>39786.379999999997</v>
      </c>
      <c r="W125" s="1">
        <f>ROUND(($AA125-SUM($O125:V125))/W$1,2)</f>
        <v>39786.379999999997</v>
      </c>
      <c r="X125" s="1">
        <f>ROUND(($AA125-SUM($O125:W125))/X$1,2)</f>
        <v>39786.379999999997</v>
      </c>
      <c r="Y125" s="1">
        <f>ROUND(($AA125-SUM($O125:X125))/Y$1,2)</f>
        <v>39786.379999999997</v>
      </c>
      <c r="Z125" s="1">
        <f>ROUND(($AA125-SUM($O125:Y125))/Z$1,2)</f>
        <v>39786.370000000003</v>
      </c>
      <c r="AA125" s="1">
        <f>IF(F125="NO",ROUND($AC125*AB$293,2),ROUND($AC125/2*AB$293,2))</f>
        <v>477436.55</v>
      </c>
      <c r="AB125" s="1">
        <f>IF(F125="NO",AC125,AC125/2)</f>
        <v>1243</v>
      </c>
      <c r="AC125" s="1">
        <f>468+491+284</f>
        <v>1243</v>
      </c>
      <c r="AD125" s="1">
        <f t="shared" ref="AD125:AD195" si="47">AA125-SUM(O125:Z125)</f>
        <v>0</v>
      </c>
    </row>
    <row r="126" spans="1:30" x14ac:dyDescent="0.25">
      <c r="A126" s="1" t="s">
        <v>225</v>
      </c>
      <c r="B126" s="1" t="s">
        <v>226</v>
      </c>
      <c r="C126" s="1" t="s">
        <v>227</v>
      </c>
      <c r="D126" s="1" t="s">
        <v>229</v>
      </c>
      <c r="E126" s="1" t="s">
        <v>230</v>
      </c>
      <c r="F126" s="1" t="s">
        <v>597</v>
      </c>
      <c r="O126" s="1">
        <v>16708.36</v>
      </c>
      <c r="P126" s="1">
        <f>ROUND(($AA126-SUM($O126:O126))/P$1,2)</f>
        <v>16708.36</v>
      </c>
      <c r="Q126" s="1">
        <f>ROUND(($AA126-SUM($O126:P126))/Q$1,2)</f>
        <v>16708.36</v>
      </c>
      <c r="R126" s="1">
        <f>ROUND(($AA126-SUM($O126:Q126))/R$1,2)</f>
        <v>16708.36</v>
      </c>
      <c r="S126" s="1">
        <f>ROUND(($AA126-SUM($O126:R126))/S$1,2)</f>
        <v>16708.36</v>
      </c>
      <c r="T126" s="1">
        <f>ROUND(($AA126-SUM($O126:S126))/T$1,2)</f>
        <v>16708.36</v>
      </c>
      <c r="U126" s="1">
        <f>ROUND(($AA126-SUM($O126:T126))/U$1,2)</f>
        <v>16708.36</v>
      </c>
      <c r="V126" s="1">
        <f>ROUND(($AA126-SUM($O126:U126))/V$1,2)</f>
        <v>16708.36</v>
      </c>
      <c r="W126" s="1">
        <f>ROUND(($AA126-SUM($O126:V126))/W$1,2)</f>
        <v>16708.36</v>
      </c>
      <c r="X126" s="1">
        <f>ROUND(($AA126-SUM($O126:W126))/X$1,2)</f>
        <v>16708.349999999999</v>
      </c>
      <c r="Y126" s="1">
        <f>ROUND(($AA126-SUM($O126:X126))/Y$1,2)</f>
        <v>16708.36</v>
      </c>
      <c r="Z126" s="1">
        <f>ROUND(($AA126-SUM($O126:Y126))/Z$1,2)</f>
        <v>16708.349999999999</v>
      </c>
      <c r="AA126" s="1">
        <f>IF(F126="NO",ROUND($AC126*AB$293,2),ROUND($AC126/2*AB$293,2))</f>
        <v>200500.3</v>
      </c>
      <c r="AB126" s="1">
        <f>IF(F126="NO",AC126,AC126/2)</f>
        <v>522</v>
      </c>
      <c r="AC126" s="1">
        <f>VLOOKUP(D126,Oct_FY2425_FTE!D:F,3,0)</f>
        <v>522</v>
      </c>
      <c r="AD126" s="1">
        <f t="shared" si="47"/>
        <v>0</v>
      </c>
    </row>
    <row r="127" spans="1:30" x14ac:dyDescent="0.25">
      <c r="A127" s="1" t="s">
        <v>225</v>
      </c>
      <c r="B127" s="1" t="s">
        <v>226</v>
      </c>
      <c r="C127" s="1" t="s">
        <v>227</v>
      </c>
      <c r="D127" s="1" t="s">
        <v>231</v>
      </c>
      <c r="E127" s="1" t="s">
        <v>232</v>
      </c>
      <c r="F127" s="1" t="s">
        <v>597</v>
      </c>
      <c r="O127" s="1">
        <v>13587.54</v>
      </c>
      <c r="P127" s="1">
        <f>ROUND(($AA127-SUM($O127:O127))/P$1,2)</f>
        <v>13587.54</v>
      </c>
      <c r="Q127" s="1">
        <f>ROUND(($AA127-SUM($O127:P127))/Q$1,2)</f>
        <v>13587.55</v>
      </c>
      <c r="R127" s="1">
        <f>ROUND(($AA127-SUM($O127:Q127))/R$1,2)</f>
        <v>13587.54</v>
      </c>
      <c r="S127" s="1">
        <f>ROUND(($AA127-SUM($O127:R127))/S$1,2)</f>
        <v>13587.55</v>
      </c>
      <c r="T127" s="1">
        <f>ROUND(($AA127-SUM($O127:S127))/T$1,2)</f>
        <v>13587.54</v>
      </c>
      <c r="U127" s="1">
        <f>ROUND(($AA127-SUM($O127:T127))/U$1,2)</f>
        <v>13587.55</v>
      </c>
      <c r="V127" s="1">
        <f>ROUND(($AA127-SUM($O127:U127))/V$1,2)</f>
        <v>13587.54</v>
      </c>
      <c r="W127" s="1">
        <f>ROUND(($AA127-SUM($O127:V127))/W$1,2)</f>
        <v>13587.55</v>
      </c>
      <c r="X127" s="1">
        <f>ROUND(($AA127-SUM($O127:W127))/X$1,2)</f>
        <v>13587.54</v>
      </c>
      <c r="Y127" s="1">
        <f>ROUND(($AA127-SUM($O127:X127))/Y$1,2)</f>
        <v>13587.55</v>
      </c>
      <c r="Z127" s="1">
        <f>ROUND(($AA127-SUM($O127:Y127))/Z$1,2)</f>
        <v>13587.54</v>
      </c>
      <c r="AA127" s="1">
        <f>IF(F127="NO",ROUND($AC127*AB$293,2),ROUND($AC127/2*AB$293,2))</f>
        <v>163050.53</v>
      </c>
      <c r="AB127" s="1">
        <f>IF(F127="NO",AC127,AC127/2)</f>
        <v>424.5</v>
      </c>
      <c r="AC127" s="1">
        <f>VLOOKUP(D127,Oct_FY2425_FTE!D:F,3,0)</f>
        <v>424.5</v>
      </c>
      <c r="AD127" s="1">
        <f t="shared" si="47"/>
        <v>0</v>
      </c>
    </row>
    <row r="128" spans="1:30" x14ac:dyDescent="0.25">
      <c r="A128" s="1" t="s">
        <v>225</v>
      </c>
      <c r="B128" s="1" t="s">
        <v>226</v>
      </c>
      <c r="C128" s="1" t="s">
        <v>227</v>
      </c>
      <c r="D128" s="1" t="s">
        <v>233</v>
      </c>
      <c r="E128" s="1" t="s">
        <v>234</v>
      </c>
      <c r="F128" s="1" t="s">
        <v>597</v>
      </c>
      <c r="O128" s="1">
        <v>13891.62</v>
      </c>
      <c r="P128" s="1">
        <f>ROUND(($AA128-SUM($O128:O128))/P$1,2)</f>
        <v>13891.62</v>
      </c>
      <c r="Q128" s="1">
        <f>ROUND(($AA128-SUM($O128:P128))/Q$1,2)</f>
        <v>13891.63</v>
      </c>
      <c r="R128" s="1">
        <f>ROUND(($AA128-SUM($O128:Q128))/R$1,2)</f>
        <v>13891.62</v>
      </c>
      <c r="S128" s="1">
        <f>ROUND(($AA128-SUM($O128:R128))/S$1,2)</f>
        <v>13891.63</v>
      </c>
      <c r="T128" s="1">
        <f>ROUND(($AA128-SUM($O128:S128))/T$1,2)</f>
        <v>13891.62</v>
      </c>
      <c r="U128" s="1">
        <f>ROUND(($AA128-SUM($O128:T128))/U$1,2)</f>
        <v>13891.63</v>
      </c>
      <c r="V128" s="1">
        <f>ROUND(($AA128-SUM($O128:U128))/V$1,2)</f>
        <v>13891.62</v>
      </c>
      <c r="W128" s="1">
        <f>ROUND(($AA128-SUM($O128:V128))/W$1,2)</f>
        <v>13891.63</v>
      </c>
      <c r="X128" s="1">
        <f>ROUND(($AA128-SUM($O128:W128))/X$1,2)</f>
        <v>13891.62</v>
      </c>
      <c r="Y128" s="1">
        <f>ROUND(($AA128-SUM($O128:X128))/Y$1,2)</f>
        <v>13891.63</v>
      </c>
      <c r="Z128" s="1">
        <f>ROUND(($AA128-SUM($O128:Y128))/Z$1,2)</f>
        <v>13891.62</v>
      </c>
      <c r="AA128" s="1">
        <f>IF(F128="NO",ROUND($AC128*AB$293,2),ROUND($AC128/2*AB$293,2))</f>
        <v>166699.49</v>
      </c>
      <c r="AB128" s="1">
        <f>IF(F128="NO",AC128,AC128/2)</f>
        <v>434</v>
      </c>
      <c r="AC128" s="1">
        <f>VLOOKUP(D128,Oct_FY2425_FTE!D:F,3,0)</f>
        <v>434</v>
      </c>
      <c r="AD128" s="1">
        <f t="shared" si="47"/>
        <v>0</v>
      </c>
    </row>
    <row r="129" spans="1:30" x14ac:dyDescent="0.25">
      <c r="A129" s="1" t="s">
        <v>225</v>
      </c>
      <c r="B129" s="1" t="s">
        <v>226</v>
      </c>
      <c r="C129" s="1" t="s">
        <v>227</v>
      </c>
      <c r="D129" s="1" t="s">
        <v>257</v>
      </c>
      <c r="E129" s="1" t="s">
        <v>258</v>
      </c>
      <c r="F129" s="1" t="s">
        <v>597</v>
      </c>
      <c r="O129" s="1">
        <v>47852.480000000003</v>
      </c>
      <c r="P129" s="1">
        <f>ROUND(($AA129-SUM($O129:O129))/P$1,2)</f>
        <v>47852.480000000003</v>
      </c>
      <c r="Q129" s="1">
        <f>ROUND(($AA129-SUM($O129:P129))/Q$1,2)</f>
        <v>47852.480000000003</v>
      </c>
      <c r="R129" s="1">
        <f>ROUND(($AA129-SUM($O129:Q129))/R$1,2)</f>
        <v>47852.480000000003</v>
      </c>
      <c r="S129" s="1">
        <f>ROUND(($AA129-SUM($O129:R129))/S$1,2)</f>
        <v>47852.49</v>
      </c>
      <c r="T129" s="1">
        <f>ROUND(($AA129-SUM($O129:S129))/T$1,2)</f>
        <v>47852.480000000003</v>
      </c>
      <c r="U129" s="1">
        <f>ROUND(($AA129-SUM($O129:T129))/U$1,2)</f>
        <v>47852.49</v>
      </c>
      <c r="V129" s="1">
        <f>ROUND(($AA129-SUM($O129:U129))/V$1,2)</f>
        <v>47852.480000000003</v>
      </c>
      <c r="W129" s="1">
        <f>ROUND(($AA129-SUM($O129:V129))/W$1,2)</f>
        <v>47852.49</v>
      </c>
      <c r="X129" s="1">
        <f>ROUND(($AA129-SUM($O129:W129))/X$1,2)</f>
        <v>47852.480000000003</v>
      </c>
      <c r="Y129" s="1">
        <f>ROUND(($AA129-SUM($O129:X129))/Y$1,2)</f>
        <v>47852.49</v>
      </c>
      <c r="Z129" s="1">
        <f>ROUND(($AA129-SUM($O129:Y129))/Z$1,2)</f>
        <v>47852.480000000003</v>
      </c>
      <c r="AA129" s="1">
        <f>IF(F129="NO",ROUND($AC129*AB$293,2),ROUND($AC129/2*AB$293,2))</f>
        <v>574229.80000000005</v>
      </c>
      <c r="AB129" s="1">
        <f>IF(F129="NO",AC129,AC129/2)</f>
        <v>1495</v>
      </c>
      <c r="AC129" s="1">
        <f>949+243+303</f>
        <v>1495</v>
      </c>
      <c r="AD129" s="1">
        <f t="shared" si="47"/>
        <v>0</v>
      </c>
    </row>
    <row r="130" spans="1:30" s="12" customFormat="1" x14ac:dyDescent="0.25">
      <c r="A130" s="12" t="s">
        <v>21</v>
      </c>
      <c r="B130" s="12" t="s">
        <v>226</v>
      </c>
      <c r="C130" s="12" t="s">
        <v>227</v>
      </c>
      <c r="E130" s="12" t="s">
        <v>22</v>
      </c>
      <c r="F130" s="35"/>
      <c r="J130" s="12" t="s">
        <v>225</v>
      </c>
      <c r="K130" s="16" t="str">
        <f>B130</f>
        <v>0980</v>
      </c>
      <c r="L130" s="12" t="s">
        <v>235</v>
      </c>
      <c r="M130" s="12" t="s">
        <v>236</v>
      </c>
      <c r="N130" s="12" t="s">
        <v>40</v>
      </c>
      <c r="O130" s="12">
        <v>131826.38</v>
      </c>
      <c r="P130" s="12">
        <f t="shared" ref="P130:Y130" si="48">SUM(P125:P129)</f>
        <v>131826.38</v>
      </c>
      <c r="Q130" s="12">
        <f t="shared" si="48"/>
        <v>131826.4</v>
      </c>
      <c r="R130" s="12">
        <f t="shared" si="48"/>
        <v>131826.38</v>
      </c>
      <c r="S130" s="12">
        <f t="shared" si="48"/>
        <v>131826.41</v>
      </c>
      <c r="T130" s="12">
        <f t="shared" si="48"/>
        <v>131826.38</v>
      </c>
      <c r="U130" s="12">
        <f t="shared" si="48"/>
        <v>131826.41</v>
      </c>
      <c r="V130" s="12">
        <f t="shared" si="48"/>
        <v>131826.38</v>
      </c>
      <c r="W130" s="12">
        <f t="shared" si="48"/>
        <v>131826.41</v>
      </c>
      <c r="X130" s="12">
        <f t="shared" si="48"/>
        <v>131826.37</v>
      </c>
      <c r="Y130" s="12">
        <f t="shared" si="48"/>
        <v>131826.41</v>
      </c>
      <c r="Z130" s="12">
        <f t="shared" ref="Z130" si="49">SUM(Z125:Z129)</f>
        <v>131826.36000000002</v>
      </c>
      <c r="AA130" s="12">
        <f t="shared" si="40"/>
        <v>1581916.67</v>
      </c>
      <c r="AB130" s="8">
        <f>SUM(AB125:AB129)</f>
        <v>4118.5</v>
      </c>
      <c r="AC130" s="8">
        <f>SUM(AC125:AC129)</f>
        <v>4118.5</v>
      </c>
      <c r="AD130" s="12">
        <f t="shared" si="47"/>
        <v>0</v>
      </c>
    </row>
    <row r="131" spans="1:30" x14ac:dyDescent="0.25">
      <c r="A131" s="1" t="s">
        <v>225</v>
      </c>
      <c r="B131" s="1" t="s">
        <v>237</v>
      </c>
      <c r="C131" s="1" t="s">
        <v>238</v>
      </c>
      <c r="D131" s="1" t="s">
        <v>239</v>
      </c>
      <c r="E131" s="1" t="s">
        <v>240</v>
      </c>
      <c r="F131" s="1" t="s">
        <v>597</v>
      </c>
      <c r="O131" s="1">
        <v>2304.6</v>
      </c>
      <c r="P131" s="1">
        <f>ROUND(($AA131-SUM($O131:O131))/P$1,2)</f>
        <v>2304.6</v>
      </c>
      <c r="Q131" s="1">
        <f>ROUND(($AA131-SUM($O131:P131))/Q$1,2)</f>
        <v>2304.6</v>
      </c>
      <c r="R131" s="1">
        <f>ROUND(($AA131-SUM($O131:Q131))/R$1,2)</f>
        <v>2304.6</v>
      </c>
      <c r="S131" s="1">
        <f>ROUND(($AA131-SUM($O131:R131))/S$1,2)</f>
        <v>2304.6</v>
      </c>
      <c r="T131" s="1">
        <f>ROUND(($AA131-SUM($O131:S131))/T$1,2)</f>
        <v>2304.6</v>
      </c>
      <c r="U131" s="1">
        <f>ROUND(($AA131-SUM($O131:T131))/U$1,2)</f>
        <v>2304.6</v>
      </c>
      <c r="V131" s="1">
        <f>ROUND(($AA131-SUM($O131:U131))/V$1,2)</f>
        <v>2304.6</v>
      </c>
      <c r="W131" s="1">
        <f>ROUND(($AA131-SUM($O131:V131))/W$1,2)</f>
        <v>2304.6</v>
      </c>
      <c r="X131" s="1">
        <f>ROUND(($AA131-SUM($O131:W131))/X$1,2)</f>
        <v>2304.6</v>
      </c>
      <c r="Y131" s="1">
        <f>ROUND(($AA131-SUM($O131:X131))/Y$1,2)</f>
        <v>2304.61</v>
      </c>
      <c r="Z131" s="1">
        <f>ROUND(($AA131-SUM($O131:Y131))/Z$1,2)</f>
        <v>2304.6</v>
      </c>
      <c r="AA131" s="1">
        <f>IF(F131="NO",ROUND($AC131*AB$293,2),ROUND($AC131/2*AB$293,2))</f>
        <v>27655.21</v>
      </c>
      <c r="AB131" s="1">
        <f>IF(F131="NO",AC131,AC131/2)</f>
        <v>72</v>
      </c>
      <c r="AC131" s="1">
        <f>VLOOKUP(D131,Oct_FY2425_FTE!D:F,3,0)</f>
        <v>72</v>
      </c>
      <c r="AD131" s="1">
        <f t="shared" si="47"/>
        <v>0</v>
      </c>
    </row>
    <row r="132" spans="1:30" s="12" customFormat="1" x14ac:dyDescent="0.25">
      <c r="A132" s="12" t="s">
        <v>21</v>
      </c>
      <c r="B132" s="12" t="s">
        <v>237</v>
      </c>
      <c r="C132" s="12" t="s">
        <v>238</v>
      </c>
      <c r="E132" s="12" t="s">
        <v>22</v>
      </c>
      <c r="F132" s="35"/>
      <c r="J132" s="12" t="s">
        <v>225</v>
      </c>
      <c r="K132" s="16" t="str">
        <f>B132</f>
        <v>0990</v>
      </c>
      <c r="L132" s="12" t="s">
        <v>241</v>
      </c>
      <c r="M132" s="12" t="s">
        <v>242</v>
      </c>
      <c r="N132" s="12" t="s">
        <v>40</v>
      </c>
      <c r="O132" s="12">
        <v>2304.6</v>
      </c>
      <c r="P132" s="12">
        <f t="shared" ref="P132:Y132" si="50">SUM(P131)</f>
        <v>2304.6</v>
      </c>
      <c r="Q132" s="12">
        <f t="shared" si="50"/>
        <v>2304.6</v>
      </c>
      <c r="R132" s="12">
        <f t="shared" si="50"/>
        <v>2304.6</v>
      </c>
      <c r="S132" s="12">
        <f t="shared" si="50"/>
        <v>2304.6</v>
      </c>
      <c r="T132" s="12">
        <f t="shared" si="50"/>
        <v>2304.6</v>
      </c>
      <c r="U132" s="12">
        <f t="shared" si="50"/>
        <v>2304.6</v>
      </c>
      <c r="V132" s="12">
        <f t="shared" si="50"/>
        <v>2304.6</v>
      </c>
      <c r="W132" s="12">
        <f t="shared" si="50"/>
        <v>2304.6</v>
      </c>
      <c r="X132" s="12">
        <f t="shared" si="50"/>
        <v>2304.6</v>
      </c>
      <c r="Y132" s="12">
        <f t="shared" si="50"/>
        <v>2304.61</v>
      </c>
      <c r="Z132" s="12">
        <f t="shared" ref="Z132" si="51">SUM(Z131)</f>
        <v>2304.6</v>
      </c>
      <c r="AA132" s="12">
        <f t="shared" si="40"/>
        <v>27655.209999999995</v>
      </c>
      <c r="AB132" s="8">
        <f>AB131</f>
        <v>72</v>
      </c>
      <c r="AC132" s="8">
        <f t="shared" ref="AC132" si="52">AC131</f>
        <v>72</v>
      </c>
      <c r="AD132" s="12">
        <f t="shared" si="47"/>
        <v>0</v>
      </c>
    </row>
    <row r="133" spans="1:30" x14ac:dyDescent="0.25">
      <c r="A133" s="1" t="s">
        <v>225</v>
      </c>
      <c r="B133" s="1" t="s">
        <v>243</v>
      </c>
      <c r="C133" s="1" t="s">
        <v>244</v>
      </c>
      <c r="D133" s="1" t="s">
        <v>245</v>
      </c>
      <c r="E133" s="1" t="s">
        <v>246</v>
      </c>
      <c r="F133" s="1" t="s">
        <v>596</v>
      </c>
      <c r="O133" s="1">
        <v>4777.25</v>
      </c>
      <c r="P133" s="1">
        <f>ROUND(($AA133-SUM($O133:O133))/P$1,2)</f>
        <v>4777.25</v>
      </c>
      <c r="Q133" s="1">
        <f>ROUND(($AA133-SUM($O133:P133))/Q$1,2)</f>
        <v>4777.25</v>
      </c>
      <c r="R133" s="1">
        <f>ROUND(($AA133-SUM($O133:Q133))/R$1,2)</f>
        <v>4777.24</v>
      </c>
      <c r="S133" s="1">
        <f>ROUND(($AA133-SUM($O133:R133))/S$1,2)</f>
        <v>4777.25</v>
      </c>
      <c r="T133" s="1">
        <f>ROUND(($AA133-SUM($O133:S133))/T$1,2)</f>
        <v>4777.24</v>
      </c>
      <c r="U133" s="1">
        <f>ROUND(($AA133-SUM($O133:T133))/U$1,2)</f>
        <v>4777.25</v>
      </c>
      <c r="V133" s="1">
        <f>ROUND(($AA133-SUM($O133:U133))/V$1,2)</f>
        <v>4777.24</v>
      </c>
      <c r="W133" s="1">
        <f>ROUND(($AA133-SUM($O133:V133))/W$1,2)</f>
        <v>4777.25</v>
      </c>
      <c r="X133" s="1">
        <f>ROUND(($AA133-SUM($O133:W133))/X$1,2)</f>
        <v>4777.24</v>
      </c>
      <c r="Y133" s="1">
        <f>ROUND(($AA133-SUM($O133:X133))/Y$1,2)</f>
        <v>4777.25</v>
      </c>
      <c r="Z133" s="1">
        <f>ROUND(($AA133-SUM($O133:Y133))/Z$1,2)</f>
        <v>4777.24</v>
      </c>
      <c r="AA133" s="1">
        <f t="shared" ref="AA133:AA141" si="53">IF(F133="NO",ROUND($AC133*AB$293,2),ROUND($AC133/2*AB$293,2))</f>
        <v>57326.95</v>
      </c>
      <c r="AB133" s="1">
        <f t="shared" ref="AB133:AB141" si="54">IF(F133="NO",AC133,AC133/2)</f>
        <v>149.25</v>
      </c>
      <c r="AC133" s="1">
        <f>VLOOKUP(D133,Oct_FY2425_FTE!D:F,3,0)</f>
        <v>298.5</v>
      </c>
      <c r="AD133" s="1">
        <f t="shared" ref="AD133" si="55">AA133-SUM(O133:Z133)</f>
        <v>0</v>
      </c>
    </row>
    <row r="134" spans="1:30" x14ac:dyDescent="0.25">
      <c r="A134" s="1" t="s">
        <v>225</v>
      </c>
      <c r="B134" s="1" t="s">
        <v>243</v>
      </c>
      <c r="C134" s="1" t="s">
        <v>244</v>
      </c>
      <c r="D134" s="1" t="s">
        <v>247</v>
      </c>
      <c r="E134" s="1" t="s">
        <v>248</v>
      </c>
      <c r="F134" s="1" t="s">
        <v>596</v>
      </c>
      <c r="O134" s="1">
        <v>2768.72</v>
      </c>
      <c r="P134" s="1">
        <f>ROUND(($AA134-SUM($O134:O134))/P$1,2)</f>
        <v>2768.72</v>
      </c>
      <c r="Q134" s="1">
        <f>ROUND(($AA134-SUM($O134:P134))/Q$1,2)</f>
        <v>2768.72</v>
      </c>
      <c r="R134" s="1">
        <f>ROUND(($AA134-SUM($O134:Q134))/R$1,2)</f>
        <v>2768.72</v>
      </c>
      <c r="S134" s="1">
        <f>ROUND(($AA134-SUM($O134:R134))/S$1,2)</f>
        <v>2768.72</v>
      </c>
      <c r="T134" s="1">
        <f>ROUND(($AA134-SUM($O134:S134))/T$1,2)</f>
        <v>2768.72</v>
      </c>
      <c r="U134" s="1">
        <f>ROUND(($AA134-SUM($O134:T134))/U$1,2)</f>
        <v>2768.73</v>
      </c>
      <c r="V134" s="1">
        <f>ROUND(($AA134-SUM($O134:U134))/V$1,2)</f>
        <v>2768.72</v>
      </c>
      <c r="W134" s="1">
        <f>ROUND(($AA134-SUM($O134:V134))/W$1,2)</f>
        <v>2768.73</v>
      </c>
      <c r="X134" s="1">
        <f>ROUND(($AA134-SUM($O134:W134))/X$1,2)</f>
        <v>2768.72</v>
      </c>
      <c r="Y134" s="1">
        <f>ROUND(($AA134-SUM($O134:X134))/Y$1,2)</f>
        <v>2768.73</v>
      </c>
      <c r="Z134" s="1">
        <f>ROUND(($AA134-SUM($O134:Y134))/Z$1,2)</f>
        <v>2768.72</v>
      </c>
      <c r="AA134" s="1">
        <f t="shared" si="53"/>
        <v>33224.67</v>
      </c>
      <c r="AB134" s="1">
        <f t="shared" si="54"/>
        <v>86.5</v>
      </c>
      <c r="AC134" s="1">
        <f>VLOOKUP(D134,Oct_FY2425_FTE!D:F,3,0)</f>
        <v>173</v>
      </c>
      <c r="AD134" s="1">
        <f t="shared" si="47"/>
        <v>0</v>
      </c>
    </row>
    <row r="135" spans="1:30" x14ac:dyDescent="0.25">
      <c r="A135" s="1" t="s">
        <v>225</v>
      </c>
      <c r="B135" s="1" t="s">
        <v>243</v>
      </c>
      <c r="C135" s="1" t="s">
        <v>244</v>
      </c>
      <c r="D135" s="1" t="s">
        <v>577</v>
      </c>
      <c r="E135" s="1" t="s">
        <v>482</v>
      </c>
      <c r="F135" s="1" t="s">
        <v>597</v>
      </c>
      <c r="O135" s="1">
        <v>21605.64</v>
      </c>
      <c r="P135" s="1">
        <f>ROUND(($AA135-SUM($O135:O135))/P$1,2)</f>
        <v>21605.64</v>
      </c>
      <c r="Q135" s="1">
        <f>ROUND(($AA135-SUM($O135:P135))/Q$1,2)</f>
        <v>21605.64</v>
      </c>
      <c r="R135" s="1">
        <f>ROUND(($AA135-SUM($O135:Q135))/R$1,2)</f>
        <v>21605.64</v>
      </c>
      <c r="S135" s="1">
        <f>ROUND(($AA135-SUM($O135:R135))/S$1,2)</f>
        <v>21605.64</v>
      </c>
      <c r="T135" s="1">
        <f>ROUND(($AA135-SUM($O135:S135))/T$1,2)</f>
        <v>21605.63</v>
      </c>
      <c r="U135" s="1">
        <f>ROUND(($AA135-SUM($O135:T135))/U$1,2)</f>
        <v>21605.64</v>
      </c>
      <c r="V135" s="1">
        <f>ROUND(($AA135-SUM($O135:U135))/V$1,2)</f>
        <v>21605.63</v>
      </c>
      <c r="W135" s="1">
        <f>ROUND(($AA135-SUM($O135:V135))/W$1,2)</f>
        <v>21605.64</v>
      </c>
      <c r="X135" s="1">
        <f>ROUND(($AA135-SUM($O135:W135))/X$1,2)</f>
        <v>21605.63</v>
      </c>
      <c r="Y135" s="1">
        <f>ROUND(($AA135-SUM($O135:X135))/Y$1,2)</f>
        <v>21605.64</v>
      </c>
      <c r="Z135" s="1">
        <f>ROUND(($AA135-SUM($O135:Y135))/Z$1,2)</f>
        <v>21605.63</v>
      </c>
      <c r="AA135" s="1">
        <f t="shared" si="53"/>
        <v>259267.64</v>
      </c>
      <c r="AB135" s="1">
        <f t="shared" si="54"/>
        <v>675</v>
      </c>
      <c r="AC135" s="1">
        <f>VLOOKUP(D135,Oct_FY2425_FTE!D:F,3,0)</f>
        <v>675</v>
      </c>
      <c r="AD135" s="1">
        <f t="shared" ref="AD135" si="56">AA135-SUM(O135:Z135)</f>
        <v>0</v>
      </c>
    </row>
    <row r="136" spans="1:30" x14ac:dyDescent="0.25">
      <c r="A136" s="1" t="s">
        <v>225</v>
      </c>
      <c r="B136" s="1" t="s">
        <v>243</v>
      </c>
      <c r="C136" s="1" t="s">
        <v>244</v>
      </c>
      <c r="D136" s="1" t="s">
        <v>249</v>
      </c>
      <c r="E136" s="1" t="s">
        <v>250</v>
      </c>
      <c r="F136" s="1" t="s">
        <v>597</v>
      </c>
      <c r="O136" s="1">
        <v>4481.17</v>
      </c>
      <c r="P136" s="1">
        <f>ROUND(($AA136-SUM($O136:O136))/P$1,2)</f>
        <v>4481.17</v>
      </c>
      <c r="Q136" s="1">
        <f>ROUND(($AA136-SUM($O136:P136))/Q$1,2)</f>
        <v>4481.17</v>
      </c>
      <c r="R136" s="1">
        <f>ROUND(($AA136-SUM($O136:Q136))/R$1,2)</f>
        <v>4481.17</v>
      </c>
      <c r="S136" s="1">
        <f>ROUND(($AA136-SUM($O136:R136))/S$1,2)</f>
        <v>4481.17</v>
      </c>
      <c r="T136" s="1">
        <f>ROUND(($AA136-SUM($O136:S136))/T$1,2)</f>
        <v>4481.17</v>
      </c>
      <c r="U136" s="1">
        <f>ROUND(($AA136-SUM($O136:T136))/U$1,2)</f>
        <v>4481.17</v>
      </c>
      <c r="V136" s="1">
        <f>ROUND(($AA136-SUM($O136:U136))/V$1,2)</f>
        <v>4481.17</v>
      </c>
      <c r="W136" s="1">
        <f>ROUND(($AA136-SUM($O136:V136))/W$1,2)</f>
        <v>4481.17</v>
      </c>
      <c r="X136" s="1">
        <f>ROUND(($AA136-SUM($O136:W136))/X$1,2)</f>
        <v>4481.17</v>
      </c>
      <c r="Y136" s="1">
        <f>ROUND(($AA136-SUM($O136:X136))/Y$1,2)</f>
        <v>4481.17</v>
      </c>
      <c r="Z136" s="1">
        <f>ROUND(($AA136-SUM($O136:Y136))/Z$1,2)</f>
        <v>4481.16</v>
      </c>
      <c r="AA136" s="1">
        <f t="shared" si="53"/>
        <v>53774.03</v>
      </c>
      <c r="AB136" s="1">
        <f t="shared" si="54"/>
        <v>140</v>
      </c>
      <c r="AC136" s="1">
        <f>VLOOKUP(D136,Oct_FY2425_FTE!D:F,3,0)</f>
        <v>140</v>
      </c>
      <c r="AD136" s="1">
        <f t="shared" si="47"/>
        <v>0</v>
      </c>
    </row>
    <row r="137" spans="1:30" x14ac:dyDescent="0.25">
      <c r="A137" s="1" t="s">
        <v>225</v>
      </c>
      <c r="B137" s="1" t="s">
        <v>243</v>
      </c>
      <c r="C137" s="1" t="s">
        <v>244</v>
      </c>
      <c r="D137" s="1" t="s">
        <v>251</v>
      </c>
      <c r="E137" s="1" t="s">
        <v>252</v>
      </c>
      <c r="F137" s="1" t="s">
        <v>597</v>
      </c>
      <c r="O137" s="1">
        <v>2960.77</v>
      </c>
      <c r="P137" s="1">
        <f>ROUND(($AA137-SUM($O137:O137))/P$1,2)</f>
        <v>2960.77</v>
      </c>
      <c r="Q137" s="1">
        <f>ROUND(($AA137-SUM($O137:P137))/Q$1,2)</f>
        <v>2960.77</v>
      </c>
      <c r="R137" s="1">
        <f>ROUND(($AA137-SUM($O137:Q137))/R$1,2)</f>
        <v>2960.77</v>
      </c>
      <c r="S137" s="1">
        <f>ROUND(($AA137-SUM($O137:R137))/S$1,2)</f>
        <v>2960.77</v>
      </c>
      <c r="T137" s="1">
        <f>ROUND(($AA137-SUM($O137:S137))/T$1,2)</f>
        <v>2960.77</v>
      </c>
      <c r="U137" s="1">
        <f>ROUND(($AA137-SUM($O137:T137))/U$1,2)</f>
        <v>2960.78</v>
      </c>
      <c r="V137" s="1">
        <f>ROUND(($AA137-SUM($O137:U137))/V$1,2)</f>
        <v>2960.77</v>
      </c>
      <c r="W137" s="1">
        <f>ROUND(($AA137-SUM($O137:V137))/W$1,2)</f>
        <v>2960.78</v>
      </c>
      <c r="X137" s="1">
        <f>ROUND(($AA137-SUM($O137:W137))/X$1,2)</f>
        <v>2960.77</v>
      </c>
      <c r="Y137" s="1">
        <f>ROUND(($AA137-SUM($O137:X137))/Y$1,2)</f>
        <v>2960.78</v>
      </c>
      <c r="Z137" s="1">
        <f>ROUND(($AA137-SUM($O137:Y137))/Z$1,2)</f>
        <v>2960.77</v>
      </c>
      <c r="AA137" s="1">
        <f t="shared" si="53"/>
        <v>35529.269999999997</v>
      </c>
      <c r="AB137" s="1">
        <f t="shared" si="54"/>
        <v>92.5</v>
      </c>
      <c r="AC137" s="1">
        <f>VLOOKUP(D137,Oct_FY2425_FTE!D:F,3,0)</f>
        <v>92.5</v>
      </c>
      <c r="AD137" s="1">
        <f t="shared" si="47"/>
        <v>0</v>
      </c>
    </row>
    <row r="138" spans="1:30" x14ac:dyDescent="0.25">
      <c r="A138" s="1" t="s">
        <v>225</v>
      </c>
      <c r="B138" s="1" t="s">
        <v>243</v>
      </c>
      <c r="C138" s="1" t="s">
        <v>244</v>
      </c>
      <c r="D138" s="1" t="s">
        <v>581</v>
      </c>
      <c r="E138" s="1" t="s">
        <v>494</v>
      </c>
      <c r="F138" s="1" t="s">
        <v>597</v>
      </c>
      <c r="O138" s="1">
        <v>6817.78</v>
      </c>
      <c r="P138" s="1">
        <f>ROUND(($AA138-SUM($O138:O138))/P$1,2)</f>
        <v>6817.78</v>
      </c>
      <c r="Q138" s="1">
        <f>ROUND(($AA138-SUM($O138:P138))/Q$1,2)</f>
        <v>6817.78</v>
      </c>
      <c r="R138" s="1">
        <f>ROUND(($AA138-SUM($O138:Q138))/R$1,2)</f>
        <v>6817.78</v>
      </c>
      <c r="S138" s="1">
        <f>ROUND(($AA138-SUM($O138:R138))/S$1,2)</f>
        <v>6817.78</v>
      </c>
      <c r="T138" s="1">
        <f>ROUND(($AA138-SUM($O138:S138))/T$1,2)</f>
        <v>6817.78</v>
      </c>
      <c r="U138" s="1">
        <f>ROUND(($AA138-SUM($O138:T138))/U$1,2)</f>
        <v>6817.78</v>
      </c>
      <c r="V138" s="1">
        <f>ROUND(($AA138-SUM($O138:U138))/V$1,2)</f>
        <v>6817.78</v>
      </c>
      <c r="W138" s="1">
        <f>ROUND(($AA138-SUM($O138:V138))/W$1,2)</f>
        <v>6817.78</v>
      </c>
      <c r="X138" s="1">
        <f>ROUND(($AA138-SUM($O138:W138))/X$1,2)</f>
        <v>6817.77</v>
      </c>
      <c r="Y138" s="1">
        <f>ROUND(($AA138-SUM($O138:X138))/Y$1,2)</f>
        <v>6817.78</v>
      </c>
      <c r="Z138" s="1">
        <f>ROUND(($AA138-SUM($O138:Y138))/Z$1,2)</f>
        <v>6817.77</v>
      </c>
      <c r="AA138" s="1">
        <f t="shared" si="53"/>
        <v>81813.34</v>
      </c>
      <c r="AB138" s="1">
        <f t="shared" si="54"/>
        <v>213</v>
      </c>
      <c r="AC138" s="1">
        <f>VLOOKUP(D138,Oct_FY2425_FTE!D:F,3,0)</f>
        <v>213</v>
      </c>
      <c r="AD138" s="1">
        <f t="shared" ref="AD138" si="57">AA138-SUM(O138:Z138)</f>
        <v>0</v>
      </c>
    </row>
    <row r="139" spans="1:30" x14ac:dyDescent="0.25">
      <c r="A139" s="1" t="s">
        <v>225</v>
      </c>
      <c r="B139" s="1" t="s">
        <v>243</v>
      </c>
      <c r="C139" s="1" t="s">
        <v>244</v>
      </c>
      <c r="D139" s="3" t="s">
        <v>1060</v>
      </c>
      <c r="E139" s="1" t="s">
        <v>1095</v>
      </c>
      <c r="F139" s="1" t="s">
        <v>597</v>
      </c>
      <c r="O139" s="1">
        <v>3648.95</v>
      </c>
      <c r="P139" s="1">
        <f>ROUND(($AA139-SUM($O139:O139))/P$1,2)</f>
        <v>3648.95</v>
      </c>
      <c r="Q139" s="1">
        <f>ROUND(($AA139-SUM($O139:P139))/Q$1,2)</f>
        <v>3648.95</v>
      </c>
      <c r="R139" s="1">
        <f>ROUND(($AA139-SUM($O139:Q139))/R$1,2)</f>
        <v>3648.95</v>
      </c>
      <c r="S139" s="1">
        <f>ROUND(($AA139-SUM($O139:R139))/S$1,2)</f>
        <v>3648.95</v>
      </c>
      <c r="T139" s="1">
        <f>ROUND(($AA139-SUM($O139:S139))/T$1,2)</f>
        <v>3648.95</v>
      </c>
      <c r="U139" s="1">
        <f>ROUND(($AA139-SUM($O139:T139))/U$1,2)</f>
        <v>3648.95</v>
      </c>
      <c r="V139" s="1">
        <f>ROUND(($AA139-SUM($O139:U139))/V$1,2)</f>
        <v>3648.95</v>
      </c>
      <c r="W139" s="1">
        <f>ROUND(($AA139-SUM($O139:V139))/W$1,2)</f>
        <v>3648.96</v>
      </c>
      <c r="X139" s="1">
        <f>ROUND(($AA139-SUM($O139:W139))/X$1,2)</f>
        <v>3648.95</v>
      </c>
      <c r="Y139" s="1">
        <f>ROUND(($AA139-SUM($O139:X139))/Y$1,2)</f>
        <v>3648.96</v>
      </c>
      <c r="Z139" s="1">
        <f>ROUND(($AA139-SUM($O139:Y139))/Z$1,2)</f>
        <v>3648.95</v>
      </c>
      <c r="AA139" s="1">
        <f t="shared" si="53"/>
        <v>43787.42</v>
      </c>
      <c r="AB139" s="1">
        <f t="shared" si="54"/>
        <v>114</v>
      </c>
      <c r="AC139" s="1">
        <f>VLOOKUP(D139,Oct_FY2425_FTE!D:F,3,0)</f>
        <v>114</v>
      </c>
      <c r="AD139" s="1">
        <f t="shared" ref="AD139" si="58">AA139-SUM(O139:Z139)</f>
        <v>0</v>
      </c>
    </row>
    <row r="140" spans="1:30" x14ac:dyDescent="0.25">
      <c r="A140" s="1" t="s">
        <v>225</v>
      </c>
      <c r="B140" s="1" t="s">
        <v>243</v>
      </c>
      <c r="C140" s="1" t="s">
        <v>244</v>
      </c>
      <c r="D140" s="1" t="s">
        <v>253</v>
      </c>
      <c r="E140" s="1" t="s">
        <v>254</v>
      </c>
      <c r="F140" s="1" t="s">
        <v>596</v>
      </c>
      <c r="O140" s="1">
        <v>7641.99</v>
      </c>
      <c r="P140" s="1">
        <f>ROUND(($AA140-SUM($O140:O140))/P$1,2)</f>
        <v>7641.99</v>
      </c>
      <c r="Q140" s="1">
        <f>ROUND(($AA140-SUM($O140:P140))/Q$1,2)</f>
        <v>7641.99</v>
      </c>
      <c r="R140" s="1">
        <f>ROUND(($AA140-SUM($O140:Q140))/R$1,2)</f>
        <v>7641.99</v>
      </c>
      <c r="S140" s="1">
        <f>ROUND(($AA140-SUM($O140:R140))/S$1,2)</f>
        <v>7642</v>
      </c>
      <c r="T140" s="1">
        <f>ROUND(($AA140-SUM($O140:S140))/T$1,2)</f>
        <v>7641.99</v>
      </c>
      <c r="U140" s="1">
        <f>ROUND(($AA140-SUM($O140:T140))/U$1,2)</f>
        <v>7642</v>
      </c>
      <c r="V140" s="1">
        <f>ROUND(($AA140-SUM($O140:U140))/V$1,2)</f>
        <v>7641.99</v>
      </c>
      <c r="W140" s="1">
        <f>ROUND(($AA140-SUM($O140:V140))/W$1,2)</f>
        <v>7642</v>
      </c>
      <c r="X140" s="1">
        <f>ROUND(($AA140-SUM($O140:W140))/X$1,2)</f>
        <v>7641.99</v>
      </c>
      <c r="Y140" s="1">
        <f>ROUND(($AA140-SUM($O140:X140))/Y$1,2)</f>
        <v>7642</v>
      </c>
      <c r="Z140" s="1">
        <f>ROUND(($AA140-SUM($O140:Y140))/Z$1,2)</f>
        <v>7641.99</v>
      </c>
      <c r="AA140" s="1">
        <f t="shared" si="53"/>
        <v>91703.92</v>
      </c>
      <c r="AB140" s="1">
        <f t="shared" si="54"/>
        <v>238.75</v>
      </c>
      <c r="AC140" s="1">
        <f>VLOOKUP(D140,Oct_FY2425_FTE!D:F,3,0)</f>
        <v>477.5</v>
      </c>
      <c r="AD140" s="1">
        <f>AA140-SUM(O140:Z140)</f>
        <v>0</v>
      </c>
    </row>
    <row r="141" spans="1:30" x14ac:dyDescent="0.25">
      <c r="A141" s="1" t="s">
        <v>225</v>
      </c>
      <c r="B141" s="1" t="s">
        <v>243</v>
      </c>
      <c r="C141" s="1" t="s">
        <v>244</v>
      </c>
      <c r="D141" s="1" t="s">
        <v>517</v>
      </c>
      <c r="E141" s="1" t="s">
        <v>518</v>
      </c>
      <c r="F141" s="1" t="s">
        <v>597</v>
      </c>
      <c r="O141" s="1">
        <v>31208.14</v>
      </c>
      <c r="P141" s="1">
        <f>ROUND(($AA141-SUM($O141:O141))/P$1,2)</f>
        <v>31208.14</v>
      </c>
      <c r="Q141" s="1">
        <f>ROUND(($AA141-SUM($O141:P141))/Q$1,2)</f>
        <v>31208.14</v>
      </c>
      <c r="R141" s="1">
        <f>ROUND(($AA141-SUM($O141:Q141))/R$1,2)</f>
        <v>31208.14</v>
      </c>
      <c r="S141" s="1">
        <f>ROUND(($AA141-SUM($O141:R141))/S$1,2)</f>
        <v>31208.14</v>
      </c>
      <c r="T141" s="1">
        <f>ROUND(($AA141-SUM($O141:S141))/T$1,2)</f>
        <v>31208.14</v>
      </c>
      <c r="U141" s="1">
        <f>ROUND(($AA141-SUM($O141:T141))/U$1,2)</f>
        <v>31208.14</v>
      </c>
      <c r="V141" s="1">
        <f>ROUND(($AA141-SUM($O141:U141))/V$1,2)</f>
        <v>31208.14</v>
      </c>
      <c r="W141" s="1">
        <f>ROUND(($AA141-SUM($O141:V141))/W$1,2)</f>
        <v>31208.15</v>
      </c>
      <c r="X141" s="1">
        <f>ROUND(($AA141-SUM($O141:W141))/X$1,2)</f>
        <v>31208.14</v>
      </c>
      <c r="Y141" s="1">
        <f>ROUND(($AA141-SUM($O141:X141))/Y$1,2)</f>
        <v>31208.15</v>
      </c>
      <c r="Z141" s="1">
        <f>ROUND(($AA141-SUM($O141:Y141))/Z$1,2)</f>
        <v>31208.14</v>
      </c>
      <c r="AA141" s="1">
        <f t="shared" si="53"/>
        <v>374497.7</v>
      </c>
      <c r="AB141" s="1">
        <f t="shared" si="54"/>
        <v>975</v>
      </c>
      <c r="AC141" s="1">
        <f>VLOOKUP(D141,Oct_FY2425_FTE!D:F,3,0)</f>
        <v>975</v>
      </c>
      <c r="AD141" s="1">
        <f>AA141-SUM(O141:Z141)</f>
        <v>0</v>
      </c>
    </row>
    <row r="142" spans="1:30" s="12" customFormat="1" x14ac:dyDescent="0.25">
      <c r="A142" s="12" t="s">
        <v>21</v>
      </c>
      <c r="B142" s="12" t="s">
        <v>243</v>
      </c>
      <c r="C142" s="12" t="s">
        <v>244</v>
      </c>
      <c r="E142" s="12" t="s">
        <v>22</v>
      </c>
      <c r="F142" s="35"/>
      <c r="J142" s="12" t="s">
        <v>225</v>
      </c>
      <c r="K142" s="16" t="str">
        <f>B142</f>
        <v>1010</v>
      </c>
      <c r="L142" s="12" t="s">
        <v>255</v>
      </c>
      <c r="M142" s="12" t="s">
        <v>256</v>
      </c>
      <c r="N142" s="12" t="s">
        <v>645</v>
      </c>
      <c r="O142" s="12">
        <v>85910.409999999989</v>
      </c>
      <c r="P142" s="12">
        <f t="shared" ref="P142:Y142" si="59">SUM(P133:P141)</f>
        <v>85910.409999999989</v>
      </c>
      <c r="Q142" s="12">
        <f t="shared" si="59"/>
        <v>85910.409999999989</v>
      </c>
      <c r="R142" s="12">
        <f t="shared" si="59"/>
        <v>85910.399999999994</v>
      </c>
      <c r="S142" s="12">
        <f t="shared" si="59"/>
        <v>85910.419999999984</v>
      </c>
      <c r="T142" s="12">
        <f t="shared" si="59"/>
        <v>85910.389999999985</v>
      </c>
      <c r="U142" s="12">
        <f t="shared" si="59"/>
        <v>85910.44</v>
      </c>
      <c r="V142" s="12">
        <f t="shared" si="59"/>
        <v>85910.389999999985</v>
      </c>
      <c r="W142" s="12">
        <f t="shared" si="59"/>
        <v>85910.459999999992</v>
      </c>
      <c r="X142" s="12">
        <f t="shared" si="59"/>
        <v>85910.38</v>
      </c>
      <c r="Y142" s="12">
        <f t="shared" si="59"/>
        <v>85910.459999999992</v>
      </c>
      <c r="Z142" s="12">
        <f t="shared" ref="Z142" si="60">SUM(Z133:Z141)</f>
        <v>85910.37</v>
      </c>
      <c r="AA142" s="12">
        <f t="shared" si="40"/>
        <v>1030924.9399999998</v>
      </c>
      <c r="AB142" s="8">
        <f>SUM(AB133:AB141)</f>
        <v>2684</v>
      </c>
      <c r="AC142" s="8">
        <f>SUM(AC133:AC141)</f>
        <v>3158.5</v>
      </c>
      <c r="AD142" s="12">
        <f t="shared" si="47"/>
        <v>0</v>
      </c>
    </row>
    <row r="143" spans="1:30" x14ac:dyDescent="0.25">
      <c r="A143" s="1" t="s">
        <v>225</v>
      </c>
      <c r="B143" s="1" t="s">
        <v>259</v>
      </c>
      <c r="C143" s="1" t="s">
        <v>260</v>
      </c>
      <c r="D143" s="27" t="s">
        <v>650</v>
      </c>
      <c r="E143" s="1" t="s">
        <v>261</v>
      </c>
      <c r="F143" s="1" t="s">
        <v>597</v>
      </c>
      <c r="O143" s="1">
        <v>20069.240000000002</v>
      </c>
      <c r="P143" s="1">
        <f>ROUND(($AA143-SUM($O143:O143))/P$1,2)</f>
        <v>20069.240000000002</v>
      </c>
      <c r="Q143" s="1">
        <f>ROUND(($AA143-SUM($O143:P143))/Q$1,2)</f>
        <v>20069.240000000002</v>
      </c>
      <c r="R143" s="1">
        <f>ROUND(($AA143-SUM($O143:Q143))/R$1,2)</f>
        <v>20069.23</v>
      </c>
      <c r="S143" s="1">
        <f>ROUND(($AA143-SUM($O143:R143))/S$1,2)</f>
        <v>20069.240000000002</v>
      </c>
      <c r="T143" s="1">
        <f>ROUND(($AA143-SUM($O143:S143))/T$1,2)</f>
        <v>20069.23</v>
      </c>
      <c r="U143" s="1">
        <f>ROUND(($AA143-SUM($O143:T143))/U$1,2)</f>
        <v>20069.240000000002</v>
      </c>
      <c r="V143" s="1">
        <f>ROUND(($AA143-SUM($O143:U143))/V$1,2)</f>
        <v>20069.23</v>
      </c>
      <c r="W143" s="1">
        <f>ROUND(($AA143-SUM($O143:V143))/W$1,2)</f>
        <v>20069.240000000002</v>
      </c>
      <c r="X143" s="1">
        <f>ROUND(($AA143-SUM($O143:W143))/X$1,2)</f>
        <v>20069.23</v>
      </c>
      <c r="Y143" s="1">
        <f>ROUND(($AA143-SUM($O143:X143))/Y$1,2)</f>
        <v>20069.240000000002</v>
      </c>
      <c r="Z143" s="1">
        <f>ROUND(($AA143-SUM($O143:Y143))/Z$1,2)</f>
        <v>20069.23</v>
      </c>
      <c r="AA143" s="1">
        <f>IF(F143="NO",ROUND($AC143*AB$293,2),ROUND($AC143/2*AB$293,2))</f>
        <v>240830.83</v>
      </c>
      <c r="AB143" s="1">
        <f>IF(F143="NO",AC143,AC143/2)</f>
        <v>627</v>
      </c>
      <c r="AC143" s="1">
        <f>VLOOKUP(D143,Oct_FY2425_FTE!D:F,3,0)</f>
        <v>627</v>
      </c>
      <c r="AD143" s="1">
        <f t="shared" si="47"/>
        <v>0</v>
      </c>
    </row>
    <row r="144" spans="1:30" x14ac:dyDescent="0.25">
      <c r="A144" s="1" t="s">
        <v>225</v>
      </c>
      <c r="B144" s="1" t="s">
        <v>259</v>
      </c>
      <c r="C144" s="1" t="s">
        <v>260</v>
      </c>
      <c r="D144" s="1" t="s">
        <v>983</v>
      </c>
      <c r="E144" s="1" t="s">
        <v>262</v>
      </c>
      <c r="F144" s="1" t="s">
        <v>597</v>
      </c>
      <c r="O144" s="1">
        <v>94584.67</v>
      </c>
      <c r="P144" s="1">
        <f>ROUND(($AA144-SUM($O144:O144))/P$1,2)</f>
        <v>94584.67</v>
      </c>
      <c r="Q144" s="1">
        <f>ROUND(($AA144-SUM($O144:P144))/Q$1,2)</f>
        <v>94584.68</v>
      </c>
      <c r="R144" s="1">
        <f>ROUND(($AA144-SUM($O144:Q144))/R$1,2)</f>
        <v>94584.67</v>
      </c>
      <c r="S144" s="1">
        <f>ROUND(($AA144-SUM($O144:R144))/S$1,2)</f>
        <v>94584.68</v>
      </c>
      <c r="T144" s="1">
        <f>ROUND(($AA144-SUM($O144:S144))/T$1,2)</f>
        <v>94584.67</v>
      </c>
      <c r="U144" s="1">
        <f>ROUND(($AA144-SUM($O144:T144))/U$1,2)</f>
        <v>94584.68</v>
      </c>
      <c r="V144" s="1">
        <f>ROUND(($AA144-SUM($O144:U144))/V$1,2)</f>
        <v>94584.67</v>
      </c>
      <c r="W144" s="1">
        <f>ROUND(($AA144-SUM($O144:V144))/W$1,2)</f>
        <v>94584.68</v>
      </c>
      <c r="X144" s="1">
        <f>ROUND(($AA144-SUM($O144:W144))/X$1,2)</f>
        <v>94584.67</v>
      </c>
      <c r="Y144" s="1">
        <f>ROUND(($AA144-SUM($O144:X144))/Y$1,2)</f>
        <v>94584.68</v>
      </c>
      <c r="Z144" s="1">
        <f>ROUND(($AA144-SUM($O144:Y144))/Z$1,2)</f>
        <v>94584.67</v>
      </c>
      <c r="AA144" s="1">
        <f>IF(F144="NO",ROUND($AC144*AB$293,2),ROUND($AC144/2*AB$293,2))</f>
        <v>1135016.0900000001</v>
      </c>
      <c r="AB144" s="1">
        <f>IF(F144="NO",AC144,AC144/2)</f>
        <v>2955</v>
      </c>
      <c r="AC144" s="1">
        <f>1894.5+445+615.5</f>
        <v>2955</v>
      </c>
      <c r="AD144" s="1">
        <f t="shared" si="47"/>
        <v>0</v>
      </c>
    </row>
    <row r="145" spans="1:30" s="12" customFormat="1" x14ac:dyDescent="0.25">
      <c r="A145" s="12" t="s">
        <v>21</v>
      </c>
      <c r="B145" s="12" t="s">
        <v>259</v>
      </c>
      <c r="C145" s="12" t="s">
        <v>260</v>
      </c>
      <c r="E145" s="12" t="s">
        <v>22</v>
      </c>
      <c r="F145" s="35"/>
      <c r="J145" s="12" t="s">
        <v>225</v>
      </c>
      <c r="K145" s="16" t="str">
        <f>B145</f>
        <v>1040</v>
      </c>
      <c r="L145" s="12" t="s">
        <v>263</v>
      </c>
      <c r="M145" s="12" t="s">
        <v>264</v>
      </c>
      <c r="N145" s="12" t="s">
        <v>25</v>
      </c>
      <c r="O145" s="12">
        <v>114653.91</v>
      </c>
      <c r="P145" s="12">
        <f t="shared" ref="P145:Y145" si="61">SUM(P143:P144)</f>
        <v>114653.91</v>
      </c>
      <c r="Q145" s="12">
        <f t="shared" si="61"/>
        <v>114653.92</v>
      </c>
      <c r="R145" s="12">
        <f t="shared" si="61"/>
        <v>114653.9</v>
      </c>
      <c r="S145" s="12">
        <f t="shared" si="61"/>
        <v>114653.92</v>
      </c>
      <c r="T145" s="12">
        <f t="shared" si="61"/>
        <v>114653.9</v>
      </c>
      <c r="U145" s="12">
        <f t="shared" si="61"/>
        <v>114653.92</v>
      </c>
      <c r="V145" s="12">
        <f t="shared" si="61"/>
        <v>114653.9</v>
      </c>
      <c r="W145" s="12">
        <f t="shared" si="61"/>
        <v>114653.92</v>
      </c>
      <c r="X145" s="12">
        <f t="shared" si="61"/>
        <v>114653.9</v>
      </c>
      <c r="Y145" s="12">
        <f t="shared" si="61"/>
        <v>114653.92</v>
      </c>
      <c r="Z145" s="12">
        <f t="shared" ref="Z145" si="62">SUM(Z143:Z144)</f>
        <v>114653.9</v>
      </c>
      <c r="AA145" s="12">
        <f t="shared" si="40"/>
        <v>1375846.92</v>
      </c>
      <c r="AB145" s="8">
        <f>SUM(AB143:AB144)</f>
        <v>3582</v>
      </c>
      <c r="AC145" s="8">
        <f>SUM(AC143:AC144)</f>
        <v>3582</v>
      </c>
      <c r="AD145" s="12">
        <f t="shared" si="47"/>
        <v>0</v>
      </c>
    </row>
    <row r="146" spans="1:30" x14ac:dyDescent="0.25">
      <c r="A146" s="1" t="s">
        <v>225</v>
      </c>
      <c r="B146" s="1" t="s">
        <v>265</v>
      </c>
      <c r="C146" s="1" t="s">
        <v>266</v>
      </c>
      <c r="D146" s="1" t="s">
        <v>662</v>
      </c>
      <c r="E146" s="1" t="s">
        <v>267</v>
      </c>
      <c r="F146" s="1" t="s">
        <v>597</v>
      </c>
      <c r="O146" s="1">
        <v>35748.300000000003</v>
      </c>
      <c r="P146" s="1">
        <v>35766.1</v>
      </c>
      <c r="Q146" s="1">
        <v>35766.1</v>
      </c>
      <c r="R146" s="1">
        <v>35766.1</v>
      </c>
      <c r="S146" s="1">
        <v>35766.1</v>
      </c>
      <c r="T146" s="1">
        <v>35766.1</v>
      </c>
      <c r="U146" s="1">
        <v>35524.620000000003</v>
      </c>
      <c r="V146" s="1">
        <v>35524.620000000003</v>
      </c>
      <c r="W146" s="1">
        <v>35524.620000000003</v>
      </c>
      <c r="X146" s="1">
        <v>35524.61</v>
      </c>
      <c r="Y146" s="1">
        <v>35524.620000000003</v>
      </c>
      <c r="Z146" s="1">
        <f>ROUND(($AA146-SUM($O146:Y146))/Z$1,2)</f>
        <v>29924.23</v>
      </c>
      <c r="AA146" s="1">
        <f>IF(F146="NO",ROUND($AC146*AB$293,2),ROUND($AC146/2*AB$293,2))</f>
        <v>422126.12</v>
      </c>
      <c r="AB146" s="1">
        <f>IF(F146="NO",AC146,AC146/2)</f>
        <v>1099</v>
      </c>
      <c r="AC146" s="1">
        <f>559+540</f>
        <v>1099</v>
      </c>
      <c r="AD146" s="1">
        <f t="shared" si="47"/>
        <v>0</v>
      </c>
    </row>
    <row r="147" spans="1:30" s="12" customFormat="1" x14ac:dyDescent="0.25">
      <c r="A147" s="12" t="s">
        <v>21</v>
      </c>
      <c r="B147" s="12" t="s">
        <v>265</v>
      </c>
      <c r="C147" s="12" t="s">
        <v>266</v>
      </c>
      <c r="E147" s="12" t="s">
        <v>22</v>
      </c>
      <c r="F147" s="35"/>
      <c r="J147" s="12" t="s">
        <v>225</v>
      </c>
      <c r="K147" s="16" t="str">
        <f>B147</f>
        <v>1080</v>
      </c>
      <c r="L147" s="12" t="s">
        <v>268</v>
      </c>
      <c r="M147" s="12" t="s">
        <v>269</v>
      </c>
      <c r="N147" s="12" t="s">
        <v>40</v>
      </c>
      <c r="O147" s="12">
        <v>35748.300000000003</v>
      </c>
      <c r="P147" s="12">
        <f t="shared" ref="P147:Y147" si="63">SUM(P146:P146)</f>
        <v>35766.1</v>
      </c>
      <c r="Q147" s="12">
        <f t="shared" si="63"/>
        <v>35766.1</v>
      </c>
      <c r="R147" s="12">
        <f t="shared" si="63"/>
        <v>35766.1</v>
      </c>
      <c r="S147" s="12">
        <f t="shared" si="63"/>
        <v>35766.1</v>
      </c>
      <c r="T147" s="12">
        <f t="shared" si="63"/>
        <v>35766.1</v>
      </c>
      <c r="U147" s="12">
        <f t="shared" si="63"/>
        <v>35524.620000000003</v>
      </c>
      <c r="V147" s="12">
        <f t="shared" si="63"/>
        <v>35524.620000000003</v>
      </c>
      <c r="W147" s="12">
        <f t="shared" si="63"/>
        <v>35524.620000000003</v>
      </c>
      <c r="X147" s="12">
        <f t="shared" si="63"/>
        <v>35524.61</v>
      </c>
      <c r="Y147" s="12">
        <f t="shared" si="63"/>
        <v>35524.620000000003</v>
      </c>
      <c r="Z147" s="12">
        <f t="shared" ref="Z147" si="64">SUM(Z146:Z146)</f>
        <v>29924.23</v>
      </c>
      <c r="AA147" s="12">
        <f t="shared" si="40"/>
        <v>422126.12</v>
      </c>
      <c r="AB147" s="8">
        <f>SUM(AB146:AB146)</f>
        <v>1099</v>
      </c>
      <c r="AC147" s="8">
        <f>SUM(AC146:AC146)</f>
        <v>1099</v>
      </c>
      <c r="AD147" s="12">
        <f t="shared" si="47"/>
        <v>0</v>
      </c>
    </row>
    <row r="148" spans="1:30" x14ac:dyDescent="0.25">
      <c r="A148" s="1" t="s">
        <v>225</v>
      </c>
      <c r="B148" s="1" t="s">
        <v>270</v>
      </c>
      <c r="C148" s="1" t="s">
        <v>271</v>
      </c>
      <c r="D148" s="1" t="s">
        <v>272</v>
      </c>
      <c r="E148" s="1" t="s">
        <v>273</v>
      </c>
      <c r="F148" s="1" t="s">
        <v>597</v>
      </c>
      <c r="O148" s="1">
        <v>54222.15</v>
      </c>
      <c r="P148" s="1">
        <f>ROUND(($AA148-SUM($O148:O148))/P$1,2)</f>
        <v>54222.14</v>
      </c>
      <c r="Q148" s="1">
        <f>ROUND(($AA148-SUM($O148:P148))/Q$1,2)</f>
        <v>54222.15</v>
      </c>
      <c r="R148" s="1">
        <f>ROUND(($AA148-SUM($O148:Q148))/R$1,2)</f>
        <v>54222.14</v>
      </c>
      <c r="S148" s="1">
        <f>ROUND(($AA148-SUM($O148:R148))/S$1,2)</f>
        <v>54222.15</v>
      </c>
      <c r="T148" s="1">
        <f>ROUND(($AA148-SUM($O148:S148))/T$1,2)</f>
        <v>54222.14</v>
      </c>
      <c r="U148" s="1">
        <f>ROUND(($AA148-SUM($O148:T148))/U$1,2)</f>
        <v>54222.15</v>
      </c>
      <c r="V148" s="1">
        <f>ROUND(($AA148-SUM($O148:U148))/V$1,2)</f>
        <v>54222.14</v>
      </c>
      <c r="W148" s="1">
        <f>ROUND(($AA148-SUM($O148:V148))/W$1,2)</f>
        <v>54222.15</v>
      </c>
      <c r="X148" s="1">
        <f>ROUND(($AA148-SUM($O148:W148))/X$1,2)</f>
        <v>54222.14</v>
      </c>
      <c r="Y148" s="1">
        <f>ROUND(($AA148-SUM($O148:X148))/Y$1,2)</f>
        <v>54222.15</v>
      </c>
      <c r="Z148" s="1">
        <f>ROUND(($AA148-SUM($O148:Y148))/Z$1,2)</f>
        <v>54222.14</v>
      </c>
      <c r="AA148" s="1">
        <f t="shared" ref="AA148:AA156" si="65">IF(F148="NO",ROUND($AC148*AB$293,2),ROUND($AC148/2*AB$293,2))</f>
        <v>650665.74</v>
      </c>
      <c r="AB148" s="1">
        <f t="shared" ref="AB148:AB156" si="66">IF(F148="NO",AC148,AC148/2)</f>
        <v>1694</v>
      </c>
      <c r="AC148" s="1">
        <f>VLOOKUP(D148,Oct_FY2425_FTE!D:F,3,0)</f>
        <v>1694</v>
      </c>
      <c r="AD148" s="1">
        <f t="shared" si="47"/>
        <v>0</v>
      </c>
    </row>
    <row r="149" spans="1:30" x14ac:dyDescent="0.25">
      <c r="A149" s="1" t="s">
        <v>225</v>
      </c>
      <c r="B149" s="1" t="s">
        <v>270</v>
      </c>
      <c r="C149" s="1" t="s">
        <v>271</v>
      </c>
      <c r="D149" s="38" t="s">
        <v>669</v>
      </c>
      <c r="E149" s="39" t="s">
        <v>1001</v>
      </c>
      <c r="F149" s="1" t="s">
        <v>597</v>
      </c>
      <c r="O149" s="1">
        <v>16196.23</v>
      </c>
      <c r="P149" s="1">
        <f>ROUND(($AA149-SUM($O149:O149))/P$1,2)</f>
        <v>16196.22</v>
      </c>
      <c r="Q149" s="1">
        <f>ROUND(($AA149-SUM($O149:P149))/Q$1,2)</f>
        <v>16196.23</v>
      </c>
      <c r="R149" s="1">
        <f>ROUND(($AA149-SUM($O149:Q149))/R$1,2)</f>
        <v>16196.22</v>
      </c>
      <c r="S149" s="1">
        <f>ROUND(($AA149-SUM($O149:R149))/S$1,2)</f>
        <v>16196.23</v>
      </c>
      <c r="T149" s="1">
        <f>ROUND(($AA149-SUM($O149:S149))/T$1,2)</f>
        <v>16196.22</v>
      </c>
      <c r="U149" s="1">
        <f>ROUND(($AA149-SUM($O149:T149))/U$1,2)</f>
        <v>16196.23</v>
      </c>
      <c r="V149" s="1">
        <f>ROUND(($AA149-SUM($O149:U149))/V$1,2)</f>
        <v>16196.22</v>
      </c>
      <c r="W149" s="1">
        <f>ROUND(($AA149-SUM($O149:V149))/W$1,2)</f>
        <v>16196.23</v>
      </c>
      <c r="X149" s="1">
        <f>ROUND(($AA149-SUM($O149:W149))/X$1,2)</f>
        <v>16196.22</v>
      </c>
      <c r="Y149" s="1">
        <f>ROUND(($AA149-SUM($O149:X149))/Y$1,2)</f>
        <v>16196.23</v>
      </c>
      <c r="Z149" s="1">
        <f>ROUND(($AA149-SUM($O149:Y149))/Z$1,2)</f>
        <v>16196.22</v>
      </c>
      <c r="AA149" s="1">
        <f t="shared" si="65"/>
        <v>194354.7</v>
      </c>
      <c r="AB149" s="1">
        <f t="shared" si="66"/>
        <v>506</v>
      </c>
      <c r="AC149" s="1">
        <f>VLOOKUP(D149,Oct_FY2425_FTE!D:F,3,0)</f>
        <v>506</v>
      </c>
      <c r="AD149" s="1">
        <f t="shared" ref="AD149" si="67">AA149-SUM(O149:Z149)</f>
        <v>0</v>
      </c>
    </row>
    <row r="150" spans="1:30" x14ac:dyDescent="0.25">
      <c r="A150" s="1" t="s">
        <v>225</v>
      </c>
      <c r="B150" s="1" t="s">
        <v>270</v>
      </c>
      <c r="C150" s="1" t="s">
        <v>271</v>
      </c>
      <c r="D150" s="1" t="s">
        <v>274</v>
      </c>
      <c r="E150" s="1" t="s">
        <v>1103</v>
      </c>
      <c r="F150" s="1" t="s">
        <v>628</v>
      </c>
      <c r="O150" s="1">
        <v>19445.07</v>
      </c>
      <c r="P150" s="1">
        <f>ROUND(($AA150-SUM($O150:O150))/P$1,2)</f>
        <v>19445.07</v>
      </c>
      <c r="Q150" s="1">
        <f>ROUND(($AA150-SUM($O150:P150))/Q$1,2)</f>
        <v>19445.07</v>
      </c>
      <c r="R150" s="1">
        <f>ROUND(($AA150-SUM($O150:Q150))/R$1,2)</f>
        <v>19445.07</v>
      </c>
      <c r="S150" s="1">
        <f>ROUND(($AA150-SUM($O150:R150))/S$1,2)</f>
        <v>19445.07</v>
      </c>
      <c r="T150" s="1">
        <f>ROUND(($AA150-SUM($O150:S150))/T$1,2)</f>
        <v>19445.07</v>
      </c>
      <c r="U150" s="1">
        <f>ROUND(($AA150-SUM($O150:T150))/U$1,2)</f>
        <v>19445.080000000002</v>
      </c>
      <c r="V150" s="1">
        <f>ROUND(($AA150-SUM($O150:U150))/V$1,2)</f>
        <v>19445.07</v>
      </c>
      <c r="W150" s="1">
        <f>ROUND(($AA150-SUM($O150:V150))/W$1,2)</f>
        <v>19445.080000000002</v>
      </c>
      <c r="X150" s="1">
        <f>ROUND(($AA150-SUM($O150:W150))/X$1,2)</f>
        <v>19445.07</v>
      </c>
      <c r="Y150" s="1">
        <f>ROUND(($AA150-SUM($O150:X150))/Y$1,2)</f>
        <v>19445.080000000002</v>
      </c>
      <c r="Z150" s="1">
        <f>ROUND(($AA150-SUM($O150:Y150))/Z$1,2)</f>
        <v>19445.07</v>
      </c>
      <c r="AA150" s="1">
        <f t="shared" si="65"/>
        <v>233340.87</v>
      </c>
      <c r="AB150" s="1">
        <f t="shared" si="66"/>
        <v>607.5</v>
      </c>
      <c r="AC150" s="1">
        <f>VLOOKUP(D150,Oct_FY2425_FTE!D:F,3,0)</f>
        <v>607.5</v>
      </c>
      <c r="AD150" s="1">
        <f t="shared" si="47"/>
        <v>0</v>
      </c>
    </row>
    <row r="151" spans="1:30" x14ac:dyDescent="0.25">
      <c r="A151" s="1" t="s">
        <v>225</v>
      </c>
      <c r="B151" s="1" t="s">
        <v>270</v>
      </c>
      <c r="C151" s="1" t="s">
        <v>271</v>
      </c>
      <c r="D151" s="1" t="s">
        <v>562</v>
      </c>
      <c r="E151" s="1" t="s">
        <v>1104</v>
      </c>
      <c r="F151" s="1" t="s">
        <v>597</v>
      </c>
      <c r="O151" s="1">
        <v>12931.37</v>
      </c>
      <c r="P151" s="1">
        <f>ROUND(($AA151-SUM($O151:O151))/P$1,2)</f>
        <v>12931.37</v>
      </c>
      <c r="Q151" s="1">
        <f>ROUND(($AA151-SUM($O151:P151))/Q$1,2)</f>
        <v>12931.37</v>
      </c>
      <c r="R151" s="1">
        <f>ROUND(($AA151-SUM($O151:Q151))/R$1,2)</f>
        <v>12931.37</v>
      </c>
      <c r="S151" s="1">
        <f>ROUND(($AA151-SUM($O151:R151))/S$1,2)</f>
        <v>12931.38</v>
      </c>
      <c r="T151" s="1">
        <f>ROUND(($AA151-SUM($O151:S151))/T$1,2)</f>
        <v>12931.37</v>
      </c>
      <c r="U151" s="1">
        <f>ROUND(($AA151-SUM($O151:T151))/U$1,2)</f>
        <v>12931.38</v>
      </c>
      <c r="V151" s="1">
        <f>ROUND(($AA151-SUM($O151:U151))/V$1,2)</f>
        <v>12931.37</v>
      </c>
      <c r="W151" s="1">
        <f>ROUND(($AA151-SUM($O151:V151))/W$1,2)</f>
        <v>12931.38</v>
      </c>
      <c r="X151" s="1">
        <f>ROUND(($AA151-SUM($O151:W151))/X$1,2)</f>
        <v>12931.37</v>
      </c>
      <c r="Y151" s="1">
        <f>ROUND(($AA151-SUM($O151:X151))/Y$1,2)</f>
        <v>12931.38</v>
      </c>
      <c r="Z151" s="1">
        <f>ROUND(($AA151-SUM($O151:Y151))/Z$1,2)</f>
        <v>12931.37</v>
      </c>
      <c r="AA151" s="1">
        <f t="shared" si="65"/>
        <v>155176.48000000001</v>
      </c>
      <c r="AB151" s="1">
        <f t="shared" si="66"/>
        <v>404</v>
      </c>
      <c r="AC151" s="1">
        <f>VLOOKUP(D151,Oct_FY2425_FTE!D:F,3,0)</f>
        <v>404</v>
      </c>
      <c r="AD151" s="1">
        <f t="shared" si="47"/>
        <v>0</v>
      </c>
    </row>
    <row r="152" spans="1:30" x14ac:dyDescent="0.25">
      <c r="A152" s="1" t="s">
        <v>225</v>
      </c>
      <c r="B152" s="1" t="s">
        <v>270</v>
      </c>
      <c r="C152" s="1" t="s">
        <v>271</v>
      </c>
      <c r="D152" s="3" t="s">
        <v>1061</v>
      </c>
      <c r="E152" s="1" t="s">
        <v>1096</v>
      </c>
      <c r="F152" s="1" t="s">
        <v>597</v>
      </c>
      <c r="O152" s="1">
        <v>4225.1000000000004</v>
      </c>
      <c r="P152" s="1">
        <f>ROUND(($AA152-SUM($O152:O152))/P$1,2)</f>
        <v>4225.1000000000004</v>
      </c>
      <c r="Q152" s="1">
        <f>ROUND(($AA152-SUM($O152:P152))/Q$1,2)</f>
        <v>4225.1000000000004</v>
      </c>
      <c r="R152" s="1">
        <f>ROUND(($AA152-SUM($O152:Q152))/R$1,2)</f>
        <v>4225.1000000000004</v>
      </c>
      <c r="S152" s="1">
        <f>ROUND(($AA152-SUM($O152:R152))/S$1,2)</f>
        <v>4225.1000000000004</v>
      </c>
      <c r="T152" s="1">
        <f>ROUND(($AA152-SUM($O152:S152))/T$1,2)</f>
        <v>4225.1000000000004</v>
      </c>
      <c r="U152" s="1">
        <f>ROUND(($AA152-SUM($O152:T152))/U$1,2)</f>
        <v>4225.1099999999997</v>
      </c>
      <c r="V152" s="1">
        <f>ROUND(($AA152-SUM($O152:U152))/V$1,2)</f>
        <v>4225.1000000000004</v>
      </c>
      <c r="W152" s="1">
        <f>ROUND(($AA152-SUM($O152:V152))/W$1,2)</f>
        <v>4225.1099999999997</v>
      </c>
      <c r="X152" s="1">
        <f>ROUND(($AA152-SUM($O152:W152))/X$1,2)</f>
        <v>4225.1000000000004</v>
      </c>
      <c r="Y152" s="1">
        <f>ROUND(($AA152-SUM($O152:X152))/Y$1,2)</f>
        <v>4225.1099999999997</v>
      </c>
      <c r="Z152" s="1">
        <f>ROUND(($AA152-SUM($O152:Y152))/Z$1,2)</f>
        <v>4225.1000000000004</v>
      </c>
      <c r="AA152" s="1">
        <f t="shared" si="65"/>
        <v>50701.23</v>
      </c>
      <c r="AB152" s="1">
        <f t="shared" si="66"/>
        <v>132</v>
      </c>
      <c r="AC152" s="1">
        <f>VLOOKUP(D152,Oct_FY2425_FTE!D:F,3,0)</f>
        <v>132</v>
      </c>
      <c r="AD152" s="1">
        <f t="shared" ref="AD152" si="68">AA152-SUM(O152:Z152)</f>
        <v>0</v>
      </c>
    </row>
    <row r="153" spans="1:30" x14ac:dyDescent="0.25">
      <c r="A153" s="1" t="s">
        <v>225</v>
      </c>
      <c r="B153" s="1" t="s">
        <v>270</v>
      </c>
      <c r="C153" s="1" t="s">
        <v>271</v>
      </c>
      <c r="D153" s="1" t="s">
        <v>563</v>
      </c>
      <c r="E153" s="1" t="s">
        <v>275</v>
      </c>
      <c r="F153" s="1" t="s">
        <v>597</v>
      </c>
      <c r="O153" s="1">
        <v>19237.02</v>
      </c>
      <c r="P153" s="1">
        <f>ROUND(($AA153-SUM($O153:O153))/P$1,2)</f>
        <v>19237.02</v>
      </c>
      <c r="Q153" s="1">
        <f>ROUND(($AA153-SUM($O153:P153))/Q$1,2)</f>
        <v>19237.02</v>
      </c>
      <c r="R153" s="1">
        <f>ROUND(($AA153-SUM($O153:Q153))/R$1,2)</f>
        <v>19237.02</v>
      </c>
      <c r="S153" s="1">
        <f>ROUND(($AA153-SUM($O153:R153))/S$1,2)</f>
        <v>19237.02</v>
      </c>
      <c r="T153" s="1">
        <f>ROUND(($AA153-SUM($O153:S153))/T$1,2)</f>
        <v>19237.02</v>
      </c>
      <c r="U153" s="1">
        <f>ROUND(($AA153-SUM($O153:T153))/U$1,2)</f>
        <v>19237.02</v>
      </c>
      <c r="V153" s="1">
        <f>ROUND(($AA153-SUM($O153:U153))/V$1,2)</f>
        <v>19237.02</v>
      </c>
      <c r="W153" s="1">
        <f>ROUND(($AA153-SUM($O153:V153))/W$1,2)</f>
        <v>19237.02</v>
      </c>
      <c r="X153" s="1">
        <f>ROUND(($AA153-SUM($O153:W153))/X$1,2)</f>
        <v>19237.009999999998</v>
      </c>
      <c r="Y153" s="1">
        <f>ROUND(($AA153-SUM($O153:X153))/Y$1,2)</f>
        <v>19237.02</v>
      </c>
      <c r="Z153" s="1">
        <f>ROUND(($AA153-SUM($O153:Y153))/Z$1,2)</f>
        <v>19237.009999999998</v>
      </c>
      <c r="AA153" s="1">
        <f t="shared" si="65"/>
        <v>230844.22</v>
      </c>
      <c r="AB153" s="1">
        <f t="shared" si="66"/>
        <v>601</v>
      </c>
      <c r="AC153" s="1">
        <f>VLOOKUP(D153,Oct_FY2425_FTE!D:F,3,0)</f>
        <v>601</v>
      </c>
      <c r="AD153" s="1">
        <f t="shared" si="47"/>
        <v>0</v>
      </c>
    </row>
    <row r="154" spans="1:30" x14ac:dyDescent="0.25">
      <c r="A154" s="1" t="s">
        <v>225</v>
      </c>
      <c r="B154" s="1" t="s">
        <v>270</v>
      </c>
      <c r="C154" s="1" t="s">
        <v>271</v>
      </c>
      <c r="D154" s="3" t="s">
        <v>824</v>
      </c>
      <c r="E154" s="1" t="s">
        <v>661</v>
      </c>
      <c r="F154" s="1" t="s">
        <v>597</v>
      </c>
      <c r="O154" s="1">
        <v>12291.21</v>
      </c>
      <c r="P154" s="1">
        <f>ROUND(($AA154-SUM($O154:O154))/P$1,2)</f>
        <v>12291.21</v>
      </c>
      <c r="Q154" s="1">
        <f>ROUND(($AA154-SUM($O154:P154))/Q$1,2)</f>
        <v>12291.21</v>
      </c>
      <c r="R154" s="1">
        <f>ROUND(($AA154-SUM($O154:Q154))/R$1,2)</f>
        <v>12291.21</v>
      </c>
      <c r="S154" s="1">
        <f>ROUND(($AA154-SUM($O154:R154))/S$1,2)</f>
        <v>12291.21</v>
      </c>
      <c r="T154" s="1">
        <f>ROUND(($AA154-SUM($O154:S154))/T$1,2)</f>
        <v>12291.2</v>
      </c>
      <c r="U154" s="1">
        <f>ROUND(($AA154-SUM($O154:T154))/U$1,2)</f>
        <v>12291.21</v>
      </c>
      <c r="V154" s="1">
        <f>ROUND(($AA154-SUM($O154:U154))/V$1,2)</f>
        <v>12291.2</v>
      </c>
      <c r="W154" s="1">
        <f>ROUND(($AA154-SUM($O154:V154))/W$1,2)</f>
        <v>12291.21</v>
      </c>
      <c r="X154" s="1">
        <f>ROUND(($AA154-SUM($O154:W154))/X$1,2)</f>
        <v>12291.2</v>
      </c>
      <c r="Y154" s="1">
        <f>ROUND(($AA154-SUM($O154:X154))/Y$1,2)</f>
        <v>12291.21</v>
      </c>
      <c r="Z154" s="1">
        <f>ROUND(($AA154-SUM($O154:Y154))/Z$1,2)</f>
        <v>12291.2</v>
      </c>
      <c r="AA154" s="1">
        <f t="shared" si="65"/>
        <v>147494.48000000001</v>
      </c>
      <c r="AB154" s="1">
        <f t="shared" si="66"/>
        <v>384</v>
      </c>
      <c r="AC154" s="1">
        <f>VLOOKUP(D154,Oct_FY2425_FTE!D:F,3,0)</f>
        <v>384</v>
      </c>
      <c r="AD154" s="1">
        <f t="shared" si="47"/>
        <v>0</v>
      </c>
    </row>
    <row r="155" spans="1:30" x14ac:dyDescent="0.25">
      <c r="A155" s="1" t="s">
        <v>225</v>
      </c>
      <c r="B155" s="1" t="s">
        <v>270</v>
      </c>
      <c r="C155" s="1" t="s">
        <v>271</v>
      </c>
      <c r="D155" s="1" t="s">
        <v>276</v>
      </c>
      <c r="E155" s="1" t="s">
        <v>277</v>
      </c>
      <c r="F155" s="1" t="s">
        <v>597</v>
      </c>
      <c r="O155" s="1">
        <v>12803.34</v>
      </c>
      <c r="P155" s="1">
        <f>ROUND(($AA155-SUM($O155:O155))/P$1,2)</f>
        <v>12803.34</v>
      </c>
      <c r="Q155" s="1">
        <f>ROUND(($AA155-SUM($O155:P155))/Q$1,2)</f>
        <v>12803.34</v>
      </c>
      <c r="R155" s="1">
        <f>ROUND(($AA155-SUM($O155:Q155))/R$1,2)</f>
        <v>12803.34</v>
      </c>
      <c r="S155" s="1">
        <f>ROUND(($AA155-SUM($O155:R155))/S$1,2)</f>
        <v>12803.34</v>
      </c>
      <c r="T155" s="1">
        <f>ROUND(($AA155-SUM($O155:S155))/T$1,2)</f>
        <v>12803.34</v>
      </c>
      <c r="U155" s="1">
        <f>ROUND(($AA155-SUM($O155:T155))/U$1,2)</f>
        <v>12803.34</v>
      </c>
      <c r="V155" s="1">
        <f>ROUND(($AA155-SUM($O155:U155))/V$1,2)</f>
        <v>12803.34</v>
      </c>
      <c r="W155" s="1">
        <f>ROUND(($AA155-SUM($O155:V155))/W$1,2)</f>
        <v>12803.34</v>
      </c>
      <c r="X155" s="1">
        <f>ROUND(($AA155-SUM($O155:W155))/X$1,2)</f>
        <v>12803.34</v>
      </c>
      <c r="Y155" s="1">
        <f>ROUND(($AA155-SUM($O155:X155))/Y$1,2)</f>
        <v>12803.34</v>
      </c>
      <c r="Z155" s="1">
        <f>ROUND(($AA155-SUM($O155:Y155))/Z$1,2)</f>
        <v>12803.34</v>
      </c>
      <c r="AA155" s="1">
        <f t="shared" si="65"/>
        <v>153640.07999999999</v>
      </c>
      <c r="AB155" s="1">
        <f t="shared" si="66"/>
        <v>400</v>
      </c>
      <c r="AC155" s="1">
        <f>VLOOKUP(D155,Oct_FY2425_FTE!D:F,3,0)</f>
        <v>400</v>
      </c>
      <c r="AD155" s="1">
        <f t="shared" si="47"/>
        <v>0</v>
      </c>
    </row>
    <row r="156" spans="1:30" x14ac:dyDescent="0.25">
      <c r="A156" s="1" t="s">
        <v>225</v>
      </c>
      <c r="B156" s="1" t="s">
        <v>270</v>
      </c>
      <c r="C156" s="1" t="s">
        <v>271</v>
      </c>
      <c r="D156" s="1" t="s">
        <v>278</v>
      </c>
      <c r="E156" s="1" t="s">
        <v>279</v>
      </c>
      <c r="F156" s="1" t="s">
        <v>597</v>
      </c>
      <c r="O156" s="1">
        <v>37193.699999999997</v>
      </c>
      <c r="P156" s="1">
        <f>ROUND(($AA156-SUM($O156:O156))/P$1,2)</f>
        <v>37193.699999999997</v>
      </c>
      <c r="Q156" s="1">
        <f>ROUND(($AA156-SUM($O156:P156))/Q$1,2)</f>
        <v>37193.699999999997</v>
      </c>
      <c r="R156" s="1">
        <f>ROUND(($AA156-SUM($O156:Q156))/R$1,2)</f>
        <v>37193.699999999997</v>
      </c>
      <c r="S156" s="1">
        <f>ROUND(($AA156-SUM($O156:R156))/S$1,2)</f>
        <v>37193.699999999997</v>
      </c>
      <c r="T156" s="1">
        <f>ROUND(($AA156-SUM($O156:S156))/T$1,2)</f>
        <v>37193.699999999997</v>
      </c>
      <c r="U156" s="1">
        <f>ROUND(($AA156-SUM($O156:T156))/U$1,2)</f>
        <v>37193.71</v>
      </c>
      <c r="V156" s="1">
        <f>ROUND(($AA156-SUM($O156:U156))/V$1,2)</f>
        <v>37193.699999999997</v>
      </c>
      <c r="W156" s="1">
        <f>ROUND(($AA156-SUM($O156:V156))/W$1,2)</f>
        <v>37193.71</v>
      </c>
      <c r="X156" s="1">
        <f>ROUND(($AA156-SUM($O156:W156))/X$1,2)</f>
        <v>37193.699999999997</v>
      </c>
      <c r="Y156" s="1">
        <f>ROUND(($AA156-SUM($O156:X156))/Y$1,2)</f>
        <v>37193.71</v>
      </c>
      <c r="Z156" s="1">
        <f>ROUND(($AA156-SUM($O156:Y156))/Z$1,2)</f>
        <v>37193.699999999997</v>
      </c>
      <c r="AA156" s="1">
        <f t="shared" si="65"/>
        <v>446324.43</v>
      </c>
      <c r="AB156" s="1">
        <f t="shared" si="66"/>
        <v>1162</v>
      </c>
      <c r="AC156" s="1">
        <f>VLOOKUP(D156,Oct_FY2425_FTE!D:F,3,0)</f>
        <v>1162</v>
      </c>
      <c r="AD156" s="1">
        <f t="shared" si="47"/>
        <v>0</v>
      </c>
    </row>
    <row r="157" spans="1:30" s="12" customFormat="1" x14ac:dyDescent="0.25">
      <c r="A157" s="12" t="s">
        <v>21</v>
      </c>
      <c r="B157" s="12" t="s">
        <v>270</v>
      </c>
      <c r="C157" s="12" t="s">
        <v>271</v>
      </c>
      <c r="E157" s="12" t="s">
        <v>22</v>
      </c>
      <c r="F157" s="35"/>
      <c r="J157" s="12" t="s">
        <v>225</v>
      </c>
      <c r="K157" s="16" t="str">
        <f>B157</f>
        <v>1110</v>
      </c>
      <c r="L157" s="12" t="s">
        <v>280</v>
      </c>
      <c r="M157" s="12" t="s">
        <v>281</v>
      </c>
      <c r="N157" s="12" t="s">
        <v>645</v>
      </c>
      <c r="O157" s="12">
        <v>188545.19</v>
      </c>
      <c r="P157" s="12">
        <f t="shared" ref="P157:Y157" si="69">SUM(P148:P156)</f>
        <v>188545.16999999998</v>
      </c>
      <c r="Q157" s="12">
        <f t="shared" si="69"/>
        <v>188545.19</v>
      </c>
      <c r="R157" s="12">
        <f t="shared" si="69"/>
        <v>188545.16999999998</v>
      </c>
      <c r="S157" s="12">
        <f t="shared" si="69"/>
        <v>188545.2</v>
      </c>
      <c r="T157" s="12">
        <f t="shared" si="69"/>
        <v>188545.15999999997</v>
      </c>
      <c r="U157" s="12">
        <f t="shared" si="69"/>
        <v>188545.23</v>
      </c>
      <c r="V157" s="12">
        <f t="shared" si="69"/>
        <v>188545.15999999997</v>
      </c>
      <c r="W157" s="12">
        <f t="shared" si="69"/>
        <v>188545.23</v>
      </c>
      <c r="X157" s="12">
        <f t="shared" si="69"/>
        <v>188545.14999999997</v>
      </c>
      <c r="Y157" s="12">
        <f t="shared" si="69"/>
        <v>188545.23</v>
      </c>
      <c r="Z157" s="12">
        <f t="shared" ref="Z157" si="70">SUM(Z148:Z156)</f>
        <v>188545.14999999997</v>
      </c>
      <c r="AA157" s="12">
        <f t="shared" si="40"/>
        <v>2262542.2299999995</v>
      </c>
      <c r="AB157" s="8">
        <f>SUM(AB148:AB156)</f>
        <v>5890.5</v>
      </c>
      <c r="AC157" s="8">
        <f>SUM(AC148:AC156)</f>
        <v>5890.5</v>
      </c>
      <c r="AD157" s="12">
        <f t="shared" si="47"/>
        <v>0</v>
      </c>
    </row>
    <row r="158" spans="1:30" x14ac:dyDescent="0.25">
      <c r="A158" s="1" t="s">
        <v>282</v>
      </c>
      <c r="B158" s="1" t="s">
        <v>283</v>
      </c>
      <c r="C158" s="1" t="s">
        <v>284</v>
      </c>
      <c r="D158" s="1" t="s">
        <v>285</v>
      </c>
      <c r="E158" s="1" t="s">
        <v>286</v>
      </c>
      <c r="F158" s="1" t="s">
        <v>597</v>
      </c>
      <c r="O158" s="1">
        <v>8002.09</v>
      </c>
      <c r="P158" s="1">
        <f>ROUND(($AA158-SUM($O158:O158))/P$1,2)</f>
        <v>8002.09</v>
      </c>
      <c r="Q158" s="1">
        <f>ROUND(($AA158-SUM($O158:P158))/Q$1,2)</f>
        <v>8002.09</v>
      </c>
      <c r="R158" s="1">
        <f>ROUND(($AA158-SUM($O158:Q158))/R$1,2)</f>
        <v>8002.09</v>
      </c>
      <c r="S158" s="1">
        <f>ROUND(($AA158-SUM($O158:R158))/S$1,2)</f>
        <v>8002.09</v>
      </c>
      <c r="T158" s="1">
        <f>ROUND(($AA158-SUM($O158:S158))/T$1,2)</f>
        <v>8002.09</v>
      </c>
      <c r="U158" s="1">
        <f>ROUND(($AA158-SUM($O158:T158))/U$1,2)</f>
        <v>8002.09</v>
      </c>
      <c r="V158" s="1">
        <f>ROUND(($AA158-SUM($O158:U158))/V$1,2)</f>
        <v>8002.08</v>
      </c>
      <c r="W158" s="1">
        <f>ROUND(($AA158-SUM($O158:V158))/W$1,2)</f>
        <v>8002.09</v>
      </c>
      <c r="X158" s="1">
        <f>ROUND(($AA158-SUM($O158:W158))/X$1,2)</f>
        <v>8002.08</v>
      </c>
      <c r="Y158" s="1">
        <f>ROUND(($AA158-SUM($O158:X158))/Y$1,2)</f>
        <v>8002.09</v>
      </c>
      <c r="Z158" s="1">
        <f>ROUND(($AA158-SUM($O158:Y158))/Z$1,2)</f>
        <v>8002.08</v>
      </c>
      <c r="AA158" s="1">
        <f>IF(F158="NO",ROUND($AC158*AB$293,2),ROUND($AC158/2*AB$293,2))</f>
        <v>96025.05</v>
      </c>
      <c r="AB158" s="1">
        <f>IF(F158="NO",AC158,AC158/2)</f>
        <v>250</v>
      </c>
      <c r="AC158" s="1">
        <f>VLOOKUP(D158,Oct_FY2425_FTE!D:F,3,0)</f>
        <v>250</v>
      </c>
      <c r="AD158" s="1">
        <f t="shared" si="47"/>
        <v>0</v>
      </c>
    </row>
    <row r="159" spans="1:30" s="12" customFormat="1" x14ac:dyDescent="0.25">
      <c r="A159" s="12" t="s">
        <v>21</v>
      </c>
      <c r="B159" s="12" t="s">
        <v>283</v>
      </c>
      <c r="C159" s="12" t="s">
        <v>284</v>
      </c>
      <c r="E159" s="12" t="s">
        <v>22</v>
      </c>
      <c r="F159" s="35"/>
      <c r="J159" s="12" t="s">
        <v>282</v>
      </c>
      <c r="K159" s="16" t="str">
        <f>B159</f>
        <v>1140</v>
      </c>
      <c r="L159" s="12" t="s">
        <v>287</v>
      </c>
      <c r="M159" s="12" t="s">
        <v>288</v>
      </c>
      <c r="N159" s="12" t="s">
        <v>645</v>
      </c>
      <c r="O159" s="12">
        <v>8002.09</v>
      </c>
      <c r="P159" s="12">
        <f t="shared" ref="P159:X159" si="71">SUM(P158)</f>
        <v>8002.09</v>
      </c>
      <c r="Q159" s="12">
        <f t="shared" si="71"/>
        <v>8002.09</v>
      </c>
      <c r="R159" s="12">
        <f t="shared" si="71"/>
        <v>8002.09</v>
      </c>
      <c r="S159" s="12">
        <f t="shared" si="71"/>
        <v>8002.09</v>
      </c>
      <c r="T159" s="12">
        <f t="shared" si="71"/>
        <v>8002.09</v>
      </c>
      <c r="U159" s="12">
        <f t="shared" si="71"/>
        <v>8002.09</v>
      </c>
      <c r="V159" s="12">
        <f t="shared" si="71"/>
        <v>8002.08</v>
      </c>
      <c r="W159" s="12">
        <f t="shared" si="71"/>
        <v>8002.09</v>
      </c>
      <c r="X159" s="12">
        <f t="shared" si="71"/>
        <v>8002.08</v>
      </c>
      <c r="Y159" s="12">
        <f t="shared" ref="Y159:Z159" si="72">SUM(Y158)</f>
        <v>8002.09</v>
      </c>
      <c r="Z159" s="12">
        <f t="shared" si="72"/>
        <v>8002.08</v>
      </c>
      <c r="AA159" s="12">
        <f t="shared" si="40"/>
        <v>96025.049999999988</v>
      </c>
      <c r="AB159" s="8">
        <f>AB158</f>
        <v>250</v>
      </c>
      <c r="AC159" s="8">
        <f t="shared" ref="AC159" si="73">AC158</f>
        <v>250</v>
      </c>
      <c r="AD159" s="12">
        <f t="shared" si="47"/>
        <v>0</v>
      </c>
    </row>
    <row r="160" spans="1:30" x14ac:dyDescent="0.25">
      <c r="A160" s="1" t="s">
        <v>289</v>
      </c>
      <c r="B160" s="1" t="s">
        <v>290</v>
      </c>
      <c r="C160" s="1" t="s">
        <v>291</v>
      </c>
      <c r="D160" s="1" t="s">
        <v>292</v>
      </c>
      <c r="E160" s="1" t="s">
        <v>293</v>
      </c>
      <c r="F160" s="1" t="s">
        <v>597</v>
      </c>
      <c r="O160" s="1">
        <v>4577.1899999999996</v>
      </c>
      <c r="P160" s="1">
        <f>ROUND(($AA160-SUM($O160:O160))/P$1,2)</f>
        <v>4577.1899999999996</v>
      </c>
      <c r="Q160" s="1">
        <f>ROUND(($AA160-SUM($O160:P160))/Q$1,2)</f>
        <v>4577.2</v>
      </c>
      <c r="R160" s="1">
        <f>ROUND(($AA160-SUM($O160:Q160))/R$1,2)</f>
        <v>4577.1899999999996</v>
      </c>
      <c r="S160" s="1">
        <f>ROUND(($AA160-SUM($O160:R160))/S$1,2)</f>
        <v>4577.2</v>
      </c>
      <c r="T160" s="1">
        <f>ROUND(($AA160-SUM($O160:S160))/T$1,2)</f>
        <v>4577.1899999999996</v>
      </c>
      <c r="U160" s="1">
        <f>ROUND(($AA160-SUM($O160:T160))/U$1,2)</f>
        <v>4577.2</v>
      </c>
      <c r="V160" s="1">
        <f>ROUND(($AA160-SUM($O160:U160))/V$1,2)</f>
        <v>4577.1899999999996</v>
      </c>
      <c r="W160" s="1">
        <f>ROUND(($AA160-SUM($O160:V160))/W$1,2)</f>
        <v>4577.2</v>
      </c>
      <c r="X160" s="1">
        <f>ROUND(($AA160-SUM($O160:W160))/X$1,2)</f>
        <v>4577.1899999999996</v>
      </c>
      <c r="Y160" s="1">
        <f>ROUND(($AA160-SUM($O160:X160))/Y$1,2)</f>
        <v>4577.2</v>
      </c>
      <c r="Z160" s="1">
        <f>ROUND(($AA160-SUM($O160:Y160))/Z$1,2)</f>
        <v>4577.1899999999996</v>
      </c>
      <c r="AA160" s="1">
        <f>IF(F160="NO",ROUND($AC160*AB$293,2),ROUND($AC160/2*AB$293,2))</f>
        <v>54926.33</v>
      </c>
      <c r="AB160" s="1">
        <f>IF(F160="NO",AC160,AC160/2)</f>
        <v>143</v>
      </c>
      <c r="AC160" s="1">
        <f>VLOOKUP(D160,Oct_FY2425_FTE!D:F,3,0)</f>
        <v>143</v>
      </c>
      <c r="AD160" s="1">
        <f t="shared" ref="AD160" si="74">AA160-SUM(O160:Z160)</f>
        <v>0</v>
      </c>
    </row>
    <row r="161" spans="1:30" x14ac:dyDescent="0.25">
      <c r="A161" s="1" t="s">
        <v>289</v>
      </c>
      <c r="B161" s="3" t="s">
        <v>584</v>
      </c>
      <c r="C161" s="1" t="s">
        <v>291</v>
      </c>
      <c r="D161" s="3" t="s">
        <v>584</v>
      </c>
      <c r="E161" s="1" t="s">
        <v>1097</v>
      </c>
      <c r="F161" s="1" t="s">
        <v>597</v>
      </c>
      <c r="O161" s="1">
        <v>12419.24</v>
      </c>
      <c r="P161" s="1">
        <f>ROUND(($AA161-SUM($O161:O161))/P$1,2)</f>
        <v>12419.24</v>
      </c>
      <c r="Q161" s="1">
        <f>ROUND(($AA161-SUM($O161:P161))/Q$1,2)</f>
        <v>12419.24</v>
      </c>
      <c r="R161" s="1">
        <f>ROUND(($AA161-SUM($O161:Q161))/R$1,2)</f>
        <v>12419.24</v>
      </c>
      <c r="S161" s="1">
        <f>ROUND(($AA161-SUM($O161:R161))/S$1,2)</f>
        <v>12419.24</v>
      </c>
      <c r="T161" s="1">
        <f>ROUND(($AA161-SUM($O161:S161))/T$1,2)</f>
        <v>12419.24</v>
      </c>
      <c r="U161" s="1">
        <f>ROUND(($AA161-SUM($O161:T161))/U$1,2)</f>
        <v>12419.24</v>
      </c>
      <c r="V161" s="1">
        <f>ROUND(($AA161-SUM($O161:U161))/V$1,2)</f>
        <v>12419.24</v>
      </c>
      <c r="W161" s="1">
        <f>ROUND(($AA161-SUM($O161:V161))/W$1,2)</f>
        <v>12419.24</v>
      </c>
      <c r="X161" s="1">
        <f>ROUND(($AA161-SUM($O161:W161))/X$1,2)</f>
        <v>12419.24</v>
      </c>
      <c r="Y161" s="1">
        <f>ROUND(($AA161-SUM($O161:X161))/Y$1,2)</f>
        <v>12419.24</v>
      </c>
      <c r="Z161" s="1">
        <f>ROUND(($AA161-SUM($O161:Y161))/Z$1,2)</f>
        <v>12419.24</v>
      </c>
      <c r="AA161" s="1">
        <f>IF(F161="NO",ROUND($AC161*AB$293,2),ROUND($AC161/2*AB$293,2))</f>
        <v>149030.88</v>
      </c>
      <c r="AB161" s="1">
        <f>IF(F161="NO",AC161,AC161/2)</f>
        <v>388</v>
      </c>
      <c r="AC161" s="1">
        <f>VLOOKUP(D161,Oct_FY2425_FTE!D:F,3,0)</f>
        <v>388</v>
      </c>
      <c r="AD161" s="1">
        <f t="shared" si="47"/>
        <v>0</v>
      </c>
    </row>
    <row r="162" spans="1:30" s="12" customFormat="1" x14ac:dyDescent="0.25">
      <c r="A162" s="12" t="s">
        <v>21</v>
      </c>
      <c r="B162" s="12" t="s">
        <v>290</v>
      </c>
      <c r="C162" s="12" t="s">
        <v>291</v>
      </c>
      <c r="E162" s="12" t="s">
        <v>22</v>
      </c>
      <c r="F162" s="35"/>
      <c r="J162" s="12" t="s">
        <v>289</v>
      </c>
      <c r="K162" s="16" t="str">
        <f>B162</f>
        <v>1180</v>
      </c>
      <c r="L162" s="12" t="s">
        <v>294</v>
      </c>
      <c r="M162" s="12" t="s">
        <v>295</v>
      </c>
      <c r="N162" s="12" t="s">
        <v>645</v>
      </c>
      <c r="O162" s="12">
        <v>16996.43</v>
      </c>
      <c r="P162" s="12">
        <f t="shared" ref="P162:Y162" si="75">SUM(P160:P161)</f>
        <v>16996.43</v>
      </c>
      <c r="Q162" s="12">
        <f t="shared" si="75"/>
        <v>16996.439999999999</v>
      </c>
      <c r="R162" s="12">
        <f t="shared" si="75"/>
        <v>16996.43</v>
      </c>
      <c r="S162" s="12">
        <f t="shared" si="75"/>
        <v>16996.439999999999</v>
      </c>
      <c r="T162" s="12">
        <f t="shared" si="75"/>
        <v>16996.43</v>
      </c>
      <c r="U162" s="12">
        <f t="shared" si="75"/>
        <v>16996.439999999999</v>
      </c>
      <c r="V162" s="12">
        <f t="shared" si="75"/>
        <v>16996.43</v>
      </c>
      <c r="W162" s="12">
        <f t="shared" si="75"/>
        <v>16996.439999999999</v>
      </c>
      <c r="X162" s="12">
        <f t="shared" si="75"/>
        <v>16996.43</v>
      </c>
      <c r="Y162" s="12">
        <f t="shared" si="75"/>
        <v>16996.439999999999</v>
      </c>
      <c r="Z162" s="12">
        <f t="shared" ref="Z162" si="76">SUM(Z160:Z161)</f>
        <v>16996.43</v>
      </c>
      <c r="AA162" s="12">
        <f>SUM(O162:Z162)</f>
        <v>203957.21</v>
      </c>
      <c r="AB162" s="8">
        <f>SUM(AB160:AB161)</f>
        <v>531</v>
      </c>
      <c r="AC162" s="8">
        <f>SUM(AC160:AC161)</f>
        <v>531</v>
      </c>
      <c r="AD162" s="12">
        <f t="shared" si="47"/>
        <v>0</v>
      </c>
    </row>
    <row r="163" spans="1:30" x14ac:dyDescent="0.25">
      <c r="A163" s="1" t="s">
        <v>296</v>
      </c>
      <c r="B163" s="1" t="s">
        <v>297</v>
      </c>
      <c r="C163" s="1" t="s">
        <v>298</v>
      </c>
      <c r="D163" s="1" t="s">
        <v>299</v>
      </c>
      <c r="E163" s="1" t="s">
        <v>300</v>
      </c>
      <c r="F163" s="1" t="s">
        <v>597</v>
      </c>
      <c r="O163" s="1">
        <v>1088.28</v>
      </c>
      <c r="P163" s="1">
        <f>ROUND(($AA163-SUM($O163:O163))/P$1,2)</f>
        <v>1088.28</v>
      </c>
      <c r="Q163" s="1">
        <f>ROUND(($AA163-SUM($O163:P163))/Q$1,2)</f>
        <v>1088.29</v>
      </c>
      <c r="R163" s="1">
        <f>ROUND(($AA163-SUM($O163:Q163))/R$1,2)</f>
        <v>1088.28</v>
      </c>
      <c r="S163" s="1">
        <f>ROUND(($AA163-SUM($O163:R163))/S$1,2)</f>
        <v>1088.29</v>
      </c>
      <c r="T163" s="1">
        <f>ROUND(($AA163-SUM($O163:S163))/T$1,2)</f>
        <v>1088.28</v>
      </c>
      <c r="U163" s="1">
        <f>ROUND(($AA163-SUM($O163:T163))/U$1,2)</f>
        <v>1088.29</v>
      </c>
      <c r="V163" s="1">
        <f>ROUND(($AA163-SUM($O163:U163))/V$1,2)</f>
        <v>1088.28</v>
      </c>
      <c r="W163" s="1">
        <f>ROUND(($AA163-SUM($O163:V163))/W$1,2)</f>
        <v>1088.29</v>
      </c>
      <c r="X163" s="1">
        <f>ROUND(($AA163-SUM($O163:W163))/X$1,2)</f>
        <v>1088.28</v>
      </c>
      <c r="Y163" s="1">
        <f>ROUND(($AA163-SUM($O163:X163))/Y$1,2)</f>
        <v>1088.29</v>
      </c>
      <c r="Z163" s="1">
        <f>ROUND(($AA163-SUM($O163:Y163))/Z$1,2)</f>
        <v>1088.28</v>
      </c>
      <c r="AA163" s="1">
        <f>IF(F163="NO",ROUND($AC163*AB$293,2),ROUND($AC163/2*AB$293,2))</f>
        <v>13059.41</v>
      </c>
      <c r="AB163" s="1">
        <f>IF(F163="NO",AC163,AC163/2)</f>
        <v>34</v>
      </c>
      <c r="AC163" s="1">
        <f>VLOOKUP(D163,Oct_FY2425_FTE!D:F,3,0)</f>
        <v>34</v>
      </c>
      <c r="AD163" s="1">
        <f t="shared" si="47"/>
        <v>0</v>
      </c>
    </row>
    <row r="164" spans="1:30" s="12" customFormat="1" x14ac:dyDescent="0.25">
      <c r="A164" s="12" t="s">
        <v>21</v>
      </c>
      <c r="B164" s="12" t="s">
        <v>297</v>
      </c>
      <c r="C164" s="12" t="s">
        <v>298</v>
      </c>
      <c r="E164" s="12" t="s">
        <v>22</v>
      </c>
      <c r="F164" s="35"/>
      <c r="J164" s="12" t="s">
        <v>296</v>
      </c>
      <c r="K164" s="16" t="str">
        <f>B164</f>
        <v>1360</v>
      </c>
      <c r="L164" s="12" t="s">
        <v>301</v>
      </c>
      <c r="M164" s="12" t="s">
        <v>302</v>
      </c>
      <c r="N164" s="12" t="s">
        <v>40</v>
      </c>
      <c r="O164" s="12">
        <v>1088.28</v>
      </c>
      <c r="P164" s="12">
        <f t="shared" ref="P164:Y164" si="77">SUM(P163)</f>
        <v>1088.28</v>
      </c>
      <c r="Q164" s="12">
        <f t="shared" si="77"/>
        <v>1088.29</v>
      </c>
      <c r="R164" s="12">
        <f t="shared" si="77"/>
        <v>1088.28</v>
      </c>
      <c r="S164" s="12">
        <f t="shared" si="77"/>
        <v>1088.29</v>
      </c>
      <c r="T164" s="12">
        <f t="shared" si="77"/>
        <v>1088.28</v>
      </c>
      <c r="U164" s="12">
        <f t="shared" si="77"/>
        <v>1088.29</v>
      </c>
      <c r="V164" s="12">
        <f t="shared" si="77"/>
        <v>1088.28</v>
      </c>
      <c r="W164" s="12">
        <f t="shared" si="77"/>
        <v>1088.29</v>
      </c>
      <c r="X164" s="12">
        <f t="shared" si="77"/>
        <v>1088.28</v>
      </c>
      <c r="Y164" s="12">
        <f t="shared" si="77"/>
        <v>1088.29</v>
      </c>
      <c r="Z164" s="12">
        <f t="shared" ref="Z164" si="78">SUM(Z163)</f>
        <v>1088.28</v>
      </c>
      <c r="AA164" s="12">
        <f t="shared" ref="AA164" si="79">SUM(O164:Z164)</f>
        <v>13059.410000000002</v>
      </c>
      <c r="AB164" s="8">
        <f>AB163</f>
        <v>34</v>
      </c>
      <c r="AC164" s="8">
        <f t="shared" ref="AC164:AC166" si="80">AC163</f>
        <v>34</v>
      </c>
      <c r="AD164" s="12">
        <f t="shared" si="47"/>
        <v>0</v>
      </c>
    </row>
    <row r="165" spans="1:30" x14ac:dyDescent="0.25">
      <c r="A165" s="1" t="s">
        <v>642</v>
      </c>
      <c r="B165" s="3" t="s">
        <v>640</v>
      </c>
      <c r="C165" s="1" t="s">
        <v>641</v>
      </c>
      <c r="D165" s="3" t="s">
        <v>643</v>
      </c>
      <c r="E165" s="1" t="s">
        <v>644</v>
      </c>
      <c r="F165" s="1" t="s">
        <v>596</v>
      </c>
      <c r="O165" s="1">
        <v>1144.3</v>
      </c>
      <c r="P165" s="1">
        <f>ROUND(($AA165-SUM($O165:O165))/P$1,2)</f>
        <v>1144.3</v>
      </c>
      <c r="Q165" s="1">
        <f>ROUND(($AA165-SUM($O165:P165))/Q$1,2)</f>
        <v>1144.3</v>
      </c>
      <c r="R165" s="1">
        <f>ROUND(($AA165-SUM($O165:Q165))/R$1,2)</f>
        <v>1144.3</v>
      </c>
      <c r="S165" s="1">
        <f>ROUND(($AA165-SUM($O165:R165))/S$1,2)</f>
        <v>1144.3</v>
      </c>
      <c r="T165" s="1">
        <f>ROUND(($AA165-SUM($O165:S165))/T$1,2)</f>
        <v>1144.3</v>
      </c>
      <c r="U165" s="1">
        <f>ROUND(($AA165-SUM($O165:T165))/U$1,2)</f>
        <v>1144.3</v>
      </c>
      <c r="V165" s="1">
        <f>ROUND(($AA165-SUM($O165:U165))/V$1,2)</f>
        <v>1144.3</v>
      </c>
      <c r="W165" s="1">
        <f>ROUND(($AA165-SUM($O165:V165))/W$1,2)</f>
        <v>1144.3</v>
      </c>
      <c r="X165" s="1">
        <f>ROUND(($AA165-SUM($O165:W165))/X$1,2)</f>
        <v>1144.29</v>
      </c>
      <c r="Y165" s="1">
        <f>ROUND(($AA165-SUM($O165:X165))/Y$1,2)</f>
        <v>1144.3</v>
      </c>
      <c r="Z165" s="1">
        <f>ROUND(($AA165-SUM($O165:Y165))/Z$1,2)</f>
        <v>1144.29</v>
      </c>
      <c r="AA165" s="1">
        <f>IF(F165="NO",ROUND($AC165*AB$293,2),ROUND($AC165/2*AB$293,2))</f>
        <v>13731.58</v>
      </c>
      <c r="AB165" s="1">
        <f>IF(F165="NO",AC165,AC165/2)</f>
        <v>35.75</v>
      </c>
      <c r="AC165" s="1">
        <f>VLOOKUP(D165,Oct_FY2425_FTE!D:F,3,0)</f>
        <v>71.5</v>
      </c>
      <c r="AD165" s="1">
        <f t="shared" si="47"/>
        <v>0</v>
      </c>
    </row>
    <row r="166" spans="1:30" s="12" customFormat="1" x14ac:dyDescent="0.25">
      <c r="A166" s="12" t="s">
        <v>21</v>
      </c>
      <c r="B166" s="28" t="s">
        <v>640</v>
      </c>
      <c r="C166" s="12" t="s">
        <v>641</v>
      </c>
      <c r="E166" s="12" t="s">
        <v>22</v>
      </c>
      <c r="F166" s="35"/>
      <c r="J166" s="12" t="s">
        <v>642</v>
      </c>
      <c r="K166" s="16" t="str">
        <f>B166</f>
        <v>1390</v>
      </c>
      <c r="L166" s="12" t="s">
        <v>641</v>
      </c>
      <c r="M166" s="12" t="s">
        <v>647</v>
      </c>
      <c r="N166" s="12" t="s">
        <v>25</v>
      </c>
      <c r="O166" s="12">
        <v>1144.3</v>
      </c>
      <c r="P166" s="12">
        <f t="shared" ref="P166:Y166" si="81">SUM(P165)</f>
        <v>1144.3</v>
      </c>
      <c r="Q166" s="12">
        <f t="shared" si="81"/>
        <v>1144.3</v>
      </c>
      <c r="R166" s="12">
        <f t="shared" si="81"/>
        <v>1144.3</v>
      </c>
      <c r="S166" s="12">
        <f t="shared" si="81"/>
        <v>1144.3</v>
      </c>
      <c r="T166" s="12">
        <f t="shared" si="81"/>
        <v>1144.3</v>
      </c>
      <c r="U166" s="12">
        <f t="shared" si="81"/>
        <v>1144.3</v>
      </c>
      <c r="V166" s="12">
        <f t="shared" si="81"/>
        <v>1144.3</v>
      </c>
      <c r="W166" s="12">
        <f t="shared" si="81"/>
        <v>1144.3</v>
      </c>
      <c r="X166" s="12">
        <f t="shared" si="81"/>
        <v>1144.29</v>
      </c>
      <c r="Y166" s="12">
        <f t="shared" si="81"/>
        <v>1144.3</v>
      </c>
      <c r="Z166" s="12">
        <f t="shared" ref="Z166" si="82">SUM(Z165)</f>
        <v>1144.29</v>
      </c>
      <c r="AA166" s="12">
        <f t="shared" si="40"/>
        <v>13731.579999999998</v>
      </c>
      <c r="AB166" s="8">
        <f>AB165</f>
        <v>35.75</v>
      </c>
      <c r="AC166" s="8">
        <f t="shared" si="80"/>
        <v>71.5</v>
      </c>
      <c r="AD166" s="12">
        <f t="shared" si="47"/>
        <v>0</v>
      </c>
    </row>
    <row r="167" spans="1:30" x14ac:dyDescent="0.25">
      <c r="A167" s="1" t="s">
        <v>303</v>
      </c>
      <c r="B167" s="1" t="s">
        <v>304</v>
      </c>
      <c r="C167" s="1" t="s">
        <v>305</v>
      </c>
      <c r="D167" s="1" t="s">
        <v>593</v>
      </c>
      <c r="E167" s="1" t="s">
        <v>306</v>
      </c>
      <c r="F167" s="1" t="s">
        <v>628</v>
      </c>
      <c r="O167" s="1">
        <v>29191.62</v>
      </c>
      <c r="P167" s="1">
        <f>ROUND(($AA167-SUM($O167:O167))/P$1,2)</f>
        <v>29191.61</v>
      </c>
      <c r="Q167" s="1">
        <f>ROUND(($AA167-SUM($O167:P167))/Q$1,2)</f>
        <v>29191.62</v>
      </c>
      <c r="R167" s="1">
        <f>ROUND(($AA167-SUM($O167:Q167))/R$1,2)</f>
        <v>29191.61</v>
      </c>
      <c r="S167" s="1">
        <f>ROUND(($AA167-SUM($O167:R167))/S$1,2)</f>
        <v>29191.62</v>
      </c>
      <c r="T167" s="1">
        <f>ROUND(($AA167-SUM($O167:S167))/T$1,2)</f>
        <v>29191.61</v>
      </c>
      <c r="U167" s="1">
        <f>ROUND(($AA167-SUM($O167:T167))/U$1,2)</f>
        <v>29191.62</v>
      </c>
      <c r="V167" s="1">
        <f>ROUND(($AA167-SUM($O167:U167))/V$1,2)</f>
        <v>29191.61</v>
      </c>
      <c r="W167" s="1">
        <f>ROUND(($AA167-SUM($O167:V167))/W$1,2)</f>
        <v>29191.62</v>
      </c>
      <c r="X167" s="1">
        <f>ROUND(($AA167-SUM($O167:W167))/X$1,2)</f>
        <v>29191.61</v>
      </c>
      <c r="Y167" s="1">
        <f>ROUND(($AA167-SUM($O167:X167))/Y$1,2)</f>
        <v>29191.62</v>
      </c>
      <c r="Z167" s="1">
        <f>ROUND(($AA167-SUM($O167:Y167))/Z$1,2)</f>
        <v>29191.61</v>
      </c>
      <c r="AA167" s="1">
        <f t="shared" ref="AA167:AA185" si="83">IF(F167="NO",ROUND($AC167*AB$293,2),ROUND($AC167/2*AB$293,2))</f>
        <v>350299.38</v>
      </c>
      <c r="AB167" s="1">
        <f t="shared" ref="AB167:AB185" si="84">IF(F167="NO",AC167,AC167/2)</f>
        <v>912</v>
      </c>
      <c r="AC167" s="1">
        <f>721+191</f>
        <v>912</v>
      </c>
      <c r="AD167" s="1">
        <f t="shared" si="47"/>
        <v>0</v>
      </c>
    </row>
    <row r="168" spans="1:30" x14ac:dyDescent="0.25">
      <c r="A168" s="1" t="s">
        <v>303</v>
      </c>
      <c r="B168" s="1" t="s">
        <v>304</v>
      </c>
      <c r="C168" s="1" t="s">
        <v>305</v>
      </c>
      <c r="D168" s="1" t="s">
        <v>307</v>
      </c>
      <c r="E168" s="1" t="s">
        <v>308</v>
      </c>
      <c r="F168" s="1" t="s">
        <v>597</v>
      </c>
      <c r="O168" s="1">
        <v>8290.16</v>
      </c>
      <c r="P168" s="1">
        <f>ROUND(($AA168-SUM($O168:O168))/P$1,2)</f>
        <v>8290.16</v>
      </c>
      <c r="Q168" s="1">
        <f>ROUND(($AA168-SUM($O168:P168))/Q$1,2)</f>
        <v>8290.16</v>
      </c>
      <c r="R168" s="1">
        <f>ROUND(($AA168-SUM($O168:Q168))/R$1,2)</f>
        <v>8290.16</v>
      </c>
      <c r="S168" s="1">
        <f>ROUND(($AA168-SUM($O168:R168))/S$1,2)</f>
        <v>8290.16</v>
      </c>
      <c r="T168" s="1">
        <f>ROUND(($AA168-SUM($O168:S168))/T$1,2)</f>
        <v>8290.16</v>
      </c>
      <c r="U168" s="1">
        <f>ROUND(($AA168-SUM($O168:T168))/U$1,2)</f>
        <v>8290.17</v>
      </c>
      <c r="V168" s="1">
        <f>ROUND(($AA168-SUM($O168:U168))/V$1,2)</f>
        <v>8290.16</v>
      </c>
      <c r="W168" s="1">
        <f>ROUND(($AA168-SUM($O168:V168))/W$1,2)</f>
        <v>8290.17</v>
      </c>
      <c r="X168" s="1">
        <f>ROUND(($AA168-SUM($O168:W168))/X$1,2)</f>
        <v>8290.16</v>
      </c>
      <c r="Y168" s="1">
        <f>ROUND(($AA168-SUM($O168:X168))/Y$1,2)</f>
        <v>8290.16</v>
      </c>
      <c r="Z168" s="1">
        <f>ROUND(($AA168-SUM($O168:Y168))/Z$1,2)</f>
        <v>8290.17</v>
      </c>
      <c r="AA168" s="1">
        <f t="shared" si="83"/>
        <v>99481.95</v>
      </c>
      <c r="AB168" s="1">
        <f t="shared" si="84"/>
        <v>259</v>
      </c>
      <c r="AC168" s="1">
        <f>VLOOKUP(D168,Oct_FY2425_FTE!D:F,3,0)</f>
        <v>259</v>
      </c>
      <c r="AD168" s="1">
        <f t="shared" si="47"/>
        <v>0</v>
      </c>
    </row>
    <row r="169" spans="1:30" x14ac:dyDescent="0.25">
      <c r="A169" s="1" t="s">
        <v>303</v>
      </c>
      <c r="B169" s="1" t="s">
        <v>304</v>
      </c>
      <c r="C169" s="1" t="s">
        <v>305</v>
      </c>
      <c r="D169" s="1" t="s">
        <v>309</v>
      </c>
      <c r="E169" s="1" t="s">
        <v>310</v>
      </c>
      <c r="F169" s="1" t="s">
        <v>597</v>
      </c>
      <c r="O169" s="1">
        <v>12387.23</v>
      </c>
      <c r="P169" s="1">
        <f>ROUND(($AA169-SUM($O169:O169))/P$1,2)</f>
        <v>12387.23</v>
      </c>
      <c r="Q169" s="1">
        <f>ROUND(($AA169-SUM($O169:P169))/Q$1,2)</f>
        <v>12387.23</v>
      </c>
      <c r="R169" s="1">
        <f>ROUND(($AA169-SUM($O169:Q169))/R$1,2)</f>
        <v>12387.23</v>
      </c>
      <c r="S169" s="1">
        <f>ROUND(($AA169-SUM($O169:R169))/S$1,2)</f>
        <v>12387.23</v>
      </c>
      <c r="T169" s="1">
        <f>ROUND(($AA169-SUM($O169:S169))/T$1,2)</f>
        <v>12387.23</v>
      </c>
      <c r="U169" s="1">
        <f>ROUND(($AA169-SUM($O169:T169))/U$1,2)</f>
        <v>12387.23</v>
      </c>
      <c r="V169" s="1">
        <f>ROUND(($AA169-SUM($O169:U169))/V$1,2)</f>
        <v>12387.23</v>
      </c>
      <c r="W169" s="1">
        <f>ROUND(($AA169-SUM($O169:V169))/W$1,2)</f>
        <v>12387.24</v>
      </c>
      <c r="X169" s="1">
        <f>ROUND(($AA169-SUM($O169:W169))/X$1,2)</f>
        <v>12387.23</v>
      </c>
      <c r="Y169" s="1">
        <f>ROUND(($AA169-SUM($O169:X169))/Y$1,2)</f>
        <v>12387.24</v>
      </c>
      <c r="Z169" s="1">
        <f>ROUND(($AA169-SUM($O169:Y169))/Z$1,2)</f>
        <v>12387.23</v>
      </c>
      <c r="AA169" s="1">
        <f t="shared" si="83"/>
        <v>148646.78</v>
      </c>
      <c r="AB169" s="1">
        <f t="shared" si="84"/>
        <v>387</v>
      </c>
      <c r="AC169" s="1">
        <f>VLOOKUP(D169,Oct_FY2425_FTE!D:F,3,0)</f>
        <v>387</v>
      </c>
      <c r="AD169" s="1">
        <f t="shared" si="47"/>
        <v>0</v>
      </c>
    </row>
    <row r="170" spans="1:30" x14ac:dyDescent="0.25">
      <c r="A170" s="1" t="s">
        <v>303</v>
      </c>
      <c r="B170" s="1" t="s">
        <v>304</v>
      </c>
      <c r="C170" s="1" t="s">
        <v>305</v>
      </c>
      <c r="D170" s="1" t="s">
        <v>311</v>
      </c>
      <c r="E170" s="1" t="s">
        <v>312</v>
      </c>
      <c r="F170" s="1" t="s">
        <v>597</v>
      </c>
      <c r="O170" s="1">
        <v>7233.89</v>
      </c>
      <c r="P170" s="1">
        <f>ROUND(($AA170-SUM($O170:O170))/P$1,2)</f>
        <v>7233.89</v>
      </c>
      <c r="Q170" s="1">
        <f>ROUND(($AA170-SUM($O170:P170))/Q$1,2)</f>
        <v>7233.89</v>
      </c>
      <c r="R170" s="1">
        <f>ROUND(($AA170-SUM($O170:Q170))/R$1,2)</f>
        <v>7233.89</v>
      </c>
      <c r="S170" s="1">
        <f>ROUND(($AA170-SUM($O170:R170))/S$1,2)</f>
        <v>7233.89</v>
      </c>
      <c r="T170" s="1">
        <f>ROUND(($AA170-SUM($O170:S170))/T$1,2)</f>
        <v>7233.89</v>
      </c>
      <c r="U170" s="1">
        <f>ROUND(($AA170-SUM($O170:T170))/U$1,2)</f>
        <v>7233.89</v>
      </c>
      <c r="V170" s="1">
        <f>ROUND(($AA170-SUM($O170:U170))/V$1,2)</f>
        <v>7233.88</v>
      </c>
      <c r="W170" s="1">
        <f>ROUND(($AA170-SUM($O170:V170))/W$1,2)</f>
        <v>7233.89</v>
      </c>
      <c r="X170" s="1">
        <f>ROUND(($AA170-SUM($O170:W170))/X$1,2)</f>
        <v>7233.88</v>
      </c>
      <c r="Y170" s="1">
        <f>ROUND(($AA170-SUM($O170:X170))/Y$1,2)</f>
        <v>7233.88</v>
      </c>
      <c r="Z170" s="1">
        <f>ROUND(($AA170-SUM($O170:Y170))/Z$1,2)</f>
        <v>7233.89</v>
      </c>
      <c r="AA170" s="1">
        <f t="shared" si="83"/>
        <v>86806.65</v>
      </c>
      <c r="AB170" s="1">
        <f t="shared" si="84"/>
        <v>226</v>
      </c>
      <c r="AC170" s="1">
        <f>VLOOKUP(D170,Oct_FY2425_FTE!D:F,3,0)</f>
        <v>226</v>
      </c>
      <c r="AD170" s="1">
        <f t="shared" si="47"/>
        <v>0</v>
      </c>
    </row>
    <row r="171" spans="1:30" x14ac:dyDescent="0.25">
      <c r="A171" s="1" t="s">
        <v>303</v>
      </c>
      <c r="B171" s="1" t="s">
        <v>304</v>
      </c>
      <c r="C171" s="1" t="s">
        <v>305</v>
      </c>
      <c r="D171" s="1" t="s">
        <v>564</v>
      </c>
      <c r="E171" s="1" t="s">
        <v>313</v>
      </c>
      <c r="F171" s="1" t="s">
        <v>628</v>
      </c>
      <c r="O171" s="1">
        <v>5377.4</v>
      </c>
      <c r="P171" s="1">
        <f>ROUND(($AA171-SUM($O171:O171))/P$1,2)</f>
        <v>5377.4</v>
      </c>
      <c r="Q171" s="1">
        <f>ROUND(($AA171-SUM($O171:P171))/Q$1,2)</f>
        <v>5377.4</v>
      </c>
      <c r="R171" s="1">
        <f>ROUND(($AA171-SUM($O171:Q171))/R$1,2)</f>
        <v>5377.4</v>
      </c>
      <c r="S171" s="1">
        <f>ROUND(($AA171-SUM($O171:R171))/S$1,2)</f>
        <v>5377.4</v>
      </c>
      <c r="T171" s="1">
        <f>ROUND(($AA171-SUM($O171:S171))/T$1,2)</f>
        <v>5377.4</v>
      </c>
      <c r="U171" s="1">
        <f>ROUND(($AA171-SUM($O171:T171))/U$1,2)</f>
        <v>5377.41</v>
      </c>
      <c r="V171" s="1">
        <f>ROUND(($AA171-SUM($O171:U171))/V$1,2)</f>
        <v>5377.4</v>
      </c>
      <c r="W171" s="1">
        <f>ROUND(($AA171-SUM($O171:V171))/W$1,2)</f>
        <v>5377.41</v>
      </c>
      <c r="X171" s="1">
        <f>ROUND(($AA171-SUM($O171:W171))/X$1,2)</f>
        <v>5377.4</v>
      </c>
      <c r="Y171" s="1">
        <f>ROUND(($AA171-SUM($O171:X171))/Y$1,2)</f>
        <v>5377.41</v>
      </c>
      <c r="Z171" s="1">
        <f>ROUND(($AA171-SUM($O171:Y171))/Z$1,2)</f>
        <v>5377.4</v>
      </c>
      <c r="AA171" s="1">
        <f t="shared" si="83"/>
        <v>64528.83</v>
      </c>
      <c r="AB171" s="1">
        <f t="shared" si="84"/>
        <v>168</v>
      </c>
      <c r="AC171" s="1">
        <f>VLOOKUP(D171,Oct_FY2425_FTE!D:F,3,0)</f>
        <v>168</v>
      </c>
      <c r="AD171" s="1">
        <f t="shared" si="47"/>
        <v>0</v>
      </c>
    </row>
    <row r="172" spans="1:30" x14ac:dyDescent="0.25">
      <c r="A172" s="1" t="s">
        <v>303</v>
      </c>
      <c r="B172" s="1" t="s">
        <v>304</v>
      </c>
      <c r="C172" s="1" t="s">
        <v>305</v>
      </c>
      <c r="D172" s="1" t="s">
        <v>314</v>
      </c>
      <c r="E172" s="1" t="s">
        <v>315</v>
      </c>
      <c r="F172" s="1" t="s">
        <v>597</v>
      </c>
      <c r="O172" s="1">
        <v>14259.72</v>
      </c>
      <c r="P172" s="1">
        <f>ROUND(($AA172-SUM($O172:O172))/P$1,2)</f>
        <v>14259.72</v>
      </c>
      <c r="Q172" s="1">
        <f>ROUND(($AA172-SUM($O172:P172))/Q$1,2)</f>
        <v>14259.72</v>
      </c>
      <c r="R172" s="1">
        <f>ROUND(($AA172-SUM($O172:Q172))/R$1,2)</f>
        <v>14259.72</v>
      </c>
      <c r="S172" s="1">
        <f>ROUND(($AA172-SUM($O172:R172))/S$1,2)</f>
        <v>14259.72</v>
      </c>
      <c r="T172" s="1">
        <f>ROUND(($AA172-SUM($O172:S172))/T$1,2)</f>
        <v>14259.72</v>
      </c>
      <c r="U172" s="1">
        <f>ROUND(($AA172-SUM($O172:T172))/U$1,2)</f>
        <v>14259.72</v>
      </c>
      <c r="V172" s="1">
        <f>ROUND(($AA172-SUM($O172:U172))/V$1,2)</f>
        <v>14259.72</v>
      </c>
      <c r="W172" s="1">
        <f>ROUND(($AA172-SUM($O172:V172))/W$1,2)</f>
        <v>14259.72</v>
      </c>
      <c r="X172" s="1">
        <f>ROUND(($AA172-SUM($O172:W172))/X$1,2)</f>
        <v>14259.72</v>
      </c>
      <c r="Y172" s="1">
        <f>ROUND(($AA172-SUM($O172:X172))/Y$1,2)</f>
        <v>14259.72</v>
      </c>
      <c r="Z172" s="1">
        <f>ROUND(($AA172-SUM($O172:Y172))/Z$1,2)</f>
        <v>14259.72</v>
      </c>
      <c r="AA172" s="1">
        <f t="shared" si="83"/>
        <v>171116.64</v>
      </c>
      <c r="AB172" s="1">
        <f t="shared" si="84"/>
        <v>445.5</v>
      </c>
      <c r="AC172" s="1">
        <f>VLOOKUP(D172,Oct_FY2425_FTE!D:F,3,0)</f>
        <v>445.5</v>
      </c>
      <c r="AD172" s="1">
        <f t="shared" si="47"/>
        <v>0</v>
      </c>
    </row>
    <row r="173" spans="1:30" x14ac:dyDescent="0.25">
      <c r="A173" s="1" t="s">
        <v>303</v>
      </c>
      <c r="B173" s="1" t="s">
        <v>304</v>
      </c>
      <c r="C173" s="1" t="s">
        <v>305</v>
      </c>
      <c r="D173" s="3" t="s">
        <v>316</v>
      </c>
      <c r="E173" s="1" t="s">
        <v>317</v>
      </c>
      <c r="F173" s="1" t="s">
        <v>628</v>
      </c>
      <c r="O173" s="1">
        <v>23590.15</v>
      </c>
      <c r="P173" s="1">
        <f>ROUND(($AA173-SUM($O173:O173))/P$1,2)</f>
        <v>23590.15</v>
      </c>
      <c r="Q173" s="1">
        <f>ROUND(($AA173-SUM($O173:P173))/Q$1,2)</f>
        <v>23590.16</v>
      </c>
      <c r="R173" s="1">
        <f>ROUND(($AA173-SUM($O173:Q173))/R$1,2)</f>
        <v>23590.15</v>
      </c>
      <c r="S173" s="1">
        <f>ROUND(($AA173-SUM($O173:R173))/S$1,2)</f>
        <v>23590.16</v>
      </c>
      <c r="T173" s="1">
        <f>ROUND(($AA173-SUM($O173:S173))/T$1,2)</f>
        <v>23590.15</v>
      </c>
      <c r="U173" s="1">
        <f>ROUND(($AA173-SUM($O173:T173))/U$1,2)</f>
        <v>23590.16</v>
      </c>
      <c r="V173" s="1">
        <f>ROUND(($AA173-SUM($O173:U173))/V$1,2)</f>
        <v>23590.15</v>
      </c>
      <c r="W173" s="1">
        <f>ROUND(($AA173-SUM($O173:V173))/W$1,2)</f>
        <v>23590.16</v>
      </c>
      <c r="X173" s="1">
        <f>ROUND(($AA173-SUM($O173:W173))/X$1,2)</f>
        <v>23590.15</v>
      </c>
      <c r="Y173" s="1">
        <f>ROUND(($AA173-SUM($O173:X173))/Y$1,2)</f>
        <v>23590.16</v>
      </c>
      <c r="Z173" s="1">
        <f>ROUND(($AA173-SUM($O173:Y173))/Z$1,2)</f>
        <v>23590.15</v>
      </c>
      <c r="AA173" s="1">
        <f t="shared" si="83"/>
        <v>283081.84999999998</v>
      </c>
      <c r="AB173" s="1">
        <f t="shared" si="84"/>
        <v>737</v>
      </c>
      <c r="AC173" s="1">
        <f>VLOOKUP(D173,Oct_FY2425_FTE!D:F,3,0)</f>
        <v>737</v>
      </c>
      <c r="AD173" s="1">
        <f t="shared" ref="AD173" si="85">AA173-SUM(O173:Z173)</f>
        <v>0</v>
      </c>
    </row>
    <row r="174" spans="1:30" x14ac:dyDescent="0.25">
      <c r="A174" s="1" t="s">
        <v>303</v>
      </c>
      <c r="B174" s="1" t="s">
        <v>304</v>
      </c>
      <c r="C174" s="1" t="s">
        <v>305</v>
      </c>
      <c r="D174" s="27" t="s">
        <v>1073</v>
      </c>
      <c r="E174" s="1" t="s">
        <v>1098</v>
      </c>
      <c r="F174" s="1" t="s">
        <v>957</v>
      </c>
      <c r="O174" s="1">
        <v>1016.27</v>
      </c>
      <c r="P174" s="1">
        <f>ROUND(($AA174-SUM($O174:O174))/P$1,2)</f>
        <v>1016.26</v>
      </c>
      <c r="Q174" s="1">
        <f>ROUND(($AA174-SUM($O174:P174))/Q$1,2)</f>
        <v>1016.27</v>
      </c>
      <c r="R174" s="1">
        <f>ROUND(($AA174-SUM($O174:Q174))/R$1,2)</f>
        <v>1016.26</v>
      </c>
      <c r="S174" s="1">
        <f>ROUND(($AA174-SUM($O174:R174))/S$1,2)</f>
        <v>1016.27</v>
      </c>
      <c r="T174" s="1">
        <f>ROUND(($AA174-SUM($O174:S174))/T$1,2)</f>
        <v>1016.26</v>
      </c>
      <c r="U174" s="1">
        <f>ROUND(($AA174-SUM($O174:T174))/U$1,2)</f>
        <v>1016.27</v>
      </c>
      <c r="V174" s="1">
        <f>ROUND(($AA174-SUM($O174:U174))/V$1,2)</f>
        <v>1016.26</v>
      </c>
      <c r="W174" s="1">
        <f>ROUND(($AA174-SUM($O174:V174))/W$1,2)</f>
        <v>1016.27</v>
      </c>
      <c r="X174" s="1">
        <f>ROUND(($AA174-SUM($O174:W174))/X$1,2)</f>
        <v>1016.26</v>
      </c>
      <c r="Y174" s="1">
        <f>ROUND(($AA174-SUM($O174:X174))/Y$1,2)</f>
        <v>1016.27</v>
      </c>
      <c r="Z174" s="1">
        <f>ROUND(($AA174-SUM($O174:Y174))/Z$1,2)</f>
        <v>1016.26</v>
      </c>
      <c r="AA174" s="1">
        <f t="shared" si="83"/>
        <v>12195.18</v>
      </c>
      <c r="AB174" s="1">
        <f t="shared" si="84"/>
        <v>31.75</v>
      </c>
      <c r="AC174" s="1">
        <f>VLOOKUP(D174,Oct_FY2425_FTE!D:F,3,0)</f>
        <v>63.5</v>
      </c>
      <c r="AD174" s="1">
        <f t="shared" ref="AD174" si="86">AA174-SUM(O174:Z174)</f>
        <v>0</v>
      </c>
    </row>
    <row r="175" spans="1:30" x14ac:dyDescent="0.25">
      <c r="A175" s="1" t="s">
        <v>303</v>
      </c>
      <c r="B175" s="1" t="s">
        <v>304</v>
      </c>
      <c r="C175" s="1" t="s">
        <v>305</v>
      </c>
      <c r="D175" s="27" t="s">
        <v>655</v>
      </c>
      <c r="E175" s="1" t="s">
        <v>1099</v>
      </c>
      <c r="F175" s="1" t="s">
        <v>597</v>
      </c>
      <c r="O175" s="1">
        <v>17988.689999999999</v>
      </c>
      <c r="P175" s="1">
        <f>ROUND(($AA175-SUM($O175:O175))/P$1,2)</f>
        <v>17988.689999999999</v>
      </c>
      <c r="Q175" s="1">
        <f>ROUND(($AA175-SUM($O175:P175))/Q$1,2)</f>
        <v>17988.689999999999</v>
      </c>
      <c r="R175" s="1">
        <f>ROUND(($AA175-SUM($O175:Q175))/R$1,2)</f>
        <v>17988.689999999999</v>
      </c>
      <c r="S175" s="1">
        <f>ROUND(($AA175-SUM($O175:R175))/S$1,2)</f>
        <v>17988.689999999999</v>
      </c>
      <c r="T175" s="1">
        <f>ROUND(($AA175-SUM($O175:S175))/T$1,2)</f>
        <v>17988.689999999999</v>
      </c>
      <c r="U175" s="1">
        <f>ROUND(($AA175-SUM($O175:T175))/U$1,2)</f>
        <v>17988.7</v>
      </c>
      <c r="V175" s="1">
        <f>ROUND(($AA175-SUM($O175:U175))/V$1,2)</f>
        <v>17988.689999999999</v>
      </c>
      <c r="W175" s="1">
        <f>ROUND(($AA175-SUM($O175:V175))/W$1,2)</f>
        <v>17988.7</v>
      </c>
      <c r="X175" s="1">
        <f>ROUND(($AA175-SUM($O175:W175))/X$1,2)</f>
        <v>17988.689999999999</v>
      </c>
      <c r="Y175" s="1">
        <f>ROUND(($AA175-SUM($O175:X175))/Y$1,2)</f>
        <v>17988.7</v>
      </c>
      <c r="Z175" s="1">
        <f>ROUND(($AA175-SUM($O175:Y175))/Z$1,2)</f>
        <v>17988.689999999999</v>
      </c>
      <c r="AA175" s="1">
        <f t="shared" si="83"/>
        <v>215864.31</v>
      </c>
      <c r="AB175" s="1">
        <f t="shared" si="84"/>
        <v>562</v>
      </c>
      <c r="AC175" s="1">
        <f>VLOOKUP(D175,Oct_FY2425_FTE!D:F,3,0)</f>
        <v>562</v>
      </c>
      <c r="AD175" s="1">
        <f t="shared" si="47"/>
        <v>0</v>
      </c>
    </row>
    <row r="176" spans="1:30" x14ac:dyDescent="0.25">
      <c r="A176" s="1" t="s">
        <v>303</v>
      </c>
      <c r="B176" s="1" t="s">
        <v>304</v>
      </c>
      <c r="C176" s="1" t="s">
        <v>305</v>
      </c>
      <c r="D176" s="27" t="s">
        <v>656</v>
      </c>
      <c r="E176" s="1" t="s">
        <v>1100</v>
      </c>
      <c r="F176" s="1" t="s">
        <v>597</v>
      </c>
      <c r="O176" s="1">
        <v>22229.8</v>
      </c>
      <c r="P176" s="1">
        <f>ROUND(($AA176-SUM($O176:O176))/P$1,2)</f>
        <v>22229.8</v>
      </c>
      <c r="Q176" s="1">
        <f>ROUND(($AA176-SUM($O176:P176))/Q$1,2)</f>
        <v>22229.8</v>
      </c>
      <c r="R176" s="1">
        <f>ROUND(($AA176-SUM($O176:Q176))/R$1,2)</f>
        <v>22229.8</v>
      </c>
      <c r="S176" s="1">
        <f>ROUND(($AA176-SUM($O176:R176))/S$1,2)</f>
        <v>22229.8</v>
      </c>
      <c r="T176" s="1">
        <f>ROUND(($AA176-SUM($O176:S176))/T$1,2)</f>
        <v>22229.8</v>
      </c>
      <c r="U176" s="1">
        <f>ROUND(($AA176-SUM($O176:T176))/U$1,2)</f>
        <v>22229.8</v>
      </c>
      <c r="V176" s="1">
        <f>ROUND(($AA176-SUM($O176:U176))/V$1,2)</f>
        <v>22229.8</v>
      </c>
      <c r="W176" s="1">
        <f>ROUND(($AA176-SUM($O176:V176))/W$1,2)</f>
        <v>22229.8</v>
      </c>
      <c r="X176" s="1">
        <f>ROUND(($AA176-SUM($O176:W176))/X$1,2)</f>
        <v>22229.8</v>
      </c>
      <c r="Y176" s="1">
        <f>ROUND(($AA176-SUM($O176:X176))/Y$1,2)</f>
        <v>22229.8</v>
      </c>
      <c r="Z176" s="1">
        <f>ROUND(($AA176-SUM($O176:Y176))/Z$1,2)</f>
        <v>22229.79</v>
      </c>
      <c r="AA176" s="1">
        <f t="shared" si="83"/>
        <v>266757.59000000003</v>
      </c>
      <c r="AB176" s="1">
        <f t="shared" si="84"/>
        <v>694.5</v>
      </c>
      <c r="AC176" s="1">
        <f>VLOOKUP(D176,Oct_FY2425_FTE!D:F,3,0)</f>
        <v>694.5</v>
      </c>
      <c r="AD176" s="1">
        <f t="shared" si="47"/>
        <v>0</v>
      </c>
    </row>
    <row r="177" spans="1:30" x14ac:dyDescent="0.25">
      <c r="A177" s="1" t="s">
        <v>303</v>
      </c>
      <c r="B177" s="1" t="s">
        <v>304</v>
      </c>
      <c r="C177" s="1" t="s">
        <v>305</v>
      </c>
      <c r="D177" s="1" t="s">
        <v>318</v>
      </c>
      <c r="E177" s="1" t="s">
        <v>319</v>
      </c>
      <c r="F177" s="1" t="s">
        <v>597</v>
      </c>
      <c r="O177" s="1">
        <v>24262.33</v>
      </c>
      <c r="P177" s="1">
        <f>ROUND(($AA177-SUM($O177:O177))/P$1,2)</f>
        <v>24262.33</v>
      </c>
      <c r="Q177" s="1">
        <f>ROUND(($AA177-SUM($O177:P177))/Q$1,2)</f>
        <v>24262.33</v>
      </c>
      <c r="R177" s="1">
        <f>ROUND(($AA177-SUM($O177:Q177))/R$1,2)</f>
        <v>24262.33</v>
      </c>
      <c r="S177" s="1">
        <f>ROUND(($AA177-SUM($O177:R177))/S$1,2)</f>
        <v>24262.33</v>
      </c>
      <c r="T177" s="1">
        <f>ROUND(($AA177-SUM($O177:S177))/T$1,2)</f>
        <v>24262.33</v>
      </c>
      <c r="U177" s="1">
        <f>ROUND(($AA177-SUM($O177:T177))/U$1,2)</f>
        <v>24262.33</v>
      </c>
      <c r="V177" s="1">
        <f>ROUND(($AA177-SUM($O177:U177))/V$1,2)</f>
        <v>24262.33</v>
      </c>
      <c r="W177" s="1">
        <f>ROUND(($AA177-SUM($O177:V177))/W$1,2)</f>
        <v>24262.33</v>
      </c>
      <c r="X177" s="1">
        <f>ROUND(($AA177-SUM($O177:W177))/X$1,2)</f>
        <v>24262.33</v>
      </c>
      <c r="Y177" s="1">
        <f>ROUND(($AA177-SUM($O177:X177))/Y$1,2)</f>
        <v>24262.33</v>
      </c>
      <c r="Z177" s="1">
        <f>ROUND(($AA177-SUM($O177:Y177))/Z$1,2)</f>
        <v>24262.32</v>
      </c>
      <c r="AA177" s="1">
        <f t="shared" si="83"/>
        <v>291147.95</v>
      </c>
      <c r="AB177" s="1">
        <f t="shared" si="84"/>
        <v>758</v>
      </c>
      <c r="AC177" s="1">
        <f>VLOOKUP(D177,Oct_FY2425_FTE!D:F,3,0)</f>
        <v>758</v>
      </c>
      <c r="AD177" s="1">
        <f t="shared" si="47"/>
        <v>0</v>
      </c>
    </row>
    <row r="178" spans="1:30" x14ac:dyDescent="0.25">
      <c r="A178" s="1" t="s">
        <v>303</v>
      </c>
      <c r="B178" s="1" t="s">
        <v>304</v>
      </c>
      <c r="C178" s="1" t="s">
        <v>305</v>
      </c>
      <c r="D178" s="1" t="s">
        <v>320</v>
      </c>
      <c r="E178" s="1" t="s">
        <v>321</v>
      </c>
      <c r="F178" s="1" t="s">
        <v>597</v>
      </c>
      <c r="O178" s="1">
        <v>12851.35</v>
      </c>
      <c r="P178" s="1">
        <f>ROUND(($AA178-SUM($O178:O178))/P$1,2)</f>
        <v>12851.35</v>
      </c>
      <c r="Q178" s="1">
        <f>ROUND(($AA178-SUM($O178:P178))/Q$1,2)</f>
        <v>12851.35</v>
      </c>
      <c r="R178" s="1">
        <f>ROUND(($AA178-SUM($O178:Q178))/R$1,2)</f>
        <v>12851.35</v>
      </c>
      <c r="S178" s="1">
        <f>ROUND(($AA178-SUM($O178:R178))/S$1,2)</f>
        <v>12851.35</v>
      </c>
      <c r="T178" s="1">
        <f>ROUND(($AA178-SUM($O178:S178))/T$1,2)</f>
        <v>12851.35</v>
      </c>
      <c r="U178" s="1">
        <f>ROUND(($AA178-SUM($O178:T178))/U$1,2)</f>
        <v>12851.36</v>
      </c>
      <c r="V178" s="1">
        <f>ROUND(($AA178-SUM($O178:U178))/V$1,2)</f>
        <v>12851.35</v>
      </c>
      <c r="W178" s="1">
        <f>ROUND(($AA178-SUM($O178:V178))/W$1,2)</f>
        <v>12851.36</v>
      </c>
      <c r="X178" s="1">
        <f>ROUND(($AA178-SUM($O178:W178))/X$1,2)</f>
        <v>12851.35</v>
      </c>
      <c r="Y178" s="1">
        <f>ROUND(($AA178-SUM($O178:X178))/Y$1,2)</f>
        <v>12851.36</v>
      </c>
      <c r="Z178" s="1">
        <f>ROUND(($AA178-SUM($O178:Y178))/Z$1,2)</f>
        <v>12851.35</v>
      </c>
      <c r="AA178" s="1">
        <f t="shared" si="83"/>
        <v>154216.23000000001</v>
      </c>
      <c r="AB178" s="1">
        <f t="shared" si="84"/>
        <v>401.5</v>
      </c>
      <c r="AC178" s="1">
        <f>VLOOKUP(D178,Oct_FY2425_FTE!D:F,3,0)</f>
        <v>401.5</v>
      </c>
      <c r="AD178" s="1">
        <f t="shared" si="47"/>
        <v>0</v>
      </c>
    </row>
    <row r="179" spans="1:30" x14ac:dyDescent="0.25">
      <c r="A179" s="1" t="s">
        <v>303</v>
      </c>
      <c r="B179" s="1" t="s">
        <v>304</v>
      </c>
      <c r="C179" s="1" t="s">
        <v>305</v>
      </c>
      <c r="D179" s="1" t="s">
        <v>322</v>
      </c>
      <c r="E179" s="1" t="s">
        <v>323</v>
      </c>
      <c r="F179" s="1" t="s">
        <v>597</v>
      </c>
      <c r="O179" s="1">
        <v>17268.509999999998</v>
      </c>
      <c r="P179" s="1">
        <f>ROUND(($AA179-SUM($O179:O179))/P$1,2)</f>
        <v>17268.5</v>
      </c>
      <c r="Q179" s="1">
        <f>ROUND(($AA179-SUM($O179:P179))/Q$1,2)</f>
        <v>17268.509999999998</v>
      </c>
      <c r="R179" s="1">
        <f>ROUND(($AA179-SUM($O179:Q179))/R$1,2)</f>
        <v>17268.5</v>
      </c>
      <c r="S179" s="1">
        <f>ROUND(($AA179-SUM($O179:R179))/S$1,2)</f>
        <v>17268.509999999998</v>
      </c>
      <c r="T179" s="1">
        <f>ROUND(($AA179-SUM($O179:S179))/T$1,2)</f>
        <v>17268.5</v>
      </c>
      <c r="U179" s="1">
        <f>ROUND(($AA179-SUM($O179:T179))/U$1,2)</f>
        <v>17268.509999999998</v>
      </c>
      <c r="V179" s="1">
        <f>ROUND(($AA179-SUM($O179:U179))/V$1,2)</f>
        <v>17268.5</v>
      </c>
      <c r="W179" s="1">
        <f>ROUND(($AA179-SUM($O179:V179))/W$1,2)</f>
        <v>17268.509999999998</v>
      </c>
      <c r="X179" s="1">
        <f>ROUND(($AA179-SUM($O179:W179))/X$1,2)</f>
        <v>17268.5</v>
      </c>
      <c r="Y179" s="1">
        <f>ROUND(($AA179-SUM($O179:X179))/Y$1,2)</f>
        <v>17268.509999999998</v>
      </c>
      <c r="Z179" s="1">
        <f>ROUND(($AA179-SUM($O179:Y179))/Z$1,2)</f>
        <v>17268.5</v>
      </c>
      <c r="AA179" s="1">
        <f t="shared" si="83"/>
        <v>207222.06</v>
      </c>
      <c r="AB179" s="1">
        <f t="shared" si="84"/>
        <v>539.5</v>
      </c>
      <c r="AC179" s="1">
        <f>VLOOKUP(D179,Oct_FY2425_FTE!D:F,3,0)</f>
        <v>539.5</v>
      </c>
      <c r="AD179" s="1">
        <f t="shared" si="47"/>
        <v>0</v>
      </c>
    </row>
    <row r="180" spans="1:30" x14ac:dyDescent="0.25">
      <c r="A180" s="1" t="s">
        <v>303</v>
      </c>
      <c r="B180" s="1" t="s">
        <v>304</v>
      </c>
      <c r="C180" s="1" t="s">
        <v>305</v>
      </c>
      <c r="D180" s="1" t="s">
        <v>324</v>
      </c>
      <c r="E180" s="1" t="s">
        <v>325</v>
      </c>
      <c r="F180" s="1" t="s">
        <v>597</v>
      </c>
      <c r="O180" s="1">
        <v>2336.61</v>
      </c>
      <c r="P180" s="1">
        <f>ROUND(($AA180-SUM($O180:O180))/P$1,2)</f>
        <v>2336.61</v>
      </c>
      <c r="Q180" s="1">
        <f>ROUND(($AA180-SUM($O180:P180))/Q$1,2)</f>
        <v>2336.61</v>
      </c>
      <c r="R180" s="1">
        <f>ROUND(($AA180-SUM($O180:Q180))/R$1,2)</f>
        <v>2336.61</v>
      </c>
      <c r="S180" s="1">
        <f>ROUND(($AA180-SUM($O180:R180))/S$1,2)</f>
        <v>2336.61</v>
      </c>
      <c r="T180" s="1">
        <f>ROUND(($AA180-SUM($O180:S180))/T$1,2)</f>
        <v>2336.61</v>
      </c>
      <c r="U180" s="1">
        <f>ROUND(($AA180-SUM($O180:T180))/U$1,2)</f>
        <v>2336.61</v>
      </c>
      <c r="V180" s="1">
        <f>ROUND(($AA180-SUM($O180:U180))/V$1,2)</f>
        <v>2336.61</v>
      </c>
      <c r="W180" s="1">
        <f>ROUND(($AA180-SUM($O180:V180))/W$1,2)</f>
        <v>2336.61</v>
      </c>
      <c r="X180" s="1">
        <f>ROUND(($AA180-SUM($O180:W180))/X$1,2)</f>
        <v>2336.61</v>
      </c>
      <c r="Y180" s="1">
        <f>ROUND(($AA180-SUM($O180:X180))/Y$1,2)</f>
        <v>2336.61</v>
      </c>
      <c r="Z180" s="1">
        <f>ROUND(($AA180-SUM($O180:Y180))/Z$1,2)</f>
        <v>2336.6</v>
      </c>
      <c r="AA180" s="1">
        <f t="shared" si="83"/>
        <v>28039.31</v>
      </c>
      <c r="AB180" s="1">
        <f t="shared" si="84"/>
        <v>73</v>
      </c>
      <c r="AC180" s="1">
        <f>VLOOKUP(D180,Oct_FY2425_FTE!D:F,3,0)</f>
        <v>73</v>
      </c>
      <c r="AD180" s="1">
        <f t="shared" si="47"/>
        <v>0</v>
      </c>
    </row>
    <row r="181" spans="1:30" x14ac:dyDescent="0.25">
      <c r="A181" s="1" t="s">
        <v>303</v>
      </c>
      <c r="B181" s="1" t="s">
        <v>304</v>
      </c>
      <c r="C181" s="1" t="s">
        <v>305</v>
      </c>
      <c r="D181" s="1" t="s">
        <v>326</v>
      </c>
      <c r="E181" s="1" t="s">
        <v>327</v>
      </c>
      <c r="F181" s="1" t="s">
        <v>597</v>
      </c>
      <c r="O181" s="1">
        <v>11170.91</v>
      </c>
      <c r="P181" s="1">
        <f>ROUND(($AA181-SUM($O181:O181))/P$1,2)</f>
        <v>11170.91</v>
      </c>
      <c r="Q181" s="1">
        <f>ROUND(($AA181-SUM($O181:P181))/Q$1,2)</f>
        <v>11170.92</v>
      </c>
      <c r="R181" s="1">
        <f>ROUND(($AA181-SUM($O181:Q181))/R$1,2)</f>
        <v>11170.91</v>
      </c>
      <c r="S181" s="1">
        <f>ROUND(($AA181-SUM($O181:R181))/S$1,2)</f>
        <v>11170.92</v>
      </c>
      <c r="T181" s="1">
        <f>ROUND(($AA181-SUM($O181:S181))/T$1,2)</f>
        <v>11170.91</v>
      </c>
      <c r="U181" s="1">
        <f>ROUND(($AA181-SUM($O181:T181))/U$1,2)</f>
        <v>11170.92</v>
      </c>
      <c r="V181" s="1">
        <f>ROUND(($AA181-SUM($O181:U181))/V$1,2)</f>
        <v>11170.91</v>
      </c>
      <c r="W181" s="1">
        <f>ROUND(($AA181-SUM($O181:V181))/W$1,2)</f>
        <v>11170.92</v>
      </c>
      <c r="X181" s="1">
        <f>ROUND(($AA181-SUM($O181:W181))/X$1,2)</f>
        <v>11170.91</v>
      </c>
      <c r="Y181" s="1">
        <f>ROUND(($AA181-SUM($O181:X181))/Y$1,2)</f>
        <v>11170.92</v>
      </c>
      <c r="Z181" s="1">
        <f>ROUND(($AA181-SUM($O181:Y181))/Z$1,2)</f>
        <v>11170.91</v>
      </c>
      <c r="AA181" s="1">
        <f t="shared" si="83"/>
        <v>134050.97</v>
      </c>
      <c r="AB181" s="1">
        <f t="shared" si="84"/>
        <v>349</v>
      </c>
      <c r="AC181" s="1">
        <f>VLOOKUP(D181,Oct_FY2425_FTE!D:F,3,0)</f>
        <v>349</v>
      </c>
      <c r="AD181" s="1">
        <f t="shared" si="47"/>
        <v>0</v>
      </c>
    </row>
    <row r="182" spans="1:30" x14ac:dyDescent="0.25">
      <c r="A182" s="1" t="s">
        <v>303</v>
      </c>
      <c r="B182" s="1" t="s">
        <v>304</v>
      </c>
      <c r="C182" s="1" t="s">
        <v>305</v>
      </c>
      <c r="D182" s="3" t="s">
        <v>328</v>
      </c>
      <c r="E182" s="1" t="s">
        <v>329</v>
      </c>
      <c r="F182" s="1" t="s">
        <v>597</v>
      </c>
      <c r="O182" s="1">
        <v>2336.61</v>
      </c>
      <c r="P182" s="1">
        <f>ROUND(($AA182-SUM($O182:O182))/P$1,2)</f>
        <v>2336.61</v>
      </c>
      <c r="Q182" s="1">
        <f>ROUND(($AA182-SUM($O182:P182))/Q$1,2)</f>
        <v>2336.61</v>
      </c>
      <c r="R182" s="1">
        <f>ROUND(($AA182-SUM($O182:Q182))/R$1,2)</f>
        <v>2336.61</v>
      </c>
      <c r="S182" s="1">
        <f>ROUND(($AA182-SUM($O182:R182))/S$1,2)</f>
        <v>2336.61</v>
      </c>
      <c r="T182" s="1">
        <f>ROUND(($AA182-SUM($O182:S182))/T$1,2)</f>
        <v>2336.61</v>
      </c>
      <c r="U182" s="1">
        <f>ROUND(($AA182-SUM($O182:T182))/U$1,2)</f>
        <v>2336.61</v>
      </c>
      <c r="V182" s="1">
        <f>ROUND(($AA182-SUM($O182:U182))/V$1,2)</f>
        <v>2336.61</v>
      </c>
      <c r="W182" s="1">
        <f>ROUND(($AA182-SUM($O182:V182))/W$1,2)</f>
        <v>2336.61</v>
      </c>
      <c r="X182" s="1">
        <f>ROUND(($AA182-SUM($O182:W182))/X$1,2)</f>
        <v>2336.61</v>
      </c>
      <c r="Y182" s="1">
        <f>ROUND(($AA182-SUM($O182:X182))/Y$1,2)</f>
        <v>2336.61</v>
      </c>
      <c r="Z182" s="1">
        <f>ROUND(($AA182-SUM($O182:Y182))/Z$1,2)</f>
        <v>2336.6</v>
      </c>
      <c r="AA182" s="1">
        <f t="shared" si="83"/>
        <v>28039.31</v>
      </c>
      <c r="AB182" s="1">
        <f t="shared" si="84"/>
        <v>73</v>
      </c>
      <c r="AC182" s="1">
        <f>VLOOKUP(D182,Oct_FY2425_FTE!D:F,3,0)</f>
        <v>73</v>
      </c>
      <c r="AD182" s="1">
        <f t="shared" si="47"/>
        <v>0</v>
      </c>
    </row>
    <row r="183" spans="1:30" x14ac:dyDescent="0.25">
      <c r="A183" s="1" t="s">
        <v>303</v>
      </c>
      <c r="B183" s="1" t="s">
        <v>304</v>
      </c>
      <c r="C183" s="1" t="s">
        <v>305</v>
      </c>
      <c r="D183" s="3" t="s">
        <v>1070</v>
      </c>
      <c r="E183" s="1" t="s">
        <v>1101</v>
      </c>
      <c r="F183" s="1" t="s">
        <v>628</v>
      </c>
      <c r="O183" s="1">
        <v>2112.5500000000002</v>
      </c>
      <c r="P183" s="1">
        <f>ROUND(($AA183-SUM($O183:O183))/P$1,2)</f>
        <v>2112.5500000000002</v>
      </c>
      <c r="Q183" s="1">
        <f>ROUND(($AA183-SUM($O183:P183))/Q$1,2)</f>
        <v>2112.5500000000002</v>
      </c>
      <c r="R183" s="1">
        <f>ROUND(($AA183-SUM($O183:Q183))/R$1,2)</f>
        <v>2112.5500000000002</v>
      </c>
      <c r="S183" s="1">
        <f>ROUND(($AA183-SUM($O183:R183))/S$1,2)</f>
        <v>2112.5500000000002</v>
      </c>
      <c r="T183" s="1">
        <f>ROUND(($AA183-SUM($O183:S183))/T$1,2)</f>
        <v>2112.5500000000002</v>
      </c>
      <c r="U183" s="1">
        <f>ROUND(($AA183-SUM($O183:T183))/U$1,2)</f>
        <v>2112.5500000000002</v>
      </c>
      <c r="V183" s="1">
        <f>ROUND(($AA183-SUM($O183:U183))/V$1,2)</f>
        <v>2112.5500000000002</v>
      </c>
      <c r="W183" s="1">
        <f>ROUND(($AA183-SUM($O183:V183))/W$1,2)</f>
        <v>2112.5500000000002</v>
      </c>
      <c r="X183" s="1">
        <f>ROUND(($AA183-SUM($O183:W183))/X$1,2)</f>
        <v>2112.5500000000002</v>
      </c>
      <c r="Y183" s="1">
        <f>ROUND(($AA183-SUM($O183:X183))/Y$1,2)</f>
        <v>2112.56</v>
      </c>
      <c r="Z183" s="1">
        <f>ROUND(($AA183-SUM($O183:Y183))/Z$1,2)</f>
        <v>2112.5500000000002</v>
      </c>
      <c r="AA183" s="1">
        <f t="shared" si="83"/>
        <v>25350.61</v>
      </c>
      <c r="AB183" s="1">
        <f t="shared" si="84"/>
        <v>66</v>
      </c>
      <c r="AC183" s="1">
        <f>VLOOKUP(D183,Oct_FY2425_FTE!D:F,3,0)</f>
        <v>66</v>
      </c>
      <c r="AD183" s="1">
        <f>AA183-SUM(O183:Z183)</f>
        <v>0</v>
      </c>
    </row>
    <row r="184" spans="1:30" x14ac:dyDescent="0.25">
      <c r="A184" s="1" t="s">
        <v>303</v>
      </c>
      <c r="B184" s="1" t="s">
        <v>304</v>
      </c>
      <c r="C184" s="1" t="s">
        <v>305</v>
      </c>
      <c r="D184" s="1" t="s">
        <v>330</v>
      </c>
      <c r="E184" s="1" t="s">
        <v>331</v>
      </c>
      <c r="F184" s="1" t="s">
        <v>597</v>
      </c>
      <c r="O184" s="1">
        <v>15075.93</v>
      </c>
      <c r="P184" s="1">
        <f>ROUND(($AA184-SUM($O184:O184))/P$1,2)</f>
        <v>15075.93</v>
      </c>
      <c r="Q184" s="1">
        <f>ROUND(($AA184-SUM($O184:P184))/Q$1,2)</f>
        <v>15075.93</v>
      </c>
      <c r="R184" s="1">
        <f>ROUND(($AA184-SUM($O184:Q184))/R$1,2)</f>
        <v>15075.93</v>
      </c>
      <c r="S184" s="1">
        <f>ROUND(($AA184-SUM($O184:R184))/S$1,2)</f>
        <v>15075.93</v>
      </c>
      <c r="T184" s="1">
        <f>ROUND(($AA184-SUM($O184:S184))/T$1,2)</f>
        <v>15075.93</v>
      </c>
      <c r="U184" s="1">
        <f>ROUND(($AA184-SUM($O184:T184))/U$1,2)</f>
        <v>15075.94</v>
      </c>
      <c r="V184" s="1">
        <f>ROUND(($AA184-SUM($O184:U184))/V$1,2)</f>
        <v>15075.93</v>
      </c>
      <c r="W184" s="1">
        <f>ROUND(($AA184-SUM($O184:V184))/W$1,2)</f>
        <v>15075.94</v>
      </c>
      <c r="X184" s="1">
        <f>ROUND(($AA184-SUM($O184:W184))/X$1,2)</f>
        <v>15075.93</v>
      </c>
      <c r="Y184" s="1">
        <f>ROUND(($AA184-SUM($O184:X184))/Y$1,2)</f>
        <v>15075.94</v>
      </c>
      <c r="Z184" s="1">
        <f>ROUND(($AA184-SUM($O184:Y184))/Z$1,2)</f>
        <v>15075.93</v>
      </c>
      <c r="AA184" s="1">
        <f t="shared" si="83"/>
        <v>180911.19</v>
      </c>
      <c r="AB184" s="1">
        <f t="shared" si="84"/>
        <v>471</v>
      </c>
      <c r="AC184" s="1">
        <f>VLOOKUP(D184,Oct_FY2425_FTE!D:F,3,0)</f>
        <v>471</v>
      </c>
      <c r="AD184" s="1">
        <f t="shared" si="47"/>
        <v>0</v>
      </c>
    </row>
    <row r="185" spans="1:30" x14ac:dyDescent="0.25">
      <c r="A185" s="1" t="s">
        <v>303</v>
      </c>
      <c r="B185" s="1" t="s">
        <v>304</v>
      </c>
      <c r="C185" s="1" t="s">
        <v>305</v>
      </c>
      <c r="D185" s="1" t="s">
        <v>332</v>
      </c>
      <c r="E185" s="1" t="s">
        <v>333</v>
      </c>
      <c r="F185" s="1" t="s">
        <v>597</v>
      </c>
      <c r="O185" s="1">
        <v>21029.49</v>
      </c>
      <c r="P185" s="1">
        <f>ROUND(($AA185-SUM($O185:O185))/P$1,2)</f>
        <v>21029.49</v>
      </c>
      <c r="Q185" s="1">
        <f>ROUND(($AA185-SUM($O185:P185))/Q$1,2)</f>
        <v>21029.49</v>
      </c>
      <c r="R185" s="1">
        <f>ROUND(($AA185-SUM($O185:Q185))/R$1,2)</f>
        <v>21029.48</v>
      </c>
      <c r="S185" s="1">
        <f>ROUND(($AA185-SUM($O185:R185))/S$1,2)</f>
        <v>21029.49</v>
      </c>
      <c r="T185" s="1">
        <f>ROUND(($AA185-SUM($O185:S185))/T$1,2)</f>
        <v>21029.48</v>
      </c>
      <c r="U185" s="1">
        <f>ROUND(($AA185-SUM($O185:T185))/U$1,2)</f>
        <v>21029.49</v>
      </c>
      <c r="V185" s="1">
        <f>ROUND(($AA185-SUM($O185:U185))/V$1,2)</f>
        <v>21029.48</v>
      </c>
      <c r="W185" s="1">
        <f>ROUND(($AA185-SUM($O185:V185))/W$1,2)</f>
        <v>21029.49</v>
      </c>
      <c r="X185" s="1">
        <f>ROUND(($AA185-SUM($O185:W185))/X$1,2)</f>
        <v>21029.48</v>
      </c>
      <c r="Y185" s="1">
        <f>ROUND(($AA185-SUM($O185:X185))/Y$1,2)</f>
        <v>21029.49</v>
      </c>
      <c r="Z185" s="1">
        <f>ROUND(($AA185-SUM($O185:Y185))/Z$1,2)</f>
        <v>21029.48</v>
      </c>
      <c r="AA185" s="1">
        <f t="shared" si="83"/>
        <v>252353.83</v>
      </c>
      <c r="AB185" s="1">
        <f t="shared" si="84"/>
        <v>657</v>
      </c>
      <c r="AC185" s="1">
        <f>VLOOKUP(D185,Oct_FY2425_FTE!D:F,3,0)</f>
        <v>657</v>
      </c>
      <c r="AD185" s="1">
        <f t="shared" si="47"/>
        <v>0</v>
      </c>
    </row>
    <row r="186" spans="1:30" s="12" customFormat="1" x14ac:dyDescent="0.25">
      <c r="A186" s="12" t="s">
        <v>21</v>
      </c>
      <c r="B186" s="12" t="s">
        <v>304</v>
      </c>
      <c r="C186" s="12" t="s">
        <v>305</v>
      </c>
      <c r="E186" s="12" t="s">
        <v>22</v>
      </c>
      <c r="F186" s="35"/>
      <c r="J186" s="12" t="s">
        <v>303</v>
      </c>
      <c r="K186" s="16" t="str">
        <f>B186</f>
        <v>1420</v>
      </c>
      <c r="L186" s="12" t="s">
        <v>334</v>
      </c>
      <c r="M186" s="12" t="s">
        <v>335</v>
      </c>
      <c r="N186" s="12" t="s">
        <v>645</v>
      </c>
      <c r="O186" s="12">
        <v>250009.21999999997</v>
      </c>
      <c r="P186" s="12">
        <f t="shared" ref="P186:Y186" si="87">SUM(P167:P185)</f>
        <v>250009.18999999994</v>
      </c>
      <c r="Q186" s="12">
        <f t="shared" si="87"/>
        <v>250009.24</v>
      </c>
      <c r="R186" s="12">
        <f t="shared" si="87"/>
        <v>250009.17999999996</v>
      </c>
      <c r="S186" s="12">
        <f t="shared" si="87"/>
        <v>250009.24</v>
      </c>
      <c r="T186" s="12">
        <f t="shared" si="87"/>
        <v>250009.17999999996</v>
      </c>
      <c r="U186" s="12">
        <f t="shared" si="87"/>
        <v>250009.28999999995</v>
      </c>
      <c r="V186" s="12">
        <f t="shared" si="87"/>
        <v>250009.16999999995</v>
      </c>
      <c r="W186" s="12">
        <f t="shared" si="87"/>
        <v>250009.29999999996</v>
      </c>
      <c r="X186" s="12">
        <f t="shared" si="87"/>
        <v>250009.16999999995</v>
      </c>
      <c r="Y186" s="12">
        <f t="shared" si="87"/>
        <v>250009.28999999995</v>
      </c>
      <c r="Z186" s="12">
        <f t="shared" ref="Z186" si="88">SUM(Z167:Z185)</f>
        <v>250009.15</v>
      </c>
      <c r="AA186" s="12">
        <f>SUM(O186:Z186)</f>
        <v>3000110.6199999996</v>
      </c>
      <c r="AB186" s="8">
        <f>SUM(AB167:AB185)</f>
        <v>7810.75</v>
      </c>
      <c r="AC186" s="8">
        <f>SUM(AC167:AC185)</f>
        <v>7842.5</v>
      </c>
      <c r="AD186" s="12">
        <f t="shared" si="47"/>
        <v>0</v>
      </c>
    </row>
    <row r="187" spans="1:30" x14ac:dyDescent="0.25">
      <c r="A187" s="1" t="s">
        <v>336</v>
      </c>
      <c r="B187" s="1" t="s">
        <v>586</v>
      </c>
      <c r="C187" s="1" t="s">
        <v>337</v>
      </c>
      <c r="D187" s="1" t="s">
        <v>565</v>
      </c>
      <c r="E187" s="1" t="s">
        <v>338</v>
      </c>
      <c r="F187" s="1" t="s">
        <v>597</v>
      </c>
      <c r="O187" s="1">
        <v>5473.43</v>
      </c>
      <c r="P187" s="1">
        <f>ROUND(($AA187-SUM($O187:O187))/P$1,2)</f>
        <v>5473.43</v>
      </c>
      <c r="Q187" s="1">
        <f>ROUND(($AA187-SUM($O187:P187))/Q$1,2)</f>
        <v>5473.43</v>
      </c>
      <c r="R187" s="1">
        <f>ROUND(($AA187-SUM($O187:Q187))/R$1,2)</f>
        <v>5473.43</v>
      </c>
      <c r="S187" s="1">
        <f>ROUND(($AA187-SUM($O187:R187))/S$1,2)</f>
        <v>5473.43</v>
      </c>
      <c r="T187" s="1">
        <f>ROUND(($AA187-SUM($O187:S187))/T$1,2)</f>
        <v>5473.43</v>
      </c>
      <c r="U187" s="1">
        <f>ROUND(($AA187-SUM($O187:T187))/U$1,2)</f>
        <v>5473.43</v>
      </c>
      <c r="V187" s="1">
        <f>ROUND(($AA187-SUM($O187:U187))/V$1,2)</f>
        <v>5473.42</v>
      </c>
      <c r="W187" s="1">
        <f>ROUND(($AA187-SUM($O187:V187))/W$1,2)</f>
        <v>5473.43</v>
      </c>
      <c r="X187" s="1">
        <f>ROUND(($AA187-SUM($O187:W187))/X$1,2)</f>
        <v>5473.42</v>
      </c>
      <c r="Y187" s="1">
        <f>ROUND(($AA187-SUM($O187:X187))/Y$1,2)</f>
        <v>5473.43</v>
      </c>
      <c r="Z187" s="1">
        <f>ROUND(($AA187-SUM($O187:Y187))/Z$1,2)</f>
        <v>5473.42</v>
      </c>
      <c r="AA187" s="1">
        <f>IF(F187="NO",ROUND($AC187*AB$293,2),ROUND($AC187/2*AB$293,2))</f>
        <v>65681.13</v>
      </c>
      <c r="AB187" s="1">
        <f>IF(F187="NO",AC187,AC187/2)</f>
        <v>171</v>
      </c>
      <c r="AC187" s="1">
        <f>VLOOKUP(D187,Oct_FY2425_FTE!D:F,3,0)</f>
        <v>171</v>
      </c>
      <c r="AD187" s="1">
        <f t="shared" si="47"/>
        <v>0</v>
      </c>
    </row>
    <row r="188" spans="1:30" s="12" customFormat="1" x14ac:dyDescent="0.25">
      <c r="A188" s="12" t="s">
        <v>21</v>
      </c>
      <c r="B188" s="12" t="s">
        <v>586</v>
      </c>
      <c r="C188" s="12" t="s">
        <v>337</v>
      </c>
      <c r="E188" s="12" t="s">
        <v>22</v>
      </c>
      <c r="F188" s="35"/>
      <c r="J188" s="12" t="s">
        <v>336</v>
      </c>
      <c r="K188" s="16" t="str">
        <f>B188</f>
        <v>1520</v>
      </c>
      <c r="L188" s="12" t="s">
        <v>337</v>
      </c>
      <c r="M188" s="12" t="s">
        <v>339</v>
      </c>
      <c r="N188" s="12" t="s">
        <v>40</v>
      </c>
      <c r="O188" s="12">
        <v>5473.43</v>
      </c>
      <c r="P188" s="12">
        <f t="shared" ref="P188:Y188" si="89">SUM(P187)</f>
        <v>5473.43</v>
      </c>
      <c r="Q188" s="12">
        <f t="shared" si="89"/>
        <v>5473.43</v>
      </c>
      <c r="R188" s="12">
        <f t="shared" si="89"/>
        <v>5473.43</v>
      </c>
      <c r="S188" s="12">
        <f t="shared" si="89"/>
        <v>5473.43</v>
      </c>
      <c r="T188" s="12">
        <f t="shared" si="89"/>
        <v>5473.43</v>
      </c>
      <c r="U188" s="12">
        <f t="shared" si="89"/>
        <v>5473.43</v>
      </c>
      <c r="V188" s="12">
        <f t="shared" si="89"/>
        <v>5473.42</v>
      </c>
      <c r="W188" s="12">
        <f t="shared" si="89"/>
        <v>5473.43</v>
      </c>
      <c r="X188" s="12">
        <f t="shared" si="89"/>
        <v>5473.42</v>
      </c>
      <c r="Y188" s="12">
        <f t="shared" si="89"/>
        <v>5473.43</v>
      </c>
      <c r="Z188" s="12">
        <f t="shared" ref="Z188" si="90">SUM(Z187)</f>
        <v>5473.42</v>
      </c>
      <c r="AA188" s="12">
        <f t="shared" ref="AA188:AA242" si="91">SUM(O188:Z188)</f>
        <v>65681.13</v>
      </c>
      <c r="AB188" s="8">
        <f>AB187</f>
        <v>171</v>
      </c>
      <c r="AC188" s="8">
        <f t="shared" ref="AC188" si="92">AC187</f>
        <v>171</v>
      </c>
      <c r="AD188" s="12">
        <f t="shared" si="47"/>
        <v>0</v>
      </c>
    </row>
    <row r="189" spans="1:30" x14ac:dyDescent="0.25">
      <c r="A189" s="1" t="s">
        <v>340</v>
      </c>
      <c r="B189" s="1" t="s">
        <v>341</v>
      </c>
      <c r="C189" s="1" t="s">
        <v>342</v>
      </c>
      <c r="D189" s="1" t="s">
        <v>566</v>
      </c>
      <c r="E189" s="1" t="s">
        <v>343</v>
      </c>
      <c r="F189" s="1" t="s">
        <v>597</v>
      </c>
      <c r="O189" s="1">
        <v>5729.5</v>
      </c>
      <c r="P189" s="1">
        <f>ROUND(($AA189-SUM($O189:O189))/P$1,2)</f>
        <v>5729.49</v>
      </c>
      <c r="Q189" s="1">
        <f>ROUND(($AA189-SUM($O189:P189))/Q$1,2)</f>
        <v>5729.5</v>
      </c>
      <c r="R189" s="1">
        <f>ROUND(($AA189-SUM($O189:Q189))/R$1,2)</f>
        <v>5729.49</v>
      </c>
      <c r="S189" s="1">
        <f>ROUND(($AA189-SUM($O189:R189))/S$1,2)</f>
        <v>5729.5</v>
      </c>
      <c r="T189" s="1">
        <f>ROUND(($AA189-SUM($O189:S189))/T$1,2)</f>
        <v>5729.49</v>
      </c>
      <c r="U189" s="1">
        <f>ROUND(($AA189-SUM($O189:T189))/U$1,2)</f>
        <v>5729.5</v>
      </c>
      <c r="V189" s="1">
        <f>ROUND(($AA189-SUM($O189:U189))/V$1,2)</f>
        <v>5729.49</v>
      </c>
      <c r="W189" s="1">
        <f>ROUND(($AA189-SUM($O189:V189))/W$1,2)</f>
        <v>5729.5</v>
      </c>
      <c r="X189" s="1">
        <f>ROUND(($AA189-SUM($O189:W189))/X$1,2)</f>
        <v>5729.49</v>
      </c>
      <c r="Y189" s="1">
        <f>ROUND(($AA189-SUM($O189:X189))/Y$1,2)</f>
        <v>5729.5</v>
      </c>
      <c r="Z189" s="1">
        <f>ROUND(($AA189-SUM($O189:Y189))/Z$1,2)</f>
        <v>5729.49</v>
      </c>
      <c r="AA189" s="1">
        <f>IF(F189="NO",ROUND($AC189*AB$293,2),ROUND($AC189/2*AB$293,2))</f>
        <v>68753.94</v>
      </c>
      <c r="AB189" s="1">
        <f>IF(F189="NO",AC189,AC189/2)</f>
        <v>179</v>
      </c>
      <c r="AC189" s="1">
        <f>VLOOKUP(D189,Oct_FY2425_FTE!D:F,3,0)</f>
        <v>179</v>
      </c>
      <c r="AD189" s="1">
        <f t="shared" si="47"/>
        <v>0</v>
      </c>
    </row>
    <row r="190" spans="1:30" x14ac:dyDescent="0.25">
      <c r="A190" s="1" t="s">
        <v>340</v>
      </c>
      <c r="B190" s="1" t="s">
        <v>341</v>
      </c>
      <c r="C190" s="1" t="s">
        <v>342</v>
      </c>
      <c r="D190" s="1" t="s">
        <v>567</v>
      </c>
      <c r="E190" s="1" t="s">
        <v>344</v>
      </c>
      <c r="F190" s="1" t="s">
        <v>597</v>
      </c>
      <c r="O190" s="1">
        <v>6401.67</v>
      </c>
      <c r="P190" s="1">
        <f>ROUND(($AA190-SUM($O190:O190))/P$1,2)</f>
        <v>6401.67</v>
      </c>
      <c r="Q190" s="1">
        <f>ROUND(($AA190-SUM($O190:P190))/Q$1,2)</f>
        <v>6401.67</v>
      </c>
      <c r="R190" s="1">
        <f>ROUND(($AA190-SUM($O190:Q190))/R$1,2)</f>
        <v>6401.67</v>
      </c>
      <c r="S190" s="1">
        <f>ROUND(($AA190-SUM($O190:R190))/S$1,2)</f>
        <v>6401.67</v>
      </c>
      <c r="T190" s="1">
        <f>ROUND(($AA190-SUM($O190:S190))/T$1,2)</f>
        <v>6401.67</v>
      </c>
      <c r="U190" s="1">
        <f>ROUND(($AA190-SUM($O190:T190))/U$1,2)</f>
        <v>6401.67</v>
      </c>
      <c r="V190" s="1">
        <f>ROUND(($AA190-SUM($O190:U190))/V$1,2)</f>
        <v>6401.67</v>
      </c>
      <c r="W190" s="1">
        <f>ROUND(($AA190-SUM($O190:V190))/W$1,2)</f>
        <v>6401.67</v>
      </c>
      <c r="X190" s="1">
        <f>ROUND(($AA190-SUM($O190:W190))/X$1,2)</f>
        <v>6401.67</v>
      </c>
      <c r="Y190" s="1">
        <f>ROUND(($AA190-SUM($O190:X190))/Y$1,2)</f>
        <v>6401.67</v>
      </c>
      <c r="Z190" s="1">
        <f>ROUND(($AA190-SUM($O190:Y190))/Z$1,2)</f>
        <v>6401.67</v>
      </c>
      <c r="AA190" s="1">
        <f>IF(F190="NO",ROUND($AC190*AB$293,2),ROUND($AC190/2*AB$293,2))</f>
        <v>76820.039999999994</v>
      </c>
      <c r="AB190" s="1">
        <f>IF(F190="NO",AC190,AC190/2)</f>
        <v>200</v>
      </c>
      <c r="AC190" s="1">
        <f>VLOOKUP(D190,Oct_FY2425_FTE!D:F,3,0)</f>
        <v>200</v>
      </c>
      <c r="AD190" s="1">
        <f t="shared" si="47"/>
        <v>0</v>
      </c>
    </row>
    <row r="191" spans="1:30" x14ac:dyDescent="0.25">
      <c r="A191" s="1" t="s">
        <v>340</v>
      </c>
      <c r="B191" s="1" t="s">
        <v>341</v>
      </c>
      <c r="C191" s="1" t="s">
        <v>342</v>
      </c>
      <c r="D191" s="1" t="s">
        <v>345</v>
      </c>
      <c r="E191" s="1" t="s">
        <v>346</v>
      </c>
      <c r="F191" s="1" t="s">
        <v>597</v>
      </c>
      <c r="O191" s="1">
        <v>47692.44</v>
      </c>
      <c r="P191" s="1">
        <f>ROUND(($AA191-SUM($O191:O191))/P$1,2)</f>
        <v>47692.44</v>
      </c>
      <c r="Q191" s="1">
        <f>ROUND(($AA191-SUM($O191:P191))/Q$1,2)</f>
        <v>47692.44</v>
      </c>
      <c r="R191" s="1">
        <f>ROUND(($AA191-SUM($O191:Q191))/R$1,2)</f>
        <v>47692.44</v>
      </c>
      <c r="S191" s="1">
        <f>ROUND(($AA191-SUM($O191:R191))/S$1,2)</f>
        <v>47692.44</v>
      </c>
      <c r="T191" s="1">
        <f>ROUND(($AA191-SUM($O191:S191))/T$1,2)</f>
        <v>47692.44</v>
      </c>
      <c r="U191" s="1">
        <f>ROUND(($AA191-SUM($O191:T191))/U$1,2)</f>
        <v>47692.44</v>
      </c>
      <c r="V191" s="1">
        <f>ROUND(($AA191-SUM($O191:U191))/V$1,2)</f>
        <v>47692.44</v>
      </c>
      <c r="W191" s="1">
        <f>ROUND(($AA191-SUM($O191:V191))/W$1,2)</f>
        <v>47692.45</v>
      </c>
      <c r="X191" s="1">
        <f>ROUND(($AA191-SUM($O191:W191))/X$1,2)</f>
        <v>47692.44</v>
      </c>
      <c r="Y191" s="1">
        <f>ROUND(($AA191-SUM($O191:X191))/Y$1,2)</f>
        <v>47692.45</v>
      </c>
      <c r="Z191" s="1">
        <f>ROUND(($AA191-SUM($O191:Y191))/Z$1,2)</f>
        <v>47692.44</v>
      </c>
      <c r="AA191" s="1">
        <f>IF(F191="NO",ROUND($AC191*AB$293,2),ROUND($AC191/2*AB$293,2))</f>
        <v>572309.30000000005</v>
      </c>
      <c r="AB191" s="1">
        <f>IF(F191="NO",AC191,AC191/2)</f>
        <v>1490</v>
      </c>
      <c r="AC191" s="1">
        <f>VLOOKUP(D191,Oct_FY2425_FTE!D:F,3,0)</f>
        <v>1490</v>
      </c>
      <c r="AD191" s="1">
        <f t="shared" si="47"/>
        <v>0</v>
      </c>
    </row>
    <row r="192" spans="1:30" x14ac:dyDescent="0.25">
      <c r="A192" s="1" t="s">
        <v>340</v>
      </c>
      <c r="B192" s="1" t="s">
        <v>341</v>
      </c>
      <c r="C192" s="1" t="s">
        <v>342</v>
      </c>
      <c r="D192" s="1" t="s">
        <v>568</v>
      </c>
      <c r="E192" s="1" t="s">
        <v>347</v>
      </c>
      <c r="F192" s="1" t="s">
        <v>597</v>
      </c>
      <c r="O192" s="1">
        <v>8786.2900000000009</v>
      </c>
      <c r="P192" s="1">
        <f>ROUND(($AA192-SUM($O192:O192))/P$1,2)</f>
        <v>8786.2900000000009</v>
      </c>
      <c r="Q192" s="1">
        <f>ROUND(($AA192-SUM($O192:P192))/Q$1,2)</f>
        <v>8786.2900000000009</v>
      </c>
      <c r="R192" s="1">
        <f>ROUND(($AA192-SUM($O192:Q192))/R$1,2)</f>
        <v>8786.2900000000009</v>
      </c>
      <c r="S192" s="1">
        <f>ROUND(($AA192-SUM($O192:R192))/S$1,2)</f>
        <v>8786.2900000000009</v>
      </c>
      <c r="T192" s="1">
        <f>ROUND(($AA192-SUM($O192:S192))/T$1,2)</f>
        <v>8786.2900000000009</v>
      </c>
      <c r="U192" s="1">
        <f>ROUND(($AA192-SUM($O192:T192))/U$1,2)</f>
        <v>8786.2900000000009</v>
      </c>
      <c r="V192" s="1">
        <f>ROUND(($AA192-SUM($O192:U192))/V$1,2)</f>
        <v>8786.2900000000009</v>
      </c>
      <c r="W192" s="1">
        <f>ROUND(($AA192-SUM($O192:V192))/W$1,2)</f>
        <v>8786.2999999999993</v>
      </c>
      <c r="X192" s="1">
        <f>ROUND(($AA192-SUM($O192:W192))/X$1,2)</f>
        <v>8786.2900000000009</v>
      </c>
      <c r="Y192" s="1">
        <f>ROUND(($AA192-SUM($O192:X192))/Y$1,2)</f>
        <v>8786.2999999999993</v>
      </c>
      <c r="Z192" s="1">
        <f>ROUND(($AA192-SUM($O192:Y192))/Z$1,2)</f>
        <v>8786.2900000000009</v>
      </c>
      <c r="AA192" s="1">
        <f>IF(F192="NO",ROUND($AC192*AB$293,2),ROUND($AC192/2*AB$293,2))</f>
        <v>105435.5</v>
      </c>
      <c r="AB192" s="1">
        <f>IF(F192="NO",AC192,AC192/2)</f>
        <v>274.5</v>
      </c>
      <c r="AC192" s="1">
        <f>VLOOKUP(D192,Oct_FY2425_FTE!D:F,3,0)</f>
        <v>274.5</v>
      </c>
      <c r="AD192" s="1">
        <f t="shared" si="47"/>
        <v>0</v>
      </c>
    </row>
    <row r="193" spans="1:30" x14ac:dyDescent="0.25">
      <c r="A193" s="1" t="s">
        <v>340</v>
      </c>
      <c r="B193" s="1" t="s">
        <v>341</v>
      </c>
      <c r="C193" s="1" t="s">
        <v>342</v>
      </c>
      <c r="D193" s="1" t="s">
        <v>348</v>
      </c>
      <c r="E193" s="1" t="s">
        <v>349</v>
      </c>
      <c r="F193" s="1" t="s">
        <v>597</v>
      </c>
      <c r="O193" s="1">
        <v>22405.85</v>
      </c>
      <c r="P193" s="1">
        <f>ROUND(($AA193-SUM($O193:O193))/P$1,2)</f>
        <v>22405.84</v>
      </c>
      <c r="Q193" s="1">
        <f>ROUND(($AA193-SUM($O193:P193))/Q$1,2)</f>
        <v>22405.85</v>
      </c>
      <c r="R193" s="1">
        <f>ROUND(($AA193-SUM($O193:Q193))/R$1,2)</f>
        <v>22405.84</v>
      </c>
      <c r="S193" s="1">
        <f>ROUND(($AA193-SUM($O193:R193))/S$1,2)</f>
        <v>22405.85</v>
      </c>
      <c r="T193" s="1">
        <f>ROUND(($AA193-SUM($O193:S193))/T$1,2)</f>
        <v>22405.84</v>
      </c>
      <c r="U193" s="1">
        <f>ROUND(($AA193-SUM($O193:T193))/U$1,2)</f>
        <v>22405.85</v>
      </c>
      <c r="V193" s="1">
        <f>ROUND(($AA193-SUM($O193:U193))/V$1,2)</f>
        <v>22405.84</v>
      </c>
      <c r="W193" s="1">
        <f>ROUND(($AA193-SUM($O193:V193))/W$1,2)</f>
        <v>22405.85</v>
      </c>
      <c r="X193" s="1">
        <f>ROUND(($AA193-SUM($O193:W193))/X$1,2)</f>
        <v>22405.84</v>
      </c>
      <c r="Y193" s="1">
        <f>ROUND(($AA193-SUM($O193:X193))/Y$1,2)</f>
        <v>22405.85</v>
      </c>
      <c r="Z193" s="1">
        <f>ROUND(($AA193-SUM($O193:Y193))/Z$1,2)</f>
        <v>22405.84</v>
      </c>
      <c r="AA193" s="1">
        <f>IF(F193="NO",ROUND($AC193*AB$293,2),ROUND($AC193/2*AB$293,2))</f>
        <v>268870.14</v>
      </c>
      <c r="AB193" s="1">
        <f>IF(F193="NO",AC193,AC193/2)</f>
        <v>700</v>
      </c>
      <c r="AC193" s="1">
        <f>VLOOKUP(D193,Oct_FY2425_FTE!D:F,3,0)</f>
        <v>700</v>
      </c>
      <c r="AD193" s="1">
        <f t="shared" si="47"/>
        <v>0</v>
      </c>
    </row>
    <row r="194" spans="1:30" s="12" customFormat="1" x14ac:dyDescent="0.25">
      <c r="A194" s="12" t="s">
        <v>21</v>
      </c>
      <c r="B194" s="12" t="s">
        <v>341</v>
      </c>
      <c r="C194" s="12" t="s">
        <v>342</v>
      </c>
      <c r="E194" s="12" t="s">
        <v>22</v>
      </c>
      <c r="F194" s="35"/>
      <c r="J194" s="12" t="s">
        <v>340</v>
      </c>
      <c r="K194" s="16" t="str">
        <f>B194</f>
        <v>1550</v>
      </c>
      <c r="L194" s="12" t="s">
        <v>350</v>
      </c>
      <c r="M194" s="12" t="s">
        <v>351</v>
      </c>
      <c r="N194" s="12" t="s">
        <v>40</v>
      </c>
      <c r="O194" s="12">
        <v>91015.75</v>
      </c>
      <c r="P194" s="12">
        <f t="shared" ref="P194:Y194" si="93">SUM(P189:P193)</f>
        <v>91015.73000000001</v>
      </c>
      <c r="Q194" s="12">
        <f t="shared" si="93"/>
        <v>91015.75</v>
      </c>
      <c r="R194" s="12">
        <f t="shared" si="93"/>
        <v>91015.73000000001</v>
      </c>
      <c r="S194" s="12">
        <f t="shared" si="93"/>
        <v>91015.75</v>
      </c>
      <c r="T194" s="12">
        <f t="shared" si="93"/>
        <v>91015.73000000001</v>
      </c>
      <c r="U194" s="12">
        <f t="shared" si="93"/>
        <v>91015.75</v>
      </c>
      <c r="V194" s="12">
        <f t="shared" si="93"/>
        <v>91015.73000000001</v>
      </c>
      <c r="W194" s="12">
        <f t="shared" si="93"/>
        <v>91015.76999999999</v>
      </c>
      <c r="X194" s="12">
        <f t="shared" si="93"/>
        <v>91015.73000000001</v>
      </c>
      <c r="Y194" s="12">
        <f t="shared" si="93"/>
        <v>91015.76999999999</v>
      </c>
      <c r="Z194" s="12">
        <f t="shared" ref="Z194:AC194" si="94">SUM(Z189:Z193)</f>
        <v>91015.73000000001</v>
      </c>
      <c r="AA194" s="12">
        <f t="shared" si="91"/>
        <v>1092188.92</v>
      </c>
      <c r="AB194" s="8">
        <f>SUM(AB189:AB193)</f>
        <v>2843.5</v>
      </c>
      <c r="AC194" s="8">
        <f t="shared" si="94"/>
        <v>2843.5</v>
      </c>
      <c r="AD194" s="12">
        <f t="shared" si="47"/>
        <v>0</v>
      </c>
    </row>
    <row r="195" spans="1:30" x14ac:dyDescent="0.25">
      <c r="A195" s="1" t="s">
        <v>352</v>
      </c>
      <c r="B195" s="1" t="s">
        <v>353</v>
      </c>
      <c r="C195" s="1" t="s">
        <v>354</v>
      </c>
      <c r="D195" s="1" t="s">
        <v>355</v>
      </c>
      <c r="E195" s="1" t="s">
        <v>356</v>
      </c>
      <c r="F195" s="1" t="s">
        <v>597</v>
      </c>
      <c r="O195" s="1">
        <v>32456.47</v>
      </c>
      <c r="P195" s="1">
        <f>ROUND(($AA195-SUM($O195:O195))/P$1,2)</f>
        <v>32456.47</v>
      </c>
      <c r="Q195" s="1">
        <f>ROUND(($AA195-SUM($O195:P195))/Q$1,2)</f>
        <v>32456.47</v>
      </c>
      <c r="R195" s="1">
        <f>ROUND(($AA195-SUM($O195:Q195))/R$1,2)</f>
        <v>32456.47</v>
      </c>
      <c r="S195" s="1">
        <f>ROUND(($AA195-SUM($O195:R195))/S$1,2)</f>
        <v>32456.47</v>
      </c>
      <c r="T195" s="1">
        <f>ROUND(($AA195-SUM($O195:S195))/T$1,2)</f>
        <v>32456.46</v>
      </c>
      <c r="U195" s="1">
        <f>ROUND(($AA195-SUM($O195:T195))/U$1,2)</f>
        <v>32456.47</v>
      </c>
      <c r="V195" s="1">
        <f>ROUND(($AA195-SUM($O195:U195))/V$1,2)</f>
        <v>32456.46</v>
      </c>
      <c r="W195" s="1">
        <f>ROUND(($AA195-SUM($O195:V195))/W$1,2)</f>
        <v>32456.47</v>
      </c>
      <c r="X195" s="1">
        <f>ROUND(($AA195-SUM($O195:W195))/X$1,2)</f>
        <v>32456.46</v>
      </c>
      <c r="Y195" s="1">
        <f>ROUND(($AA195-SUM($O195:X195))/Y$1,2)</f>
        <v>32456.47</v>
      </c>
      <c r="Z195" s="1">
        <f>ROUND(($AA195-SUM($O195:Y195))/Z$1,2)</f>
        <v>32456.46</v>
      </c>
      <c r="AA195" s="1">
        <f>IF(F195="NO",ROUND($AC195*AB$293,2),ROUND($AC195/2*AB$293,2))</f>
        <v>389477.6</v>
      </c>
      <c r="AB195" s="1">
        <f>IF(F195="NO",AC195,AC195/2)</f>
        <v>1014</v>
      </c>
      <c r="AC195" s="1">
        <f>VLOOKUP(D195,Oct_FY2425_FTE!D:F,3,0)</f>
        <v>1014</v>
      </c>
      <c r="AD195" s="1">
        <f t="shared" si="47"/>
        <v>0</v>
      </c>
    </row>
    <row r="196" spans="1:30" x14ac:dyDescent="0.25">
      <c r="A196" s="1" t="s">
        <v>352</v>
      </c>
      <c r="B196" s="1" t="s">
        <v>353</v>
      </c>
      <c r="C196" s="1" t="s">
        <v>354</v>
      </c>
      <c r="D196" s="1" t="s">
        <v>357</v>
      </c>
      <c r="E196" s="1" t="s">
        <v>358</v>
      </c>
      <c r="F196" s="1" t="s">
        <v>597</v>
      </c>
      <c r="O196" s="1">
        <v>32168.39</v>
      </c>
      <c r="P196" s="1">
        <f>ROUND(($AA196-SUM($O196:O196))/P$1,2)</f>
        <v>32168.39</v>
      </c>
      <c r="Q196" s="1">
        <f>ROUND(($AA196-SUM($O196:P196))/Q$1,2)</f>
        <v>32168.39</v>
      </c>
      <c r="R196" s="1">
        <f>ROUND(($AA196-SUM($O196:Q196))/R$1,2)</f>
        <v>32168.39</v>
      </c>
      <c r="S196" s="1">
        <f>ROUND(($AA196-SUM($O196:R196))/S$1,2)</f>
        <v>32168.39</v>
      </c>
      <c r="T196" s="1">
        <f>ROUND(($AA196-SUM($O196:S196))/T$1,2)</f>
        <v>32168.39</v>
      </c>
      <c r="U196" s="1">
        <f>ROUND(($AA196-SUM($O196:T196))/U$1,2)</f>
        <v>32168.39</v>
      </c>
      <c r="V196" s="1">
        <f>ROUND(($AA196-SUM($O196:U196))/V$1,2)</f>
        <v>32168.39</v>
      </c>
      <c r="W196" s="1">
        <f>ROUND(($AA196-SUM($O196:V196))/W$1,2)</f>
        <v>32168.400000000001</v>
      </c>
      <c r="X196" s="1">
        <f>ROUND(($AA196-SUM($O196:W196))/X$1,2)</f>
        <v>32168.39</v>
      </c>
      <c r="Y196" s="1">
        <f>ROUND(($AA196-SUM($O196:X196))/Y$1,2)</f>
        <v>32168.400000000001</v>
      </c>
      <c r="Z196" s="1">
        <f>ROUND(($AA196-SUM($O196:Y196))/Z$1,2)</f>
        <v>32168.39</v>
      </c>
      <c r="AA196" s="1">
        <f>IF(F196="NO",ROUND($AC196*AB$293,2),ROUND($AC196/2*AB$293,2))</f>
        <v>386020.7</v>
      </c>
      <c r="AB196" s="1">
        <f>IF(F196="NO",AC196,AC196/2)</f>
        <v>1005</v>
      </c>
      <c r="AC196" s="1">
        <f>VLOOKUP(D196,Oct_FY2425_FTE!D:F,3,0)</f>
        <v>1005</v>
      </c>
      <c r="AD196" s="1">
        <f t="shared" ref="AD196:AD253" si="95">AA196-SUM(O196:Z196)</f>
        <v>0</v>
      </c>
    </row>
    <row r="197" spans="1:30" s="12" customFormat="1" x14ac:dyDescent="0.25">
      <c r="A197" s="12" t="s">
        <v>21</v>
      </c>
      <c r="B197" s="12" t="s">
        <v>353</v>
      </c>
      <c r="C197" s="12" t="s">
        <v>354</v>
      </c>
      <c r="E197" s="12" t="s">
        <v>22</v>
      </c>
      <c r="F197" s="35"/>
      <c r="J197" s="12" t="s">
        <v>340</v>
      </c>
      <c r="K197" s="16" t="str">
        <f>B197</f>
        <v>1560</v>
      </c>
      <c r="L197" s="12" t="s">
        <v>359</v>
      </c>
      <c r="M197" s="12" t="s">
        <v>360</v>
      </c>
      <c r="N197" s="12" t="s">
        <v>645</v>
      </c>
      <c r="O197" s="12">
        <v>64624.86</v>
      </c>
      <c r="P197" s="12">
        <f t="shared" ref="P197:Y197" si="96">SUM(P195:P196)</f>
        <v>64624.86</v>
      </c>
      <c r="Q197" s="12">
        <f t="shared" si="96"/>
        <v>64624.86</v>
      </c>
      <c r="R197" s="12">
        <f t="shared" si="96"/>
        <v>64624.86</v>
      </c>
      <c r="S197" s="12">
        <f t="shared" si="96"/>
        <v>64624.86</v>
      </c>
      <c r="T197" s="12">
        <f t="shared" si="96"/>
        <v>64624.85</v>
      </c>
      <c r="U197" s="12">
        <f t="shared" si="96"/>
        <v>64624.86</v>
      </c>
      <c r="V197" s="12">
        <f t="shared" si="96"/>
        <v>64624.85</v>
      </c>
      <c r="W197" s="12">
        <f t="shared" si="96"/>
        <v>64624.87</v>
      </c>
      <c r="X197" s="12">
        <f t="shared" si="96"/>
        <v>64624.85</v>
      </c>
      <c r="Y197" s="12">
        <f t="shared" si="96"/>
        <v>64624.87</v>
      </c>
      <c r="Z197" s="12">
        <f t="shared" ref="Z197:AC197" si="97">SUM(Z195:Z196)</f>
        <v>64624.85</v>
      </c>
      <c r="AA197" s="12">
        <f t="shared" si="91"/>
        <v>775498.29999999993</v>
      </c>
      <c r="AB197" s="8">
        <f>SUM(AB195:AB196)</f>
        <v>2019</v>
      </c>
      <c r="AC197" s="8">
        <f t="shared" si="97"/>
        <v>2019</v>
      </c>
      <c r="AD197" s="12">
        <f t="shared" si="95"/>
        <v>0</v>
      </c>
    </row>
    <row r="198" spans="1:30" x14ac:dyDescent="0.25">
      <c r="A198" s="1" t="s">
        <v>361</v>
      </c>
      <c r="B198" s="1" t="s">
        <v>362</v>
      </c>
      <c r="C198" s="1" t="s">
        <v>363</v>
      </c>
      <c r="D198" s="1" t="s">
        <v>364</v>
      </c>
      <c r="E198" s="1" t="s">
        <v>365</v>
      </c>
      <c r="F198" s="1" t="s">
        <v>597</v>
      </c>
      <c r="O198" s="1">
        <v>14755.85</v>
      </c>
      <c r="P198" s="1">
        <f>ROUND(($AA198-SUM($O198:O198))/P$1,2)</f>
        <v>14755.85</v>
      </c>
      <c r="Q198" s="1">
        <f>ROUND(($AA198-SUM($O198:P198))/Q$1,2)</f>
        <v>14755.85</v>
      </c>
      <c r="R198" s="1">
        <f>ROUND(($AA198-SUM($O198:Q198))/R$1,2)</f>
        <v>14755.85</v>
      </c>
      <c r="S198" s="1">
        <f>ROUND(($AA198-SUM($O198:R198))/S$1,2)</f>
        <v>14755.85</v>
      </c>
      <c r="T198" s="1">
        <f>ROUND(($AA198-SUM($O198:S198))/T$1,2)</f>
        <v>14755.85</v>
      </c>
      <c r="U198" s="1">
        <f>ROUND(($AA198-SUM($O198:T198))/U$1,2)</f>
        <v>14755.85</v>
      </c>
      <c r="V198" s="1">
        <f>ROUND(($AA198-SUM($O198:U198))/V$1,2)</f>
        <v>14755.85</v>
      </c>
      <c r="W198" s="1">
        <f>ROUND(($AA198-SUM($O198:V198))/W$1,2)</f>
        <v>14755.85</v>
      </c>
      <c r="X198" s="1">
        <f>ROUND(($AA198-SUM($O198:W198))/X$1,2)</f>
        <v>14755.85</v>
      </c>
      <c r="Y198" s="1">
        <f>ROUND(($AA198-SUM($O198:X198))/Y$1,2)</f>
        <v>14755.85</v>
      </c>
      <c r="Z198" s="1">
        <f>ROUND(($AA198-SUM($O198:Y198))/Z$1,2)</f>
        <v>14755.84</v>
      </c>
      <c r="AA198" s="1">
        <f>IF(F198="NO",ROUND($AC198*AB$293,2),ROUND($AC198/2*AB$293,2))</f>
        <v>177070.19</v>
      </c>
      <c r="AB198" s="1">
        <f>IF(F198="NO",AC198,AC198/2)</f>
        <v>461</v>
      </c>
      <c r="AC198" s="1">
        <f>VLOOKUP(D198,Oct_FY2425_FTE!D:F,3,0)</f>
        <v>461</v>
      </c>
      <c r="AD198" s="1">
        <f t="shared" si="95"/>
        <v>0</v>
      </c>
    </row>
    <row r="199" spans="1:30" x14ac:dyDescent="0.25">
      <c r="A199" s="1" t="s">
        <v>361</v>
      </c>
      <c r="B199" s="1" t="s">
        <v>362</v>
      </c>
      <c r="C199" s="1" t="s">
        <v>363</v>
      </c>
      <c r="D199" s="1" t="s">
        <v>569</v>
      </c>
      <c r="E199" s="1" t="s">
        <v>366</v>
      </c>
      <c r="F199" s="1" t="s">
        <v>628</v>
      </c>
      <c r="O199" s="1">
        <v>11971.12</v>
      </c>
      <c r="P199" s="1">
        <f>ROUND(($AA199-SUM($O199:O199))/P$1,2)</f>
        <v>11971.12</v>
      </c>
      <c r="Q199" s="1">
        <f>ROUND(($AA199-SUM($O199:P199))/Q$1,2)</f>
        <v>11971.12</v>
      </c>
      <c r="R199" s="1">
        <f>ROUND(($AA199-SUM($O199:Q199))/R$1,2)</f>
        <v>11971.12</v>
      </c>
      <c r="S199" s="1">
        <f>ROUND(($AA199-SUM($O199:R199))/S$1,2)</f>
        <v>11971.12</v>
      </c>
      <c r="T199" s="1">
        <f>ROUND(($AA199-SUM($O199:S199))/T$1,2)</f>
        <v>11971.12</v>
      </c>
      <c r="U199" s="1">
        <f>ROUND(($AA199-SUM($O199:T199))/U$1,2)</f>
        <v>11971.13</v>
      </c>
      <c r="V199" s="1">
        <f>ROUND(($AA199-SUM($O199:U199))/V$1,2)</f>
        <v>11971.12</v>
      </c>
      <c r="W199" s="1">
        <f>ROUND(($AA199-SUM($O199:V199))/W$1,2)</f>
        <v>11971.13</v>
      </c>
      <c r="X199" s="1">
        <f>ROUND(($AA199-SUM($O199:W199))/X$1,2)</f>
        <v>11971.12</v>
      </c>
      <c r="Y199" s="1">
        <f>ROUND(($AA199-SUM($O199:X199))/Y$1,2)</f>
        <v>11971.13</v>
      </c>
      <c r="Z199" s="1">
        <f>ROUND(($AA199-SUM($O199:Y199))/Z$1,2)</f>
        <v>11971.12</v>
      </c>
      <c r="AA199" s="1">
        <f>IF(F199="NO",ROUND($AC199*AB$293,2),ROUND($AC199/2*AB$293,2))</f>
        <v>143653.47</v>
      </c>
      <c r="AB199" s="1">
        <f>IF(F199="NO",AC199,AC199/2)</f>
        <v>374</v>
      </c>
      <c r="AC199" s="1">
        <f>VLOOKUP(D199,Oct_FY2425_FTE!D:F,3,0)</f>
        <v>374</v>
      </c>
      <c r="AD199" s="1">
        <f t="shared" si="95"/>
        <v>0</v>
      </c>
    </row>
    <row r="200" spans="1:30" x14ac:dyDescent="0.25">
      <c r="A200" s="1" t="s">
        <v>361</v>
      </c>
      <c r="B200" s="1" t="s">
        <v>362</v>
      </c>
      <c r="C200" s="1" t="s">
        <v>363</v>
      </c>
      <c r="D200" s="1" t="s">
        <v>570</v>
      </c>
      <c r="E200" s="1" t="s">
        <v>367</v>
      </c>
      <c r="F200" s="1" t="s">
        <v>597</v>
      </c>
      <c r="O200" s="1">
        <v>5217.3599999999997</v>
      </c>
      <c r="P200" s="1">
        <f>ROUND(($AA200-SUM($O200:O200))/P$1,2)</f>
        <v>5217.3599999999997</v>
      </c>
      <c r="Q200" s="1">
        <f>ROUND(($AA200-SUM($O200:P200))/Q$1,2)</f>
        <v>5217.3599999999997</v>
      </c>
      <c r="R200" s="1">
        <f>ROUND(($AA200-SUM($O200:Q200))/R$1,2)</f>
        <v>5217.3599999999997</v>
      </c>
      <c r="S200" s="1">
        <f>ROUND(($AA200-SUM($O200:R200))/S$1,2)</f>
        <v>5217.3599999999997</v>
      </c>
      <c r="T200" s="1">
        <f>ROUND(($AA200-SUM($O200:S200))/T$1,2)</f>
        <v>5217.3599999999997</v>
      </c>
      <c r="U200" s="1">
        <f>ROUND(($AA200-SUM($O200:T200))/U$1,2)</f>
        <v>5217.3599999999997</v>
      </c>
      <c r="V200" s="1">
        <f>ROUND(($AA200-SUM($O200:U200))/V$1,2)</f>
        <v>5217.3599999999997</v>
      </c>
      <c r="W200" s="1">
        <f>ROUND(($AA200-SUM($O200:V200))/W$1,2)</f>
        <v>5217.3599999999997</v>
      </c>
      <c r="X200" s="1">
        <f>ROUND(($AA200-SUM($O200:W200))/X$1,2)</f>
        <v>5217.3599999999997</v>
      </c>
      <c r="Y200" s="1">
        <f>ROUND(($AA200-SUM($O200:X200))/Y$1,2)</f>
        <v>5217.37</v>
      </c>
      <c r="Z200" s="1">
        <f>ROUND(($AA200-SUM($O200:Y200))/Z$1,2)</f>
        <v>5217.3599999999997</v>
      </c>
      <c r="AA200" s="1">
        <f>IF(F200="NO",ROUND($AC200*AB$293,2),ROUND($AC200/2*AB$293,2))</f>
        <v>62608.33</v>
      </c>
      <c r="AB200" s="1">
        <f>IF(F200="NO",AC200,AC200/2)</f>
        <v>163</v>
      </c>
      <c r="AC200" s="1">
        <f>VLOOKUP(D200,Oct_FY2425_FTE!D:F,3,0)</f>
        <v>163</v>
      </c>
      <c r="AD200" s="1">
        <f t="shared" ref="AD200" si="98">AA200-SUM(O200:Z200)</f>
        <v>0</v>
      </c>
    </row>
    <row r="201" spans="1:30" s="12" customFormat="1" x14ac:dyDescent="0.25">
      <c r="A201" s="12" t="s">
        <v>21</v>
      </c>
      <c r="B201" s="12" t="s">
        <v>362</v>
      </c>
      <c r="C201" s="12" t="s">
        <v>363</v>
      </c>
      <c r="E201" s="12" t="s">
        <v>22</v>
      </c>
      <c r="F201" s="35"/>
      <c r="J201" s="12" t="s">
        <v>361</v>
      </c>
      <c r="K201" s="16" t="str">
        <f>B201</f>
        <v>2000</v>
      </c>
      <c r="L201" s="12" t="s">
        <v>368</v>
      </c>
      <c r="M201" s="12" t="s">
        <v>369</v>
      </c>
      <c r="N201" s="12" t="s">
        <v>40</v>
      </c>
      <c r="O201" s="12">
        <v>31944.33</v>
      </c>
      <c r="P201" s="12">
        <f t="shared" ref="P201:Z201" si="99">SUM(P198:P200)</f>
        <v>31944.33</v>
      </c>
      <c r="Q201" s="12">
        <f t="shared" si="99"/>
        <v>31944.33</v>
      </c>
      <c r="R201" s="12">
        <f t="shared" si="99"/>
        <v>31944.33</v>
      </c>
      <c r="S201" s="12">
        <f t="shared" si="99"/>
        <v>31944.33</v>
      </c>
      <c r="T201" s="12">
        <f t="shared" si="99"/>
        <v>31944.33</v>
      </c>
      <c r="U201" s="12">
        <f t="shared" si="99"/>
        <v>31944.34</v>
      </c>
      <c r="V201" s="12">
        <f t="shared" si="99"/>
        <v>31944.33</v>
      </c>
      <c r="W201" s="12">
        <f t="shared" si="99"/>
        <v>31944.34</v>
      </c>
      <c r="X201" s="12">
        <f t="shared" si="99"/>
        <v>31944.33</v>
      </c>
      <c r="Y201" s="12">
        <f t="shared" si="99"/>
        <v>31944.35</v>
      </c>
      <c r="Z201" s="12">
        <f t="shared" si="99"/>
        <v>31944.32</v>
      </c>
      <c r="AA201" s="12">
        <f t="shared" si="91"/>
        <v>383331.99000000005</v>
      </c>
      <c r="AB201" s="8">
        <f>SUM(AB198:AB200)</f>
        <v>998</v>
      </c>
      <c r="AC201" s="8">
        <f>SUM(AC198:AC200)</f>
        <v>998</v>
      </c>
      <c r="AD201" s="12">
        <f t="shared" si="95"/>
        <v>0</v>
      </c>
    </row>
    <row r="202" spans="1:30" x14ac:dyDescent="0.25">
      <c r="A202" s="1" t="s">
        <v>370</v>
      </c>
      <c r="B202" s="1" t="s">
        <v>371</v>
      </c>
      <c r="C202" s="1" t="s">
        <v>372</v>
      </c>
      <c r="D202" s="3" t="s">
        <v>1004</v>
      </c>
      <c r="E202" s="1" t="s">
        <v>1023</v>
      </c>
      <c r="F202" s="1" t="s">
        <v>597</v>
      </c>
      <c r="O202" s="1">
        <v>1120.29</v>
      </c>
      <c r="P202" s="1">
        <f>ROUND(($AA202-SUM($O202:O202))/P$1,2)</f>
        <v>1120.29</v>
      </c>
      <c r="Q202" s="1">
        <f>ROUND(($AA202-SUM($O202:P202))/Q$1,2)</f>
        <v>1120.29</v>
      </c>
      <c r="R202" s="1">
        <f>ROUND(($AA202-SUM($O202:Q202))/R$1,2)</f>
        <v>1120.29</v>
      </c>
      <c r="S202" s="1">
        <f>ROUND(($AA202-SUM($O202:R202))/S$1,2)</f>
        <v>1120.29</v>
      </c>
      <c r="T202" s="1">
        <f>ROUND(($AA202-SUM($O202:S202))/T$1,2)</f>
        <v>1120.29</v>
      </c>
      <c r="U202" s="1">
        <f>ROUND(($AA202-SUM($O202:T202))/U$1,2)</f>
        <v>1120.3</v>
      </c>
      <c r="V202" s="1">
        <f>ROUND(($AA202-SUM($O202:U202))/V$1,2)</f>
        <v>1120.29</v>
      </c>
      <c r="W202" s="1">
        <f>ROUND(($AA202-SUM($O202:V202))/W$1,2)</f>
        <v>1120.3</v>
      </c>
      <c r="X202" s="1">
        <f>ROUND(($AA202-SUM($O202:W202))/X$1,2)</f>
        <v>1120.29</v>
      </c>
      <c r="Y202" s="1">
        <f>ROUND(($AA202-SUM($O202:X202))/Y$1,2)</f>
        <v>1120.3</v>
      </c>
      <c r="Z202" s="1">
        <f>ROUND(($AA202-SUM($O202:Y202))/Z$1,2)</f>
        <v>1120.29</v>
      </c>
      <c r="AA202" s="1">
        <f>IF(F202="NO",ROUND($AC202*AB$293,2),ROUND($AC202/2*AB$293,2))</f>
        <v>13443.51</v>
      </c>
      <c r="AB202" s="1">
        <f>IF(F202="NO",AC202,AC202/2)</f>
        <v>35</v>
      </c>
      <c r="AC202" s="1">
        <f>VLOOKUP(D202,Oct_FY2425_FTE!D:F,3,0)</f>
        <v>35</v>
      </c>
      <c r="AD202" s="1">
        <f t="shared" si="95"/>
        <v>0</v>
      </c>
    </row>
    <row r="203" spans="1:30" x14ac:dyDescent="0.25">
      <c r="A203" s="1" t="s">
        <v>370</v>
      </c>
      <c r="B203" s="1" t="s">
        <v>371</v>
      </c>
      <c r="C203" s="1" t="s">
        <v>372</v>
      </c>
      <c r="D203" s="1" t="s">
        <v>375</v>
      </c>
      <c r="E203" s="1" t="s">
        <v>376</v>
      </c>
      <c r="F203" s="1" t="s">
        <v>597</v>
      </c>
      <c r="O203" s="1">
        <v>4193.09</v>
      </c>
      <c r="P203" s="1">
        <f>ROUND(($AA203-SUM($O203:O203))/P$1,2)</f>
        <v>4193.09</v>
      </c>
      <c r="Q203" s="1">
        <f>ROUND(($AA203-SUM($O203:P203))/Q$1,2)</f>
        <v>4193.1000000000004</v>
      </c>
      <c r="R203" s="1">
        <f>ROUND(($AA203-SUM($O203:Q203))/R$1,2)</f>
        <v>4193.09</v>
      </c>
      <c r="S203" s="1">
        <f>ROUND(($AA203-SUM($O203:R203))/S$1,2)</f>
        <v>4193.1000000000004</v>
      </c>
      <c r="T203" s="1">
        <f>ROUND(($AA203-SUM($O203:S203))/T$1,2)</f>
        <v>4193.09</v>
      </c>
      <c r="U203" s="1">
        <f>ROUND(($AA203-SUM($O203:T203))/U$1,2)</f>
        <v>4193.1000000000004</v>
      </c>
      <c r="V203" s="1">
        <f>ROUND(($AA203-SUM($O203:U203))/V$1,2)</f>
        <v>4193.09</v>
      </c>
      <c r="W203" s="1">
        <f>ROUND(($AA203-SUM($O203:V203))/W$1,2)</f>
        <v>4193.1000000000004</v>
      </c>
      <c r="X203" s="1">
        <f>ROUND(($AA203-SUM($O203:W203))/X$1,2)</f>
        <v>4193.09</v>
      </c>
      <c r="Y203" s="1">
        <f>ROUND(($AA203-SUM($O203:X203))/Y$1,2)</f>
        <v>4193.1000000000004</v>
      </c>
      <c r="Z203" s="1">
        <f>ROUND(($AA203-SUM($O203:Y203))/Z$1,2)</f>
        <v>4193.09</v>
      </c>
      <c r="AA203" s="1">
        <f>IF(F203="NO",ROUND($AC203*AB$293,2),ROUND($AC203/2*AB$293,2))</f>
        <v>50317.13</v>
      </c>
      <c r="AB203" s="1">
        <f>IF(F203="NO",AC203,AC203/2)</f>
        <v>131</v>
      </c>
      <c r="AC203" s="1">
        <f>VLOOKUP(D203,Oct_FY2425_FTE!D:F,3,0)</f>
        <v>131</v>
      </c>
      <c r="AD203" s="1">
        <f t="shared" si="95"/>
        <v>0</v>
      </c>
    </row>
    <row r="204" spans="1:30" x14ac:dyDescent="0.25">
      <c r="A204" s="1" t="s">
        <v>370</v>
      </c>
      <c r="B204" s="1" t="s">
        <v>371</v>
      </c>
      <c r="C204" s="1" t="s">
        <v>372</v>
      </c>
      <c r="D204" s="1" t="s">
        <v>571</v>
      </c>
      <c r="E204" s="1" t="s">
        <v>377</v>
      </c>
      <c r="F204" s="1" t="s">
        <v>597</v>
      </c>
      <c r="O204" s="1">
        <v>4129.08</v>
      </c>
      <c r="P204" s="1">
        <f>ROUND(($AA204-SUM($O204:O204))/P$1,2)</f>
        <v>4129.08</v>
      </c>
      <c r="Q204" s="1">
        <f>ROUND(($AA204-SUM($O204:P204))/Q$1,2)</f>
        <v>4129.08</v>
      </c>
      <c r="R204" s="1">
        <f>ROUND(($AA204-SUM($O204:Q204))/R$1,2)</f>
        <v>4129.08</v>
      </c>
      <c r="S204" s="1">
        <f>ROUND(($AA204-SUM($O204:R204))/S$1,2)</f>
        <v>4129.08</v>
      </c>
      <c r="T204" s="1">
        <f>ROUND(($AA204-SUM($O204:S204))/T$1,2)</f>
        <v>4129.08</v>
      </c>
      <c r="U204" s="1">
        <f>ROUND(($AA204-SUM($O204:T204))/U$1,2)</f>
        <v>4129.08</v>
      </c>
      <c r="V204" s="1">
        <f>ROUND(($AA204-SUM($O204:U204))/V$1,2)</f>
        <v>4129.07</v>
      </c>
      <c r="W204" s="1">
        <f>ROUND(($AA204-SUM($O204:V204))/W$1,2)</f>
        <v>4129.08</v>
      </c>
      <c r="X204" s="1">
        <f>ROUND(($AA204-SUM($O204:W204))/X$1,2)</f>
        <v>4129.07</v>
      </c>
      <c r="Y204" s="1">
        <f>ROUND(($AA204-SUM($O204:X204))/Y$1,2)</f>
        <v>4129.08</v>
      </c>
      <c r="Z204" s="1">
        <f>ROUND(($AA204-SUM($O204:Y204))/Z$1,2)</f>
        <v>4129.07</v>
      </c>
      <c r="AA204" s="1">
        <f>IF(F204="NO",ROUND($AC204*AB$293,2),ROUND($AC204/2*AB$293,2))</f>
        <v>49548.93</v>
      </c>
      <c r="AB204" s="1">
        <f>IF(F204="NO",AC204,AC204/2)</f>
        <v>129</v>
      </c>
      <c r="AC204" s="1">
        <f>VLOOKUP(D204,Oct_FY2425_FTE!D:F,3,0)</f>
        <v>129</v>
      </c>
      <c r="AD204" s="1">
        <f t="shared" si="95"/>
        <v>0</v>
      </c>
    </row>
    <row r="205" spans="1:30" s="12" customFormat="1" x14ac:dyDescent="0.25">
      <c r="A205" s="12" t="s">
        <v>21</v>
      </c>
      <c r="B205" s="12" t="s">
        <v>371</v>
      </c>
      <c r="C205" s="12" t="s">
        <v>372</v>
      </c>
      <c r="E205" s="12" t="s">
        <v>22</v>
      </c>
      <c r="F205" s="35"/>
      <c r="J205" s="12" t="s">
        <v>370</v>
      </c>
      <c r="K205" s="16" t="str">
        <f>B205</f>
        <v>2035</v>
      </c>
      <c r="L205" s="12" t="s">
        <v>378</v>
      </c>
      <c r="M205" s="12" t="s">
        <v>379</v>
      </c>
      <c r="N205" s="12" t="s">
        <v>645</v>
      </c>
      <c r="O205" s="12">
        <v>9442.4599999999991</v>
      </c>
      <c r="P205" s="12">
        <f t="shared" ref="P205:Z205" si="100">SUM(P202:P204)</f>
        <v>9442.4599999999991</v>
      </c>
      <c r="Q205" s="12">
        <f t="shared" si="100"/>
        <v>9442.4700000000012</v>
      </c>
      <c r="R205" s="12">
        <f t="shared" si="100"/>
        <v>9442.4599999999991</v>
      </c>
      <c r="S205" s="12">
        <f t="shared" si="100"/>
        <v>9442.4700000000012</v>
      </c>
      <c r="T205" s="12">
        <f t="shared" si="100"/>
        <v>9442.4599999999991</v>
      </c>
      <c r="U205" s="12">
        <f t="shared" si="100"/>
        <v>9442.48</v>
      </c>
      <c r="V205" s="12">
        <f t="shared" si="100"/>
        <v>9442.4500000000007</v>
      </c>
      <c r="W205" s="12">
        <f t="shared" si="100"/>
        <v>9442.48</v>
      </c>
      <c r="X205" s="12">
        <f t="shared" si="100"/>
        <v>9442.4500000000007</v>
      </c>
      <c r="Y205" s="12">
        <f t="shared" si="100"/>
        <v>9442.48</v>
      </c>
      <c r="Z205" s="12">
        <f t="shared" si="100"/>
        <v>9442.4500000000007</v>
      </c>
      <c r="AA205" s="12">
        <f t="shared" si="91"/>
        <v>113309.56999999998</v>
      </c>
      <c r="AB205" s="8">
        <f>SUM(AB202:AB204)</f>
        <v>295</v>
      </c>
      <c r="AC205" s="8">
        <f>SUM(AC202:AC204)</f>
        <v>295</v>
      </c>
      <c r="AD205" s="12">
        <f t="shared" si="95"/>
        <v>0</v>
      </c>
    </row>
    <row r="206" spans="1:30" x14ac:dyDescent="0.25">
      <c r="A206" s="1" t="s">
        <v>380</v>
      </c>
      <c r="B206" s="1" t="s">
        <v>381</v>
      </c>
      <c r="C206" s="1" t="s">
        <v>382</v>
      </c>
      <c r="D206" s="1" t="s">
        <v>383</v>
      </c>
      <c r="E206" s="1" t="s">
        <v>384</v>
      </c>
      <c r="F206" s="1" t="s">
        <v>597</v>
      </c>
      <c r="O206" s="1">
        <v>5505.44</v>
      </c>
      <c r="P206" s="1">
        <f>ROUND(($AA206-SUM($O206:O206))/P$1,2)</f>
        <v>5505.44</v>
      </c>
      <c r="Q206" s="1">
        <f>ROUND(($AA206-SUM($O206:P206))/Q$1,2)</f>
        <v>5505.44</v>
      </c>
      <c r="R206" s="1">
        <f>ROUND(($AA206-SUM($O206:Q206))/R$1,2)</f>
        <v>5505.43</v>
      </c>
      <c r="S206" s="1">
        <f>ROUND(($AA206-SUM($O206:R206))/S$1,2)</f>
        <v>5505.44</v>
      </c>
      <c r="T206" s="1">
        <f>ROUND(($AA206-SUM($O206:S206))/T$1,2)</f>
        <v>5505.43</v>
      </c>
      <c r="U206" s="1">
        <f>ROUND(($AA206-SUM($O206:T206))/U$1,2)</f>
        <v>5505.44</v>
      </c>
      <c r="V206" s="1">
        <f>ROUND(($AA206-SUM($O206:U206))/V$1,2)</f>
        <v>5505.43</v>
      </c>
      <c r="W206" s="1">
        <f>ROUND(($AA206-SUM($O206:V206))/W$1,2)</f>
        <v>5505.44</v>
      </c>
      <c r="X206" s="1">
        <f>ROUND(($AA206-SUM($O206:W206))/X$1,2)</f>
        <v>5505.43</v>
      </c>
      <c r="Y206" s="1">
        <f>ROUND(($AA206-SUM($O206:X206))/Y$1,2)</f>
        <v>5505.44</v>
      </c>
      <c r="Z206" s="1">
        <f>ROUND(($AA206-SUM($O206:Y206))/Z$1,2)</f>
        <v>5505.43</v>
      </c>
      <c r="AA206" s="1">
        <f>IF(F206="NO",ROUND($AC206*AB$293,2),ROUND($AC206/2*AB$293,2))</f>
        <v>66065.23</v>
      </c>
      <c r="AB206" s="1">
        <f>IF(F206="NO",AC206,AC206/2)</f>
        <v>172</v>
      </c>
      <c r="AC206" s="1">
        <f>VLOOKUP(D206,Oct_FY2425_FTE!D:F,3,0)</f>
        <v>172</v>
      </c>
      <c r="AD206" s="1">
        <f t="shared" si="95"/>
        <v>0</v>
      </c>
    </row>
    <row r="207" spans="1:30" s="12" customFormat="1" x14ac:dyDescent="0.25">
      <c r="A207" s="12" t="s">
        <v>21</v>
      </c>
      <c r="B207" s="12" t="s">
        <v>381</v>
      </c>
      <c r="C207" s="12" t="s">
        <v>382</v>
      </c>
      <c r="E207" s="12" t="s">
        <v>22</v>
      </c>
      <c r="F207" s="35"/>
      <c r="J207" s="12" t="s">
        <v>380</v>
      </c>
      <c r="K207" s="16" t="str">
        <f>B207</f>
        <v>2180</v>
      </c>
      <c r="L207" s="12" t="s">
        <v>385</v>
      </c>
      <c r="M207" s="12" t="s">
        <v>386</v>
      </c>
      <c r="N207" s="12" t="s">
        <v>645</v>
      </c>
      <c r="O207" s="12">
        <v>5505.44</v>
      </c>
      <c r="P207" s="12">
        <f t="shared" ref="P207:X207" si="101">SUM(P206)</f>
        <v>5505.44</v>
      </c>
      <c r="Q207" s="12">
        <f t="shared" si="101"/>
        <v>5505.44</v>
      </c>
      <c r="R207" s="12">
        <f t="shared" si="101"/>
        <v>5505.43</v>
      </c>
      <c r="S207" s="12">
        <f t="shared" si="101"/>
        <v>5505.44</v>
      </c>
      <c r="T207" s="12">
        <f t="shared" si="101"/>
        <v>5505.43</v>
      </c>
      <c r="U207" s="12">
        <f t="shared" si="101"/>
        <v>5505.44</v>
      </c>
      <c r="V207" s="12">
        <f t="shared" si="101"/>
        <v>5505.43</v>
      </c>
      <c r="W207" s="12">
        <f t="shared" si="101"/>
        <v>5505.44</v>
      </c>
      <c r="X207" s="12">
        <f t="shared" si="101"/>
        <v>5505.43</v>
      </c>
      <c r="Y207" s="12">
        <f t="shared" ref="Y207:Z207" si="102">SUM(Y206)</f>
        <v>5505.44</v>
      </c>
      <c r="Z207" s="12">
        <f t="shared" si="102"/>
        <v>5505.43</v>
      </c>
      <c r="AA207" s="12">
        <f t="shared" si="91"/>
        <v>66065.23000000001</v>
      </c>
      <c r="AB207" s="8">
        <f>SUM(AB206:AB206)</f>
        <v>172</v>
      </c>
      <c r="AC207" s="8">
        <f t="shared" ref="AC207" si="103">SUM(AC206:AC206)</f>
        <v>172</v>
      </c>
      <c r="AD207" s="12">
        <f t="shared" si="95"/>
        <v>0</v>
      </c>
    </row>
    <row r="208" spans="1:30" x14ac:dyDescent="0.25">
      <c r="A208" s="1" t="s">
        <v>388</v>
      </c>
      <c r="B208" s="1" t="s">
        <v>389</v>
      </c>
      <c r="C208" s="1" t="s">
        <v>390</v>
      </c>
      <c r="D208" s="1" t="s">
        <v>391</v>
      </c>
      <c r="E208" s="1" t="s">
        <v>392</v>
      </c>
      <c r="F208" s="1" t="s">
        <v>596</v>
      </c>
      <c r="O208" s="1">
        <v>416.11</v>
      </c>
      <c r="P208" s="1">
        <f>ROUND(($AA208-SUM($O208:O208))/P$1,2)</f>
        <v>416.11</v>
      </c>
      <c r="Q208" s="1">
        <f>ROUND(($AA208-SUM($O208:P208))/Q$1,2)</f>
        <v>416.11</v>
      </c>
      <c r="R208" s="1">
        <f>ROUND(($AA208-SUM($O208:Q208))/R$1,2)</f>
        <v>416.11</v>
      </c>
      <c r="S208" s="1">
        <f>ROUND(($AA208-SUM($O208:R208))/S$1,2)</f>
        <v>416.11</v>
      </c>
      <c r="T208" s="1">
        <f>ROUND(($AA208-SUM($O208:S208))/T$1,2)</f>
        <v>416.11</v>
      </c>
      <c r="U208" s="1">
        <f>ROUND(($AA208-SUM($O208:T208))/U$1,2)</f>
        <v>416.11</v>
      </c>
      <c r="V208" s="1">
        <f>ROUND(($AA208-SUM($O208:U208))/V$1,2)</f>
        <v>416.11</v>
      </c>
      <c r="W208" s="1">
        <f>ROUND(($AA208-SUM($O208:V208))/W$1,2)</f>
        <v>416.11</v>
      </c>
      <c r="X208" s="1">
        <f>ROUND(($AA208-SUM($O208:W208))/X$1,2)</f>
        <v>416.1</v>
      </c>
      <c r="Y208" s="1">
        <f>ROUND(($AA208-SUM($O208:X208))/Y$1,2)</f>
        <v>416.11</v>
      </c>
      <c r="Z208" s="1">
        <f>ROUND(($AA208-SUM($O208:Y208))/Z$1,2)</f>
        <v>416.1</v>
      </c>
      <c r="AA208" s="1">
        <f>IF(F208="NO",ROUND($AC208*AB$293,2),ROUND($AC208/2*AB$293,2))</f>
        <v>4993.3</v>
      </c>
      <c r="AB208" s="1">
        <f>IF(F208="NO",AC208,AC208/2)</f>
        <v>13</v>
      </c>
      <c r="AC208" s="1">
        <f>VLOOKUP(D208,Oct_FY2425_FTE!D:F,3,0)</f>
        <v>26</v>
      </c>
      <c r="AD208" s="1">
        <f t="shared" si="95"/>
        <v>0</v>
      </c>
    </row>
    <row r="209" spans="1:30" x14ac:dyDescent="0.25">
      <c r="A209" s="1" t="s">
        <v>388</v>
      </c>
      <c r="B209" s="1" t="s">
        <v>389</v>
      </c>
      <c r="C209" s="1" t="s">
        <v>390</v>
      </c>
      <c r="D209" s="1" t="s">
        <v>393</v>
      </c>
      <c r="E209" s="1" t="s">
        <v>394</v>
      </c>
      <c r="F209" s="1" t="s">
        <v>596</v>
      </c>
      <c r="O209" s="1">
        <v>2160.56</v>
      </c>
      <c r="P209" s="1">
        <f>ROUND(($AA209-SUM($O209:O209))/P$1,2)</f>
        <v>2160.56</v>
      </c>
      <c r="Q209" s="1">
        <f>ROUND(($AA209-SUM($O209:P209))/Q$1,2)</f>
        <v>2160.56</v>
      </c>
      <c r="R209" s="1">
        <f>ROUND(($AA209-SUM($O209:Q209))/R$1,2)</f>
        <v>2160.56</v>
      </c>
      <c r="S209" s="1">
        <f>ROUND(($AA209-SUM($O209:R209))/S$1,2)</f>
        <v>2160.5700000000002</v>
      </c>
      <c r="T209" s="1">
        <f>ROUND(($AA209-SUM($O209:S209))/T$1,2)</f>
        <v>2160.56</v>
      </c>
      <c r="U209" s="1">
        <f>ROUND(($AA209-SUM($O209:T209))/U$1,2)</f>
        <v>2160.5700000000002</v>
      </c>
      <c r="V209" s="1">
        <f>ROUND(($AA209-SUM($O209:U209))/V$1,2)</f>
        <v>2160.56</v>
      </c>
      <c r="W209" s="1">
        <f>ROUND(($AA209-SUM($O209:V209))/W$1,2)</f>
        <v>2160.5700000000002</v>
      </c>
      <c r="X209" s="1">
        <f>ROUND(($AA209-SUM($O209:W209))/X$1,2)</f>
        <v>2160.56</v>
      </c>
      <c r="Y209" s="1">
        <f>ROUND(($AA209-SUM($O209:X209))/Y$1,2)</f>
        <v>2160.5700000000002</v>
      </c>
      <c r="Z209" s="1">
        <f>ROUND(($AA209-SUM($O209:Y209))/Z$1,2)</f>
        <v>2160.56</v>
      </c>
      <c r="AA209" s="1">
        <f>IF(F209="NO",ROUND($AC209*AB$293,2),ROUND($AC209/2*AB$293,2))</f>
        <v>25926.76</v>
      </c>
      <c r="AB209" s="1">
        <f>IF(F209="NO",AC209,AC209/2)</f>
        <v>67.5</v>
      </c>
      <c r="AC209" s="1">
        <f>VLOOKUP(D209,Oct_FY2425_FTE!D:F,3,0)</f>
        <v>135</v>
      </c>
      <c r="AD209" s="1">
        <f t="shared" si="95"/>
        <v>0</v>
      </c>
    </row>
    <row r="210" spans="1:30" s="12" customFormat="1" x14ac:dyDescent="0.25">
      <c r="A210" s="12" t="s">
        <v>21</v>
      </c>
      <c r="B210" s="12" t="s">
        <v>389</v>
      </c>
      <c r="C210" s="12" t="s">
        <v>390</v>
      </c>
      <c r="E210" s="12" t="s">
        <v>22</v>
      </c>
      <c r="F210" s="35"/>
      <c r="J210" s="12" t="s">
        <v>388</v>
      </c>
      <c r="K210" s="16" t="str">
        <f>B210</f>
        <v>2610</v>
      </c>
      <c r="L210" s="12" t="s">
        <v>395</v>
      </c>
      <c r="M210" s="12" t="s">
        <v>396</v>
      </c>
      <c r="N210" s="12" t="s">
        <v>40</v>
      </c>
      <c r="O210" s="12">
        <v>2576.67</v>
      </c>
      <c r="P210" s="12">
        <f t="shared" ref="P210:X210" si="104">SUM(P208:P209)</f>
        <v>2576.67</v>
      </c>
      <c r="Q210" s="12">
        <f t="shared" si="104"/>
        <v>2576.67</v>
      </c>
      <c r="R210" s="12">
        <f t="shared" si="104"/>
        <v>2576.67</v>
      </c>
      <c r="S210" s="12">
        <f t="shared" si="104"/>
        <v>2576.6800000000003</v>
      </c>
      <c r="T210" s="12">
        <f t="shared" si="104"/>
        <v>2576.67</v>
      </c>
      <c r="U210" s="12">
        <f t="shared" si="104"/>
        <v>2576.6800000000003</v>
      </c>
      <c r="V210" s="12">
        <f t="shared" si="104"/>
        <v>2576.67</v>
      </c>
      <c r="W210" s="12">
        <f t="shared" si="104"/>
        <v>2576.6800000000003</v>
      </c>
      <c r="X210" s="12">
        <f t="shared" si="104"/>
        <v>2576.66</v>
      </c>
      <c r="Y210" s="12">
        <f t="shared" ref="Y210:AC210" si="105">SUM(Y208:Y209)</f>
        <v>2576.6800000000003</v>
      </c>
      <c r="Z210" s="12">
        <f t="shared" si="105"/>
        <v>2576.66</v>
      </c>
      <c r="AA210" s="12">
        <f t="shared" si="91"/>
        <v>30920.059999999998</v>
      </c>
      <c r="AB210" s="8">
        <f>SUM(AB208:AB209)</f>
        <v>80.5</v>
      </c>
      <c r="AC210" s="8">
        <f t="shared" si="105"/>
        <v>161</v>
      </c>
      <c r="AD210" s="12">
        <f t="shared" si="95"/>
        <v>0</v>
      </c>
    </row>
    <row r="211" spans="1:30" x14ac:dyDescent="0.25">
      <c r="A211" s="1" t="s">
        <v>397</v>
      </c>
      <c r="B211" s="1" t="s">
        <v>398</v>
      </c>
      <c r="C211" s="1" t="s">
        <v>399</v>
      </c>
      <c r="D211" s="1" t="s">
        <v>400</v>
      </c>
      <c r="E211" s="1" t="s">
        <v>401</v>
      </c>
      <c r="F211" s="1" t="s">
        <v>597</v>
      </c>
      <c r="O211" s="1">
        <v>4321.13</v>
      </c>
      <c r="P211" s="1">
        <f>ROUND(($AA211-SUM($O211:O211))/P$1,2)</f>
        <v>4321.13</v>
      </c>
      <c r="Q211" s="1">
        <f>ROUND(($AA211-SUM($O211:P211))/Q$1,2)</f>
        <v>4321.13</v>
      </c>
      <c r="R211" s="1">
        <f>ROUND(($AA211-SUM($O211:Q211))/R$1,2)</f>
        <v>4321.13</v>
      </c>
      <c r="S211" s="1">
        <f>ROUND(($AA211-SUM($O211:R211))/S$1,2)</f>
        <v>4321.13</v>
      </c>
      <c r="T211" s="1">
        <f>ROUND(($AA211-SUM($O211:S211))/T$1,2)</f>
        <v>4321.13</v>
      </c>
      <c r="U211" s="1">
        <f>ROUND(($AA211-SUM($O211:T211))/U$1,2)</f>
        <v>4321.13</v>
      </c>
      <c r="V211" s="1">
        <f>ROUND(($AA211-SUM($O211:U211))/V$1,2)</f>
        <v>4321.12</v>
      </c>
      <c r="W211" s="1">
        <f>ROUND(($AA211-SUM($O211:V211))/W$1,2)</f>
        <v>4321.13</v>
      </c>
      <c r="X211" s="1">
        <f>ROUND(($AA211-SUM($O211:W211))/X$1,2)</f>
        <v>4321.12</v>
      </c>
      <c r="Y211" s="1">
        <f>ROUND(($AA211-SUM($O211:X211))/Y$1,2)</f>
        <v>4321.13</v>
      </c>
      <c r="Z211" s="1">
        <f>ROUND(($AA211-SUM($O211:Y211))/Z$1,2)</f>
        <v>4321.12</v>
      </c>
      <c r="AA211" s="1">
        <f>IF(F211="NO",ROUND($AC211*AB$293,2),ROUND($AC211/2*AB$293,2))</f>
        <v>51853.53</v>
      </c>
      <c r="AB211" s="1">
        <f>IF(F211="NO",AC211,AC211/2)</f>
        <v>135</v>
      </c>
      <c r="AC211" s="1">
        <f>VLOOKUP(D211,Oct_FY2425_FTE!D:F,3,0)</f>
        <v>135</v>
      </c>
      <c r="AD211" s="1">
        <f t="shared" si="95"/>
        <v>0</v>
      </c>
    </row>
    <row r="212" spans="1:30" s="12" customFormat="1" x14ac:dyDescent="0.25">
      <c r="A212" s="12" t="s">
        <v>21</v>
      </c>
      <c r="B212" s="12" t="s">
        <v>398</v>
      </c>
      <c r="C212" s="12" t="s">
        <v>399</v>
      </c>
      <c r="E212" s="12" t="s">
        <v>22</v>
      </c>
      <c r="F212" s="35"/>
      <c r="J212" s="12" t="s">
        <v>397</v>
      </c>
      <c r="K212" s="16" t="str">
        <f>B212</f>
        <v>2640</v>
      </c>
      <c r="L212" s="12" t="s">
        <v>402</v>
      </c>
      <c r="M212" s="12" t="s">
        <v>403</v>
      </c>
      <c r="N212" s="12" t="s">
        <v>25</v>
      </c>
      <c r="O212" s="12">
        <v>4321.13</v>
      </c>
      <c r="P212" s="12">
        <f t="shared" ref="P212:X212" si="106">SUM(P211)</f>
        <v>4321.13</v>
      </c>
      <c r="Q212" s="12">
        <f t="shared" si="106"/>
        <v>4321.13</v>
      </c>
      <c r="R212" s="12">
        <f t="shared" si="106"/>
        <v>4321.13</v>
      </c>
      <c r="S212" s="12">
        <f t="shared" si="106"/>
        <v>4321.13</v>
      </c>
      <c r="T212" s="12">
        <f t="shared" si="106"/>
        <v>4321.13</v>
      </c>
      <c r="U212" s="12">
        <f t="shared" si="106"/>
        <v>4321.13</v>
      </c>
      <c r="V212" s="12">
        <f t="shared" si="106"/>
        <v>4321.12</v>
      </c>
      <c r="W212" s="12">
        <f t="shared" si="106"/>
        <v>4321.13</v>
      </c>
      <c r="X212" s="12">
        <f t="shared" si="106"/>
        <v>4321.12</v>
      </c>
      <c r="Y212" s="12">
        <f t="shared" ref="Y212:Z212" si="107">SUM(Y211)</f>
        <v>4321.13</v>
      </c>
      <c r="Z212" s="12">
        <f t="shared" si="107"/>
        <v>4321.12</v>
      </c>
      <c r="AA212" s="12">
        <f t="shared" si="91"/>
        <v>51853.530000000006</v>
      </c>
      <c r="AB212" s="8">
        <f>AB211</f>
        <v>135</v>
      </c>
      <c r="AC212" s="8">
        <f t="shared" ref="AC212" si="108">AC211</f>
        <v>135</v>
      </c>
      <c r="AD212" s="12">
        <f t="shared" si="95"/>
        <v>0</v>
      </c>
    </row>
    <row r="213" spans="1:30" x14ac:dyDescent="0.25">
      <c r="A213" s="1" t="s">
        <v>404</v>
      </c>
      <c r="B213" s="1" t="s">
        <v>405</v>
      </c>
      <c r="C213" s="1" t="s">
        <v>406</v>
      </c>
      <c r="D213" s="1" t="s">
        <v>407</v>
      </c>
      <c r="E213" s="1" t="s">
        <v>408</v>
      </c>
      <c r="F213" s="1" t="s">
        <v>597</v>
      </c>
      <c r="O213" s="1">
        <v>4257.1099999999997</v>
      </c>
      <c r="P213" s="1">
        <f>ROUND(($AA213-SUM($O213:O213))/P$1,2)</f>
        <v>4257.1099999999997</v>
      </c>
      <c r="Q213" s="1">
        <f>ROUND(($AA213-SUM($O213:P213))/Q$1,2)</f>
        <v>4257.1099999999997</v>
      </c>
      <c r="R213" s="1">
        <f>ROUND(($AA213-SUM($O213:Q213))/R$1,2)</f>
        <v>4257.1099999999997</v>
      </c>
      <c r="S213" s="1">
        <f>ROUND(($AA213-SUM($O213:R213))/S$1,2)</f>
        <v>4257.1099999999997</v>
      </c>
      <c r="T213" s="1">
        <f>ROUND(($AA213-SUM($O213:S213))/T$1,2)</f>
        <v>4257.1099999999997</v>
      </c>
      <c r="U213" s="1">
        <f>ROUND(($AA213-SUM($O213:T213))/U$1,2)</f>
        <v>4257.1099999999997</v>
      </c>
      <c r="V213" s="1">
        <f>ROUND(($AA213-SUM($O213:U213))/V$1,2)</f>
        <v>4257.1099999999997</v>
      </c>
      <c r="W213" s="1">
        <f>ROUND(($AA213-SUM($O213:V213))/W$1,2)</f>
        <v>4257.1099999999997</v>
      </c>
      <c r="X213" s="1">
        <f>ROUND(($AA213-SUM($O213:W213))/X$1,2)</f>
        <v>4257.1099999999997</v>
      </c>
      <c r="Y213" s="1">
        <f>ROUND(($AA213-SUM($O213:X213))/Y$1,2)</f>
        <v>4257.12</v>
      </c>
      <c r="Z213" s="1">
        <f>ROUND(($AA213-SUM($O213:Y213))/Z$1,2)</f>
        <v>4257.1099999999997</v>
      </c>
      <c r="AA213" s="1">
        <f>IF(F213="NO",ROUND($AC213*AB$293,2),ROUND($AC213/2*AB$293,2))</f>
        <v>51085.33</v>
      </c>
      <c r="AB213" s="1">
        <f>IF(F213="NO",AC213,AC213/2)</f>
        <v>133</v>
      </c>
      <c r="AC213" s="1">
        <f>VLOOKUP(D213,Oct_FY2425_FTE!D:F,3,0)</f>
        <v>133</v>
      </c>
      <c r="AD213" s="1">
        <f t="shared" si="95"/>
        <v>0</v>
      </c>
    </row>
    <row r="214" spans="1:30" s="12" customFormat="1" x14ac:dyDescent="0.25">
      <c r="A214" s="12" t="s">
        <v>21</v>
      </c>
      <c r="B214" s="12" t="s">
        <v>405</v>
      </c>
      <c r="C214" s="12" t="s">
        <v>406</v>
      </c>
      <c r="E214" s="12" t="s">
        <v>22</v>
      </c>
      <c r="F214" s="35"/>
      <c r="J214" s="12" t="s">
        <v>404</v>
      </c>
      <c r="K214" s="16" t="str">
        <f>B214</f>
        <v>2660</v>
      </c>
      <c r="L214" s="12" t="s">
        <v>409</v>
      </c>
      <c r="M214" s="12" t="s">
        <v>410</v>
      </c>
      <c r="N214" s="12" t="s">
        <v>645</v>
      </c>
      <c r="O214" s="12">
        <v>4257.1099999999997</v>
      </c>
      <c r="P214" s="12">
        <f t="shared" ref="P214:Y214" si="109">SUM(P213)</f>
        <v>4257.1099999999997</v>
      </c>
      <c r="Q214" s="12">
        <f t="shared" si="109"/>
        <v>4257.1099999999997</v>
      </c>
      <c r="R214" s="12">
        <f t="shared" si="109"/>
        <v>4257.1099999999997</v>
      </c>
      <c r="S214" s="12">
        <f t="shared" si="109"/>
        <v>4257.1099999999997</v>
      </c>
      <c r="T214" s="12">
        <f t="shared" si="109"/>
        <v>4257.1099999999997</v>
      </c>
      <c r="U214" s="12">
        <f t="shared" si="109"/>
        <v>4257.1099999999997</v>
      </c>
      <c r="V214" s="12">
        <f t="shared" si="109"/>
        <v>4257.1099999999997</v>
      </c>
      <c r="W214" s="12">
        <f t="shared" si="109"/>
        <v>4257.1099999999997</v>
      </c>
      <c r="X214" s="12">
        <f t="shared" si="109"/>
        <v>4257.1099999999997</v>
      </c>
      <c r="Y214" s="12">
        <f t="shared" si="109"/>
        <v>4257.12</v>
      </c>
      <c r="Z214" s="12">
        <f t="shared" ref="Z214" si="110">SUM(Z213)</f>
        <v>4257.1099999999997</v>
      </c>
      <c r="AA214" s="12">
        <f t="shared" si="91"/>
        <v>51085.33</v>
      </c>
      <c r="AB214" s="8">
        <f>AB213</f>
        <v>133</v>
      </c>
      <c r="AC214" s="8">
        <f t="shared" ref="AC214" si="111">AC213</f>
        <v>133</v>
      </c>
      <c r="AD214" s="12">
        <f t="shared" si="95"/>
        <v>0</v>
      </c>
    </row>
    <row r="215" spans="1:30" x14ac:dyDescent="0.25">
      <c r="A215" s="1" t="s">
        <v>411</v>
      </c>
      <c r="B215" s="1" t="s">
        <v>412</v>
      </c>
      <c r="C215" s="1" t="s">
        <v>413</v>
      </c>
      <c r="D215" s="27" t="s">
        <v>651</v>
      </c>
      <c r="E215" s="1" t="s">
        <v>415</v>
      </c>
      <c r="F215" s="1" t="s">
        <v>596</v>
      </c>
      <c r="O215" s="1">
        <v>3520.92</v>
      </c>
      <c r="P215" s="1">
        <f>ROUND(($AA215-SUM($O215:O215))/P$1,2)</f>
        <v>3520.92</v>
      </c>
      <c r="Q215" s="1">
        <f>ROUND(($AA215-SUM($O215:P215))/Q$1,2)</f>
        <v>3520.92</v>
      </c>
      <c r="R215" s="1">
        <f>ROUND(($AA215-SUM($O215:Q215))/R$1,2)</f>
        <v>3520.92</v>
      </c>
      <c r="S215" s="1">
        <f>ROUND(($AA215-SUM($O215:R215))/S$1,2)</f>
        <v>3520.92</v>
      </c>
      <c r="T215" s="1">
        <f>ROUND(($AA215-SUM($O215:S215))/T$1,2)</f>
        <v>3520.92</v>
      </c>
      <c r="U215" s="1">
        <f>ROUND(($AA215-SUM($O215:T215))/U$1,2)</f>
        <v>3520.92</v>
      </c>
      <c r="V215" s="1">
        <f>ROUND(($AA215-SUM($O215:U215))/V$1,2)</f>
        <v>3520.92</v>
      </c>
      <c r="W215" s="1">
        <f>ROUND(($AA215-SUM($O215:V215))/W$1,2)</f>
        <v>3520.92</v>
      </c>
      <c r="X215" s="1">
        <f>ROUND(($AA215-SUM($O215:W215))/X$1,2)</f>
        <v>3520.91</v>
      </c>
      <c r="Y215" s="1">
        <f>ROUND(($AA215-SUM($O215:X215))/Y$1,2)</f>
        <v>3520.92</v>
      </c>
      <c r="Z215" s="1">
        <f>ROUND(($AA215-SUM($O215:Y215))/Z$1,2)</f>
        <v>3520.91</v>
      </c>
      <c r="AA215" s="1">
        <f>IF(F215="NO",ROUND($AC215*AB$293,2),ROUND($AC215/2*AB$293,2))</f>
        <v>42251.02</v>
      </c>
      <c r="AB215" s="1">
        <f>IF(F215="NO",AC215,AC215/2)</f>
        <v>110</v>
      </c>
      <c r="AC215" s="1">
        <f>VLOOKUP(D215,Oct_FY2425_FTE!D:F,3,0)</f>
        <v>220</v>
      </c>
      <c r="AD215" s="1">
        <f t="shared" si="95"/>
        <v>0</v>
      </c>
    </row>
    <row r="216" spans="1:30" x14ac:dyDescent="0.25">
      <c r="A216" s="1" t="s">
        <v>411</v>
      </c>
      <c r="B216" s="1" t="s">
        <v>412</v>
      </c>
      <c r="C216" s="1" t="s">
        <v>413</v>
      </c>
      <c r="D216" s="1" t="s">
        <v>416</v>
      </c>
      <c r="E216" s="1" t="s">
        <v>417</v>
      </c>
      <c r="F216" s="1" t="s">
        <v>596</v>
      </c>
      <c r="O216" s="1">
        <v>6929.81</v>
      </c>
      <c r="P216" s="1">
        <f>ROUND(($AA216-SUM($O216:O216))/P$1,2)</f>
        <v>6929.81</v>
      </c>
      <c r="Q216" s="1">
        <f>ROUND(($AA216-SUM($O216:P216))/Q$1,2)</f>
        <v>6929.81</v>
      </c>
      <c r="R216" s="1">
        <f>ROUND(($AA216-SUM($O216:Q216))/R$1,2)</f>
        <v>6929.81</v>
      </c>
      <c r="S216" s="1">
        <f>ROUND(($AA216-SUM($O216:R216))/S$1,2)</f>
        <v>6929.81</v>
      </c>
      <c r="T216" s="1">
        <f>ROUND(($AA216-SUM($O216:S216))/T$1,2)</f>
        <v>6929.81</v>
      </c>
      <c r="U216" s="1">
        <f>ROUND(($AA216-SUM($O216:T216))/U$1,2)</f>
        <v>6929.81</v>
      </c>
      <c r="V216" s="1">
        <f>ROUND(($AA216-SUM($O216:U216))/V$1,2)</f>
        <v>6929.8</v>
      </c>
      <c r="W216" s="1">
        <f>ROUND(($AA216-SUM($O216:V216))/W$1,2)</f>
        <v>6929.81</v>
      </c>
      <c r="X216" s="1">
        <f>ROUND(($AA216-SUM($O216:W216))/X$1,2)</f>
        <v>6929.8</v>
      </c>
      <c r="Y216" s="1">
        <f>ROUND(($AA216-SUM($O216:X216))/Y$1,2)</f>
        <v>6929.81</v>
      </c>
      <c r="Z216" s="1">
        <f>ROUND(($AA216-SUM($O216:Y216))/Z$1,2)</f>
        <v>6929.8</v>
      </c>
      <c r="AA216" s="1">
        <f>IF(F216="NO",ROUND($AC216*AB$293,2),ROUND($AC216/2*AB$293,2))</f>
        <v>83157.69</v>
      </c>
      <c r="AB216" s="1">
        <f>IF(F216="NO",AC216,AC216/2)</f>
        <v>216.5</v>
      </c>
      <c r="AC216" s="1">
        <f>VLOOKUP(D216,Oct_FY2425_FTE!D:F,3,0)</f>
        <v>433</v>
      </c>
      <c r="AD216" s="1">
        <f t="shared" si="95"/>
        <v>0</v>
      </c>
    </row>
    <row r="217" spans="1:30" s="12" customFormat="1" x14ac:dyDescent="0.25">
      <c r="A217" s="12" t="s">
        <v>21</v>
      </c>
      <c r="B217" s="12" t="s">
        <v>412</v>
      </c>
      <c r="C217" s="12" t="s">
        <v>413</v>
      </c>
      <c r="E217" s="12" t="s">
        <v>22</v>
      </c>
      <c r="F217" s="35"/>
      <c r="J217" s="12" t="s">
        <v>411</v>
      </c>
      <c r="K217" s="16" t="str">
        <f>B217</f>
        <v>2690</v>
      </c>
      <c r="L217" s="12" t="s">
        <v>418</v>
      </c>
      <c r="M217" s="12" t="s">
        <v>419</v>
      </c>
      <c r="N217" s="12" t="s">
        <v>648</v>
      </c>
      <c r="O217" s="12">
        <v>10450.73</v>
      </c>
      <c r="P217" s="12">
        <f t="shared" ref="P217:Z217" si="112">SUM(P215:P216)</f>
        <v>10450.73</v>
      </c>
      <c r="Q217" s="12">
        <f t="shared" si="112"/>
        <v>10450.73</v>
      </c>
      <c r="R217" s="12">
        <f t="shared" si="112"/>
        <v>10450.73</v>
      </c>
      <c r="S217" s="12">
        <f t="shared" si="112"/>
        <v>10450.73</v>
      </c>
      <c r="T217" s="12">
        <f t="shared" si="112"/>
        <v>10450.73</v>
      </c>
      <c r="U217" s="12">
        <f t="shared" si="112"/>
        <v>10450.73</v>
      </c>
      <c r="V217" s="12">
        <f t="shared" si="112"/>
        <v>10450.720000000001</v>
      </c>
      <c r="W217" s="12">
        <f t="shared" si="112"/>
        <v>10450.73</v>
      </c>
      <c r="X217" s="12">
        <f t="shared" si="112"/>
        <v>10450.709999999999</v>
      </c>
      <c r="Y217" s="12">
        <f t="shared" si="112"/>
        <v>10450.73</v>
      </c>
      <c r="Z217" s="12">
        <f t="shared" si="112"/>
        <v>10450.709999999999</v>
      </c>
      <c r="AA217" s="12">
        <f t="shared" si="91"/>
        <v>125408.70999999999</v>
      </c>
      <c r="AB217" s="8">
        <f>SUM(AB215:AB216)</f>
        <v>326.5</v>
      </c>
      <c r="AC217" s="8">
        <f>SUM(AC215:AC216)</f>
        <v>653</v>
      </c>
      <c r="AD217" s="12">
        <f t="shared" si="95"/>
        <v>0</v>
      </c>
    </row>
    <row r="218" spans="1:30" x14ac:dyDescent="0.25">
      <c r="A218" s="1" t="s">
        <v>411</v>
      </c>
      <c r="B218" s="1" t="s">
        <v>420</v>
      </c>
      <c r="C218" s="1" t="s">
        <v>421</v>
      </c>
      <c r="D218" s="1" t="s">
        <v>422</v>
      </c>
      <c r="E218" s="1" t="s">
        <v>423</v>
      </c>
      <c r="F218" s="1" t="s">
        <v>597</v>
      </c>
      <c r="O218" s="1">
        <v>27367.14</v>
      </c>
      <c r="P218" s="1">
        <f>ROUND(($AA218-SUM($O218:O218))/P$1,2)</f>
        <v>27367.14</v>
      </c>
      <c r="Q218" s="1">
        <f>ROUND(($AA218-SUM($O218:P218))/Q$1,2)</f>
        <v>27367.14</v>
      </c>
      <c r="R218" s="1">
        <f>ROUND(($AA218-SUM($O218:Q218))/R$1,2)</f>
        <v>27367.14</v>
      </c>
      <c r="S218" s="1">
        <f>ROUND(($AA218-SUM($O218:R218))/S$1,2)</f>
        <v>27367.14</v>
      </c>
      <c r="T218" s="1">
        <f>ROUND(($AA218-SUM($O218:S218))/T$1,2)</f>
        <v>27367.14</v>
      </c>
      <c r="U218" s="1">
        <f>ROUND(($AA218-SUM($O218:T218))/U$1,2)</f>
        <v>27367.14</v>
      </c>
      <c r="V218" s="1">
        <f>ROUND(($AA218-SUM($O218:U218))/V$1,2)</f>
        <v>27367.14</v>
      </c>
      <c r="W218" s="1">
        <f>ROUND(($AA218-SUM($O218:V218))/W$1,2)</f>
        <v>27367.14</v>
      </c>
      <c r="X218" s="1">
        <f>ROUND(($AA218-SUM($O218:W218))/X$1,2)</f>
        <v>27367.14</v>
      </c>
      <c r="Y218" s="1">
        <f>ROUND(($AA218-SUM($O218:X218))/Y$1,2)</f>
        <v>27367.14</v>
      </c>
      <c r="Z218" s="1">
        <f>ROUND(($AA218-SUM($O218:Y218))/Z$1,2)</f>
        <v>27367.13</v>
      </c>
      <c r="AA218" s="1">
        <f>IF(F218="NO",ROUND($AC218*AB$293,2),ROUND($AC218/2*AB$293,2))</f>
        <v>328405.67</v>
      </c>
      <c r="AB218" s="1">
        <f>IF(F218="NO",AC218,AC218/2)</f>
        <v>855</v>
      </c>
      <c r="AC218" s="1">
        <f>178+677</f>
        <v>855</v>
      </c>
      <c r="AD218" s="1">
        <f t="shared" si="95"/>
        <v>0</v>
      </c>
    </row>
    <row r="219" spans="1:30" x14ac:dyDescent="0.25">
      <c r="A219" s="1" t="s">
        <v>411</v>
      </c>
      <c r="B219" s="1" t="s">
        <v>420</v>
      </c>
      <c r="C219" s="1" t="s">
        <v>421</v>
      </c>
      <c r="D219" s="1" t="s">
        <v>424</v>
      </c>
      <c r="E219" s="1" t="s">
        <v>425</v>
      </c>
      <c r="F219" s="1" t="s">
        <v>597</v>
      </c>
      <c r="O219" s="1">
        <v>8066.1</v>
      </c>
      <c r="P219" s="1">
        <f>ROUND(($AA219-SUM($O219:O219))/P$1,2)</f>
        <v>8066.1</v>
      </c>
      <c r="Q219" s="1">
        <f>ROUND(($AA219-SUM($O219:P219))/Q$1,2)</f>
        <v>8066.11</v>
      </c>
      <c r="R219" s="1">
        <f>ROUND(($AA219-SUM($O219:Q219))/R$1,2)</f>
        <v>8066.1</v>
      </c>
      <c r="S219" s="1">
        <f>ROUND(($AA219-SUM($O219:R219))/S$1,2)</f>
        <v>8066.11</v>
      </c>
      <c r="T219" s="1">
        <f>ROUND(($AA219-SUM($O219:S219))/T$1,2)</f>
        <v>8066.1</v>
      </c>
      <c r="U219" s="1">
        <f>ROUND(($AA219-SUM($O219:T219))/U$1,2)</f>
        <v>8066.11</v>
      </c>
      <c r="V219" s="1">
        <f>ROUND(($AA219-SUM($O219:U219))/V$1,2)</f>
        <v>8066.1</v>
      </c>
      <c r="W219" s="1">
        <f>ROUND(($AA219-SUM($O219:V219))/W$1,2)</f>
        <v>8066.11</v>
      </c>
      <c r="X219" s="1">
        <f>ROUND(($AA219-SUM($O219:W219))/X$1,2)</f>
        <v>8066.1</v>
      </c>
      <c r="Y219" s="1">
        <f>ROUND(($AA219-SUM($O219:X219))/Y$1,2)</f>
        <v>8066.11</v>
      </c>
      <c r="Z219" s="1">
        <f>ROUND(($AA219-SUM($O219:Y219))/Z$1,2)</f>
        <v>8066.1</v>
      </c>
      <c r="AA219" s="1">
        <f>IF(F219="NO",ROUND($AC219*AB$293,2),ROUND($AC219/2*AB$293,2))</f>
        <v>96793.25</v>
      </c>
      <c r="AB219" s="1">
        <f>IF(F219="NO",AC219,AC219/2)</f>
        <v>252</v>
      </c>
      <c r="AC219" s="1">
        <f>VLOOKUP(D219,Oct_FY2425_FTE!D:F,3,0)</f>
        <v>252</v>
      </c>
      <c r="AD219" s="1">
        <f t="shared" si="95"/>
        <v>0</v>
      </c>
    </row>
    <row r="220" spans="1:30" x14ac:dyDescent="0.25">
      <c r="A220" s="1" t="s">
        <v>411</v>
      </c>
      <c r="B220" s="1" t="s">
        <v>420</v>
      </c>
      <c r="C220" s="1" t="s">
        <v>421</v>
      </c>
      <c r="D220" s="27" t="s">
        <v>971</v>
      </c>
      <c r="E220" s="1" t="s">
        <v>595</v>
      </c>
      <c r="F220" s="1" t="s">
        <v>597</v>
      </c>
      <c r="O220" s="1">
        <v>14051.67</v>
      </c>
      <c r="P220" s="1">
        <f>ROUND(($AA220-SUM($O220:O220))/P$1,2)</f>
        <v>14051.67</v>
      </c>
      <c r="Q220" s="1">
        <f>ROUND(($AA220-SUM($O220:P220))/Q$1,2)</f>
        <v>14051.67</v>
      </c>
      <c r="R220" s="1">
        <f>ROUND(($AA220-SUM($O220:Q220))/R$1,2)</f>
        <v>14051.66</v>
      </c>
      <c r="S220" s="1">
        <f>ROUND(($AA220-SUM($O220:R220))/S$1,2)</f>
        <v>14051.67</v>
      </c>
      <c r="T220" s="1">
        <f>ROUND(($AA220-SUM($O220:S220))/T$1,2)</f>
        <v>14051.66</v>
      </c>
      <c r="U220" s="1">
        <f>ROUND(($AA220-SUM($O220:T220))/U$1,2)</f>
        <v>14051.67</v>
      </c>
      <c r="V220" s="1">
        <f>ROUND(($AA220-SUM($O220:U220))/V$1,2)</f>
        <v>14051.66</v>
      </c>
      <c r="W220" s="1">
        <f>ROUND(($AA220-SUM($O220:V220))/W$1,2)</f>
        <v>14051.67</v>
      </c>
      <c r="X220" s="1">
        <f>ROUND(($AA220-SUM($O220:W220))/X$1,2)</f>
        <v>14051.66</v>
      </c>
      <c r="Y220" s="1">
        <f>ROUND(($AA220-SUM($O220:X220))/Y$1,2)</f>
        <v>14051.67</v>
      </c>
      <c r="Z220" s="1">
        <f>ROUND(($AA220-SUM($O220:Y220))/Z$1,2)</f>
        <v>14051.66</v>
      </c>
      <c r="AA220" s="1">
        <f>IF(F220="NO",ROUND($AC220*AB$293,2),ROUND($AC220/2*AB$293,2))</f>
        <v>168619.99</v>
      </c>
      <c r="AB220" s="1">
        <f>IF(F220="NO",AC220,AC220/2)</f>
        <v>439</v>
      </c>
      <c r="AC220" s="1">
        <f>141+298</f>
        <v>439</v>
      </c>
      <c r="AD220" s="1">
        <f t="shared" si="95"/>
        <v>0</v>
      </c>
    </row>
    <row r="221" spans="1:30" s="12" customFormat="1" x14ac:dyDescent="0.25">
      <c r="A221" s="12" t="s">
        <v>21</v>
      </c>
      <c r="B221" s="12" t="s">
        <v>420</v>
      </c>
      <c r="C221" s="12" t="s">
        <v>421</v>
      </c>
      <c r="E221" s="12" t="s">
        <v>22</v>
      </c>
      <c r="F221" s="35"/>
      <c r="J221" s="12" t="s">
        <v>411</v>
      </c>
      <c r="K221" s="16" t="str">
        <f>B221</f>
        <v>2700</v>
      </c>
      <c r="L221" s="12" t="s">
        <v>426</v>
      </c>
      <c r="M221" s="12" t="s">
        <v>427</v>
      </c>
      <c r="N221" s="12" t="s">
        <v>25</v>
      </c>
      <c r="O221" s="12">
        <v>49484.909999999996</v>
      </c>
      <c r="P221" s="12">
        <f t="shared" ref="P221:Y221" si="113">SUM(P218:P220)</f>
        <v>49484.909999999996</v>
      </c>
      <c r="Q221" s="12">
        <f t="shared" si="113"/>
        <v>49484.92</v>
      </c>
      <c r="R221" s="12">
        <f t="shared" si="113"/>
        <v>49484.899999999994</v>
      </c>
      <c r="S221" s="12">
        <f t="shared" si="113"/>
        <v>49484.92</v>
      </c>
      <c r="T221" s="12">
        <f t="shared" si="113"/>
        <v>49484.899999999994</v>
      </c>
      <c r="U221" s="12">
        <f t="shared" si="113"/>
        <v>49484.92</v>
      </c>
      <c r="V221" s="12">
        <f t="shared" si="113"/>
        <v>49484.899999999994</v>
      </c>
      <c r="W221" s="12">
        <f t="shared" si="113"/>
        <v>49484.92</v>
      </c>
      <c r="X221" s="12">
        <f t="shared" si="113"/>
        <v>49484.899999999994</v>
      </c>
      <c r="Y221" s="12">
        <f t="shared" si="113"/>
        <v>49484.92</v>
      </c>
      <c r="Z221" s="12">
        <f t="shared" ref="Z221" si="114">SUM(Z218:Z220)</f>
        <v>49484.89</v>
      </c>
      <c r="AA221" s="12">
        <f t="shared" si="91"/>
        <v>593818.90999999992</v>
      </c>
      <c r="AB221" s="8">
        <f>SUM(AB218:AB220)</f>
        <v>1546</v>
      </c>
      <c r="AC221" s="8">
        <f>SUM(AC218:AC220)</f>
        <v>1546</v>
      </c>
      <c r="AD221" s="12">
        <f t="shared" si="95"/>
        <v>0</v>
      </c>
    </row>
    <row r="222" spans="1:30" x14ac:dyDescent="0.25">
      <c r="A222" s="1" t="s">
        <v>428</v>
      </c>
      <c r="B222" s="1" t="s">
        <v>429</v>
      </c>
      <c r="C222" s="1" t="s">
        <v>430</v>
      </c>
      <c r="D222" s="1" t="s">
        <v>431</v>
      </c>
      <c r="E222" s="1" t="s">
        <v>1065</v>
      </c>
      <c r="F222" s="1" t="s">
        <v>597</v>
      </c>
      <c r="O222" s="1">
        <v>2736.71</v>
      </c>
      <c r="P222" s="1">
        <f>ROUND(($AA222-SUM($O222:O222))/P$1,2)</f>
        <v>2736.71</v>
      </c>
      <c r="Q222" s="1">
        <f>ROUND(($AA222-SUM($O222:P222))/Q$1,2)</f>
        <v>2736.72</v>
      </c>
      <c r="R222" s="1">
        <f>ROUND(($AA222-SUM($O222:Q222))/R$1,2)</f>
        <v>2736.71</v>
      </c>
      <c r="S222" s="1">
        <f>ROUND(($AA222-SUM($O222:R222))/S$1,2)</f>
        <v>2736.72</v>
      </c>
      <c r="T222" s="1">
        <f>ROUND(($AA222-SUM($O222:S222))/T$1,2)</f>
        <v>2736.71</v>
      </c>
      <c r="U222" s="1">
        <f>ROUND(($AA222-SUM($O222:T222))/U$1,2)</f>
        <v>2736.72</v>
      </c>
      <c r="V222" s="1">
        <f>ROUND(($AA222-SUM($O222:U222))/V$1,2)</f>
        <v>2736.71</v>
      </c>
      <c r="W222" s="1">
        <f>ROUND(($AA222-SUM($O222:V222))/W$1,2)</f>
        <v>2736.72</v>
      </c>
      <c r="X222" s="1">
        <f>ROUND(($AA222-SUM($O222:W222))/X$1,2)</f>
        <v>2736.71</v>
      </c>
      <c r="Y222" s="1">
        <f>ROUND(($AA222-SUM($O222:X222))/Y$1,2)</f>
        <v>2736.72</v>
      </c>
      <c r="Z222" s="1">
        <f>ROUND(($AA222-SUM($O222:Y222))/Z$1,2)</f>
        <v>2736.71</v>
      </c>
      <c r="AA222" s="1">
        <f>IF(F222="NO",ROUND($AC222*AB$293,2),ROUND($AC222/2*AB$293,2))</f>
        <v>32840.57</v>
      </c>
      <c r="AB222" s="1">
        <f>IF(F222="NO",AC222,AC222/2)</f>
        <v>85.5</v>
      </c>
      <c r="AC222" s="1">
        <f>VLOOKUP(D222,Oct_FY2425_FTE!D:F,3,0)</f>
        <v>85.5</v>
      </c>
      <c r="AD222" s="1">
        <f t="shared" si="95"/>
        <v>0</v>
      </c>
    </row>
    <row r="223" spans="1:30" s="12" customFormat="1" x14ac:dyDescent="0.25">
      <c r="A223" s="12" t="s">
        <v>21</v>
      </c>
      <c r="B223" s="12" t="s">
        <v>429</v>
      </c>
      <c r="C223" s="12" t="s">
        <v>430</v>
      </c>
      <c r="E223" s="12" t="s">
        <v>22</v>
      </c>
      <c r="F223" s="35"/>
      <c r="J223" s="12" t="s">
        <v>428</v>
      </c>
      <c r="K223" s="16" t="str">
        <f>B223</f>
        <v>2770</v>
      </c>
      <c r="L223" s="12" t="s">
        <v>432</v>
      </c>
      <c r="M223" s="12" t="s">
        <v>433</v>
      </c>
      <c r="N223" s="12" t="s">
        <v>40</v>
      </c>
      <c r="O223" s="12">
        <v>2736.71</v>
      </c>
      <c r="P223" s="12">
        <f t="shared" ref="P223:Y223" si="115">SUM(P222)</f>
        <v>2736.71</v>
      </c>
      <c r="Q223" s="12">
        <f t="shared" si="115"/>
        <v>2736.72</v>
      </c>
      <c r="R223" s="12">
        <f t="shared" si="115"/>
        <v>2736.71</v>
      </c>
      <c r="S223" s="12">
        <f t="shared" si="115"/>
        <v>2736.72</v>
      </c>
      <c r="T223" s="12">
        <f t="shared" si="115"/>
        <v>2736.71</v>
      </c>
      <c r="U223" s="12">
        <f t="shared" si="115"/>
        <v>2736.72</v>
      </c>
      <c r="V223" s="12">
        <f t="shared" si="115"/>
        <v>2736.71</v>
      </c>
      <c r="W223" s="12">
        <f t="shared" si="115"/>
        <v>2736.72</v>
      </c>
      <c r="X223" s="12">
        <f t="shared" si="115"/>
        <v>2736.71</v>
      </c>
      <c r="Y223" s="12">
        <f t="shared" si="115"/>
        <v>2736.72</v>
      </c>
      <c r="Z223" s="12">
        <f t="shared" ref="Z223" si="116">SUM(Z222)</f>
        <v>2736.71</v>
      </c>
      <c r="AA223" s="12">
        <f t="shared" si="91"/>
        <v>32840.57</v>
      </c>
      <c r="AB223" s="8">
        <f>AB222</f>
        <v>85.5</v>
      </c>
      <c r="AC223" s="8">
        <f t="shared" ref="AC223" si="117">AC222</f>
        <v>85.5</v>
      </c>
      <c r="AD223" s="12">
        <f t="shared" si="95"/>
        <v>0</v>
      </c>
    </row>
    <row r="224" spans="1:30" x14ac:dyDescent="0.25">
      <c r="A224" s="1" t="s">
        <v>434</v>
      </c>
      <c r="B224" s="1" t="s">
        <v>435</v>
      </c>
      <c r="C224" s="1" t="s">
        <v>436</v>
      </c>
      <c r="D224" s="1" t="s">
        <v>572</v>
      </c>
      <c r="E224" s="1" t="s">
        <v>437</v>
      </c>
      <c r="F224" s="1" t="s">
        <v>597</v>
      </c>
      <c r="O224" s="1">
        <v>3200.84</v>
      </c>
      <c r="P224" s="1">
        <f>ROUND(($AA224-SUM($O224:O224))/P$1,2)</f>
        <v>3200.83</v>
      </c>
      <c r="Q224" s="1">
        <f>ROUND(($AA224-SUM($O224:P224))/Q$1,2)</f>
        <v>3200.84</v>
      </c>
      <c r="R224" s="1">
        <f>ROUND(($AA224-SUM($O224:Q224))/R$1,2)</f>
        <v>3200.83</v>
      </c>
      <c r="S224" s="1">
        <f>ROUND(($AA224-SUM($O224:R224))/S$1,2)</f>
        <v>3200.84</v>
      </c>
      <c r="T224" s="1">
        <f>ROUND(($AA224-SUM($O224:S224))/T$1,2)</f>
        <v>3200.83</v>
      </c>
      <c r="U224" s="1">
        <f>ROUND(($AA224-SUM($O224:T224))/U$1,2)</f>
        <v>3200.84</v>
      </c>
      <c r="V224" s="1">
        <f>ROUND(($AA224-SUM($O224:U224))/V$1,2)</f>
        <v>3200.83</v>
      </c>
      <c r="W224" s="1">
        <f>ROUND(($AA224-SUM($O224:V224))/W$1,2)</f>
        <v>3200.84</v>
      </c>
      <c r="X224" s="1">
        <f>ROUND(($AA224-SUM($O224:W224))/X$1,2)</f>
        <v>3200.83</v>
      </c>
      <c r="Y224" s="1">
        <f>ROUND(($AA224-SUM($O224:X224))/Y$1,2)</f>
        <v>3200.84</v>
      </c>
      <c r="Z224" s="1">
        <f>ROUND(($AA224-SUM($O224:Y224))/Z$1,2)</f>
        <v>3200.83</v>
      </c>
      <c r="AA224" s="1">
        <f>IF(F224="NO",ROUND($AC224*AB$293,2),ROUND($AC224/2*AB$293,2))</f>
        <v>38410.019999999997</v>
      </c>
      <c r="AB224" s="1">
        <f>IF(F224="NO",AC224,AC224/2)</f>
        <v>100</v>
      </c>
      <c r="AC224" s="1">
        <f>VLOOKUP(D224,Oct_FY2425_FTE!D:F,3,0)</f>
        <v>100</v>
      </c>
      <c r="AD224" s="1">
        <f t="shared" ref="AD224:AD225" si="118">AA224-SUM(O224:Z224)</f>
        <v>0</v>
      </c>
    </row>
    <row r="225" spans="1:30" s="12" customFormat="1" x14ac:dyDescent="0.25">
      <c r="A225" s="12" t="s">
        <v>21</v>
      </c>
      <c r="B225" s="12" t="s">
        <v>435</v>
      </c>
      <c r="C225" s="12" t="s">
        <v>436</v>
      </c>
      <c r="E225" s="12" t="s">
        <v>22</v>
      </c>
      <c r="F225" s="35"/>
      <c r="J225" s="12" t="s">
        <v>434</v>
      </c>
      <c r="K225" s="16" t="str">
        <f>B225</f>
        <v>2800</v>
      </c>
      <c r="L225" s="12" t="s">
        <v>438</v>
      </c>
      <c r="M225" s="12" t="s">
        <v>439</v>
      </c>
      <c r="N225" s="12" t="s">
        <v>40</v>
      </c>
      <c r="O225" s="12">
        <v>3200.84</v>
      </c>
      <c r="P225" s="12">
        <f t="shared" ref="P225:Y225" si="119">P224</f>
        <v>3200.83</v>
      </c>
      <c r="Q225" s="12">
        <f t="shared" si="119"/>
        <v>3200.84</v>
      </c>
      <c r="R225" s="12">
        <f t="shared" si="119"/>
        <v>3200.83</v>
      </c>
      <c r="S225" s="12">
        <f t="shared" si="119"/>
        <v>3200.84</v>
      </c>
      <c r="T225" s="12">
        <f t="shared" si="119"/>
        <v>3200.83</v>
      </c>
      <c r="U225" s="12">
        <f t="shared" si="119"/>
        <v>3200.84</v>
      </c>
      <c r="V225" s="12">
        <f t="shared" si="119"/>
        <v>3200.83</v>
      </c>
      <c r="W225" s="12">
        <f t="shared" si="119"/>
        <v>3200.84</v>
      </c>
      <c r="X225" s="12">
        <f t="shared" si="119"/>
        <v>3200.83</v>
      </c>
      <c r="Y225" s="12">
        <f t="shared" si="119"/>
        <v>3200.84</v>
      </c>
      <c r="Z225" s="12">
        <f t="shared" ref="Z225" si="120">Z224</f>
        <v>3200.83</v>
      </c>
      <c r="AA225" s="12">
        <f t="shared" ref="AA225" si="121">SUM(O225:Z225)</f>
        <v>38410.020000000004</v>
      </c>
      <c r="AB225" s="8">
        <f>AB224</f>
        <v>100</v>
      </c>
      <c r="AC225" s="8">
        <f t="shared" ref="AC225" si="122">AC224</f>
        <v>100</v>
      </c>
      <c r="AD225" s="12">
        <f t="shared" si="118"/>
        <v>0</v>
      </c>
    </row>
    <row r="226" spans="1:30" x14ac:dyDescent="0.25">
      <c r="A226" s="1" t="s">
        <v>966</v>
      </c>
      <c r="B226" s="3" t="s">
        <v>967</v>
      </c>
      <c r="C226" s="1" t="s">
        <v>968</v>
      </c>
      <c r="D226" s="3" t="s">
        <v>970</v>
      </c>
      <c r="E226" s="1" t="s">
        <v>969</v>
      </c>
      <c r="F226" s="1" t="s">
        <v>596</v>
      </c>
      <c r="O226" s="1">
        <v>7233.89</v>
      </c>
      <c r="P226" s="1">
        <f>ROUND(($AA226-SUM($O226:O226))/P$1,2)</f>
        <v>7233.89</v>
      </c>
      <c r="Q226" s="1">
        <f>ROUND(($AA226-SUM($O226:P226))/Q$1,2)</f>
        <v>7233.89</v>
      </c>
      <c r="R226" s="1">
        <f>ROUND(($AA226-SUM($O226:Q226))/R$1,2)</f>
        <v>7233.89</v>
      </c>
      <c r="S226" s="1">
        <f>ROUND(($AA226-SUM($O226:R226))/S$1,2)</f>
        <v>7233.89</v>
      </c>
      <c r="T226" s="1">
        <f>ROUND(($AA226-SUM($O226:S226))/T$1,2)</f>
        <v>7233.89</v>
      </c>
      <c r="U226" s="1">
        <f>ROUND(($AA226-SUM($O226:T226))/U$1,2)</f>
        <v>7233.89</v>
      </c>
      <c r="V226" s="1">
        <f>ROUND(($AA226-SUM($O226:U226))/V$1,2)</f>
        <v>7233.88</v>
      </c>
      <c r="W226" s="1">
        <f>ROUND(($AA226-SUM($O226:V226))/W$1,2)</f>
        <v>7233.89</v>
      </c>
      <c r="X226" s="1">
        <f>ROUND(($AA226-SUM($O226:W226))/X$1,2)</f>
        <v>7233.88</v>
      </c>
      <c r="Y226" s="1">
        <f>ROUND(($AA226-SUM($O226:X226))/Y$1,2)</f>
        <v>7233.88</v>
      </c>
      <c r="Z226" s="1">
        <f>ROUND(($AA226-SUM($O226:Y226))/Z$1,2)</f>
        <v>7233.89</v>
      </c>
      <c r="AA226" s="1">
        <f>IF(F226="NO",ROUND($AC226*AB$293,2),ROUND($AC226/2*AB$293,2))</f>
        <v>86806.65</v>
      </c>
      <c r="AB226" s="1">
        <f>IF(F226="NO",AC226,AC226/2)</f>
        <v>226</v>
      </c>
      <c r="AC226" s="1">
        <f>VLOOKUP(D226,Oct_FY2425_FTE!D:F,3,0)</f>
        <v>452</v>
      </c>
      <c r="AD226" s="1">
        <f t="shared" si="95"/>
        <v>0</v>
      </c>
    </row>
    <row r="227" spans="1:30" s="12" customFormat="1" x14ac:dyDescent="0.25">
      <c r="A227" s="12" t="s">
        <v>21</v>
      </c>
      <c r="B227" s="12" t="s">
        <v>967</v>
      </c>
      <c r="C227" s="12" t="s">
        <v>968</v>
      </c>
      <c r="E227" s="12" t="s">
        <v>22</v>
      </c>
      <c r="F227" s="35"/>
      <c r="J227" s="12" t="s">
        <v>966</v>
      </c>
      <c r="K227" s="16" t="str">
        <f>B227</f>
        <v>3020</v>
      </c>
      <c r="L227" s="12" t="s">
        <v>972</v>
      </c>
      <c r="M227" s="12" t="s">
        <v>973</v>
      </c>
      <c r="N227" s="12" t="s">
        <v>40</v>
      </c>
      <c r="O227" s="12">
        <v>7233.89</v>
      </c>
      <c r="P227" s="12">
        <f t="shared" ref="P227:Y227" si="123">P226</f>
        <v>7233.89</v>
      </c>
      <c r="Q227" s="12">
        <f t="shared" si="123"/>
        <v>7233.89</v>
      </c>
      <c r="R227" s="12">
        <f t="shared" si="123"/>
        <v>7233.89</v>
      </c>
      <c r="S227" s="12">
        <f t="shared" si="123"/>
        <v>7233.89</v>
      </c>
      <c r="T227" s="12">
        <f t="shared" si="123"/>
        <v>7233.89</v>
      </c>
      <c r="U227" s="12">
        <f t="shared" si="123"/>
        <v>7233.89</v>
      </c>
      <c r="V227" s="12">
        <f t="shared" si="123"/>
        <v>7233.88</v>
      </c>
      <c r="W227" s="12">
        <f t="shared" si="123"/>
        <v>7233.89</v>
      </c>
      <c r="X227" s="12">
        <f t="shared" si="123"/>
        <v>7233.88</v>
      </c>
      <c r="Y227" s="12">
        <f t="shared" si="123"/>
        <v>7233.88</v>
      </c>
      <c r="Z227" s="12">
        <f t="shared" ref="Z227:AC227" si="124">Z226</f>
        <v>7233.89</v>
      </c>
      <c r="AA227" s="12">
        <f t="shared" si="91"/>
        <v>86806.650000000009</v>
      </c>
      <c r="AB227" s="8">
        <f>AB226</f>
        <v>226</v>
      </c>
      <c r="AC227" s="8">
        <f t="shared" si="124"/>
        <v>452</v>
      </c>
      <c r="AD227" s="12">
        <f t="shared" si="95"/>
        <v>0</v>
      </c>
    </row>
    <row r="228" spans="1:30" x14ac:dyDescent="0.25">
      <c r="A228" s="1" t="s">
        <v>440</v>
      </c>
      <c r="B228" s="1" t="s">
        <v>441</v>
      </c>
      <c r="C228" s="1" t="s">
        <v>442</v>
      </c>
      <c r="D228" s="3" t="s">
        <v>443</v>
      </c>
      <c r="E228" s="1" t="s">
        <v>444</v>
      </c>
      <c r="F228" s="1" t="s">
        <v>597</v>
      </c>
      <c r="O228" s="1">
        <v>5825.52</v>
      </c>
      <c r="P228" s="1">
        <f>ROUND(($AA228-SUM($O228:O228))/P$1,2)</f>
        <v>5825.52</v>
      </c>
      <c r="Q228" s="1">
        <f>ROUND(($AA228-SUM($O228:P228))/Q$1,2)</f>
        <v>5825.52</v>
      </c>
      <c r="R228" s="1">
        <f>ROUND(($AA228-SUM($O228:Q228))/R$1,2)</f>
        <v>5825.52</v>
      </c>
      <c r="S228" s="1">
        <f>ROUND(($AA228-SUM($O228:R228))/S$1,2)</f>
        <v>5825.52</v>
      </c>
      <c r="T228" s="1">
        <f>ROUND(($AA228-SUM($O228:S228))/T$1,2)</f>
        <v>5825.52</v>
      </c>
      <c r="U228" s="1">
        <f>ROUND(($AA228-SUM($O228:T228))/U$1,2)</f>
        <v>5825.52</v>
      </c>
      <c r="V228" s="1">
        <f>ROUND(($AA228-SUM($O228:U228))/V$1,2)</f>
        <v>5825.52</v>
      </c>
      <c r="W228" s="1">
        <f>ROUND(($AA228-SUM($O228:V228))/W$1,2)</f>
        <v>5825.52</v>
      </c>
      <c r="X228" s="1">
        <f>ROUND(($AA228-SUM($O228:W228))/X$1,2)</f>
        <v>5825.52</v>
      </c>
      <c r="Y228" s="1">
        <f>ROUND(($AA228-SUM($O228:X228))/Y$1,2)</f>
        <v>5825.52</v>
      </c>
      <c r="Z228" s="1">
        <f>ROUND(($AA228-SUM($O228:Y228))/Z$1,2)</f>
        <v>5825.52</v>
      </c>
      <c r="AA228" s="1">
        <f>IF(F228="NO",ROUND($AC228*AB$293,2),ROUND($AC228/2*AB$293,2))</f>
        <v>69906.240000000005</v>
      </c>
      <c r="AB228" s="1">
        <f>IF(F228="NO",AC228,AC228/2)</f>
        <v>182</v>
      </c>
      <c r="AC228" s="1">
        <f>VLOOKUP(D228,Oct_FY2425_FTE!D:F,3,0)</f>
        <v>182</v>
      </c>
      <c r="AD228" s="1">
        <f t="shared" si="95"/>
        <v>0</v>
      </c>
    </row>
    <row r="229" spans="1:30" s="12" customFormat="1" x14ac:dyDescent="0.25">
      <c r="A229" s="12" t="s">
        <v>21</v>
      </c>
      <c r="B229" s="12" t="s">
        <v>441</v>
      </c>
      <c r="C229" s="12" t="s">
        <v>442</v>
      </c>
      <c r="E229" s="12" t="s">
        <v>22</v>
      </c>
      <c r="F229" s="35"/>
      <c r="J229" s="12" t="s">
        <v>440</v>
      </c>
      <c r="K229" s="16" t="str">
        <f>B229</f>
        <v>3090</v>
      </c>
      <c r="L229" s="12" t="s">
        <v>445</v>
      </c>
      <c r="M229" s="12" t="s">
        <v>446</v>
      </c>
      <c r="N229" s="12" t="s">
        <v>25</v>
      </c>
      <c r="O229" s="12">
        <v>5825.52</v>
      </c>
      <c r="P229" s="12">
        <f t="shared" ref="P229:Y229" si="125">SUM(P228)</f>
        <v>5825.52</v>
      </c>
      <c r="Q229" s="12">
        <f t="shared" si="125"/>
        <v>5825.52</v>
      </c>
      <c r="R229" s="12">
        <f t="shared" si="125"/>
        <v>5825.52</v>
      </c>
      <c r="S229" s="12">
        <f t="shared" si="125"/>
        <v>5825.52</v>
      </c>
      <c r="T229" s="12">
        <f t="shared" si="125"/>
        <v>5825.52</v>
      </c>
      <c r="U229" s="12">
        <f t="shared" si="125"/>
        <v>5825.52</v>
      </c>
      <c r="V229" s="12">
        <f t="shared" si="125"/>
        <v>5825.52</v>
      </c>
      <c r="W229" s="12">
        <f t="shared" si="125"/>
        <v>5825.52</v>
      </c>
      <c r="X229" s="12">
        <f t="shared" si="125"/>
        <v>5825.52</v>
      </c>
      <c r="Y229" s="12">
        <f t="shared" si="125"/>
        <v>5825.52</v>
      </c>
      <c r="Z229" s="12">
        <f t="shared" ref="Z229" si="126">SUM(Z228)</f>
        <v>5825.52</v>
      </c>
      <c r="AA229" s="12">
        <f t="shared" si="91"/>
        <v>69906.24000000002</v>
      </c>
      <c r="AB229" s="8">
        <f>AB228</f>
        <v>182</v>
      </c>
      <c r="AC229" s="8">
        <f t="shared" ref="AC229" si="127">AC228</f>
        <v>182</v>
      </c>
      <c r="AD229" s="12">
        <f t="shared" si="95"/>
        <v>0</v>
      </c>
    </row>
    <row r="230" spans="1:30" x14ac:dyDescent="0.25">
      <c r="A230" s="1" t="s">
        <v>440</v>
      </c>
      <c r="B230" s="1" t="s">
        <v>447</v>
      </c>
      <c r="C230" s="1" t="s">
        <v>448</v>
      </c>
      <c r="D230" s="1" t="s">
        <v>659</v>
      </c>
      <c r="E230" s="1" t="s">
        <v>587</v>
      </c>
      <c r="F230" s="1" t="s">
        <v>597</v>
      </c>
      <c r="O230" s="1">
        <v>51565.45</v>
      </c>
      <c r="P230" s="1">
        <f>ROUND(($AA230-SUM($O230:O230))/P$1,2)</f>
        <v>51565.45</v>
      </c>
      <c r="Q230" s="1">
        <f>ROUND(($AA230-SUM($O230:P230))/Q$1,2)</f>
        <v>51565.45</v>
      </c>
      <c r="R230" s="1">
        <f>ROUND(($AA230-SUM($O230:Q230))/R$1,2)</f>
        <v>51565.45</v>
      </c>
      <c r="S230" s="1">
        <f>ROUND(($AA230-SUM($O230:R230))/S$1,2)</f>
        <v>51565.45</v>
      </c>
      <c r="T230" s="1">
        <f>ROUND(($AA230-SUM($O230:S230))/T$1,2)</f>
        <v>51565.45</v>
      </c>
      <c r="U230" s="1">
        <f>ROUND(($AA230-SUM($O230:T230))/U$1,2)</f>
        <v>51565.45</v>
      </c>
      <c r="V230" s="1">
        <f>ROUND(($AA230-SUM($O230:U230))/V$1,2)</f>
        <v>51565.45</v>
      </c>
      <c r="W230" s="1">
        <f>ROUND(($AA230-SUM($O230:V230))/W$1,2)</f>
        <v>51565.46</v>
      </c>
      <c r="X230" s="1">
        <f>ROUND(($AA230-SUM($O230:W230))/X$1,2)</f>
        <v>51565.45</v>
      </c>
      <c r="Y230" s="1">
        <f>ROUND(($AA230-SUM($O230:X230))/Y$1,2)</f>
        <v>51565.46</v>
      </c>
      <c r="Z230" s="1">
        <f>ROUND(($AA230-SUM($O230:Y230))/Z$1,2)</f>
        <v>51565.45</v>
      </c>
      <c r="AA230" s="1">
        <f>IF(F230="NO",ROUND($AC230*AB$293,2),ROUND($AC230/2*AB$293,2))</f>
        <v>618785.42000000004</v>
      </c>
      <c r="AB230" s="1">
        <f>IF(F230="NO",AC230,AC230/2)</f>
        <v>1611</v>
      </c>
      <c r="AC230" s="1">
        <f>435+396+780</f>
        <v>1611</v>
      </c>
      <c r="AD230" s="1">
        <f t="shared" si="95"/>
        <v>0</v>
      </c>
    </row>
    <row r="231" spans="1:30" x14ac:dyDescent="0.25">
      <c r="A231" s="1" t="s">
        <v>440</v>
      </c>
      <c r="B231" s="1" t="s">
        <v>447</v>
      </c>
      <c r="C231" s="1" t="s">
        <v>448</v>
      </c>
      <c r="D231" s="3" t="s">
        <v>1015</v>
      </c>
      <c r="E231" s="1" t="s">
        <v>1016</v>
      </c>
      <c r="F231" s="1" t="s">
        <v>597</v>
      </c>
      <c r="O231" s="1">
        <v>13411.5</v>
      </c>
      <c r="P231" s="1">
        <f>ROUND(($AA231-SUM($O231:O231))/P$1,2)</f>
        <v>13411.5</v>
      </c>
      <c r="Q231" s="1">
        <f>ROUND(($AA231-SUM($O231:P231))/Q$1,2)</f>
        <v>13411.5</v>
      </c>
      <c r="R231" s="1">
        <f>ROUND(($AA231-SUM($O231:Q231))/R$1,2)</f>
        <v>13411.5</v>
      </c>
      <c r="S231" s="1">
        <f>ROUND(($AA231-SUM($O231:R231))/S$1,2)</f>
        <v>13411.5</v>
      </c>
      <c r="T231" s="1">
        <f>ROUND(($AA231-SUM($O231:S231))/T$1,2)</f>
        <v>13411.5</v>
      </c>
      <c r="U231" s="1">
        <f>ROUND(($AA231-SUM($O231:T231))/U$1,2)</f>
        <v>13411.5</v>
      </c>
      <c r="V231" s="1">
        <f>ROUND(($AA231-SUM($O231:U231))/V$1,2)</f>
        <v>13411.5</v>
      </c>
      <c r="W231" s="1">
        <f>ROUND(($AA231-SUM($O231:V231))/W$1,2)</f>
        <v>13411.5</v>
      </c>
      <c r="X231" s="1">
        <f>ROUND(($AA231-SUM($O231:W231))/X$1,2)</f>
        <v>13411.49</v>
      </c>
      <c r="Y231" s="1">
        <f>ROUND(($AA231-SUM($O231:X231))/Y$1,2)</f>
        <v>13411.5</v>
      </c>
      <c r="Z231" s="1">
        <f>ROUND(($AA231-SUM($O231:Y231))/Z$1,2)</f>
        <v>13411.49</v>
      </c>
      <c r="AA231" s="1">
        <f>IF(F231="NO",ROUND($AC231*AB$293,2),ROUND($AC231/2*AB$293,2))</f>
        <v>160937.98000000001</v>
      </c>
      <c r="AB231" s="1">
        <f>IF(F231="NO",AC231,AC231/2)</f>
        <v>419</v>
      </c>
      <c r="AC231" s="1">
        <f>VLOOKUP(D231,Oct_FY2425_FTE!D:F,3,0)</f>
        <v>419</v>
      </c>
      <c r="AD231" s="1">
        <f t="shared" si="95"/>
        <v>0</v>
      </c>
    </row>
    <row r="232" spans="1:30" s="12" customFormat="1" x14ac:dyDescent="0.25">
      <c r="A232" s="12" t="s">
        <v>21</v>
      </c>
      <c r="B232" s="12" t="s">
        <v>447</v>
      </c>
      <c r="C232" s="12" t="s">
        <v>448</v>
      </c>
      <c r="E232" s="12" t="s">
        <v>22</v>
      </c>
      <c r="F232" s="35"/>
      <c r="J232" s="12" t="s">
        <v>440</v>
      </c>
      <c r="K232" s="16" t="str">
        <f>B232</f>
        <v>3100</v>
      </c>
      <c r="L232" s="12" t="s">
        <v>449</v>
      </c>
      <c r="M232" s="12" t="s">
        <v>450</v>
      </c>
      <c r="N232" s="12" t="s">
        <v>25</v>
      </c>
      <c r="O232" s="12">
        <v>64976.95</v>
      </c>
      <c r="P232" s="12">
        <f t="shared" ref="P232:Y232" si="128">SUM(P230:P231)</f>
        <v>64976.95</v>
      </c>
      <c r="Q232" s="12">
        <f t="shared" si="128"/>
        <v>64976.95</v>
      </c>
      <c r="R232" s="12">
        <f t="shared" si="128"/>
        <v>64976.95</v>
      </c>
      <c r="S232" s="12">
        <f t="shared" si="128"/>
        <v>64976.95</v>
      </c>
      <c r="T232" s="12">
        <f t="shared" si="128"/>
        <v>64976.95</v>
      </c>
      <c r="U232" s="12">
        <f t="shared" si="128"/>
        <v>64976.95</v>
      </c>
      <c r="V232" s="12">
        <f t="shared" si="128"/>
        <v>64976.95</v>
      </c>
      <c r="W232" s="12">
        <f t="shared" si="128"/>
        <v>64976.959999999999</v>
      </c>
      <c r="X232" s="12">
        <f t="shared" si="128"/>
        <v>64976.939999999995</v>
      </c>
      <c r="Y232" s="12">
        <f t="shared" si="128"/>
        <v>64976.959999999999</v>
      </c>
      <c r="Z232" s="12">
        <f t="shared" ref="Z232:AC232" si="129">SUM(Z230:Z231)</f>
        <v>64976.939999999995</v>
      </c>
      <c r="AA232" s="12">
        <f t="shared" si="91"/>
        <v>779723.39999999991</v>
      </c>
      <c r="AB232" s="12">
        <f t="shared" si="129"/>
        <v>2030</v>
      </c>
      <c r="AC232" s="12">
        <f t="shared" si="129"/>
        <v>2030</v>
      </c>
      <c r="AD232" s="12">
        <f t="shared" si="95"/>
        <v>0</v>
      </c>
    </row>
    <row r="233" spans="1:30" x14ac:dyDescent="0.25">
      <c r="A233" s="1" t="s">
        <v>440</v>
      </c>
      <c r="B233" s="1" t="s">
        <v>451</v>
      </c>
      <c r="C233" s="1" t="s">
        <v>452</v>
      </c>
      <c r="D233" s="1" t="s">
        <v>453</v>
      </c>
      <c r="E233" s="1" t="s">
        <v>454</v>
      </c>
      <c r="F233" s="1" t="s">
        <v>597</v>
      </c>
      <c r="O233" s="1">
        <v>12611.29</v>
      </c>
      <c r="P233" s="1">
        <f>ROUND(($AA233-SUM($O233:O233))/P$1,2)</f>
        <v>12611.29</v>
      </c>
      <c r="Q233" s="1">
        <f>ROUND(($AA233-SUM($O233:P233))/Q$1,2)</f>
        <v>12611.29</v>
      </c>
      <c r="R233" s="1">
        <f>ROUND(($AA233-SUM($O233:Q233))/R$1,2)</f>
        <v>12611.29</v>
      </c>
      <c r="S233" s="1">
        <f>ROUND(($AA233-SUM($O233:R233))/S$1,2)</f>
        <v>12611.29</v>
      </c>
      <c r="T233" s="1">
        <f>ROUND(($AA233-SUM($O233:S233))/T$1,2)</f>
        <v>12611.29</v>
      </c>
      <c r="U233" s="1">
        <f>ROUND(($AA233-SUM($O233:T233))/U$1,2)</f>
        <v>12611.29</v>
      </c>
      <c r="V233" s="1">
        <f>ROUND(($AA233-SUM($O233:U233))/V$1,2)</f>
        <v>12611.29</v>
      </c>
      <c r="W233" s="1">
        <f>ROUND(($AA233-SUM($O233:V233))/W$1,2)</f>
        <v>12611.29</v>
      </c>
      <c r="X233" s="1">
        <f>ROUND(($AA233-SUM($O233:W233))/X$1,2)</f>
        <v>12611.29</v>
      </c>
      <c r="Y233" s="1">
        <f>ROUND(($AA233-SUM($O233:X233))/Y$1,2)</f>
        <v>12611.29</v>
      </c>
      <c r="Z233" s="1">
        <f>ROUND(($AA233-SUM($O233:Y233))/Z$1,2)</f>
        <v>12611.29</v>
      </c>
      <c r="AA233" s="1">
        <f>IF(F233="NO",ROUND($AC233*AB$293,2),ROUND($AC233/2*AB$293,2))</f>
        <v>151335.48000000001</v>
      </c>
      <c r="AB233" s="1">
        <f>IF(F233="NO",AC233,AC233/2)</f>
        <v>394</v>
      </c>
      <c r="AC233" s="1">
        <f>VLOOKUP(D233,Oct_FY2425_FTE!D:F,3,0)</f>
        <v>394</v>
      </c>
      <c r="AD233" s="1">
        <f t="shared" ref="AD233" si="130">AA233-SUM(O233:Z233)</f>
        <v>0</v>
      </c>
    </row>
    <row r="234" spans="1:30" x14ac:dyDescent="0.25">
      <c r="A234" s="1" t="s">
        <v>440</v>
      </c>
      <c r="B234" s="1" t="s">
        <v>451</v>
      </c>
      <c r="C234" s="1" t="s">
        <v>452</v>
      </c>
      <c r="D234" s="1" t="s">
        <v>677</v>
      </c>
      <c r="E234" s="1" t="s">
        <v>1109</v>
      </c>
      <c r="F234" s="1" t="s">
        <v>597</v>
      </c>
      <c r="O234" s="1">
        <v>5025.3100000000004</v>
      </c>
      <c r="P234" s="1">
        <f>ROUND(($AA234-SUM($O234:O234))/P$1,2)</f>
        <v>5025.3100000000004</v>
      </c>
      <c r="Q234" s="1">
        <f>ROUND(($AA234-SUM($O234:P234))/Q$1,2)</f>
        <v>5025.3100000000004</v>
      </c>
      <c r="R234" s="1">
        <f>ROUND(($AA234-SUM($O234:Q234))/R$1,2)</f>
        <v>5025.3100000000004</v>
      </c>
      <c r="S234" s="1">
        <f>ROUND(($AA234-SUM($O234:R234))/S$1,2)</f>
        <v>5025.3100000000004</v>
      </c>
      <c r="T234" s="1">
        <f>ROUND(($AA234-SUM($O234:S234))/T$1,2)</f>
        <v>5025.3100000000004</v>
      </c>
      <c r="U234" s="1">
        <f>ROUND(($AA234-SUM($O234:T234))/U$1,2)</f>
        <v>5025.3100000000004</v>
      </c>
      <c r="V234" s="1">
        <f>ROUND(($AA234-SUM($O234:U234))/V$1,2)</f>
        <v>5025.3100000000004</v>
      </c>
      <c r="W234" s="1">
        <f>ROUND(($AA234-SUM($O234:V234))/W$1,2)</f>
        <v>5025.3100000000004</v>
      </c>
      <c r="X234" s="1">
        <f>ROUND(($AA234-SUM($O234:W234))/X$1,2)</f>
        <v>5025.3100000000004</v>
      </c>
      <c r="Y234" s="1">
        <f>ROUND(($AA234-SUM($O234:X234))/Y$1,2)</f>
        <v>5025.32</v>
      </c>
      <c r="Z234" s="1">
        <f>ROUND(($AA234-SUM($O234:Y234))/Z$1,2)</f>
        <v>5025.3100000000004</v>
      </c>
      <c r="AA234" s="1">
        <f>IF(F234="NO",ROUND($AC234*AB$293,2),ROUND($AC234/2*AB$293,2))</f>
        <v>60303.73</v>
      </c>
      <c r="AB234" s="1">
        <f>IF(F234="NO",AC234,AC234/2)</f>
        <v>157</v>
      </c>
      <c r="AC234" s="1">
        <f>VLOOKUP(D234,Oct_FY2425_FTE!D:F,3,0)</f>
        <v>157</v>
      </c>
      <c r="AD234" s="1">
        <f t="shared" si="95"/>
        <v>0</v>
      </c>
    </row>
    <row r="235" spans="1:30" s="12" customFormat="1" x14ac:dyDescent="0.25">
      <c r="A235" s="12" t="s">
        <v>21</v>
      </c>
      <c r="B235" s="12" t="s">
        <v>451</v>
      </c>
      <c r="C235" s="12" t="s">
        <v>452</v>
      </c>
      <c r="E235" s="12" t="s">
        <v>22</v>
      </c>
      <c r="F235" s="35"/>
      <c r="J235" s="12" t="s">
        <v>440</v>
      </c>
      <c r="K235" s="16" t="str">
        <f>B235</f>
        <v>3110</v>
      </c>
      <c r="L235" s="12" t="s">
        <v>455</v>
      </c>
      <c r="M235" s="12" t="s">
        <v>456</v>
      </c>
      <c r="N235" s="12" t="s">
        <v>25</v>
      </c>
      <c r="O235" s="12">
        <v>17636.600000000002</v>
      </c>
      <c r="P235" s="12">
        <f t="shared" ref="P235:Y235" si="131">SUM(P233:P234)</f>
        <v>17636.600000000002</v>
      </c>
      <c r="Q235" s="12">
        <f t="shared" si="131"/>
        <v>17636.600000000002</v>
      </c>
      <c r="R235" s="12">
        <f t="shared" si="131"/>
        <v>17636.600000000002</v>
      </c>
      <c r="S235" s="12">
        <f t="shared" si="131"/>
        <v>17636.600000000002</v>
      </c>
      <c r="T235" s="12">
        <f t="shared" si="131"/>
        <v>17636.600000000002</v>
      </c>
      <c r="U235" s="12">
        <f t="shared" si="131"/>
        <v>17636.600000000002</v>
      </c>
      <c r="V235" s="12">
        <f t="shared" si="131"/>
        <v>17636.600000000002</v>
      </c>
      <c r="W235" s="12">
        <f t="shared" si="131"/>
        <v>17636.600000000002</v>
      </c>
      <c r="X235" s="12">
        <f t="shared" si="131"/>
        <v>17636.600000000002</v>
      </c>
      <c r="Y235" s="12">
        <f t="shared" si="131"/>
        <v>17636.61</v>
      </c>
      <c r="Z235" s="12">
        <f>SUM(Z233:Z234)</f>
        <v>17636.600000000002</v>
      </c>
      <c r="AA235" s="12">
        <f t="shared" si="91"/>
        <v>211639.21000000005</v>
      </c>
      <c r="AB235" s="8">
        <f>SUM(AB233:AB234)</f>
        <v>551</v>
      </c>
      <c r="AC235" s="8">
        <f>SUM(AC233:AC234)</f>
        <v>551</v>
      </c>
      <c r="AD235" s="12">
        <f t="shared" si="95"/>
        <v>0</v>
      </c>
    </row>
    <row r="236" spans="1:30" x14ac:dyDescent="0.25">
      <c r="A236" s="1" t="s">
        <v>440</v>
      </c>
      <c r="B236" s="1" t="s">
        <v>457</v>
      </c>
      <c r="C236" s="1" t="s">
        <v>458</v>
      </c>
      <c r="D236" s="1" t="s">
        <v>459</v>
      </c>
      <c r="E236" s="1" t="s">
        <v>460</v>
      </c>
      <c r="F236" s="1" t="s">
        <v>597</v>
      </c>
      <c r="O236" s="1">
        <v>49292.86</v>
      </c>
      <c r="P236" s="1">
        <f>ROUND(($AA236-SUM($O236:O236))/P$1,2)</f>
        <v>49292.86</v>
      </c>
      <c r="Q236" s="1">
        <f>ROUND(($AA236-SUM($O236:P236))/Q$1,2)</f>
        <v>49292.86</v>
      </c>
      <c r="R236" s="1">
        <f>ROUND(($AA236-SUM($O236:Q236))/R$1,2)</f>
        <v>49292.86</v>
      </c>
      <c r="S236" s="1">
        <f>ROUND(($AA236-SUM($O236:R236))/S$1,2)</f>
        <v>49292.86</v>
      </c>
      <c r="T236" s="1">
        <f>ROUND(($AA236-SUM($O236:S236))/T$1,2)</f>
        <v>49292.86</v>
      </c>
      <c r="U236" s="1">
        <f>ROUND(($AA236-SUM($O236:T236))/U$1,2)</f>
        <v>49292.86</v>
      </c>
      <c r="V236" s="1">
        <f>ROUND(($AA236-SUM($O236:U236))/V$1,2)</f>
        <v>49292.86</v>
      </c>
      <c r="W236" s="1">
        <f>ROUND(($AA236-SUM($O236:V236))/W$1,2)</f>
        <v>49292.86</v>
      </c>
      <c r="X236" s="1">
        <f>ROUND(($AA236-SUM($O236:W236))/X$1,2)</f>
        <v>49292.86</v>
      </c>
      <c r="Y236" s="1">
        <f>ROUND(($AA236-SUM($O236:X236))/Y$1,2)</f>
        <v>49292.86</v>
      </c>
      <c r="Z236" s="1">
        <f>ROUND(($AA236-SUM($O236:Y236))/Z$1,2)</f>
        <v>49292.85</v>
      </c>
      <c r="AA236" s="1">
        <f t="shared" ref="AA236:AA241" si="132">IF(F236="NO",ROUND($AC236*AB$293,2),ROUND($AC236/2*AB$293,2))</f>
        <v>591514.31000000006</v>
      </c>
      <c r="AB236" s="1">
        <f t="shared" ref="AB236:AB241" si="133">IF(F236="NO",AC236,AC236/2)</f>
        <v>1540</v>
      </c>
      <c r="AC236" s="1">
        <f>VLOOKUP(D236,Oct_FY2425_FTE!D:F,3,0)</f>
        <v>1540</v>
      </c>
      <c r="AD236" s="1">
        <f t="shared" si="95"/>
        <v>0</v>
      </c>
    </row>
    <row r="237" spans="1:30" x14ac:dyDescent="0.25">
      <c r="A237" s="1" t="s">
        <v>440</v>
      </c>
      <c r="B237" s="1" t="s">
        <v>457</v>
      </c>
      <c r="C237" s="1" t="s">
        <v>458</v>
      </c>
      <c r="D237" s="1" t="s">
        <v>573</v>
      </c>
      <c r="E237" s="1" t="s">
        <v>461</v>
      </c>
      <c r="F237" s="1" t="s">
        <v>597</v>
      </c>
      <c r="O237" s="1">
        <v>20837.439999999999</v>
      </c>
      <c r="P237" s="1">
        <f>ROUND(($AA237-SUM($O237:O237))/P$1,2)</f>
        <v>20837.439999999999</v>
      </c>
      <c r="Q237" s="1">
        <f>ROUND(($AA237-SUM($O237:P237))/Q$1,2)</f>
        <v>20837.439999999999</v>
      </c>
      <c r="R237" s="1">
        <f>ROUND(($AA237-SUM($O237:Q237))/R$1,2)</f>
        <v>20837.43</v>
      </c>
      <c r="S237" s="1">
        <f>ROUND(($AA237-SUM($O237:R237))/S$1,2)</f>
        <v>20837.439999999999</v>
      </c>
      <c r="T237" s="1">
        <f>ROUND(($AA237-SUM($O237:S237))/T$1,2)</f>
        <v>20837.43</v>
      </c>
      <c r="U237" s="1">
        <f>ROUND(($AA237-SUM($O237:T237))/U$1,2)</f>
        <v>20837.439999999999</v>
      </c>
      <c r="V237" s="1">
        <f>ROUND(($AA237-SUM($O237:U237))/V$1,2)</f>
        <v>20837.43</v>
      </c>
      <c r="W237" s="1">
        <f>ROUND(($AA237-SUM($O237:V237))/W$1,2)</f>
        <v>20837.439999999999</v>
      </c>
      <c r="X237" s="1">
        <f>ROUND(($AA237-SUM($O237:W237))/X$1,2)</f>
        <v>20837.43</v>
      </c>
      <c r="Y237" s="1">
        <f>ROUND(($AA237-SUM($O237:X237))/Y$1,2)</f>
        <v>20837.439999999999</v>
      </c>
      <c r="Z237" s="1">
        <f>ROUND(($AA237-SUM($O237:Y237))/Z$1,2)</f>
        <v>20837.43</v>
      </c>
      <c r="AA237" s="1">
        <f t="shared" si="132"/>
        <v>250049.23</v>
      </c>
      <c r="AB237" s="1">
        <f t="shared" si="133"/>
        <v>651</v>
      </c>
      <c r="AC237" s="1">
        <f>VLOOKUP(D237,Oct_FY2425_FTE!D:F,3,0)</f>
        <v>651</v>
      </c>
      <c r="AD237" s="1">
        <f t="shared" si="95"/>
        <v>0</v>
      </c>
    </row>
    <row r="238" spans="1:30" x14ac:dyDescent="0.25">
      <c r="A238" s="1" t="s">
        <v>440</v>
      </c>
      <c r="B238" s="1" t="s">
        <v>457</v>
      </c>
      <c r="C238" s="1" t="s">
        <v>458</v>
      </c>
      <c r="D238" s="1" t="s">
        <v>574</v>
      </c>
      <c r="E238" s="1" t="s">
        <v>462</v>
      </c>
      <c r="F238" s="1" t="s">
        <v>597</v>
      </c>
      <c r="O238" s="1">
        <v>10946.86</v>
      </c>
      <c r="P238" s="1">
        <f>ROUND(($AA238-SUM($O238:O238))/P$1,2)</f>
        <v>10946.86</v>
      </c>
      <c r="Q238" s="1">
        <f>ROUND(($AA238-SUM($O238:P238))/Q$1,2)</f>
        <v>10946.86</v>
      </c>
      <c r="R238" s="1">
        <f>ROUND(($AA238-SUM($O238:Q238))/R$1,2)</f>
        <v>10946.85</v>
      </c>
      <c r="S238" s="1">
        <f>ROUND(($AA238-SUM($O238:R238))/S$1,2)</f>
        <v>10946.86</v>
      </c>
      <c r="T238" s="1">
        <f>ROUND(($AA238-SUM($O238:S238))/T$1,2)</f>
        <v>10946.85</v>
      </c>
      <c r="U238" s="1">
        <f>ROUND(($AA238-SUM($O238:T238))/U$1,2)</f>
        <v>10946.86</v>
      </c>
      <c r="V238" s="1">
        <f>ROUND(($AA238-SUM($O238:U238))/V$1,2)</f>
        <v>10946.85</v>
      </c>
      <c r="W238" s="1">
        <f>ROUND(($AA238-SUM($O238:V238))/W$1,2)</f>
        <v>10946.86</v>
      </c>
      <c r="X238" s="1">
        <f>ROUND(($AA238-SUM($O238:W238))/X$1,2)</f>
        <v>10946.85</v>
      </c>
      <c r="Y238" s="1">
        <f>ROUND(($AA238-SUM($O238:X238))/Y$1,2)</f>
        <v>10946.86</v>
      </c>
      <c r="Z238" s="1">
        <f>ROUND(($AA238-SUM($O238:Y238))/Z$1,2)</f>
        <v>10946.85</v>
      </c>
      <c r="AA238" s="1">
        <f t="shared" si="132"/>
        <v>131362.26999999999</v>
      </c>
      <c r="AB238" s="1">
        <f t="shared" si="133"/>
        <v>342</v>
      </c>
      <c r="AC238" s="1">
        <f>VLOOKUP(D238,Oct_FY2425_FTE!D:F,3,0)</f>
        <v>342</v>
      </c>
      <c r="AD238" s="1">
        <f t="shared" si="95"/>
        <v>0</v>
      </c>
    </row>
    <row r="239" spans="1:30" x14ac:dyDescent="0.25">
      <c r="A239" s="1" t="s">
        <v>440</v>
      </c>
      <c r="B239" s="1" t="s">
        <v>457</v>
      </c>
      <c r="C239" s="1" t="s">
        <v>458</v>
      </c>
      <c r="D239" s="1" t="s">
        <v>463</v>
      </c>
      <c r="E239" s="1" t="s">
        <v>464</v>
      </c>
      <c r="F239" s="1" t="s">
        <v>597</v>
      </c>
      <c r="O239" s="1">
        <v>10626.77</v>
      </c>
      <c r="P239" s="1">
        <f>ROUND(($AA239-SUM($O239:O239))/P$1,2)</f>
        <v>10626.77</v>
      </c>
      <c r="Q239" s="1">
        <f>ROUND(($AA239-SUM($O239:P239))/Q$1,2)</f>
        <v>10626.77</v>
      </c>
      <c r="R239" s="1">
        <f>ROUND(($AA239-SUM($O239:Q239))/R$1,2)</f>
        <v>10626.77</v>
      </c>
      <c r="S239" s="1">
        <f>ROUND(($AA239-SUM($O239:R239))/S$1,2)</f>
        <v>10626.77</v>
      </c>
      <c r="T239" s="1">
        <f>ROUND(($AA239-SUM($O239:S239))/T$1,2)</f>
        <v>10626.77</v>
      </c>
      <c r="U239" s="1">
        <f>ROUND(($AA239-SUM($O239:T239))/U$1,2)</f>
        <v>10626.78</v>
      </c>
      <c r="V239" s="1">
        <f>ROUND(($AA239-SUM($O239:U239))/V$1,2)</f>
        <v>10626.77</v>
      </c>
      <c r="W239" s="1">
        <f>ROUND(($AA239-SUM($O239:V239))/W$1,2)</f>
        <v>10626.78</v>
      </c>
      <c r="X239" s="1">
        <f>ROUND(($AA239-SUM($O239:W239))/X$1,2)</f>
        <v>10626.77</v>
      </c>
      <c r="Y239" s="1">
        <f>ROUND(($AA239-SUM($O239:X239))/Y$1,2)</f>
        <v>10626.78</v>
      </c>
      <c r="Z239" s="1">
        <f>ROUND(($AA239-SUM($O239:Y239))/Z$1,2)</f>
        <v>10626.77</v>
      </c>
      <c r="AA239" s="1">
        <f t="shared" si="132"/>
        <v>127521.27</v>
      </c>
      <c r="AB239" s="1">
        <f t="shared" si="133"/>
        <v>332</v>
      </c>
      <c r="AC239" s="1">
        <f>VLOOKUP(D239,Oct_FY2425_FTE!D:F,3,0)</f>
        <v>332</v>
      </c>
      <c r="AD239" s="1">
        <f t="shared" si="95"/>
        <v>0</v>
      </c>
    </row>
    <row r="240" spans="1:30" x14ac:dyDescent="0.25">
      <c r="A240" s="1" t="s">
        <v>440</v>
      </c>
      <c r="B240" s="1" t="s">
        <v>457</v>
      </c>
      <c r="C240" s="1" t="s">
        <v>458</v>
      </c>
      <c r="D240" s="1" t="s">
        <v>465</v>
      </c>
      <c r="E240" s="1" t="s">
        <v>466</v>
      </c>
      <c r="F240" s="1" t="s">
        <v>597</v>
      </c>
      <c r="O240" s="1">
        <v>57102.9</v>
      </c>
      <c r="P240" s="1">
        <f>ROUND(($AA240-SUM($O240:O240))/P$1,2)</f>
        <v>57102.9</v>
      </c>
      <c r="Q240" s="1">
        <f>ROUND(($AA240-SUM($O240:P240))/Q$1,2)</f>
        <v>57102.9</v>
      </c>
      <c r="R240" s="1">
        <f>ROUND(($AA240-SUM($O240:Q240))/R$1,2)</f>
        <v>57102.9</v>
      </c>
      <c r="S240" s="1">
        <f>ROUND(($AA240-SUM($O240:R240))/S$1,2)</f>
        <v>57102.9</v>
      </c>
      <c r="T240" s="1">
        <f>ROUND(($AA240-SUM($O240:S240))/T$1,2)</f>
        <v>57102.89</v>
      </c>
      <c r="U240" s="1">
        <f>ROUND(($AA240-SUM($O240:T240))/U$1,2)</f>
        <v>57102.9</v>
      </c>
      <c r="V240" s="1">
        <f>ROUND(($AA240-SUM($O240:U240))/V$1,2)</f>
        <v>57102.89</v>
      </c>
      <c r="W240" s="1">
        <f>ROUND(($AA240-SUM($O240:V240))/W$1,2)</f>
        <v>57102.9</v>
      </c>
      <c r="X240" s="1">
        <f>ROUND(($AA240-SUM($O240:W240))/X$1,2)</f>
        <v>57102.89</v>
      </c>
      <c r="Y240" s="1">
        <f>ROUND(($AA240-SUM($O240:X240))/Y$1,2)</f>
        <v>57102.9</v>
      </c>
      <c r="Z240" s="1">
        <f>ROUND(($AA240-SUM($O240:Y240))/Z$1,2)</f>
        <v>57102.89</v>
      </c>
      <c r="AA240" s="1">
        <f t="shared" si="132"/>
        <v>685234.76</v>
      </c>
      <c r="AB240" s="1">
        <f t="shared" si="133"/>
        <v>1784</v>
      </c>
      <c r="AC240" s="1">
        <f>VLOOKUP(D240,Oct_FY2425_FTE!D:F,3,0)</f>
        <v>1784</v>
      </c>
      <c r="AD240" s="1">
        <f t="shared" si="95"/>
        <v>0</v>
      </c>
    </row>
    <row r="241" spans="1:30" x14ac:dyDescent="0.25">
      <c r="A241" s="1" t="s">
        <v>440</v>
      </c>
      <c r="B241" s="1" t="s">
        <v>457</v>
      </c>
      <c r="C241" s="1" t="s">
        <v>458</v>
      </c>
      <c r="D241" s="1" t="s">
        <v>467</v>
      </c>
      <c r="E241" s="1" t="s">
        <v>468</v>
      </c>
      <c r="F241" s="1" t="s">
        <v>597</v>
      </c>
      <c r="O241" s="1">
        <v>10530.75</v>
      </c>
      <c r="P241" s="1">
        <f>ROUND(($AA241-SUM($O241:O241))/P$1,2)</f>
        <v>10530.75</v>
      </c>
      <c r="Q241" s="1">
        <f>ROUND(($AA241-SUM($O241:P241))/Q$1,2)</f>
        <v>10530.75</v>
      </c>
      <c r="R241" s="1">
        <f>ROUND(($AA241-SUM($O241:Q241))/R$1,2)</f>
        <v>10530.75</v>
      </c>
      <c r="S241" s="1">
        <f>ROUND(($AA241-SUM($O241:R241))/S$1,2)</f>
        <v>10530.75</v>
      </c>
      <c r="T241" s="1">
        <f>ROUND(($AA241-SUM($O241:S241))/T$1,2)</f>
        <v>10530.75</v>
      </c>
      <c r="U241" s="1">
        <f>ROUND(($AA241-SUM($O241:T241))/U$1,2)</f>
        <v>10530.75</v>
      </c>
      <c r="V241" s="1">
        <f>ROUND(($AA241-SUM($O241:U241))/V$1,2)</f>
        <v>10530.74</v>
      </c>
      <c r="W241" s="1">
        <f>ROUND(($AA241-SUM($O241:V241))/W$1,2)</f>
        <v>10530.75</v>
      </c>
      <c r="X241" s="1">
        <f>ROUND(($AA241-SUM($O241:W241))/X$1,2)</f>
        <v>10530.74</v>
      </c>
      <c r="Y241" s="1">
        <f>ROUND(($AA241-SUM($O241:X241))/Y$1,2)</f>
        <v>10530.75</v>
      </c>
      <c r="Z241" s="1">
        <f>ROUND(($AA241-SUM($O241:Y241))/Z$1,2)</f>
        <v>10530.74</v>
      </c>
      <c r="AA241" s="1">
        <f t="shared" si="132"/>
        <v>126368.97</v>
      </c>
      <c r="AB241" s="1">
        <f t="shared" si="133"/>
        <v>329</v>
      </c>
      <c r="AC241" s="1">
        <f>VLOOKUP(D241,Oct_FY2425_FTE!D:F,3,0)</f>
        <v>329</v>
      </c>
      <c r="AD241" s="1">
        <f t="shared" si="95"/>
        <v>0</v>
      </c>
    </row>
    <row r="242" spans="1:30" s="12" customFormat="1" x14ac:dyDescent="0.25">
      <c r="A242" s="12" t="s">
        <v>21</v>
      </c>
      <c r="B242" s="12" t="s">
        <v>457</v>
      </c>
      <c r="C242" s="12" t="s">
        <v>458</v>
      </c>
      <c r="E242" s="12" t="s">
        <v>22</v>
      </c>
      <c r="F242" s="35"/>
      <c r="J242" s="12" t="s">
        <v>440</v>
      </c>
      <c r="K242" s="16" t="str">
        <f>B242</f>
        <v>3120</v>
      </c>
      <c r="L242" s="12" t="s">
        <v>469</v>
      </c>
      <c r="M242" s="12" t="s">
        <v>470</v>
      </c>
      <c r="N242" s="12" t="s">
        <v>40</v>
      </c>
      <c r="O242" s="12">
        <v>159337.58000000002</v>
      </c>
      <c r="P242" s="12">
        <f t="shared" ref="P242:Y242" si="134">SUM(P236:P241)</f>
        <v>159337.58000000002</v>
      </c>
      <c r="Q242" s="12">
        <f t="shared" si="134"/>
        <v>159337.58000000002</v>
      </c>
      <c r="R242" s="12">
        <f t="shared" si="134"/>
        <v>159337.56000000003</v>
      </c>
      <c r="S242" s="12">
        <f t="shared" si="134"/>
        <v>159337.58000000002</v>
      </c>
      <c r="T242" s="12">
        <f t="shared" si="134"/>
        <v>159337.55000000002</v>
      </c>
      <c r="U242" s="12">
        <f t="shared" si="134"/>
        <v>159337.59</v>
      </c>
      <c r="V242" s="12">
        <f t="shared" si="134"/>
        <v>159337.54</v>
      </c>
      <c r="W242" s="12">
        <f t="shared" si="134"/>
        <v>159337.59</v>
      </c>
      <c r="X242" s="12">
        <f t="shared" si="134"/>
        <v>159337.54</v>
      </c>
      <c r="Y242" s="12">
        <f t="shared" si="134"/>
        <v>159337.59</v>
      </c>
      <c r="Z242" s="12">
        <f t="shared" ref="Z242" si="135">SUM(Z236:Z241)</f>
        <v>159337.53</v>
      </c>
      <c r="AA242" s="12">
        <f t="shared" si="91"/>
        <v>1912050.8100000005</v>
      </c>
      <c r="AB242" s="8">
        <f>SUM(AB236:AB241)</f>
        <v>4978</v>
      </c>
      <c r="AC242" s="8">
        <f>SUM(AC236:AC241)</f>
        <v>4978</v>
      </c>
      <c r="AD242" s="12">
        <f t="shared" si="95"/>
        <v>0</v>
      </c>
    </row>
    <row r="243" spans="1:30" x14ac:dyDescent="0.25">
      <c r="A243" s="1" t="s">
        <v>471</v>
      </c>
      <c r="B243" s="65">
        <v>8001</v>
      </c>
      <c r="C243" s="1" t="s">
        <v>473</v>
      </c>
      <c r="D243" s="3" t="s">
        <v>590</v>
      </c>
      <c r="E243" s="1" t="s">
        <v>60</v>
      </c>
      <c r="F243" s="1" t="s">
        <v>597</v>
      </c>
      <c r="O243" s="1">
        <v>27015.05</v>
      </c>
      <c r="P243" s="1">
        <f>ROUND(($AA243-SUM($O243:O243))/P$1,2)</f>
        <v>27015.05</v>
      </c>
      <c r="Q243" s="1">
        <f>ROUND(($AA243-SUM($O243:P243))/Q$1,2)</f>
        <v>27015.05</v>
      </c>
      <c r="R243" s="1">
        <f>ROUND(($AA243-SUM($O243:Q243))/R$1,2)</f>
        <v>27015.05</v>
      </c>
      <c r="S243" s="1">
        <f>ROUND(($AA243-SUM($O243:R243))/S$1,2)</f>
        <v>27015.05</v>
      </c>
      <c r="T243" s="1">
        <f>ROUND(($AA243-SUM($O243:S243))/T$1,2)</f>
        <v>27015.05</v>
      </c>
      <c r="U243" s="1">
        <f>ROUND(($AA243-SUM($O243:T243))/U$1,2)</f>
        <v>27015.05</v>
      </c>
      <c r="V243" s="1">
        <f>ROUND(($AA243-SUM($O243:U243))/V$1,2)</f>
        <v>27015.040000000001</v>
      </c>
      <c r="W243" s="1">
        <f>ROUND(($AA243-SUM($O243:V243))/W$1,2)</f>
        <v>27015.05</v>
      </c>
      <c r="X243" s="1">
        <f>ROUND(($AA243-SUM($O243:W243))/X$1,2)</f>
        <v>27015.040000000001</v>
      </c>
      <c r="Y243" s="1">
        <f>ROUND(($AA243-SUM($O243:X243))/Y$1,2)</f>
        <v>27015.05</v>
      </c>
      <c r="Z243" s="1">
        <f>ROUND(($AA243-SUM($O243:Y243))/Z$1,2)</f>
        <v>27015.040000000001</v>
      </c>
      <c r="AA243" s="1">
        <f t="shared" ref="AA243:AA286" si="136">IF(F243="NO",ROUND($AC243*AB$293,2),ROUND($AC243/2*AB$293,2))</f>
        <v>324180.57</v>
      </c>
      <c r="AB243" s="1">
        <f t="shared" ref="AB243:AB286" si="137">IF(F243="NO",AC243,AC243/2)</f>
        <v>844</v>
      </c>
      <c r="AC243" s="1">
        <f>VLOOKUP(D243,Oct_FY2425_FTE!D:F,3,0)</f>
        <v>844</v>
      </c>
      <c r="AD243" s="1">
        <f>AA243-SUM(O243:Z243)</f>
        <v>0</v>
      </c>
    </row>
    <row r="244" spans="1:30" x14ac:dyDescent="0.25">
      <c r="A244" s="1" t="s">
        <v>471</v>
      </c>
      <c r="B244" s="1" t="s">
        <v>472</v>
      </c>
      <c r="C244" s="1" t="s">
        <v>473</v>
      </c>
      <c r="D244" s="1" t="s">
        <v>474</v>
      </c>
      <c r="E244" s="1" t="s">
        <v>475</v>
      </c>
      <c r="F244" s="1" t="s">
        <v>597</v>
      </c>
      <c r="O244" s="1">
        <v>8082.11</v>
      </c>
      <c r="P244" s="1">
        <f>ROUND(($AA244-SUM($O244:O244))/P$1,2)</f>
        <v>8082.11</v>
      </c>
      <c r="Q244" s="1">
        <f>ROUND(($AA244-SUM($O244:P244))/Q$1,2)</f>
        <v>8082.11</v>
      </c>
      <c r="R244" s="1">
        <f>ROUND(($AA244-SUM($O244:Q244))/R$1,2)</f>
        <v>8082.11</v>
      </c>
      <c r="S244" s="1">
        <f>ROUND(($AA244-SUM($O244:R244))/S$1,2)</f>
        <v>8082.11</v>
      </c>
      <c r="T244" s="1">
        <f>ROUND(($AA244-SUM($O244:S244))/T$1,2)</f>
        <v>8082.11</v>
      </c>
      <c r="U244" s="1">
        <f>ROUND(($AA244-SUM($O244:T244))/U$1,2)</f>
        <v>8082.11</v>
      </c>
      <c r="V244" s="1">
        <f>ROUND(($AA244-SUM($O244:U244))/V$1,2)</f>
        <v>8082.11</v>
      </c>
      <c r="W244" s="1">
        <f>ROUND(($AA244-SUM($O244:V244))/W$1,2)</f>
        <v>8082.11</v>
      </c>
      <c r="X244" s="1">
        <f>ROUND(($AA244-SUM($O244:W244))/X$1,2)</f>
        <v>8082.1</v>
      </c>
      <c r="Y244" s="1">
        <f>ROUND(($AA244-SUM($O244:X244))/Y$1,2)</f>
        <v>8082.11</v>
      </c>
      <c r="Z244" s="1">
        <f>ROUND(($AA244-SUM($O244:Y244))/Z$1,2)</f>
        <v>8082.1</v>
      </c>
      <c r="AA244" s="1">
        <f t="shared" si="136"/>
        <v>96985.3</v>
      </c>
      <c r="AB244" s="1">
        <f t="shared" si="137"/>
        <v>252.5</v>
      </c>
      <c r="AC244" s="1">
        <f>VLOOKUP(D244,Oct_FY2425_FTE!D:F,3,0)</f>
        <v>252.5</v>
      </c>
      <c r="AD244" s="1">
        <f t="shared" si="95"/>
        <v>0</v>
      </c>
    </row>
    <row r="245" spans="1:30" x14ac:dyDescent="0.25">
      <c r="A245" s="1" t="s">
        <v>471</v>
      </c>
      <c r="B245" s="1" t="s">
        <v>472</v>
      </c>
      <c r="C245" s="1" t="s">
        <v>473</v>
      </c>
      <c r="D245" s="1" t="s">
        <v>1017</v>
      </c>
      <c r="E245" s="1" t="s">
        <v>1018</v>
      </c>
      <c r="F245" s="1" t="s">
        <v>597</v>
      </c>
      <c r="O245" s="1">
        <v>9202.4</v>
      </c>
      <c r="P245" s="1">
        <f>ROUND(($AA245-SUM($O245:O245))/P$1,2)</f>
        <v>9202.4</v>
      </c>
      <c r="Q245" s="1">
        <f>ROUND(($AA245-SUM($O245:P245))/Q$1,2)</f>
        <v>9202.4</v>
      </c>
      <c r="R245" s="1">
        <f>ROUND(($AA245-SUM($O245:Q245))/R$1,2)</f>
        <v>9202.4</v>
      </c>
      <c r="S245" s="1">
        <f>ROUND(($AA245-SUM($O245:R245))/S$1,2)</f>
        <v>9202.4</v>
      </c>
      <c r="T245" s="1">
        <f>ROUND(($AA245-SUM($O245:S245))/T$1,2)</f>
        <v>9202.4</v>
      </c>
      <c r="U245" s="1">
        <f>ROUND(($AA245-SUM($O245:T245))/U$1,2)</f>
        <v>9202.4</v>
      </c>
      <c r="V245" s="1">
        <f>ROUND(($AA245-SUM($O245:U245))/V$1,2)</f>
        <v>9202.4</v>
      </c>
      <c r="W245" s="1">
        <f>ROUND(($AA245-SUM($O245:V245))/W$1,2)</f>
        <v>9202.4</v>
      </c>
      <c r="X245" s="1">
        <f>ROUND(($AA245-SUM($O245:W245))/X$1,2)</f>
        <v>9202.4</v>
      </c>
      <c r="Y245" s="1">
        <f>ROUND(($AA245-SUM($O245:X245))/Y$1,2)</f>
        <v>9202.41</v>
      </c>
      <c r="Z245" s="1">
        <f>ROUND(($AA245-SUM($O245:Y245))/Z$1,2)</f>
        <v>9202.4</v>
      </c>
      <c r="AA245" s="1">
        <f t="shared" si="136"/>
        <v>110428.81</v>
      </c>
      <c r="AB245" s="1">
        <f t="shared" si="137"/>
        <v>287.5</v>
      </c>
      <c r="AC245" s="1">
        <f>VLOOKUP(D245,Oct_FY2425_FTE!D:F,3,0)</f>
        <v>287.5</v>
      </c>
      <c r="AD245" s="1">
        <f t="shared" si="95"/>
        <v>0</v>
      </c>
    </row>
    <row r="246" spans="1:30" x14ac:dyDescent="0.25">
      <c r="A246" s="1" t="s">
        <v>471</v>
      </c>
      <c r="B246" s="1" t="s">
        <v>472</v>
      </c>
      <c r="C246" s="1" t="s">
        <v>473</v>
      </c>
      <c r="D246" s="3" t="s">
        <v>1020</v>
      </c>
      <c r="E246" s="1" t="s">
        <v>1019</v>
      </c>
      <c r="F246" s="1" t="s">
        <v>597</v>
      </c>
      <c r="O246" s="1">
        <v>14627.82</v>
      </c>
      <c r="P246" s="1">
        <f>ROUND(($AA246-SUM($O246:O246))/P$1,2)</f>
        <v>14627.82</v>
      </c>
      <c r="Q246" s="1">
        <f>ROUND(($AA246-SUM($O246:P246))/Q$1,2)</f>
        <v>14627.82</v>
      </c>
      <c r="R246" s="1">
        <f>ROUND(($AA246-SUM($O246:Q246))/R$1,2)</f>
        <v>14627.81</v>
      </c>
      <c r="S246" s="1">
        <f>ROUND(($AA246-SUM($O246:R246))/S$1,2)</f>
        <v>14627.82</v>
      </c>
      <c r="T246" s="1">
        <f>ROUND(($AA246-SUM($O246:S246))/T$1,2)</f>
        <v>14627.81</v>
      </c>
      <c r="U246" s="1">
        <f>ROUND(($AA246-SUM($O246:T246))/U$1,2)</f>
        <v>14627.82</v>
      </c>
      <c r="V246" s="1">
        <f>ROUND(($AA246-SUM($O246:U246))/V$1,2)</f>
        <v>14627.81</v>
      </c>
      <c r="W246" s="1">
        <f>ROUND(($AA246-SUM($O246:V246))/W$1,2)</f>
        <v>14627.82</v>
      </c>
      <c r="X246" s="1">
        <f>ROUND(($AA246-SUM($O246:W246))/X$1,2)</f>
        <v>14627.81</v>
      </c>
      <c r="Y246" s="1">
        <f>ROUND(($AA246-SUM($O246:X246))/Y$1,2)</f>
        <v>14627.82</v>
      </c>
      <c r="Z246" s="1">
        <f>ROUND(($AA246-SUM($O246:Y246))/Z$1,2)</f>
        <v>14627.81</v>
      </c>
      <c r="AA246" s="1">
        <f t="shared" si="136"/>
        <v>175533.79</v>
      </c>
      <c r="AB246" s="1">
        <f t="shared" si="137"/>
        <v>457</v>
      </c>
      <c r="AC246" s="1">
        <f>VLOOKUP(D246,Oct_FY2425_FTE!D:F,3,0)</f>
        <v>457</v>
      </c>
      <c r="AD246" s="1">
        <f t="shared" si="95"/>
        <v>0</v>
      </c>
    </row>
    <row r="247" spans="1:30" x14ac:dyDescent="0.25">
      <c r="A247" s="1" t="s">
        <v>471</v>
      </c>
      <c r="B247" s="1" t="s">
        <v>472</v>
      </c>
      <c r="C247" s="1" t="s">
        <v>473</v>
      </c>
      <c r="D247" s="1" t="s">
        <v>373</v>
      </c>
      <c r="E247" s="1" t="s">
        <v>374</v>
      </c>
      <c r="F247" s="1" t="s">
        <v>597</v>
      </c>
      <c r="O247" s="1">
        <v>2912.76</v>
      </c>
      <c r="P247" s="1">
        <f>ROUND(($AA247-SUM($O247:O247))/P$1,2)</f>
        <v>2912.76</v>
      </c>
      <c r="Q247" s="1">
        <f>ROUND(($AA247-SUM($O247:P247))/Q$1,2)</f>
        <v>2912.76</v>
      </c>
      <c r="R247" s="1">
        <f>ROUND(($AA247-SUM($O247:Q247))/R$1,2)</f>
        <v>2912.76</v>
      </c>
      <c r="S247" s="1">
        <f>ROUND(($AA247-SUM($O247:R247))/S$1,2)</f>
        <v>2912.76</v>
      </c>
      <c r="T247" s="1">
        <f>ROUND(($AA247-SUM($O247:S247))/T$1,2)</f>
        <v>2912.76</v>
      </c>
      <c r="U247" s="1">
        <f>ROUND(($AA247-SUM($O247:T247))/U$1,2)</f>
        <v>2912.76</v>
      </c>
      <c r="V247" s="1">
        <f>ROUND(($AA247-SUM($O247:U247))/V$1,2)</f>
        <v>2912.76</v>
      </c>
      <c r="W247" s="1">
        <f>ROUND(($AA247-SUM($O247:V247))/W$1,2)</f>
        <v>2912.76</v>
      </c>
      <c r="X247" s="1">
        <f>ROUND(($AA247-SUM($O247:W247))/X$1,2)</f>
        <v>2912.76</v>
      </c>
      <c r="Y247" s="1">
        <f>ROUND(($AA247-SUM($O247:X247))/Y$1,2)</f>
        <v>2912.76</v>
      </c>
      <c r="Z247" s="1">
        <f>ROUND(($AA247-SUM($O247:Y247))/Z$1,2)</f>
        <v>2912.76</v>
      </c>
      <c r="AA247" s="1">
        <f t="shared" si="136"/>
        <v>34953.120000000003</v>
      </c>
      <c r="AB247" s="1">
        <f t="shared" si="137"/>
        <v>91</v>
      </c>
      <c r="AC247" s="1">
        <f>VLOOKUP(D247,Oct_FY2425_FTE!D:F,3,0)</f>
        <v>91</v>
      </c>
      <c r="AD247" s="1">
        <f t="shared" ref="AD247" si="138">AA247-SUM(O247:Z247)</f>
        <v>0</v>
      </c>
    </row>
    <row r="248" spans="1:30" x14ac:dyDescent="0.25">
      <c r="A248" s="1" t="s">
        <v>471</v>
      </c>
      <c r="B248" s="1" t="s">
        <v>472</v>
      </c>
      <c r="C248" s="1" t="s">
        <v>473</v>
      </c>
      <c r="D248" s="1" t="s">
        <v>476</v>
      </c>
      <c r="E248" s="1" t="s">
        <v>477</v>
      </c>
      <c r="F248" s="1" t="s">
        <v>597</v>
      </c>
      <c r="O248" s="1">
        <v>27559.19</v>
      </c>
      <c r="P248" s="1">
        <f>ROUND(($AA248-SUM($O248:O248))/P$1,2)</f>
        <v>27559.19</v>
      </c>
      <c r="Q248" s="1">
        <f>ROUND(($AA248-SUM($O248:P248))/Q$1,2)</f>
        <v>27559.19</v>
      </c>
      <c r="R248" s="1">
        <f>ROUND(($AA248-SUM($O248:Q248))/R$1,2)</f>
        <v>27559.19</v>
      </c>
      <c r="S248" s="1">
        <f>ROUND(($AA248-SUM($O248:R248))/S$1,2)</f>
        <v>27559.19</v>
      </c>
      <c r="T248" s="1">
        <f>ROUND(($AA248-SUM($O248:S248))/T$1,2)</f>
        <v>27559.19</v>
      </c>
      <c r="U248" s="1">
        <f>ROUND(($AA248-SUM($O248:T248))/U$1,2)</f>
        <v>27559.19</v>
      </c>
      <c r="V248" s="1">
        <f>ROUND(($AA248-SUM($O248:U248))/V$1,2)</f>
        <v>27559.19</v>
      </c>
      <c r="W248" s="1">
        <f>ROUND(($AA248-SUM($O248:V248))/W$1,2)</f>
        <v>27559.19</v>
      </c>
      <c r="X248" s="1">
        <f>ROUND(($AA248-SUM($O248:W248))/X$1,2)</f>
        <v>27559.19</v>
      </c>
      <c r="Y248" s="1">
        <f>ROUND(($AA248-SUM($O248:X248))/Y$1,2)</f>
        <v>27559.19</v>
      </c>
      <c r="Z248" s="1">
        <f>ROUND(($AA248-SUM($O248:Y248))/Z$1,2)</f>
        <v>27559.18</v>
      </c>
      <c r="AA248" s="1">
        <f t="shared" si="136"/>
        <v>330710.27</v>
      </c>
      <c r="AB248" s="1">
        <f t="shared" si="137"/>
        <v>861</v>
      </c>
      <c r="AC248" s="1">
        <f>VLOOKUP(D248,Oct_FY2425_FTE!D:F,3,0)</f>
        <v>861</v>
      </c>
      <c r="AD248" s="1">
        <f t="shared" si="95"/>
        <v>0</v>
      </c>
    </row>
    <row r="249" spans="1:30" x14ac:dyDescent="0.25">
      <c r="A249" s="1" t="s">
        <v>471</v>
      </c>
      <c r="B249" s="1" t="s">
        <v>472</v>
      </c>
      <c r="C249" s="1" t="s">
        <v>473</v>
      </c>
      <c r="D249" s="1" t="s">
        <v>575</v>
      </c>
      <c r="E249" s="1" t="s">
        <v>478</v>
      </c>
      <c r="F249" s="1" t="s">
        <v>597</v>
      </c>
      <c r="O249" s="1">
        <v>18132.73</v>
      </c>
      <c r="P249" s="1">
        <f>ROUND(($AA249-SUM($O249:O249))/P$1,2)</f>
        <v>18132.73</v>
      </c>
      <c r="Q249" s="1">
        <f>ROUND(($AA249-SUM($O249:P249))/Q$1,2)</f>
        <v>18132.73</v>
      </c>
      <c r="R249" s="1">
        <f>ROUND(($AA249-SUM($O249:Q249))/R$1,2)</f>
        <v>18132.73</v>
      </c>
      <c r="S249" s="1">
        <f>ROUND(($AA249-SUM($O249:R249))/S$1,2)</f>
        <v>18132.73</v>
      </c>
      <c r="T249" s="1">
        <f>ROUND(($AA249-SUM($O249:S249))/T$1,2)</f>
        <v>18132.73</v>
      </c>
      <c r="U249" s="1">
        <f>ROUND(($AA249-SUM($O249:T249))/U$1,2)</f>
        <v>18132.73</v>
      </c>
      <c r="V249" s="1">
        <f>ROUND(($AA249-SUM($O249:U249))/V$1,2)</f>
        <v>18132.73</v>
      </c>
      <c r="W249" s="1">
        <f>ROUND(($AA249-SUM($O249:V249))/W$1,2)</f>
        <v>18132.73</v>
      </c>
      <c r="X249" s="1">
        <f>ROUND(($AA249-SUM($O249:W249))/X$1,2)</f>
        <v>18132.73</v>
      </c>
      <c r="Y249" s="1">
        <f>ROUND(($AA249-SUM($O249:X249))/Y$1,2)</f>
        <v>18132.73</v>
      </c>
      <c r="Z249" s="1">
        <f>ROUND(($AA249-SUM($O249:Y249))/Z$1,2)</f>
        <v>18132.73</v>
      </c>
      <c r="AA249" s="1">
        <f t="shared" si="136"/>
        <v>217592.76</v>
      </c>
      <c r="AB249" s="1">
        <f t="shared" si="137"/>
        <v>566.5</v>
      </c>
      <c r="AC249" s="1">
        <f>VLOOKUP(D249,Oct_FY2425_FTE!D:F,3,0)</f>
        <v>566.5</v>
      </c>
      <c r="AD249" s="1">
        <f t="shared" si="95"/>
        <v>0</v>
      </c>
    </row>
    <row r="250" spans="1:30" x14ac:dyDescent="0.25">
      <c r="A250" s="1" t="s">
        <v>471</v>
      </c>
      <c r="B250" s="1" t="s">
        <v>472</v>
      </c>
      <c r="C250" s="1" t="s">
        <v>473</v>
      </c>
      <c r="D250" s="1" t="s">
        <v>576</v>
      </c>
      <c r="E250" s="1" t="s">
        <v>479</v>
      </c>
      <c r="F250" s="1" t="s">
        <v>597</v>
      </c>
      <c r="O250" s="1">
        <v>31720.28</v>
      </c>
      <c r="P250" s="1">
        <f>ROUND(($AA250-SUM($O250:O250))/P$1,2)</f>
        <v>31720.27</v>
      </c>
      <c r="Q250" s="1">
        <f>ROUND(($AA250-SUM($O250:P250))/Q$1,2)</f>
        <v>31720.28</v>
      </c>
      <c r="R250" s="1">
        <f>ROUND(($AA250-SUM($O250:Q250))/R$1,2)</f>
        <v>31720.27</v>
      </c>
      <c r="S250" s="1">
        <f>ROUND(($AA250-SUM($O250:R250))/S$1,2)</f>
        <v>31720.28</v>
      </c>
      <c r="T250" s="1">
        <f>ROUND(($AA250-SUM($O250:S250))/T$1,2)</f>
        <v>31720.27</v>
      </c>
      <c r="U250" s="1">
        <f>ROUND(($AA250-SUM($O250:T250))/U$1,2)</f>
        <v>31720.28</v>
      </c>
      <c r="V250" s="1">
        <f>ROUND(($AA250-SUM($O250:U250))/V$1,2)</f>
        <v>31720.27</v>
      </c>
      <c r="W250" s="1">
        <f>ROUND(($AA250-SUM($O250:V250))/W$1,2)</f>
        <v>31720.28</v>
      </c>
      <c r="X250" s="1">
        <f>ROUND(($AA250-SUM($O250:W250))/X$1,2)</f>
        <v>31720.27</v>
      </c>
      <c r="Y250" s="1">
        <f>ROUND(($AA250-SUM($O250:X250))/Y$1,2)</f>
        <v>31720.28</v>
      </c>
      <c r="Z250" s="1">
        <f>ROUND(($AA250-SUM($O250:Y250))/Z$1,2)</f>
        <v>31720.27</v>
      </c>
      <c r="AA250" s="1">
        <f t="shared" si="136"/>
        <v>380643.3</v>
      </c>
      <c r="AB250" s="1">
        <f t="shared" si="137"/>
        <v>991</v>
      </c>
      <c r="AC250" s="1">
        <f>VLOOKUP(D250,Oct_FY2425_FTE!D:F,3,0)</f>
        <v>991</v>
      </c>
      <c r="AD250" s="1">
        <f t="shared" si="95"/>
        <v>0</v>
      </c>
    </row>
    <row r="251" spans="1:30" x14ac:dyDescent="0.25">
      <c r="A251" s="1" t="s">
        <v>471</v>
      </c>
      <c r="B251" s="1" t="s">
        <v>472</v>
      </c>
      <c r="C251" s="1" t="s">
        <v>473</v>
      </c>
      <c r="D251" s="1" t="s">
        <v>480</v>
      </c>
      <c r="E251" s="1" t="s">
        <v>481</v>
      </c>
      <c r="F251" s="1" t="s">
        <v>597</v>
      </c>
      <c r="O251" s="1">
        <v>33512.74</v>
      </c>
      <c r="P251" s="1">
        <f>ROUND(($AA251-SUM($O251:O251))/P$1,2)</f>
        <v>33512.74</v>
      </c>
      <c r="Q251" s="1">
        <f>ROUND(($AA251-SUM($O251:P251))/Q$1,2)</f>
        <v>33512.74</v>
      </c>
      <c r="R251" s="1">
        <f>ROUND(($AA251-SUM($O251:Q251))/R$1,2)</f>
        <v>33512.74</v>
      </c>
      <c r="S251" s="1">
        <f>ROUND(($AA251-SUM($O251:R251))/S$1,2)</f>
        <v>33512.74</v>
      </c>
      <c r="T251" s="1">
        <f>ROUND(($AA251-SUM($O251:S251))/T$1,2)</f>
        <v>33512.74</v>
      </c>
      <c r="U251" s="1">
        <f>ROUND(($AA251-SUM($O251:T251))/U$1,2)</f>
        <v>33512.75</v>
      </c>
      <c r="V251" s="1">
        <f>ROUND(($AA251-SUM($O251:U251))/V$1,2)</f>
        <v>33512.74</v>
      </c>
      <c r="W251" s="1">
        <f>ROUND(($AA251-SUM($O251:V251))/W$1,2)</f>
        <v>33512.75</v>
      </c>
      <c r="X251" s="1">
        <f>ROUND(($AA251-SUM($O251:W251))/X$1,2)</f>
        <v>33512.74</v>
      </c>
      <c r="Y251" s="1">
        <f>ROUND(($AA251-SUM($O251:X251))/Y$1,2)</f>
        <v>33512.75</v>
      </c>
      <c r="Z251" s="1">
        <f>ROUND(($AA251-SUM($O251:Y251))/Z$1,2)</f>
        <v>33512.74</v>
      </c>
      <c r="AA251" s="1">
        <f t="shared" si="136"/>
        <v>402152.91</v>
      </c>
      <c r="AB251" s="1">
        <f t="shared" si="137"/>
        <v>1047</v>
      </c>
      <c r="AC251" s="1">
        <f>VLOOKUP(D251,Oct_FY2425_FTE!D:F,3,0)</f>
        <v>1047</v>
      </c>
      <c r="AD251" s="1">
        <f t="shared" si="95"/>
        <v>0</v>
      </c>
    </row>
    <row r="252" spans="1:30" x14ac:dyDescent="0.25">
      <c r="A252" s="1" t="s">
        <v>471</v>
      </c>
      <c r="B252" s="1" t="s">
        <v>472</v>
      </c>
      <c r="C252" s="1" t="s">
        <v>473</v>
      </c>
      <c r="D252" s="26" t="s">
        <v>636</v>
      </c>
      <c r="E252" s="1" t="s">
        <v>629</v>
      </c>
      <c r="F252" s="1" t="s">
        <v>597</v>
      </c>
      <c r="O252" s="1">
        <v>2880.75</v>
      </c>
      <c r="P252" s="1">
        <f>ROUND(($AA252-SUM($O252:O252))/P$1,2)</f>
        <v>2880.75</v>
      </c>
      <c r="Q252" s="1">
        <f>ROUND(($AA252-SUM($O252:P252))/Q$1,2)</f>
        <v>2880.75</v>
      </c>
      <c r="R252" s="1">
        <f>ROUND(($AA252-SUM($O252:Q252))/R$1,2)</f>
        <v>2880.75</v>
      </c>
      <c r="S252" s="1">
        <f>ROUND(($AA252-SUM($O252:R252))/S$1,2)</f>
        <v>2880.75</v>
      </c>
      <c r="T252" s="1">
        <f>ROUND(($AA252-SUM($O252:S252))/T$1,2)</f>
        <v>2880.75</v>
      </c>
      <c r="U252" s="1">
        <f>ROUND(($AA252-SUM($O252:T252))/U$1,2)</f>
        <v>2880.75</v>
      </c>
      <c r="V252" s="1">
        <f>ROUND(($AA252-SUM($O252:U252))/V$1,2)</f>
        <v>2880.75</v>
      </c>
      <c r="W252" s="1">
        <f>ROUND(($AA252-SUM($O252:V252))/W$1,2)</f>
        <v>2880.76</v>
      </c>
      <c r="X252" s="1">
        <f>ROUND(($AA252-SUM($O252:W252))/X$1,2)</f>
        <v>2880.75</v>
      </c>
      <c r="Y252" s="1">
        <f>ROUND(($AA252-SUM($O252:X252))/Y$1,2)</f>
        <v>2880.76</v>
      </c>
      <c r="Z252" s="1">
        <f>ROUND(($AA252-SUM($O252:Y252))/Z$1,2)</f>
        <v>2880.75</v>
      </c>
      <c r="AA252" s="1">
        <f t="shared" si="136"/>
        <v>34569.019999999997</v>
      </c>
      <c r="AB252" s="1">
        <f t="shared" si="137"/>
        <v>90</v>
      </c>
      <c r="AC252" s="1">
        <f>VLOOKUP(D252,Oct_FY2425_FTE!D:F,3,0)</f>
        <v>90</v>
      </c>
      <c r="AD252" s="1">
        <f>AA252-SUM(O252:Z252)</f>
        <v>0</v>
      </c>
    </row>
    <row r="253" spans="1:30" x14ac:dyDescent="0.25">
      <c r="A253" s="1" t="s">
        <v>471</v>
      </c>
      <c r="B253" s="1" t="s">
        <v>472</v>
      </c>
      <c r="C253" s="1" t="s">
        <v>473</v>
      </c>
      <c r="D253" s="1" t="s">
        <v>483</v>
      </c>
      <c r="E253" s="1" t="s">
        <v>484</v>
      </c>
      <c r="F253" s="1" t="s">
        <v>597</v>
      </c>
      <c r="O253" s="1">
        <v>9442.4599999999991</v>
      </c>
      <c r="P253" s="1">
        <f>ROUND(($AA253-SUM($O253:O253))/P$1,2)</f>
        <v>9442.4599999999991</v>
      </c>
      <c r="Q253" s="1">
        <f>ROUND(($AA253-SUM($O253:P253))/Q$1,2)</f>
        <v>9442.4599999999991</v>
      </c>
      <c r="R253" s="1">
        <f>ROUND(($AA253-SUM($O253:Q253))/R$1,2)</f>
        <v>9442.4599999999991</v>
      </c>
      <c r="S253" s="1">
        <f>ROUND(($AA253-SUM($O253:R253))/S$1,2)</f>
        <v>9442.4699999999993</v>
      </c>
      <c r="T253" s="1">
        <f>ROUND(($AA253-SUM($O253:S253))/T$1,2)</f>
        <v>9442.4599999999991</v>
      </c>
      <c r="U253" s="1">
        <f>ROUND(($AA253-SUM($O253:T253))/U$1,2)</f>
        <v>9442.4699999999993</v>
      </c>
      <c r="V253" s="1">
        <f>ROUND(($AA253-SUM($O253:U253))/V$1,2)</f>
        <v>9442.4599999999991</v>
      </c>
      <c r="W253" s="1">
        <f>ROUND(($AA253-SUM($O253:V253))/W$1,2)</f>
        <v>9442.4699999999993</v>
      </c>
      <c r="X253" s="1">
        <f>ROUND(($AA253-SUM($O253:W253))/X$1,2)</f>
        <v>9442.4599999999991</v>
      </c>
      <c r="Y253" s="1">
        <f>ROUND(($AA253-SUM($O253:X253))/Y$1,2)</f>
        <v>9442.4699999999993</v>
      </c>
      <c r="Z253" s="1">
        <f>ROUND(($AA253-SUM($O253:Y253))/Z$1,2)</f>
        <v>9442.4599999999991</v>
      </c>
      <c r="AA253" s="1">
        <f t="shared" si="136"/>
        <v>113309.56</v>
      </c>
      <c r="AB253" s="1">
        <f t="shared" si="137"/>
        <v>295</v>
      </c>
      <c r="AC253" s="1">
        <f>VLOOKUP(D253,Oct_FY2425_FTE!D:F,3,0)</f>
        <v>295</v>
      </c>
      <c r="AD253" s="1">
        <f t="shared" si="95"/>
        <v>0</v>
      </c>
    </row>
    <row r="254" spans="1:30" x14ac:dyDescent="0.25">
      <c r="A254" s="1" t="s">
        <v>471</v>
      </c>
      <c r="B254" s="1" t="s">
        <v>472</v>
      </c>
      <c r="C254" s="1" t="s">
        <v>473</v>
      </c>
      <c r="D254" s="1" t="s">
        <v>485</v>
      </c>
      <c r="E254" s="1" t="s">
        <v>486</v>
      </c>
      <c r="F254" s="1" t="s">
        <v>597</v>
      </c>
      <c r="O254" s="1">
        <v>27879.27</v>
      </c>
      <c r="P254" s="1">
        <f>ROUND(($AA254-SUM($O254:O254))/P$1,2)</f>
        <v>27879.27</v>
      </c>
      <c r="Q254" s="1">
        <f>ROUND(($AA254-SUM($O254:P254))/Q$1,2)</f>
        <v>27879.27</v>
      </c>
      <c r="R254" s="1">
        <f>ROUND(($AA254-SUM($O254:Q254))/R$1,2)</f>
        <v>27879.27</v>
      </c>
      <c r="S254" s="1">
        <f>ROUND(($AA254-SUM($O254:R254))/S$1,2)</f>
        <v>27879.27</v>
      </c>
      <c r="T254" s="1">
        <f>ROUND(($AA254-SUM($O254:S254))/T$1,2)</f>
        <v>27879.27</v>
      </c>
      <c r="U254" s="1">
        <f>ROUND(($AA254-SUM($O254:T254))/U$1,2)</f>
        <v>27879.279999999999</v>
      </c>
      <c r="V254" s="1">
        <f>ROUND(($AA254-SUM($O254:U254))/V$1,2)</f>
        <v>27879.27</v>
      </c>
      <c r="W254" s="1">
        <f>ROUND(($AA254-SUM($O254:V254))/W$1,2)</f>
        <v>27879.279999999999</v>
      </c>
      <c r="X254" s="1">
        <f>ROUND(($AA254-SUM($O254:W254))/X$1,2)</f>
        <v>27879.27</v>
      </c>
      <c r="Y254" s="1">
        <f>ROUND(($AA254-SUM($O254:X254))/Y$1,2)</f>
        <v>27879.279999999999</v>
      </c>
      <c r="Z254" s="1">
        <f>ROUND(($AA254-SUM($O254:Y254))/Z$1,2)</f>
        <v>27879.27</v>
      </c>
      <c r="AA254" s="1">
        <f t="shared" si="136"/>
        <v>334551.27</v>
      </c>
      <c r="AB254" s="1">
        <f t="shared" si="137"/>
        <v>871</v>
      </c>
      <c r="AC254" s="1">
        <f>VLOOKUP(D254,Oct_FY2425_FTE!D:F,3,0)</f>
        <v>871</v>
      </c>
      <c r="AD254" s="1">
        <f t="shared" ref="AD254:AD260" si="139">AA254-SUM(O254:Z254)</f>
        <v>0</v>
      </c>
    </row>
    <row r="255" spans="1:30" x14ac:dyDescent="0.25">
      <c r="A255" s="1" t="s">
        <v>471</v>
      </c>
      <c r="B255" s="1" t="s">
        <v>472</v>
      </c>
      <c r="C255" s="1" t="s">
        <v>473</v>
      </c>
      <c r="D255" s="1" t="s">
        <v>487</v>
      </c>
      <c r="E255" s="1" t="s">
        <v>488</v>
      </c>
      <c r="F255" s="1" t="s">
        <v>597</v>
      </c>
      <c r="O255" s="1">
        <v>9090.3700000000008</v>
      </c>
      <c r="P255" s="1">
        <f>ROUND(($AA255-SUM($O255:O255))/P$1,2)</f>
        <v>9090.3700000000008</v>
      </c>
      <c r="Q255" s="1">
        <f>ROUND(($AA255-SUM($O255:P255))/Q$1,2)</f>
        <v>9090.3700000000008</v>
      </c>
      <c r="R255" s="1">
        <f>ROUND(($AA255-SUM($O255:Q255))/R$1,2)</f>
        <v>9090.3700000000008</v>
      </c>
      <c r="S255" s="1">
        <f>ROUND(($AA255-SUM($O255:R255))/S$1,2)</f>
        <v>9090.3700000000008</v>
      </c>
      <c r="T255" s="1">
        <f>ROUND(($AA255-SUM($O255:S255))/T$1,2)</f>
        <v>9090.3700000000008</v>
      </c>
      <c r="U255" s="1">
        <f>ROUND(($AA255-SUM($O255:T255))/U$1,2)</f>
        <v>9090.3700000000008</v>
      </c>
      <c r="V255" s="1">
        <f>ROUND(($AA255-SUM($O255:U255))/V$1,2)</f>
        <v>9090.3700000000008</v>
      </c>
      <c r="W255" s="1">
        <f>ROUND(($AA255-SUM($O255:V255))/W$1,2)</f>
        <v>9090.3799999999992</v>
      </c>
      <c r="X255" s="1">
        <f>ROUND(($AA255-SUM($O255:W255))/X$1,2)</f>
        <v>9090.3700000000008</v>
      </c>
      <c r="Y255" s="1">
        <f>ROUND(($AA255-SUM($O255:X255))/Y$1,2)</f>
        <v>9090.3799999999992</v>
      </c>
      <c r="Z255" s="1">
        <f>ROUND(($AA255-SUM($O255:Y255))/Z$1,2)</f>
        <v>9090.3700000000008</v>
      </c>
      <c r="AA255" s="1">
        <f t="shared" si="136"/>
        <v>109084.46</v>
      </c>
      <c r="AB255" s="1">
        <f t="shared" si="137"/>
        <v>284</v>
      </c>
      <c r="AC255" s="1">
        <f>VLOOKUP(D255,Oct_FY2425_FTE!D:F,3,0)</f>
        <v>284</v>
      </c>
      <c r="AD255" s="1">
        <f t="shared" si="139"/>
        <v>0</v>
      </c>
    </row>
    <row r="256" spans="1:30" x14ac:dyDescent="0.25">
      <c r="A256" s="1" t="s">
        <v>471</v>
      </c>
      <c r="B256" s="1" t="s">
        <v>472</v>
      </c>
      <c r="C256" s="1" t="s">
        <v>473</v>
      </c>
      <c r="D256" s="1" t="s">
        <v>371</v>
      </c>
      <c r="E256" s="1" t="s">
        <v>489</v>
      </c>
      <c r="F256" s="1" t="s">
        <v>597</v>
      </c>
      <c r="O256" s="1">
        <v>14723.84</v>
      </c>
      <c r="P256" s="1">
        <f>ROUND(($AA256-SUM($O256:O256))/P$1,2)</f>
        <v>14723.84</v>
      </c>
      <c r="Q256" s="1">
        <f>ROUND(($AA256-SUM($O256:P256))/Q$1,2)</f>
        <v>14723.84</v>
      </c>
      <c r="R256" s="1">
        <f>ROUND(($AA256-SUM($O256:Q256))/R$1,2)</f>
        <v>14723.84</v>
      </c>
      <c r="S256" s="1">
        <f>ROUND(($AA256-SUM($O256:R256))/S$1,2)</f>
        <v>14723.84</v>
      </c>
      <c r="T256" s="1">
        <f>ROUND(($AA256-SUM($O256:S256))/T$1,2)</f>
        <v>14723.84</v>
      </c>
      <c r="U256" s="1">
        <f>ROUND(($AA256-SUM($O256:T256))/U$1,2)</f>
        <v>14723.84</v>
      </c>
      <c r="V256" s="1">
        <f>ROUND(($AA256-SUM($O256:U256))/V$1,2)</f>
        <v>14723.84</v>
      </c>
      <c r="W256" s="1">
        <f>ROUND(($AA256-SUM($O256:V256))/W$1,2)</f>
        <v>14723.84</v>
      </c>
      <c r="X256" s="1">
        <f>ROUND(($AA256-SUM($O256:W256))/X$1,2)</f>
        <v>14723.84</v>
      </c>
      <c r="Y256" s="1">
        <f>ROUND(($AA256-SUM($O256:X256))/Y$1,2)</f>
        <v>14723.85</v>
      </c>
      <c r="Z256" s="1">
        <f>ROUND(($AA256-SUM($O256:Y256))/Z$1,2)</f>
        <v>14723.84</v>
      </c>
      <c r="AA256" s="1">
        <f t="shared" si="136"/>
        <v>176686.09</v>
      </c>
      <c r="AB256" s="1">
        <f t="shared" si="137"/>
        <v>460</v>
      </c>
      <c r="AC256" s="1">
        <f>VLOOKUP(D256,Oct_FY2425_FTE!D:F,3,0)</f>
        <v>460</v>
      </c>
      <c r="AD256" s="1">
        <f t="shared" si="139"/>
        <v>0</v>
      </c>
    </row>
    <row r="257" spans="1:30" x14ac:dyDescent="0.25">
      <c r="A257" s="1" t="s">
        <v>471</v>
      </c>
      <c r="B257" s="1" t="s">
        <v>472</v>
      </c>
      <c r="C257" s="1" t="s">
        <v>473</v>
      </c>
      <c r="D257" s="1" t="s">
        <v>64</v>
      </c>
      <c r="E257" s="1" t="s">
        <v>65</v>
      </c>
      <c r="F257" s="1" t="s">
        <v>597</v>
      </c>
      <c r="O257" s="1">
        <v>25606.68</v>
      </c>
      <c r="P257" s="1">
        <f>ROUND(($AA257-SUM($O257:O257))/P$1,2)</f>
        <v>25606.68</v>
      </c>
      <c r="Q257" s="1">
        <f>ROUND(($AA257-SUM($O257:P257))/Q$1,2)</f>
        <v>25606.68</v>
      </c>
      <c r="R257" s="1">
        <f>ROUND(($AA257-SUM($O257:Q257))/R$1,2)</f>
        <v>25606.68</v>
      </c>
      <c r="S257" s="1">
        <f>ROUND(($AA257-SUM($O257:R257))/S$1,2)</f>
        <v>25606.68</v>
      </c>
      <c r="T257" s="1">
        <f>ROUND(($AA257-SUM($O257:S257))/T$1,2)</f>
        <v>25606.68</v>
      </c>
      <c r="U257" s="1">
        <f>ROUND(($AA257-SUM($O257:T257))/U$1,2)</f>
        <v>25606.68</v>
      </c>
      <c r="V257" s="1">
        <f>ROUND(($AA257-SUM($O257:U257))/V$1,2)</f>
        <v>25606.68</v>
      </c>
      <c r="W257" s="1">
        <f>ROUND(($AA257-SUM($O257:V257))/W$1,2)</f>
        <v>25606.68</v>
      </c>
      <c r="X257" s="1">
        <f>ROUND(($AA257-SUM($O257:W257))/X$1,2)</f>
        <v>25606.68</v>
      </c>
      <c r="Y257" s="1">
        <f>ROUND(($AA257-SUM($O257:X257))/Y$1,2)</f>
        <v>25606.68</v>
      </c>
      <c r="Z257" s="1">
        <f>ROUND(($AA257-SUM($O257:Y257))/Z$1,2)</f>
        <v>25606.68</v>
      </c>
      <c r="AA257" s="1">
        <f t="shared" si="136"/>
        <v>307280.15999999997</v>
      </c>
      <c r="AB257" s="1">
        <f t="shared" si="137"/>
        <v>800</v>
      </c>
      <c r="AC257" s="1">
        <f>VLOOKUP(D257,Oct_FY2425_FTE!D:F,3,0)</f>
        <v>800</v>
      </c>
      <c r="AD257" s="1">
        <f t="shared" si="139"/>
        <v>0</v>
      </c>
    </row>
    <row r="258" spans="1:30" x14ac:dyDescent="0.25">
      <c r="A258" s="1" t="s">
        <v>471</v>
      </c>
      <c r="B258" s="1" t="s">
        <v>472</v>
      </c>
      <c r="C258" s="1" t="s">
        <v>473</v>
      </c>
      <c r="D258" s="1" t="s">
        <v>578</v>
      </c>
      <c r="E258" s="1" t="s">
        <v>633</v>
      </c>
      <c r="F258" s="1" t="s">
        <v>597</v>
      </c>
      <c r="O258" s="1">
        <v>10914.85</v>
      </c>
      <c r="P258" s="1">
        <f>ROUND(($AA258-SUM($O258:O258))/P$1,2)</f>
        <v>10914.85</v>
      </c>
      <c r="Q258" s="1">
        <f>ROUND(($AA258-SUM($O258:P258))/Q$1,2)</f>
        <v>10914.85</v>
      </c>
      <c r="R258" s="1">
        <f>ROUND(($AA258-SUM($O258:Q258))/R$1,2)</f>
        <v>10914.85</v>
      </c>
      <c r="S258" s="1">
        <f>ROUND(($AA258-SUM($O258:R258))/S$1,2)</f>
        <v>10914.85</v>
      </c>
      <c r="T258" s="1">
        <f>ROUND(($AA258-SUM($O258:S258))/T$1,2)</f>
        <v>10914.85</v>
      </c>
      <c r="U258" s="1">
        <f>ROUND(($AA258-SUM($O258:T258))/U$1,2)</f>
        <v>10914.85</v>
      </c>
      <c r="V258" s="1">
        <f>ROUND(($AA258-SUM($O258:U258))/V$1,2)</f>
        <v>10914.84</v>
      </c>
      <c r="W258" s="1">
        <f>ROUND(($AA258-SUM($O258:V258))/W$1,2)</f>
        <v>10914.85</v>
      </c>
      <c r="X258" s="1">
        <f>ROUND(($AA258-SUM($O258:W258))/X$1,2)</f>
        <v>10914.84</v>
      </c>
      <c r="Y258" s="1">
        <f>ROUND(($AA258-SUM($O258:X258))/Y$1,2)</f>
        <v>10914.85</v>
      </c>
      <c r="Z258" s="1">
        <f>ROUND(($AA258-SUM($O258:Y258))/Z$1,2)</f>
        <v>10914.84</v>
      </c>
      <c r="AA258" s="1">
        <f t="shared" si="136"/>
        <v>130978.17</v>
      </c>
      <c r="AB258" s="1">
        <f t="shared" si="137"/>
        <v>341</v>
      </c>
      <c r="AC258" s="1">
        <f>VLOOKUP(D258,Oct_FY2425_FTE!D:F,3,0)</f>
        <v>341</v>
      </c>
      <c r="AD258" s="1">
        <f t="shared" si="139"/>
        <v>0</v>
      </c>
    </row>
    <row r="259" spans="1:30" x14ac:dyDescent="0.25">
      <c r="A259" s="1" t="s">
        <v>471</v>
      </c>
      <c r="B259" s="1" t="s">
        <v>472</v>
      </c>
      <c r="C259" s="1" t="s">
        <v>473</v>
      </c>
      <c r="D259" s="1" t="s">
        <v>579</v>
      </c>
      <c r="E259" s="1" t="s">
        <v>490</v>
      </c>
      <c r="F259" s="1" t="s">
        <v>597</v>
      </c>
      <c r="O259" s="1">
        <v>26823</v>
      </c>
      <c r="P259" s="1">
        <f>ROUND(($AA259-SUM($O259:O259))/P$1,2)</f>
        <v>26823</v>
      </c>
      <c r="Q259" s="1">
        <f>ROUND(($AA259-SUM($O259:P259))/Q$1,2)</f>
        <v>26823</v>
      </c>
      <c r="R259" s="1">
        <f>ROUND(($AA259-SUM($O259:Q259))/R$1,2)</f>
        <v>26823</v>
      </c>
      <c r="S259" s="1">
        <f>ROUND(($AA259-SUM($O259:R259))/S$1,2)</f>
        <v>26823</v>
      </c>
      <c r="T259" s="1">
        <f>ROUND(($AA259-SUM($O259:S259))/T$1,2)</f>
        <v>26823</v>
      </c>
      <c r="U259" s="1">
        <f>ROUND(($AA259-SUM($O259:T259))/U$1,2)</f>
        <v>26823</v>
      </c>
      <c r="V259" s="1">
        <f>ROUND(($AA259-SUM($O259:U259))/V$1,2)</f>
        <v>26822.99</v>
      </c>
      <c r="W259" s="1">
        <f>ROUND(($AA259-SUM($O259:V259))/W$1,2)</f>
        <v>26823</v>
      </c>
      <c r="X259" s="1">
        <f>ROUND(($AA259-SUM($O259:W259))/X$1,2)</f>
        <v>26822.99</v>
      </c>
      <c r="Y259" s="1">
        <f>ROUND(($AA259-SUM($O259:X259))/Y$1,2)</f>
        <v>26823</v>
      </c>
      <c r="Z259" s="1">
        <f>ROUND(($AA259-SUM($O259:Y259))/Z$1,2)</f>
        <v>26822.99</v>
      </c>
      <c r="AA259" s="1">
        <f t="shared" si="136"/>
        <v>321875.96999999997</v>
      </c>
      <c r="AB259" s="1">
        <f t="shared" si="137"/>
        <v>838</v>
      </c>
      <c r="AC259" s="1">
        <f>VLOOKUP(D259,Oct_FY2425_FTE!D:F,3,0)</f>
        <v>838</v>
      </c>
      <c r="AD259" s="1">
        <f t="shared" si="139"/>
        <v>0</v>
      </c>
    </row>
    <row r="260" spans="1:30" x14ac:dyDescent="0.25">
      <c r="A260" s="1" t="s">
        <v>471</v>
      </c>
      <c r="B260" s="1" t="s">
        <v>472</v>
      </c>
      <c r="C260" s="1" t="s">
        <v>473</v>
      </c>
      <c r="D260" s="1" t="s">
        <v>580</v>
      </c>
      <c r="E260" s="1" t="s">
        <v>491</v>
      </c>
      <c r="F260" s="1" t="s">
        <v>597</v>
      </c>
      <c r="O260" s="1">
        <v>23526.14</v>
      </c>
      <c r="P260" s="1">
        <f>ROUND(($AA260-SUM($O260:O260))/P$1,2)</f>
        <v>23526.14</v>
      </c>
      <c r="Q260" s="1">
        <f>ROUND(($AA260-SUM($O260:P260))/Q$1,2)</f>
        <v>23526.14</v>
      </c>
      <c r="R260" s="1">
        <f>ROUND(($AA260-SUM($O260:Q260))/R$1,2)</f>
        <v>23526.14</v>
      </c>
      <c r="S260" s="1">
        <f>ROUND(($AA260-SUM($O260:R260))/S$1,2)</f>
        <v>23526.14</v>
      </c>
      <c r="T260" s="1">
        <f>ROUND(($AA260-SUM($O260:S260))/T$1,2)</f>
        <v>23526.14</v>
      </c>
      <c r="U260" s="1">
        <f>ROUND(($AA260-SUM($O260:T260))/U$1,2)</f>
        <v>23526.14</v>
      </c>
      <c r="V260" s="1">
        <f>ROUND(($AA260-SUM($O260:U260))/V$1,2)</f>
        <v>23526.13</v>
      </c>
      <c r="W260" s="1">
        <f>ROUND(($AA260-SUM($O260:V260))/W$1,2)</f>
        <v>23526.14</v>
      </c>
      <c r="X260" s="1">
        <f>ROUND(($AA260-SUM($O260:W260))/X$1,2)</f>
        <v>23526.13</v>
      </c>
      <c r="Y260" s="1">
        <f>ROUND(($AA260-SUM($O260:X260))/Y$1,2)</f>
        <v>23526.14</v>
      </c>
      <c r="Z260" s="1">
        <f>ROUND(($AA260-SUM($O260:Y260))/Z$1,2)</f>
        <v>23526.13</v>
      </c>
      <c r="AA260" s="1">
        <f t="shared" si="136"/>
        <v>282313.65000000002</v>
      </c>
      <c r="AB260" s="1">
        <f t="shared" si="137"/>
        <v>735</v>
      </c>
      <c r="AC260" s="1">
        <f>VLOOKUP(D260,Oct_FY2425_FTE!D:F,3,0)</f>
        <v>735</v>
      </c>
      <c r="AD260" s="1">
        <f t="shared" si="139"/>
        <v>0</v>
      </c>
    </row>
    <row r="261" spans="1:30" x14ac:dyDescent="0.25">
      <c r="A261" s="1" t="s">
        <v>471</v>
      </c>
      <c r="B261" s="1" t="s">
        <v>472</v>
      </c>
      <c r="C261" s="1" t="s">
        <v>473</v>
      </c>
      <c r="D261" s="1" t="s">
        <v>492</v>
      </c>
      <c r="E261" s="1" t="s">
        <v>493</v>
      </c>
      <c r="F261" s="1" t="s">
        <v>597</v>
      </c>
      <c r="O261" s="1">
        <v>19845.18</v>
      </c>
      <c r="P261" s="1">
        <f>ROUND(($AA261-SUM($O261:O261))/P$1,2)</f>
        <v>19845.18</v>
      </c>
      <c r="Q261" s="1">
        <f>ROUND(($AA261-SUM($O261:P261))/Q$1,2)</f>
        <v>19845.18</v>
      </c>
      <c r="R261" s="1">
        <f>ROUND(($AA261-SUM($O261:Q261))/R$1,2)</f>
        <v>19845.18</v>
      </c>
      <c r="S261" s="1">
        <f>ROUND(($AA261-SUM($O261:R261))/S$1,2)</f>
        <v>19845.18</v>
      </c>
      <c r="T261" s="1">
        <f>ROUND(($AA261-SUM($O261:S261))/T$1,2)</f>
        <v>19845.169999999998</v>
      </c>
      <c r="U261" s="1">
        <f>ROUND(($AA261-SUM($O261:T261))/U$1,2)</f>
        <v>19845.18</v>
      </c>
      <c r="V261" s="1">
        <f>ROUND(($AA261-SUM($O261:U261))/V$1,2)</f>
        <v>19845.169999999998</v>
      </c>
      <c r="W261" s="1">
        <f>ROUND(($AA261-SUM($O261:V261))/W$1,2)</f>
        <v>19845.18</v>
      </c>
      <c r="X261" s="1">
        <f>ROUND(($AA261-SUM($O261:W261))/X$1,2)</f>
        <v>19845.169999999998</v>
      </c>
      <c r="Y261" s="1">
        <f>ROUND(($AA261-SUM($O261:X261))/Y$1,2)</f>
        <v>19845.18</v>
      </c>
      <c r="Z261" s="1">
        <f>ROUND(($AA261-SUM($O261:Y261))/Z$1,2)</f>
        <v>19845.169999999998</v>
      </c>
      <c r="AA261" s="1">
        <f t="shared" si="136"/>
        <v>238142.12</v>
      </c>
      <c r="AB261" s="1">
        <f t="shared" si="137"/>
        <v>620</v>
      </c>
      <c r="AC261" s="1">
        <f>VLOOKUP(D261,Oct_FY2425_FTE!D:F,3,0)</f>
        <v>620</v>
      </c>
      <c r="AD261" s="1">
        <f t="shared" ref="AD261:AD279" si="140">AA261-SUM(O261:Z261)</f>
        <v>0</v>
      </c>
    </row>
    <row r="262" spans="1:30" x14ac:dyDescent="0.25">
      <c r="A262" s="1" t="s">
        <v>471</v>
      </c>
      <c r="B262" s="1" t="s">
        <v>472</v>
      </c>
      <c r="C262" s="1" t="s">
        <v>473</v>
      </c>
      <c r="D262" s="39" t="s">
        <v>671</v>
      </c>
      <c r="E262" s="39" t="s">
        <v>1000</v>
      </c>
      <c r="F262" s="1" t="s">
        <v>597</v>
      </c>
      <c r="O262" s="1">
        <v>1952.51</v>
      </c>
      <c r="P262" s="1">
        <f>ROUND(($AA262-SUM($O262:O262))/P$1,2)</f>
        <v>1952.51</v>
      </c>
      <c r="Q262" s="1">
        <f>ROUND(($AA262-SUM($O262:P262))/Q$1,2)</f>
        <v>1952.51</v>
      </c>
      <c r="R262" s="1">
        <f>ROUND(($AA262-SUM($O262:Q262))/R$1,2)</f>
        <v>1952.51</v>
      </c>
      <c r="S262" s="1">
        <f>ROUND(($AA262-SUM($O262:R262))/S$1,2)</f>
        <v>1952.51</v>
      </c>
      <c r="T262" s="1">
        <f>ROUND(($AA262-SUM($O262:S262))/T$1,2)</f>
        <v>1952.51</v>
      </c>
      <c r="U262" s="1">
        <f>ROUND(($AA262-SUM($O262:T262))/U$1,2)</f>
        <v>1952.51</v>
      </c>
      <c r="V262" s="1">
        <f>ROUND(($AA262-SUM($O262:U262))/V$1,2)</f>
        <v>1952.51</v>
      </c>
      <c r="W262" s="1">
        <f>ROUND(($AA262-SUM($O262:V262))/W$1,2)</f>
        <v>1952.51</v>
      </c>
      <c r="X262" s="1">
        <f>ROUND(($AA262-SUM($O262:W262))/X$1,2)</f>
        <v>1952.51</v>
      </c>
      <c r="Y262" s="1">
        <f>ROUND(($AA262-SUM($O262:X262))/Y$1,2)</f>
        <v>1952.51</v>
      </c>
      <c r="Z262" s="1">
        <f>ROUND(($AA262-SUM($O262:Y262))/Z$1,2)</f>
        <v>1952.5</v>
      </c>
      <c r="AA262" s="1">
        <f t="shared" si="136"/>
        <v>23430.11</v>
      </c>
      <c r="AB262" s="1">
        <f t="shared" si="137"/>
        <v>61</v>
      </c>
      <c r="AC262" s="1">
        <f>VLOOKUP(D262,Oct_FY2425_FTE!D:F,3,0)</f>
        <v>61</v>
      </c>
      <c r="AD262" s="1">
        <f t="shared" si="140"/>
        <v>0</v>
      </c>
    </row>
    <row r="263" spans="1:30" x14ac:dyDescent="0.25">
      <c r="A263" s="1" t="s">
        <v>471</v>
      </c>
      <c r="B263" s="1" t="s">
        <v>472</v>
      </c>
      <c r="C263" s="1" t="s">
        <v>473</v>
      </c>
      <c r="D263" s="1" t="s">
        <v>495</v>
      </c>
      <c r="E263" s="1" t="s">
        <v>496</v>
      </c>
      <c r="F263" s="1" t="s">
        <v>597</v>
      </c>
      <c r="O263" s="1">
        <v>8962.34</v>
      </c>
      <c r="P263" s="1">
        <f>ROUND(($AA263-SUM($O263:O263))/P$1,2)</f>
        <v>8962.34</v>
      </c>
      <c r="Q263" s="1">
        <f>ROUND(($AA263-SUM($O263:P263))/Q$1,2)</f>
        <v>8962.34</v>
      </c>
      <c r="R263" s="1">
        <f>ROUND(($AA263-SUM($O263:Q263))/R$1,2)</f>
        <v>8962.34</v>
      </c>
      <c r="S263" s="1">
        <f>ROUND(($AA263-SUM($O263:R263))/S$1,2)</f>
        <v>8962.34</v>
      </c>
      <c r="T263" s="1">
        <f>ROUND(($AA263-SUM($O263:S263))/T$1,2)</f>
        <v>8962.34</v>
      </c>
      <c r="U263" s="1">
        <f>ROUND(($AA263-SUM($O263:T263))/U$1,2)</f>
        <v>8962.34</v>
      </c>
      <c r="V263" s="1">
        <f>ROUND(($AA263-SUM($O263:U263))/V$1,2)</f>
        <v>8962.34</v>
      </c>
      <c r="W263" s="1">
        <f>ROUND(($AA263-SUM($O263:V263))/W$1,2)</f>
        <v>8962.34</v>
      </c>
      <c r="X263" s="1">
        <f>ROUND(($AA263-SUM($O263:W263))/X$1,2)</f>
        <v>8962.33</v>
      </c>
      <c r="Y263" s="1">
        <f>ROUND(($AA263-SUM($O263:X263))/Y$1,2)</f>
        <v>8962.34</v>
      </c>
      <c r="Z263" s="1">
        <f>ROUND(($AA263-SUM($O263:Y263))/Z$1,2)</f>
        <v>8962.33</v>
      </c>
      <c r="AA263" s="1">
        <f t="shared" si="136"/>
        <v>107548.06</v>
      </c>
      <c r="AB263" s="1">
        <f t="shared" si="137"/>
        <v>280</v>
      </c>
      <c r="AC263" s="1">
        <f>VLOOKUP(D263,Oct_FY2425_FTE!D:F,3,0)</f>
        <v>280</v>
      </c>
      <c r="AD263" s="1">
        <f t="shared" si="140"/>
        <v>0</v>
      </c>
    </row>
    <row r="264" spans="1:30" x14ac:dyDescent="0.25">
      <c r="A264" s="1" t="s">
        <v>471</v>
      </c>
      <c r="B264" s="1" t="s">
        <v>472</v>
      </c>
      <c r="C264" s="1" t="s">
        <v>473</v>
      </c>
      <c r="D264" s="1" t="s">
        <v>582</v>
      </c>
      <c r="E264" s="1" t="s">
        <v>497</v>
      </c>
      <c r="F264" s="1" t="s">
        <v>597</v>
      </c>
      <c r="O264" s="1">
        <v>608.16</v>
      </c>
      <c r="P264" s="1">
        <f>ROUND(($AA264-SUM($O264:O264))/P$1,2)</f>
        <v>608.16</v>
      </c>
      <c r="Q264" s="1">
        <f>ROUND(($AA264-SUM($O264:P264))/Q$1,2)</f>
        <v>608.16</v>
      </c>
      <c r="R264" s="1">
        <f>ROUND(($AA264-SUM($O264:Q264))/R$1,2)</f>
        <v>608.16</v>
      </c>
      <c r="S264" s="1">
        <f>ROUND(($AA264-SUM($O264:R264))/S$1,2)</f>
        <v>608.16</v>
      </c>
      <c r="T264" s="1">
        <f>ROUND(($AA264-SUM($O264:S264))/T$1,2)</f>
        <v>608.16</v>
      </c>
      <c r="U264" s="1">
        <f>ROUND(($AA264-SUM($O264:T264))/U$1,2)</f>
        <v>608.16</v>
      </c>
      <c r="V264" s="1">
        <f>ROUND(($AA264-SUM($O264:U264))/V$1,2)</f>
        <v>608.16</v>
      </c>
      <c r="W264" s="1">
        <f>ROUND(($AA264-SUM($O264:V264))/W$1,2)</f>
        <v>608.16</v>
      </c>
      <c r="X264" s="1">
        <f>ROUND(($AA264-SUM($O264:W264))/X$1,2)</f>
        <v>608.15</v>
      </c>
      <c r="Y264" s="1">
        <f>ROUND(($AA264-SUM($O264:X264))/Y$1,2)</f>
        <v>608.16</v>
      </c>
      <c r="Z264" s="1">
        <f>ROUND(($AA264-SUM($O264:Y264))/Z$1,2)</f>
        <v>608.15</v>
      </c>
      <c r="AA264" s="1">
        <f t="shared" si="136"/>
        <v>7297.9</v>
      </c>
      <c r="AB264" s="1">
        <f t="shared" si="137"/>
        <v>19</v>
      </c>
      <c r="AC264" s="1">
        <f>VLOOKUP(D264,Oct_FY2425_FTE!D:F,3,0)</f>
        <v>19</v>
      </c>
      <c r="AD264" s="1">
        <f t="shared" si="140"/>
        <v>0</v>
      </c>
    </row>
    <row r="265" spans="1:30" x14ac:dyDescent="0.25">
      <c r="A265" s="1" t="s">
        <v>471</v>
      </c>
      <c r="B265" s="1" t="s">
        <v>472</v>
      </c>
      <c r="C265" s="1" t="s">
        <v>473</v>
      </c>
      <c r="D265" s="1" t="s">
        <v>498</v>
      </c>
      <c r="E265" s="1" t="s">
        <v>499</v>
      </c>
      <c r="F265" s="1" t="s">
        <v>597</v>
      </c>
      <c r="O265" s="1">
        <v>10402.709999999999</v>
      </c>
      <c r="P265" s="1">
        <f>ROUND(($AA265-SUM($O265:O265))/P$1,2)</f>
        <v>10402.709999999999</v>
      </c>
      <c r="Q265" s="1">
        <f>ROUND(($AA265-SUM($O265:P265))/Q$1,2)</f>
        <v>10402.719999999999</v>
      </c>
      <c r="R265" s="1">
        <f>ROUND(($AA265-SUM($O265:Q265))/R$1,2)</f>
        <v>10402.709999999999</v>
      </c>
      <c r="S265" s="1">
        <f>ROUND(($AA265-SUM($O265:R265))/S$1,2)</f>
        <v>10402.719999999999</v>
      </c>
      <c r="T265" s="1">
        <f>ROUND(($AA265-SUM($O265:S265))/T$1,2)</f>
        <v>10402.709999999999</v>
      </c>
      <c r="U265" s="1">
        <f>ROUND(($AA265-SUM($O265:T265))/U$1,2)</f>
        <v>10402.719999999999</v>
      </c>
      <c r="V265" s="1">
        <f>ROUND(($AA265-SUM($O265:U265))/V$1,2)</f>
        <v>10402.709999999999</v>
      </c>
      <c r="W265" s="1">
        <f>ROUND(($AA265-SUM($O265:V265))/W$1,2)</f>
        <v>10402.719999999999</v>
      </c>
      <c r="X265" s="1">
        <f>ROUND(($AA265-SUM($O265:W265))/X$1,2)</f>
        <v>10402.709999999999</v>
      </c>
      <c r="Y265" s="1">
        <f>ROUND(($AA265-SUM($O265:X265))/Y$1,2)</f>
        <v>10402.719999999999</v>
      </c>
      <c r="Z265" s="1">
        <f>ROUND(($AA265-SUM($O265:Y265))/Z$1,2)</f>
        <v>10402.709999999999</v>
      </c>
      <c r="AA265" s="1">
        <f t="shared" si="136"/>
        <v>124832.57</v>
      </c>
      <c r="AB265" s="1">
        <f t="shared" si="137"/>
        <v>325</v>
      </c>
      <c r="AC265" s="1">
        <f>VLOOKUP(D265,Oct_FY2425_FTE!D:F,3,0)</f>
        <v>325</v>
      </c>
      <c r="AD265" s="1">
        <f t="shared" ref="AD265" si="141">AA265-SUM(O265:Z265)</f>
        <v>0</v>
      </c>
    </row>
    <row r="266" spans="1:30" x14ac:dyDescent="0.25">
      <c r="A266" s="1" t="s">
        <v>471</v>
      </c>
      <c r="B266" s="1" t="s">
        <v>472</v>
      </c>
      <c r="C266" s="1" t="s">
        <v>473</v>
      </c>
      <c r="D266" s="3" t="s">
        <v>958</v>
      </c>
      <c r="E266" s="1" t="s">
        <v>964</v>
      </c>
      <c r="F266" s="1" t="s">
        <v>597</v>
      </c>
      <c r="O266" s="1">
        <v>2944.77</v>
      </c>
      <c r="P266" s="1">
        <f>ROUND(($AA266-SUM($O266:O266))/P$1,2)</f>
        <v>2944.77</v>
      </c>
      <c r="Q266" s="1">
        <f>ROUND(($AA266-SUM($O266:P266))/Q$1,2)</f>
        <v>2944.77</v>
      </c>
      <c r="R266" s="1">
        <f>ROUND(($AA266-SUM($O266:Q266))/R$1,2)</f>
        <v>2944.77</v>
      </c>
      <c r="S266" s="1">
        <f>ROUND(($AA266-SUM($O266:R266))/S$1,2)</f>
        <v>2944.77</v>
      </c>
      <c r="T266" s="1">
        <f>ROUND(($AA266-SUM($O266:S266))/T$1,2)</f>
        <v>2944.77</v>
      </c>
      <c r="U266" s="1">
        <f>ROUND(($AA266-SUM($O266:T266))/U$1,2)</f>
        <v>2944.77</v>
      </c>
      <c r="V266" s="1">
        <f>ROUND(($AA266-SUM($O266:U266))/V$1,2)</f>
        <v>2944.77</v>
      </c>
      <c r="W266" s="1">
        <f>ROUND(($AA266-SUM($O266:V266))/W$1,2)</f>
        <v>2944.77</v>
      </c>
      <c r="X266" s="1">
        <f>ROUND(($AA266-SUM($O266:W266))/X$1,2)</f>
        <v>2944.76</v>
      </c>
      <c r="Y266" s="1">
        <f>ROUND(($AA266-SUM($O266:X266))/Y$1,2)</f>
        <v>2944.77</v>
      </c>
      <c r="Z266" s="1">
        <f>ROUND(($AA266-SUM($O266:Y266))/Z$1,2)</f>
        <v>2944.76</v>
      </c>
      <c r="AA266" s="1">
        <f t="shared" si="136"/>
        <v>35337.22</v>
      </c>
      <c r="AB266" s="1">
        <f t="shared" si="137"/>
        <v>92</v>
      </c>
      <c r="AC266" s="1">
        <f>VLOOKUP(D266,Oct_FY2425_FTE!D:F,3,0)</f>
        <v>92</v>
      </c>
      <c r="AD266" s="1">
        <f t="shared" si="140"/>
        <v>0</v>
      </c>
    </row>
    <row r="267" spans="1:30" x14ac:dyDescent="0.25">
      <c r="A267" s="1" t="s">
        <v>471</v>
      </c>
      <c r="B267" s="1" t="s">
        <v>472</v>
      </c>
      <c r="C267" s="1" t="s">
        <v>473</v>
      </c>
      <c r="D267" s="1" t="s">
        <v>500</v>
      </c>
      <c r="E267" s="1" t="s">
        <v>501</v>
      </c>
      <c r="F267" s="1" t="s">
        <v>628</v>
      </c>
      <c r="O267" s="1">
        <v>10770.81</v>
      </c>
      <c r="P267" s="1">
        <f>ROUND(($AA267-SUM($O267:O267))/P$1,2)</f>
        <v>10770.81</v>
      </c>
      <c r="Q267" s="1">
        <f>ROUND(($AA267-SUM($O267:P267))/Q$1,2)</f>
        <v>10770.81</v>
      </c>
      <c r="R267" s="1">
        <f>ROUND(($AA267-SUM($O267:Q267))/R$1,2)</f>
        <v>10770.81</v>
      </c>
      <c r="S267" s="1">
        <f>ROUND(($AA267-SUM($O267:R267))/S$1,2)</f>
        <v>10770.81</v>
      </c>
      <c r="T267" s="1">
        <f>ROUND(($AA267-SUM($O267:S267))/T$1,2)</f>
        <v>10770.81</v>
      </c>
      <c r="U267" s="1">
        <f>ROUND(($AA267-SUM($O267:T267))/U$1,2)</f>
        <v>10770.81</v>
      </c>
      <c r="V267" s="1">
        <f>ROUND(($AA267-SUM($O267:U267))/V$1,2)</f>
        <v>10770.81</v>
      </c>
      <c r="W267" s="1">
        <f>ROUND(($AA267-SUM($O267:V267))/W$1,2)</f>
        <v>10770.81</v>
      </c>
      <c r="X267" s="1">
        <f>ROUND(($AA267-SUM($O267:W267))/X$1,2)</f>
        <v>10770.81</v>
      </c>
      <c r="Y267" s="1">
        <f>ROUND(($AA267-SUM($O267:X267))/Y$1,2)</f>
        <v>10770.81</v>
      </c>
      <c r="Z267" s="1">
        <f>ROUND(($AA267-SUM($O267:Y267))/Z$1,2)</f>
        <v>10770.81</v>
      </c>
      <c r="AA267" s="1">
        <f t="shared" si="136"/>
        <v>129249.72</v>
      </c>
      <c r="AB267" s="1">
        <f t="shared" si="137"/>
        <v>336.5</v>
      </c>
      <c r="AC267" s="1">
        <f>VLOOKUP(D267,Oct_FY2425_FTE!D:F,3,0)</f>
        <v>336.5</v>
      </c>
      <c r="AD267" s="1">
        <f t="shared" si="140"/>
        <v>0</v>
      </c>
    </row>
    <row r="268" spans="1:30" x14ac:dyDescent="0.25">
      <c r="A268" s="1" t="s">
        <v>471</v>
      </c>
      <c r="B268" s="1" t="s">
        <v>472</v>
      </c>
      <c r="C268" s="1" t="s">
        <v>473</v>
      </c>
      <c r="D268" s="1" t="s">
        <v>502</v>
      </c>
      <c r="E268" s="1" t="s">
        <v>503</v>
      </c>
      <c r="F268" s="1" t="s">
        <v>597</v>
      </c>
      <c r="O268" s="1">
        <v>3296.86</v>
      </c>
      <c r="P268" s="1">
        <f>ROUND(($AA268-SUM($O268:O268))/P$1,2)</f>
        <v>3296.86</v>
      </c>
      <c r="Q268" s="1">
        <f>ROUND(($AA268-SUM($O268:P268))/Q$1,2)</f>
        <v>3296.86</v>
      </c>
      <c r="R268" s="1">
        <f>ROUND(($AA268-SUM($O268:Q268))/R$1,2)</f>
        <v>3296.86</v>
      </c>
      <c r="S268" s="1">
        <f>ROUND(($AA268-SUM($O268:R268))/S$1,2)</f>
        <v>3296.86</v>
      </c>
      <c r="T268" s="1">
        <f>ROUND(($AA268-SUM($O268:S268))/T$1,2)</f>
        <v>3296.86</v>
      </c>
      <c r="U268" s="1">
        <f>ROUND(($AA268-SUM($O268:T268))/U$1,2)</f>
        <v>3296.86</v>
      </c>
      <c r="V268" s="1">
        <f>ROUND(($AA268-SUM($O268:U268))/V$1,2)</f>
        <v>3296.86</v>
      </c>
      <c r="W268" s="1">
        <f>ROUND(($AA268-SUM($O268:V268))/W$1,2)</f>
        <v>3296.86</v>
      </c>
      <c r="X268" s="1">
        <f>ROUND(($AA268-SUM($O268:W268))/X$1,2)</f>
        <v>3296.86</v>
      </c>
      <c r="Y268" s="1">
        <f>ROUND(($AA268-SUM($O268:X268))/Y$1,2)</f>
        <v>3296.86</v>
      </c>
      <c r="Z268" s="1">
        <f>ROUND(($AA268-SUM($O268:Y268))/Z$1,2)</f>
        <v>3296.86</v>
      </c>
      <c r="AA268" s="1">
        <f t="shared" si="136"/>
        <v>39562.32</v>
      </c>
      <c r="AB268" s="1">
        <f t="shared" si="137"/>
        <v>103</v>
      </c>
      <c r="AC268" s="1">
        <f>VLOOKUP(D268,Oct_FY2425_FTE!D:F,3,0)</f>
        <v>103</v>
      </c>
      <c r="AD268" s="1">
        <f t="shared" si="140"/>
        <v>0</v>
      </c>
    </row>
    <row r="269" spans="1:30" x14ac:dyDescent="0.25">
      <c r="A269" s="1" t="s">
        <v>471</v>
      </c>
      <c r="B269" s="1" t="s">
        <v>472</v>
      </c>
      <c r="C269" s="1" t="s">
        <v>473</v>
      </c>
      <c r="D269" s="1" t="s">
        <v>504</v>
      </c>
      <c r="E269" s="1" t="s">
        <v>505</v>
      </c>
      <c r="F269" s="1" t="s">
        <v>597</v>
      </c>
      <c r="O269" s="1">
        <v>7025.83</v>
      </c>
      <c r="P269" s="1">
        <f>ROUND(($AA269-SUM($O269:O269))/P$1,2)</f>
        <v>7025.83</v>
      </c>
      <c r="Q269" s="1">
        <f>ROUND(($AA269-SUM($O269:P269))/Q$1,2)</f>
        <v>7025.83</v>
      </c>
      <c r="R269" s="1">
        <f>ROUND(($AA269-SUM($O269:Q269))/R$1,2)</f>
        <v>7025.83</v>
      </c>
      <c r="S269" s="1">
        <f>ROUND(($AA269-SUM($O269:R269))/S$1,2)</f>
        <v>7025.83</v>
      </c>
      <c r="T269" s="1">
        <f>ROUND(($AA269-SUM($O269:S269))/T$1,2)</f>
        <v>7025.83</v>
      </c>
      <c r="U269" s="1">
        <f>ROUND(($AA269-SUM($O269:T269))/U$1,2)</f>
        <v>7025.84</v>
      </c>
      <c r="V269" s="1">
        <f>ROUND(($AA269-SUM($O269:U269))/V$1,2)</f>
        <v>7025.83</v>
      </c>
      <c r="W269" s="1">
        <f>ROUND(($AA269-SUM($O269:V269))/W$1,2)</f>
        <v>7025.84</v>
      </c>
      <c r="X269" s="1">
        <f>ROUND(($AA269-SUM($O269:W269))/X$1,2)</f>
        <v>7025.83</v>
      </c>
      <c r="Y269" s="1">
        <f>ROUND(($AA269-SUM($O269:X269))/Y$1,2)</f>
        <v>7025.84</v>
      </c>
      <c r="Z269" s="1">
        <f>ROUND(($AA269-SUM($O269:Y269))/Z$1,2)</f>
        <v>7025.83</v>
      </c>
      <c r="AA269" s="1">
        <f t="shared" si="136"/>
        <v>84309.99</v>
      </c>
      <c r="AB269" s="1">
        <f t="shared" si="137"/>
        <v>219.5</v>
      </c>
      <c r="AC269" s="1">
        <f>VLOOKUP(D269,Oct_FY2425_FTE!D:F,3,0)</f>
        <v>219.5</v>
      </c>
      <c r="AD269" s="1">
        <f t="shared" si="140"/>
        <v>0</v>
      </c>
    </row>
    <row r="270" spans="1:30" x14ac:dyDescent="0.25">
      <c r="A270" s="1" t="s">
        <v>471</v>
      </c>
      <c r="B270" s="1" t="s">
        <v>472</v>
      </c>
      <c r="C270" s="1" t="s">
        <v>473</v>
      </c>
      <c r="D270" s="1" t="s">
        <v>506</v>
      </c>
      <c r="E270" s="1" t="s">
        <v>507</v>
      </c>
      <c r="F270" s="1" t="s">
        <v>597</v>
      </c>
      <c r="O270" s="1">
        <v>2576.67</v>
      </c>
      <c r="P270" s="1">
        <f>ROUND(($AA270-SUM($O270:O270))/P$1,2)</f>
        <v>2576.67</v>
      </c>
      <c r="Q270" s="1">
        <f>ROUND(($AA270-SUM($O270:P270))/Q$1,2)</f>
        <v>2576.67</v>
      </c>
      <c r="R270" s="1">
        <f>ROUND(($AA270-SUM($O270:Q270))/R$1,2)</f>
        <v>2576.67</v>
      </c>
      <c r="S270" s="1">
        <f>ROUND(($AA270-SUM($O270:R270))/S$1,2)</f>
        <v>2576.67</v>
      </c>
      <c r="T270" s="1">
        <f>ROUND(($AA270-SUM($O270:S270))/T$1,2)</f>
        <v>2576.67</v>
      </c>
      <c r="U270" s="1">
        <f>ROUND(($AA270-SUM($O270:T270))/U$1,2)</f>
        <v>2576.6799999999998</v>
      </c>
      <c r="V270" s="1">
        <f>ROUND(($AA270-SUM($O270:U270))/V$1,2)</f>
        <v>2576.67</v>
      </c>
      <c r="W270" s="1">
        <f>ROUND(($AA270-SUM($O270:V270))/W$1,2)</f>
        <v>2576.6799999999998</v>
      </c>
      <c r="X270" s="1">
        <f>ROUND(($AA270-SUM($O270:W270))/X$1,2)</f>
        <v>2576.67</v>
      </c>
      <c r="Y270" s="1">
        <f>ROUND(($AA270-SUM($O270:X270))/Y$1,2)</f>
        <v>2576.6799999999998</v>
      </c>
      <c r="Z270" s="1">
        <f>ROUND(($AA270-SUM($O270:Y270))/Z$1,2)</f>
        <v>2576.67</v>
      </c>
      <c r="AA270" s="1">
        <f t="shared" si="136"/>
        <v>30920.07</v>
      </c>
      <c r="AB270" s="1">
        <f t="shared" si="137"/>
        <v>80.5</v>
      </c>
      <c r="AC270" s="1">
        <f>VLOOKUP(D270,Oct_FY2425_FTE!D:F,3,0)</f>
        <v>80.5</v>
      </c>
      <c r="AD270" s="1">
        <f t="shared" si="140"/>
        <v>0</v>
      </c>
    </row>
    <row r="271" spans="1:30" x14ac:dyDescent="0.25">
      <c r="A271" s="1" t="s">
        <v>471</v>
      </c>
      <c r="B271" s="1" t="s">
        <v>472</v>
      </c>
      <c r="C271" s="1" t="s">
        <v>473</v>
      </c>
      <c r="D271" s="1" t="s">
        <v>588</v>
      </c>
      <c r="E271" s="1" t="s">
        <v>589</v>
      </c>
      <c r="F271" s="1" t="s">
        <v>597</v>
      </c>
      <c r="O271" s="1">
        <v>3072.8</v>
      </c>
      <c r="P271" s="1">
        <f>ROUND(($AA271-SUM($O271:O271))/P$1,2)</f>
        <v>3072.8</v>
      </c>
      <c r="Q271" s="1">
        <f>ROUND(($AA271-SUM($O271:P271))/Q$1,2)</f>
        <v>3072.8</v>
      </c>
      <c r="R271" s="1">
        <f>ROUND(($AA271-SUM($O271:Q271))/R$1,2)</f>
        <v>3072.8</v>
      </c>
      <c r="S271" s="1">
        <f>ROUND(($AA271-SUM($O271:R271))/S$1,2)</f>
        <v>3072.8</v>
      </c>
      <c r="T271" s="1">
        <f>ROUND(($AA271-SUM($O271:S271))/T$1,2)</f>
        <v>3072.8</v>
      </c>
      <c r="U271" s="1">
        <f>ROUND(($AA271-SUM($O271:T271))/U$1,2)</f>
        <v>3072.8</v>
      </c>
      <c r="V271" s="1">
        <f>ROUND(($AA271-SUM($O271:U271))/V$1,2)</f>
        <v>3072.8</v>
      </c>
      <c r="W271" s="1">
        <f>ROUND(($AA271-SUM($O271:V271))/W$1,2)</f>
        <v>3072.81</v>
      </c>
      <c r="X271" s="1">
        <f>ROUND(($AA271-SUM($O271:W271))/X$1,2)</f>
        <v>3072.8</v>
      </c>
      <c r="Y271" s="1">
        <f>ROUND(($AA271-SUM($O271:X271))/Y$1,2)</f>
        <v>3072.81</v>
      </c>
      <c r="Z271" s="1">
        <f>ROUND(($AA271-SUM($O271:Y271))/Z$1,2)</f>
        <v>3072.8</v>
      </c>
      <c r="AA271" s="1">
        <f t="shared" si="136"/>
        <v>36873.620000000003</v>
      </c>
      <c r="AB271" s="1">
        <f t="shared" si="137"/>
        <v>96</v>
      </c>
      <c r="AC271" s="1">
        <f>96+0</f>
        <v>96</v>
      </c>
      <c r="AD271" s="1">
        <f t="shared" si="140"/>
        <v>0</v>
      </c>
    </row>
    <row r="272" spans="1:30" x14ac:dyDescent="0.25">
      <c r="A272" s="1" t="s">
        <v>471</v>
      </c>
      <c r="B272" s="1" t="s">
        <v>472</v>
      </c>
      <c r="C272" s="1" t="s">
        <v>473</v>
      </c>
      <c r="D272" s="3" t="s">
        <v>660</v>
      </c>
      <c r="E272" s="1" t="s">
        <v>634</v>
      </c>
      <c r="F272" s="1" t="s">
        <v>597</v>
      </c>
      <c r="O272" s="1">
        <v>60895.89</v>
      </c>
      <c r="P272" s="1">
        <f>ROUND(($AA272-SUM($O272:O272))/P$1,2)</f>
        <v>60895.89</v>
      </c>
      <c r="Q272" s="1">
        <f>ROUND(($AA272-SUM($O272:P272))/Q$1,2)</f>
        <v>60895.89</v>
      </c>
      <c r="R272" s="1">
        <f>ROUND(($AA272-SUM($O272:Q272))/R$1,2)</f>
        <v>60895.88</v>
      </c>
      <c r="S272" s="1">
        <f>ROUND(($AA272-SUM($O272:R272))/S$1,2)</f>
        <v>60895.89</v>
      </c>
      <c r="T272" s="1">
        <f>ROUND(($AA272-SUM($O272:S272))/T$1,2)</f>
        <v>60895.88</v>
      </c>
      <c r="U272" s="1">
        <f>ROUND(($AA272-SUM($O272:T272))/U$1,2)</f>
        <v>60895.89</v>
      </c>
      <c r="V272" s="1">
        <f>ROUND(($AA272-SUM($O272:U272))/V$1,2)</f>
        <v>60895.88</v>
      </c>
      <c r="W272" s="1">
        <f>ROUND(($AA272-SUM($O272:V272))/W$1,2)</f>
        <v>60895.89</v>
      </c>
      <c r="X272" s="1">
        <f>ROUND(($AA272-SUM($O272:W272))/X$1,2)</f>
        <v>60895.88</v>
      </c>
      <c r="Y272" s="1">
        <f>ROUND(($AA272-SUM($O272:X272))/Y$1,2)</f>
        <v>60895.89</v>
      </c>
      <c r="Z272" s="1">
        <f>ROUND(($AA272-SUM($O272:Y272))/Z$1,2)</f>
        <v>60895.88</v>
      </c>
      <c r="AA272" s="1">
        <f t="shared" si="136"/>
        <v>730750.63</v>
      </c>
      <c r="AB272" s="1">
        <f t="shared" si="137"/>
        <v>1902.5</v>
      </c>
      <c r="AC272" s="1">
        <f>VLOOKUP(D272,Oct_FY2425_FTE!D:F,3,0)</f>
        <v>1902.5</v>
      </c>
      <c r="AD272" s="1">
        <f t="shared" si="140"/>
        <v>0</v>
      </c>
    </row>
    <row r="273" spans="1:30" x14ac:dyDescent="0.25">
      <c r="A273" s="1" t="s">
        <v>471</v>
      </c>
      <c r="B273" s="1" t="s">
        <v>472</v>
      </c>
      <c r="C273" s="1" t="s">
        <v>473</v>
      </c>
      <c r="D273" s="1" t="s">
        <v>508</v>
      </c>
      <c r="E273" s="1" t="s">
        <v>509</v>
      </c>
      <c r="F273" s="1" t="s">
        <v>597</v>
      </c>
      <c r="O273" s="1">
        <v>9218.41</v>
      </c>
      <c r="P273" s="1">
        <f>ROUND(($AA273-SUM($O273:O273))/P$1,2)</f>
        <v>9218.4</v>
      </c>
      <c r="Q273" s="1">
        <f>ROUND(($AA273-SUM($O273:P273))/Q$1,2)</f>
        <v>9218.41</v>
      </c>
      <c r="R273" s="1">
        <f>ROUND(($AA273-SUM($O273:Q273))/R$1,2)</f>
        <v>9218.4</v>
      </c>
      <c r="S273" s="1">
        <f>ROUND(($AA273-SUM($O273:R273))/S$1,2)</f>
        <v>9218.41</v>
      </c>
      <c r="T273" s="1">
        <f>ROUND(($AA273-SUM($O273:S273))/T$1,2)</f>
        <v>9218.4</v>
      </c>
      <c r="U273" s="1">
        <f>ROUND(($AA273-SUM($O273:T273))/U$1,2)</f>
        <v>9218.41</v>
      </c>
      <c r="V273" s="1">
        <f>ROUND(($AA273-SUM($O273:U273))/V$1,2)</f>
        <v>9218.4</v>
      </c>
      <c r="W273" s="1">
        <f>ROUND(($AA273-SUM($O273:V273))/W$1,2)</f>
        <v>9218.41</v>
      </c>
      <c r="X273" s="1">
        <f>ROUND(($AA273-SUM($O273:W273))/X$1,2)</f>
        <v>9218.4</v>
      </c>
      <c r="Y273" s="1">
        <f>ROUND(($AA273-SUM($O273:X273))/Y$1,2)</f>
        <v>9218.41</v>
      </c>
      <c r="Z273" s="1">
        <f>ROUND(($AA273-SUM($O273:Y273))/Z$1,2)</f>
        <v>9218.4</v>
      </c>
      <c r="AA273" s="1">
        <f t="shared" si="136"/>
        <v>110620.86</v>
      </c>
      <c r="AB273" s="1">
        <f t="shared" si="137"/>
        <v>288</v>
      </c>
      <c r="AC273" s="1">
        <f>VLOOKUP(D273,Oct_FY2425_FTE!D:F,3,0)</f>
        <v>288</v>
      </c>
      <c r="AD273" s="1">
        <f t="shared" si="140"/>
        <v>0</v>
      </c>
    </row>
    <row r="274" spans="1:30" x14ac:dyDescent="0.25">
      <c r="A274" s="1" t="s">
        <v>471</v>
      </c>
      <c r="B274" s="1" t="s">
        <v>472</v>
      </c>
      <c r="C274" s="1" t="s">
        <v>473</v>
      </c>
      <c r="D274" s="1" t="s">
        <v>510</v>
      </c>
      <c r="E274" s="1" t="s">
        <v>511</v>
      </c>
      <c r="F274" s="1" t="s">
        <v>597</v>
      </c>
      <c r="O274" s="1">
        <v>5665.48</v>
      </c>
      <c r="P274" s="1">
        <f>ROUND(($AA274-SUM($O274:O274))/P$1,2)</f>
        <v>5665.48</v>
      </c>
      <c r="Q274" s="1">
        <f>ROUND(($AA274-SUM($O274:P274))/Q$1,2)</f>
        <v>5665.48</v>
      </c>
      <c r="R274" s="1">
        <f>ROUND(($AA274-SUM($O274:Q274))/R$1,2)</f>
        <v>5665.48</v>
      </c>
      <c r="S274" s="1">
        <f>ROUND(($AA274-SUM($O274:R274))/S$1,2)</f>
        <v>5665.48</v>
      </c>
      <c r="T274" s="1">
        <f>ROUND(($AA274-SUM($O274:S274))/T$1,2)</f>
        <v>5665.48</v>
      </c>
      <c r="U274" s="1">
        <f>ROUND(($AA274-SUM($O274:T274))/U$1,2)</f>
        <v>5665.48</v>
      </c>
      <c r="V274" s="1">
        <f>ROUND(($AA274-SUM($O274:U274))/V$1,2)</f>
        <v>5665.48</v>
      </c>
      <c r="W274" s="1">
        <f>ROUND(($AA274-SUM($O274:V274))/W$1,2)</f>
        <v>5665.48</v>
      </c>
      <c r="X274" s="1">
        <f>ROUND(($AA274-SUM($O274:W274))/X$1,2)</f>
        <v>5665.47</v>
      </c>
      <c r="Y274" s="1">
        <f>ROUND(($AA274-SUM($O274:X274))/Y$1,2)</f>
        <v>5665.48</v>
      </c>
      <c r="Z274" s="1">
        <f>ROUND(($AA274-SUM($O274:Y274))/Z$1,2)</f>
        <v>5665.47</v>
      </c>
      <c r="AA274" s="1">
        <f t="shared" si="136"/>
        <v>67985.740000000005</v>
      </c>
      <c r="AB274" s="1">
        <f t="shared" si="137"/>
        <v>177</v>
      </c>
      <c r="AC274" s="1">
        <f>VLOOKUP(D274,Oct_FY2425_FTE!D:F,3,0)</f>
        <v>177</v>
      </c>
      <c r="AD274" s="1">
        <f t="shared" si="140"/>
        <v>0</v>
      </c>
    </row>
    <row r="275" spans="1:30" x14ac:dyDescent="0.25">
      <c r="A275" s="1" t="s">
        <v>471</v>
      </c>
      <c r="B275" s="1" t="s">
        <v>472</v>
      </c>
      <c r="C275" s="1" t="s">
        <v>473</v>
      </c>
      <c r="D275" s="1" t="s">
        <v>583</v>
      </c>
      <c r="E275" s="1" t="s">
        <v>512</v>
      </c>
      <c r="F275" s="1" t="s">
        <v>597</v>
      </c>
      <c r="O275" s="1">
        <v>4929.29</v>
      </c>
      <c r="P275" s="1">
        <f>ROUND(($AA275-SUM($O275:O275))/P$1,2)</f>
        <v>4929.29</v>
      </c>
      <c r="Q275" s="1">
        <f>ROUND(($AA275-SUM($O275:P275))/Q$1,2)</f>
        <v>4929.29</v>
      </c>
      <c r="R275" s="1">
        <f>ROUND(($AA275-SUM($O275:Q275))/R$1,2)</f>
        <v>4929.28</v>
      </c>
      <c r="S275" s="1">
        <f>ROUND(($AA275-SUM($O275:R275))/S$1,2)</f>
        <v>4929.29</v>
      </c>
      <c r="T275" s="1">
        <f>ROUND(($AA275-SUM($O275:S275))/T$1,2)</f>
        <v>4929.28</v>
      </c>
      <c r="U275" s="1">
        <f>ROUND(($AA275-SUM($O275:T275))/U$1,2)</f>
        <v>4929.29</v>
      </c>
      <c r="V275" s="1">
        <f>ROUND(($AA275-SUM($O275:U275))/V$1,2)</f>
        <v>4929.28</v>
      </c>
      <c r="W275" s="1">
        <f>ROUND(($AA275-SUM($O275:V275))/W$1,2)</f>
        <v>4929.29</v>
      </c>
      <c r="X275" s="1">
        <f>ROUND(($AA275-SUM($O275:W275))/X$1,2)</f>
        <v>4929.28</v>
      </c>
      <c r="Y275" s="1">
        <f>ROUND(($AA275-SUM($O275:X275))/Y$1,2)</f>
        <v>4929.29</v>
      </c>
      <c r="Z275" s="1">
        <f>ROUND(($AA275-SUM($O275:Y275))/Z$1,2)</f>
        <v>4929.28</v>
      </c>
      <c r="AA275" s="1">
        <f t="shared" si="136"/>
        <v>59151.43</v>
      </c>
      <c r="AB275" s="1">
        <f t="shared" si="137"/>
        <v>154</v>
      </c>
      <c r="AC275" s="1">
        <f>VLOOKUP(D275,Oct_FY2425_FTE!D:F,3,0)</f>
        <v>154</v>
      </c>
      <c r="AD275" s="1">
        <f t="shared" si="140"/>
        <v>0</v>
      </c>
    </row>
    <row r="276" spans="1:30" x14ac:dyDescent="0.25">
      <c r="A276" s="1" t="s">
        <v>471</v>
      </c>
      <c r="B276" s="1" t="s">
        <v>472</v>
      </c>
      <c r="C276" s="1" t="s">
        <v>473</v>
      </c>
      <c r="D276" s="1" t="s">
        <v>513</v>
      </c>
      <c r="E276" s="1" t="s">
        <v>514</v>
      </c>
      <c r="F276" s="1" t="s">
        <v>597</v>
      </c>
      <c r="O276" s="1">
        <v>9378.4500000000007</v>
      </c>
      <c r="P276" s="1">
        <f>ROUND(($AA276-SUM($O276:O276))/P$1,2)</f>
        <v>9378.4500000000007</v>
      </c>
      <c r="Q276" s="1">
        <f>ROUND(($AA276-SUM($O276:P276))/Q$1,2)</f>
        <v>9378.4500000000007</v>
      </c>
      <c r="R276" s="1">
        <f>ROUND(($AA276-SUM($O276:Q276))/R$1,2)</f>
        <v>9378.4500000000007</v>
      </c>
      <c r="S276" s="1">
        <f>ROUND(($AA276-SUM($O276:R276))/S$1,2)</f>
        <v>9378.4500000000007</v>
      </c>
      <c r="T276" s="1">
        <f>ROUND(($AA276-SUM($O276:S276))/T$1,2)</f>
        <v>9378.44</v>
      </c>
      <c r="U276" s="1">
        <f>ROUND(($AA276-SUM($O276:T276))/U$1,2)</f>
        <v>9378.4500000000007</v>
      </c>
      <c r="V276" s="1">
        <f>ROUND(($AA276-SUM($O276:U276))/V$1,2)</f>
        <v>9378.44</v>
      </c>
      <c r="W276" s="1">
        <f>ROUND(($AA276-SUM($O276:V276))/W$1,2)</f>
        <v>9378.4500000000007</v>
      </c>
      <c r="X276" s="1">
        <f>ROUND(($AA276-SUM($O276:W276))/X$1,2)</f>
        <v>9378.44</v>
      </c>
      <c r="Y276" s="1">
        <f>ROUND(($AA276-SUM($O276:X276))/Y$1,2)</f>
        <v>9378.4500000000007</v>
      </c>
      <c r="Z276" s="1">
        <f>ROUND(($AA276-SUM($O276:Y276))/Z$1,2)</f>
        <v>9378.44</v>
      </c>
      <c r="AA276" s="1">
        <f t="shared" si="136"/>
        <v>112541.36</v>
      </c>
      <c r="AB276" s="1">
        <f t="shared" si="137"/>
        <v>293</v>
      </c>
      <c r="AC276" s="1">
        <f>VLOOKUP(D276,Oct_FY2425_FTE!D:F,3,0)</f>
        <v>293</v>
      </c>
      <c r="AD276" s="1">
        <f t="shared" si="140"/>
        <v>0</v>
      </c>
    </row>
    <row r="277" spans="1:30" x14ac:dyDescent="0.25">
      <c r="A277" s="1" t="s">
        <v>471</v>
      </c>
      <c r="B277" s="1" t="s">
        <v>472</v>
      </c>
      <c r="C277" s="1" t="s">
        <v>473</v>
      </c>
      <c r="D277" s="1" t="s">
        <v>515</v>
      </c>
      <c r="E277" s="1" t="s">
        <v>516</v>
      </c>
      <c r="F277" s="1" t="s">
        <v>597</v>
      </c>
      <c r="O277" s="1">
        <v>59055.41</v>
      </c>
      <c r="P277" s="1">
        <f>ROUND(($AA277-SUM($O277:O277))/P$1,2)</f>
        <v>59055.41</v>
      </c>
      <c r="Q277" s="1">
        <f>ROUND(($AA277-SUM($O277:P277))/Q$1,2)</f>
        <v>59055.41</v>
      </c>
      <c r="R277" s="1">
        <f>ROUND(($AA277-SUM($O277:Q277))/R$1,2)</f>
        <v>59055.4</v>
      </c>
      <c r="S277" s="1">
        <f>ROUND(($AA277-SUM($O277:R277))/S$1,2)</f>
        <v>59055.41</v>
      </c>
      <c r="T277" s="1">
        <f>ROUND(($AA277-SUM($O277:S277))/T$1,2)</f>
        <v>59055.4</v>
      </c>
      <c r="U277" s="1">
        <f>ROUND(($AA277-SUM($O277:T277))/U$1,2)</f>
        <v>59055.41</v>
      </c>
      <c r="V277" s="1">
        <f>ROUND(($AA277-SUM($O277:U277))/V$1,2)</f>
        <v>59055.4</v>
      </c>
      <c r="W277" s="1">
        <f>ROUND(($AA277-SUM($O277:V277))/W$1,2)</f>
        <v>59055.41</v>
      </c>
      <c r="X277" s="1">
        <f>ROUND(($AA277-SUM($O277:W277))/X$1,2)</f>
        <v>59055.4</v>
      </c>
      <c r="Y277" s="1">
        <f>ROUND(($AA277-SUM($O277:X277))/Y$1,2)</f>
        <v>59055.4</v>
      </c>
      <c r="Z277" s="1">
        <f>ROUND(($AA277-SUM($O277:Y277))/Z$1,2)</f>
        <v>59055.41</v>
      </c>
      <c r="AA277" s="1">
        <f t="shared" si="136"/>
        <v>708664.87</v>
      </c>
      <c r="AB277" s="1">
        <f t="shared" si="137"/>
        <v>1845</v>
      </c>
      <c r="AC277" s="1">
        <f>VLOOKUP(D277,Oct_FY2425_FTE!D:F,3,0)</f>
        <v>1845</v>
      </c>
      <c r="AD277" s="1">
        <f t="shared" si="140"/>
        <v>0</v>
      </c>
    </row>
    <row r="278" spans="1:30" x14ac:dyDescent="0.25">
      <c r="A278" s="1" t="s">
        <v>471</v>
      </c>
      <c r="B278" s="1" t="s">
        <v>472</v>
      </c>
      <c r="C278" s="1" t="s">
        <v>473</v>
      </c>
      <c r="D278" s="1" t="s">
        <v>556</v>
      </c>
      <c r="E278" s="1" t="s">
        <v>188</v>
      </c>
      <c r="F278" s="1" t="s">
        <v>597</v>
      </c>
      <c r="O278" s="1">
        <v>30103.85</v>
      </c>
      <c r="P278" s="1">
        <f>ROUND(($AA278-SUM($O278:O278))/P$1,2)</f>
        <v>30103.85</v>
      </c>
      <c r="Q278" s="1">
        <f>ROUND(($AA278-SUM($O278:P278))/Q$1,2)</f>
        <v>30103.85</v>
      </c>
      <c r="R278" s="1">
        <f>ROUND(($AA278-SUM($O278:Q278))/R$1,2)</f>
        <v>30103.85</v>
      </c>
      <c r="S278" s="1">
        <f>ROUND(($AA278-SUM($O278:R278))/S$1,2)</f>
        <v>30103.86</v>
      </c>
      <c r="T278" s="1">
        <f>ROUND(($AA278-SUM($O278:S278))/T$1,2)</f>
        <v>30103.85</v>
      </c>
      <c r="U278" s="1">
        <f>ROUND(($AA278-SUM($O278:T278))/U$1,2)</f>
        <v>30103.86</v>
      </c>
      <c r="V278" s="1">
        <f>ROUND(($AA278-SUM($O278:U278))/V$1,2)</f>
        <v>30103.85</v>
      </c>
      <c r="W278" s="1">
        <f>ROUND(($AA278-SUM($O278:V278))/W$1,2)</f>
        <v>30103.86</v>
      </c>
      <c r="X278" s="1">
        <f>ROUND(($AA278-SUM($O278:W278))/X$1,2)</f>
        <v>30103.85</v>
      </c>
      <c r="Y278" s="1">
        <f>ROUND(($AA278-SUM($O278:X278))/Y$1,2)</f>
        <v>30103.86</v>
      </c>
      <c r="Z278" s="1">
        <f>ROUND(($AA278-SUM($O278:Y278))/Z$1,2)</f>
        <v>30103.85</v>
      </c>
      <c r="AA278" s="1">
        <f t="shared" si="136"/>
        <v>361246.24</v>
      </c>
      <c r="AB278" s="1">
        <f t="shared" si="137"/>
        <v>940.5</v>
      </c>
      <c r="AC278" s="1">
        <f>VLOOKUP(D278,Oct_FY2425_FTE!D:F,3,0)</f>
        <v>940.5</v>
      </c>
      <c r="AD278" s="1">
        <f>AA278-SUM(O278:Z278)</f>
        <v>0</v>
      </c>
    </row>
    <row r="279" spans="1:30" x14ac:dyDescent="0.25">
      <c r="A279" s="1" t="s">
        <v>471</v>
      </c>
      <c r="B279" s="1" t="s">
        <v>472</v>
      </c>
      <c r="C279" s="1" t="s">
        <v>473</v>
      </c>
      <c r="D279" s="1" t="s">
        <v>519</v>
      </c>
      <c r="E279" s="1" t="s">
        <v>520</v>
      </c>
      <c r="F279" s="1" t="s">
        <v>597</v>
      </c>
      <c r="O279" s="1">
        <v>3776.99</v>
      </c>
      <c r="P279" s="1">
        <f>ROUND(($AA279-SUM($O279:O279))/P$1,2)</f>
        <v>3776.98</v>
      </c>
      <c r="Q279" s="1">
        <f>ROUND(($AA279-SUM($O279:P279))/Q$1,2)</f>
        <v>3776.99</v>
      </c>
      <c r="R279" s="1">
        <f>ROUND(($AA279-SUM($O279:Q279))/R$1,2)</f>
        <v>3776.98</v>
      </c>
      <c r="S279" s="1">
        <f>ROUND(($AA279-SUM($O279:R279))/S$1,2)</f>
        <v>3776.99</v>
      </c>
      <c r="T279" s="1">
        <f>ROUND(($AA279-SUM($O279:S279))/T$1,2)</f>
        <v>3776.98</v>
      </c>
      <c r="U279" s="1">
        <f>ROUND(($AA279-SUM($O279:T279))/U$1,2)</f>
        <v>3776.99</v>
      </c>
      <c r="V279" s="1">
        <f>ROUND(($AA279-SUM($O279:U279))/V$1,2)</f>
        <v>3776.98</v>
      </c>
      <c r="W279" s="1">
        <f>ROUND(($AA279-SUM($O279:V279))/W$1,2)</f>
        <v>3776.99</v>
      </c>
      <c r="X279" s="1">
        <f>ROUND(($AA279-SUM($O279:W279))/X$1,2)</f>
        <v>3776.98</v>
      </c>
      <c r="Y279" s="1">
        <f>ROUND(($AA279-SUM($O279:X279))/Y$1,2)</f>
        <v>3776.99</v>
      </c>
      <c r="Z279" s="1">
        <f>ROUND(($AA279-SUM($O279:Y279))/Z$1,2)</f>
        <v>3776.98</v>
      </c>
      <c r="AA279" s="1">
        <f t="shared" si="136"/>
        <v>45323.82</v>
      </c>
      <c r="AB279" s="1">
        <f t="shared" si="137"/>
        <v>118</v>
      </c>
      <c r="AC279" s="1">
        <f>VLOOKUP(D279,Oct_FY2425_FTE!D:F,3,0)</f>
        <v>118</v>
      </c>
      <c r="AD279" s="1">
        <f t="shared" si="140"/>
        <v>0</v>
      </c>
    </row>
    <row r="280" spans="1:30" x14ac:dyDescent="0.25">
      <c r="A280" s="1" t="s">
        <v>471</v>
      </c>
      <c r="B280" s="1" t="s">
        <v>472</v>
      </c>
      <c r="C280" s="1" t="s">
        <v>473</v>
      </c>
      <c r="D280" s="1" t="s">
        <v>521</v>
      </c>
      <c r="E280" s="1" t="s">
        <v>522</v>
      </c>
      <c r="F280" s="1" t="s">
        <v>597</v>
      </c>
      <c r="O280" s="1">
        <v>5313.39</v>
      </c>
      <c r="P280" s="1">
        <f>ROUND(($AA280-SUM($O280:O280))/P$1,2)</f>
        <v>5313.39</v>
      </c>
      <c r="Q280" s="1">
        <f>ROUND(($AA280-SUM($O280:P280))/Q$1,2)</f>
        <v>5313.39</v>
      </c>
      <c r="R280" s="1">
        <f>ROUND(($AA280-SUM($O280:Q280))/R$1,2)</f>
        <v>5313.38</v>
      </c>
      <c r="S280" s="1">
        <f>ROUND(($AA280-SUM($O280:R280))/S$1,2)</f>
        <v>5313.39</v>
      </c>
      <c r="T280" s="1">
        <f>ROUND(($AA280-SUM($O280:S280))/T$1,2)</f>
        <v>5313.38</v>
      </c>
      <c r="U280" s="1">
        <f>ROUND(($AA280-SUM($O280:T280))/U$1,2)</f>
        <v>5313.39</v>
      </c>
      <c r="V280" s="1">
        <f>ROUND(($AA280-SUM($O280:U280))/V$1,2)</f>
        <v>5313.38</v>
      </c>
      <c r="W280" s="1">
        <f>ROUND(($AA280-SUM($O280:V280))/W$1,2)</f>
        <v>5313.39</v>
      </c>
      <c r="X280" s="1">
        <f>ROUND(($AA280-SUM($O280:W280))/X$1,2)</f>
        <v>5313.38</v>
      </c>
      <c r="Y280" s="1">
        <f>ROUND(($AA280-SUM($O280:X280))/Y$1,2)</f>
        <v>5313.39</v>
      </c>
      <c r="Z280" s="1">
        <f>ROUND(($AA280-SUM($O280:Y280))/Z$1,2)</f>
        <v>5313.38</v>
      </c>
      <c r="AA280" s="1">
        <f t="shared" si="136"/>
        <v>63760.63</v>
      </c>
      <c r="AB280" s="1">
        <f t="shared" si="137"/>
        <v>166</v>
      </c>
      <c r="AC280" s="1">
        <f>VLOOKUP(D280,Oct_FY2425_FTE!D:F,3,0)</f>
        <v>166</v>
      </c>
      <c r="AD280" s="1">
        <f>AA280-SUM(O280:Z280)</f>
        <v>0</v>
      </c>
    </row>
    <row r="281" spans="1:30" x14ac:dyDescent="0.25">
      <c r="A281" s="1" t="s">
        <v>471</v>
      </c>
      <c r="B281" s="1" t="s">
        <v>472</v>
      </c>
      <c r="C281" s="1" t="s">
        <v>473</v>
      </c>
      <c r="D281" s="3" t="s">
        <v>1021</v>
      </c>
      <c r="E281" t="s">
        <v>1066</v>
      </c>
      <c r="F281" s="1" t="s">
        <v>597</v>
      </c>
      <c r="O281" s="1">
        <v>1024.27</v>
      </c>
      <c r="P281" s="1">
        <f>ROUND(($AA281-SUM($O281:O281))/P$1,2)</f>
        <v>1024.27</v>
      </c>
      <c r="Q281" s="1">
        <f>ROUND(($AA281-SUM($O281:P281))/Q$1,2)</f>
        <v>1024.27</v>
      </c>
      <c r="R281" s="1">
        <f>ROUND(($AA281-SUM($O281:Q281))/R$1,2)</f>
        <v>1024.27</v>
      </c>
      <c r="S281" s="1">
        <f>ROUND(($AA281-SUM($O281:R281))/S$1,2)</f>
        <v>1024.27</v>
      </c>
      <c r="T281" s="1">
        <f>ROUND(($AA281-SUM($O281:S281))/T$1,2)</f>
        <v>1024.27</v>
      </c>
      <c r="U281" s="1">
        <f>ROUND(($AA281-SUM($O281:T281))/U$1,2)</f>
        <v>1024.27</v>
      </c>
      <c r="V281" s="1">
        <f>ROUND(($AA281-SUM($O281:U281))/V$1,2)</f>
        <v>1024.26</v>
      </c>
      <c r="W281" s="1">
        <f>ROUND(($AA281-SUM($O281:V281))/W$1,2)</f>
        <v>1024.27</v>
      </c>
      <c r="X281" s="1">
        <f>ROUND(($AA281-SUM($O281:W281))/X$1,2)</f>
        <v>1024.26</v>
      </c>
      <c r="Y281" s="1">
        <f>ROUND(($AA281-SUM($O281:X281))/Y$1,2)</f>
        <v>1024.27</v>
      </c>
      <c r="Z281" s="1">
        <f>ROUND(($AA281-SUM($O281:Y281))/Z$1,2)</f>
        <v>1024.26</v>
      </c>
      <c r="AA281" s="1">
        <f t="shared" si="136"/>
        <v>12291.21</v>
      </c>
      <c r="AB281" s="1">
        <f t="shared" si="137"/>
        <v>32</v>
      </c>
      <c r="AC281" s="1">
        <f>VLOOKUP(D281,Oct_FY2425_FTE!D:F,3,0)</f>
        <v>32</v>
      </c>
      <c r="AD281" s="1">
        <f>AA281-SUM(O281:Z281)</f>
        <v>0</v>
      </c>
    </row>
    <row r="282" spans="1:30" x14ac:dyDescent="0.25">
      <c r="A282" s="1" t="s">
        <v>471</v>
      </c>
      <c r="B282" s="1" t="s">
        <v>472</v>
      </c>
      <c r="C282" s="1" t="s">
        <v>473</v>
      </c>
      <c r="D282" s="3" t="s">
        <v>1062</v>
      </c>
      <c r="E282" t="s">
        <v>1102</v>
      </c>
      <c r="F282" s="1" t="s">
        <v>597</v>
      </c>
      <c r="O282" s="1">
        <v>928.24</v>
      </c>
      <c r="P282" s="1">
        <f>ROUND(($AA282-SUM($O282:O282))/P$1,2)</f>
        <v>928.24</v>
      </c>
      <c r="Q282" s="1">
        <f>ROUND(($AA282-SUM($O282:P282))/Q$1,2)</f>
        <v>928.24</v>
      </c>
      <c r="R282" s="1">
        <f>ROUND(($AA282-SUM($O282:Q282))/R$1,2)</f>
        <v>928.24</v>
      </c>
      <c r="S282" s="1">
        <f>ROUND(($AA282-SUM($O282:R282))/S$1,2)</f>
        <v>928.24</v>
      </c>
      <c r="T282" s="1">
        <f>ROUND(($AA282-SUM($O282:S282))/T$1,2)</f>
        <v>928.24</v>
      </c>
      <c r="U282" s="1">
        <f>ROUND(($AA282-SUM($O282:T282))/U$1,2)</f>
        <v>928.25</v>
      </c>
      <c r="V282" s="1">
        <f>ROUND(($AA282-SUM($O282:U282))/V$1,2)</f>
        <v>928.24</v>
      </c>
      <c r="W282" s="1">
        <f>ROUND(($AA282-SUM($O282:V282))/W$1,2)</f>
        <v>928.25</v>
      </c>
      <c r="X282" s="1">
        <f>ROUND(($AA282-SUM($O282:W282))/X$1,2)</f>
        <v>928.24</v>
      </c>
      <c r="Y282" s="1">
        <f>ROUND(($AA282-SUM($O282:X282))/Y$1,2)</f>
        <v>928.25</v>
      </c>
      <c r="Z282" s="1">
        <f>ROUND(($AA282-SUM($O282:Y282))/Z$1,2)</f>
        <v>928.24</v>
      </c>
      <c r="AA282" s="1">
        <f t="shared" si="136"/>
        <v>11138.91</v>
      </c>
      <c r="AB282" s="1">
        <f t="shared" si="137"/>
        <v>29</v>
      </c>
      <c r="AC282" s="1">
        <f>VLOOKUP(D282,Oct_FY2425_FTE!D:F,3,0)</f>
        <v>29</v>
      </c>
      <c r="AD282" s="1">
        <f>AA282-SUM(O282:Z282)</f>
        <v>0</v>
      </c>
    </row>
    <row r="283" spans="1:30" x14ac:dyDescent="0.25">
      <c r="A283" s="1" t="s">
        <v>471</v>
      </c>
      <c r="B283" s="1" t="s">
        <v>472</v>
      </c>
      <c r="C283" s="1" t="s">
        <v>473</v>
      </c>
      <c r="D283" s="26" t="s">
        <v>635</v>
      </c>
      <c r="E283" s="1" t="s">
        <v>630</v>
      </c>
      <c r="F283" s="1" t="s">
        <v>597</v>
      </c>
      <c r="O283" s="1">
        <v>6977.82</v>
      </c>
      <c r="P283" s="1">
        <f>ROUND(($AA283-SUM($O283:O283))/P$1,2)</f>
        <v>6977.82</v>
      </c>
      <c r="Q283" s="1">
        <f>ROUND(($AA283-SUM($O283:P283))/Q$1,2)</f>
        <v>6977.82</v>
      </c>
      <c r="R283" s="1">
        <f>ROUND(($AA283-SUM($O283:Q283))/R$1,2)</f>
        <v>6977.82</v>
      </c>
      <c r="S283" s="1">
        <f>ROUND(($AA283-SUM($O283:R283))/S$1,2)</f>
        <v>6977.82</v>
      </c>
      <c r="T283" s="1">
        <f>ROUND(($AA283-SUM($O283:S283))/T$1,2)</f>
        <v>6977.82</v>
      </c>
      <c r="U283" s="1">
        <f>ROUND(($AA283-SUM($O283:T283))/U$1,2)</f>
        <v>6977.82</v>
      </c>
      <c r="V283" s="1">
        <f>ROUND(($AA283-SUM($O283:U283))/V$1,2)</f>
        <v>6977.82</v>
      </c>
      <c r="W283" s="1">
        <f>ROUND(($AA283-SUM($O283:V283))/W$1,2)</f>
        <v>6977.82</v>
      </c>
      <c r="X283" s="1">
        <f>ROUND(($AA283-SUM($O283:W283))/X$1,2)</f>
        <v>6977.82</v>
      </c>
      <c r="Y283" s="1">
        <f>ROUND(($AA283-SUM($O283:X283))/Y$1,2)</f>
        <v>6977.82</v>
      </c>
      <c r="Z283" s="1">
        <f>ROUND(($AA283-SUM($O283:Y283))/Z$1,2)</f>
        <v>6977.82</v>
      </c>
      <c r="AA283" s="1">
        <f t="shared" si="136"/>
        <v>83733.84</v>
      </c>
      <c r="AB283" s="1">
        <f t="shared" si="137"/>
        <v>218</v>
      </c>
      <c r="AC283" s="1">
        <f>VLOOKUP(D283,Oct_FY2425_FTE!D:F,3,0)</f>
        <v>218</v>
      </c>
      <c r="AD283" s="1">
        <f t="shared" ref="AD283:AD286" si="142">AA283-SUM(O283:Z283)</f>
        <v>0</v>
      </c>
    </row>
    <row r="284" spans="1:30" x14ac:dyDescent="0.25">
      <c r="A284" s="1" t="s">
        <v>471</v>
      </c>
      <c r="B284" s="1" t="s">
        <v>472</v>
      </c>
      <c r="C284" s="1" t="s">
        <v>473</v>
      </c>
      <c r="D284" s="27" t="s">
        <v>638</v>
      </c>
      <c r="E284" s="1" t="s">
        <v>639</v>
      </c>
      <c r="F284" s="1" t="s">
        <v>597</v>
      </c>
      <c r="O284" s="1">
        <v>20101.240000000002</v>
      </c>
      <c r="P284" s="1">
        <f>ROUND(($AA284-SUM($O284:O284))/P$1,2)</f>
        <v>20101.240000000002</v>
      </c>
      <c r="Q284" s="1">
        <f>ROUND(($AA284-SUM($O284:P284))/Q$1,2)</f>
        <v>20101.25</v>
      </c>
      <c r="R284" s="1">
        <f>ROUND(($AA284-SUM($O284:Q284))/R$1,2)</f>
        <v>20101.240000000002</v>
      </c>
      <c r="S284" s="1">
        <f>ROUND(($AA284-SUM($O284:R284))/S$1,2)</f>
        <v>20101.25</v>
      </c>
      <c r="T284" s="1">
        <f>ROUND(($AA284-SUM($O284:S284))/T$1,2)</f>
        <v>20101.240000000002</v>
      </c>
      <c r="U284" s="1">
        <f>ROUND(($AA284-SUM($O284:T284))/U$1,2)</f>
        <v>20101.25</v>
      </c>
      <c r="V284" s="1">
        <f>ROUND(($AA284-SUM($O284:U284))/V$1,2)</f>
        <v>20101.240000000002</v>
      </c>
      <c r="W284" s="1">
        <f>ROUND(($AA284-SUM($O284:V284))/W$1,2)</f>
        <v>20101.25</v>
      </c>
      <c r="X284" s="1">
        <f>ROUND(($AA284-SUM($O284:W284))/X$1,2)</f>
        <v>20101.240000000002</v>
      </c>
      <c r="Y284" s="1">
        <f>ROUND(($AA284-SUM($O284:X284))/Y$1,2)</f>
        <v>20101.25</v>
      </c>
      <c r="Z284" s="1">
        <f>ROUND(($AA284-SUM($O284:Y284))/Z$1,2)</f>
        <v>20101.240000000002</v>
      </c>
      <c r="AA284" s="1">
        <f t="shared" si="136"/>
        <v>241214.93</v>
      </c>
      <c r="AB284" s="1">
        <f t="shared" si="137"/>
        <v>628</v>
      </c>
      <c r="AC284" s="1">
        <f>VLOOKUP(D284,Oct_FY2425_FTE!D:F,3,0)</f>
        <v>628</v>
      </c>
      <c r="AD284" s="1">
        <f t="shared" ref="AD284" si="143">AA284-SUM(O284:Z284)</f>
        <v>0</v>
      </c>
    </row>
    <row r="285" spans="1:30" x14ac:dyDescent="0.25">
      <c r="A285" s="1" t="s">
        <v>471</v>
      </c>
      <c r="B285" s="1" t="s">
        <v>472</v>
      </c>
      <c r="C285" s="1" t="s">
        <v>473</v>
      </c>
      <c r="D285" s="27" t="s">
        <v>652</v>
      </c>
      <c r="E285" s="1" t="s">
        <v>631</v>
      </c>
      <c r="F285" s="1" t="s">
        <v>597</v>
      </c>
      <c r="O285" s="1">
        <v>6369.66</v>
      </c>
      <c r="P285" s="1">
        <f>ROUND(($AA285-SUM($O285:O285))/P$1,2)</f>
        <v>6369.66</v>
      </c>
      <c r="Q285" s="1">
        <f>ROUND(($AA285-SUM($O285:P285))/Q$1,2)</f>
        <v>6369.66</v>
      </c>
      <c r="R285" s="1">
        <f>ROUND(($AA285-SUM($O285:Q285))/R$1,2)</f>
        <v>6369.66</v>
      </c>
      <c r="S285" s="1">
        <f>ROUND(($AA285-SUM($O285:R285))/S$1,2)</f>
        <v>6369.66</v>
      </c>
      <c r="T285" s="1">
        <f>ROUND(($AA285-SUM($O285:S285))/T$1,2)</f>
        <v>6369.66</v>
      </c>
      <c r="U285" s="1">
        <f>ROUND(($AA285-SUM($O285:T285))/U$1,2)</f>
        <v>6369.66</v>
      </c>
      <c r="V285" s="1">
        <f>ROUND(($AA285-SUM($O285:U285))/V$1,2)</f>
        <v>6369.66</v>
      </c>
      <c r="W285" s="1">
        <f>ROUND(($AA285-SUM($O285:V285))/W$1,2)</f>
        <v>6369.67</v>
      </c>
      <c r="X285" s="1">
        <f>ROUND(($AA285-SUM($O285:W285))/X$1,2)</f>
        <v>6369.66</v>
      </c>
      <c r="Y285" s="1">
        <f>ROUND(($AA285-SUM($O285:X285))/Y$1,2)</f>
        <v>6369.67</v>
      </c>
      <c r="Z285" s="1">
        <f>ROUND(($AA285-SUM($O285:Y285))/Z$1,2)</f>
        <v>6369.66</v>
      </c>
      <c r="AA285" s="1">
        <f t="shared" si="136"/>
        <v>76435.94</v>
      </c>
      <c r="AB285" s="1">
        <f t="shared" si="137"/>
        <v>199</v>
      </c>
      <c r="AC285" s="1">
        <f>VLOOKUP(D285,Oct_FY2425_FTE!D:F,3,0)</f>
        <v>199</v>
      </c>
      <c r="AD285" s="1">
        <f t="shared" si="142"/>
        <v>0</v>
      </c>
    </row>
    <row r="286" spans="1:30" x14ac:dyDescent="0.25">
      <c r="A286" s="1" t="s">
        <v>471</v>
      </c>
      <c r="B286" s="1" t="s">
        <v>472</v>
      </c>
      <c r="C286" s="1" t="s">
        <v>473</v>
      </c>
      <c r="D286" s="27" t="s">
        <v>653</v>
      </c>
      <c r="E286" s="1" t="s">
        <v>632</v>
      </c>
      <c r="F286" s="1" t="s">
        <v>597</v>
      </c>
      <c r="O286" s="1">
        <v>11683.05</v>
      </c>
      <c r="P286" s="1">
        <f>ROUND(($AA286-SUM($O286:O286))/P$1,2)</f>
        <v>11683.05</v>
      </c>
      <c r="Q286" s="1">
        <f>ROUND(($AA286-SUM($O286:P286))/Q$1,2)</f>
        <v>11683.05</v>
      </c>
      <c r="R286" s="1">
        <f>ROUND(($AA286-SUM($O286:Q286))/R$1,2)</f>
        <v>11683.05</v>
      </c>
      <c r="S286" s="1">
        <f>ROUND(($AA286-SUM($O286:R286))/S$1,2)</f>
        <v>11683.05</v>
      </c>
      <c r="T286" s="1">
        <f>ROUND(($AA286-SUM($O286:S286))/T$1,2)</f>
        <v>11683.05</v>
      </c>
      <c r="U286" s="1">
        <f>ROUND(($AA286-SUM($O286:T286))/U$1,2)</f>
        <v>11683.05</v>
      </c>
      <c r="V286" s="1">
        <f>ROUND(($AA286-SUM($O286:U286))/V$1,2)</f>
        <v>11683.04</v>
      </c>
      <c r="W286" s="1">
        <f>ROUND(($AA286-SUM($O286:V286))/W$1,2)</f>
        <v>11683.05</v>
      </c>
      <c r="X286" s="1">
        <f>ROUND(($AA286-SUM($O286:W286))/X$1,2)</f>
        <v>11683.04</v>
      </c>
      <c r="Y286" s="1">
        <f>ROUND(($AA286-SUM($O286:X286))/Y$1,2)</f>
        <v>11683.05</v>
      </c>
      <c r="Z286" s="1">
        <f>ROUND(($AA286-SUM($O286:Y286))/Z$1,2)</f>
        <v>11683.04</v>
      </c>
      <c r="AA286" s="1">
        <f t="shared" si="136"/>
        <v>140196.57</v>
      </c>
      <c r="AB286" s="1">
        <f t="shared" si="137"/>
        <v>365</v>
      </c>
      <c r="AC286" s="1">
        <f>VLOOKUP(D286,Oct_FY2425_FTE!D:F,3,0)</f>
        <v>365</v>
      </c>
      <c r="AD286" s="1">
        <f t="shared" si="142"/>
        <v>0</v>
      </c>
    </row>
    <row r="287" spans="1:30" s="12" customFormat="1" x14ac:dyDescent="0.25">
      <c r="A287" s="12" t="s">
        <v>21</v>
      </c>
      <c r="B287" s="12" t="s">
        <v>472</v>
      </c>
      <c r="C287" s="12" t="s">
        <v>473</v>
      </c>
      <c r="E287" s="12" t="s">
        <v>22</v>
      </c>
      <c r="F287" s="35"/>
      <c r="J287" s="12" t="s">
        <v>471</v>
      </c>
      <c r="K287" s="16" t="str">
        <f>B287</f>
        <v>8001</v>
      </c>
      <c r="L287" s="12" t="s">
        <v>473</v>
      </c>
      <c r="M287" s="12" t="s">
        <v>649</v>
      </c>
      <c r="N287" s="12" t="s">
        <v>649</v>
      </c>
      <c r="O287" s="12">
        <v>630532.5199999999</v>
      </c>
      <c r="P287" s="12">
        <f t="shared" ref="P287:Y287" si="144">SUM(P243:P286)</f>
        <v>630532.49</v>
      </c>
      <c r="Q287" s="12">
        <f t="shared" si="144"/>
        <v>630532.53999999992</v>
      </c>
      <c r="R287" s="12">
        <f t="shared" si="144"/>
        <v>630532.43999999994</v>
      </c>
      <c r="S287" s="12">
        <f t="shared" si="144"/>
        <v>630532.55999999994</v>
      </c>
      <c r="T287" s="12">
        <f t="shared" si="144"/>
        <v>630532.41999999993</v>
      </c>
      <c r="U287" s="12">
        <f t="shared" si="144"/>
        <v>630532.61</v>
      </c>
      <c r="V287" s="12">
        <f t="shared" si="144"/>
        <v>630532.36</v>
      </c>
      <c r="W287" s="12">
        <f t="shared" si="144"/>
        <v>630532.65</v>
      </c>
      <c r="X287" s="12">
        <f t="shared" si="144"/>
        <v>630532.31000000006</v>
      </c>
      <c r="Y287" s="12">
        <f t="shared" si="144"/>
        <v>630532.66</v>
      </c>
      <c r="Z287" s="12">
        <f t="shared" ref="Z287" si="145">SUM(Z243:Z286)</f>
        <v>630532.30000000005</v>
      </c>
      <c r="AA287" s="12">
        <f>SUM(O287:Z287)</f>
        <v>7566389.8600000003</v>
      </c>
      <c r="AB287" s="8">
        <f>SUM(AB243:AB286)</f>
        <v>19699</v>
      </c>
      <c r="AC287" s="8">
        <f>SUM(AC243:AC286)</f>
        <v>19699</v>
      </c>
      <c r="AD287" s="12">
        <f>AA287-SUM(O287:Z287)</f>
        <v>0</v>
      </c>
    </row>
    <row r="289" spans="1:30" s="12" customFormat="1" ht="16.5" thickBot="1" x14ac:dyDescent="0.3">
      <c r="E289" s="12" t="s">
        <v>523</v>
      </c>
      <c r="F289" s="35"/>
      <c r="K289" s="16"/>
      <c r="O289" s="13">
        <v>3519969.3700000006</v>
      </c>
      <c r="P289" s="13">
        <f t="shared" ref="P289:AC289" si="146">P7+P14+P16+P19+P22+P32+P41+P47+P49+P103+P120+P122+P124+P130+P132+P142+P145+P34+P147+P157+P159+P162+P164+P166+P186+P194+P197+P201+P205+P207+P210+P212+P214+P217+P221+P223+P225+P227+P229+P232+P235+P242+P287+P188</f>
        <v>3519986.9200000004</v>
      </c>
      <c r="Q289" s="13">
        <f t="shared" si="146"/>
        <v>3519987.3900000006</v>
      </c>
      <c r="R289" s="13">
        <f t="shared" si="146"/>
        <v>3519986.7</v>
      </c>
      <c r="S289" s="13">
        <f t="shared" si="146"/>
        <v>3519987.5100000007</v>
      </c>
      <c r="T289" s="13">
        <f t="shared" si="146"/>
        <v>3519986.56</v>
      </c>
      <c r="U289" s="13">
        <f t="shared" si="146"/>
        <v>3519746.28</v>
      </c>
      <c r="V289" s="13">
        <f t="shared" si="146"/>
        <v>3519744.8300000005</v>
      </c>
      <c r="W289" s="13">
        <f t="shared" si="146"/>
        <v>3519746.4799999995</v>
      </c>
      <c r="X289" s="13">
        <f t="shared" si="146"/>
        <v>3519744.6100000003</v>
      </c>
      <c r="Y289" s="13">
        <f t="shared" si="146"/>
        <v>3519746.5500000003</v>
      </c>
      <c r="Z289" s="13">
        <f t="shared" si="146"/>
        <v>3514144.1300000008</v>
      </c>
      <c r="AA289" s="13">
        <f t="shared" si="146"/>
        <v>42232777.329999998</v>
      </c>
      <c r="AB289" s="13">
        <f t="shared" si="146"/>
        <v>109952.5</v>
      </c>
      <c r="AC289" s="13">
        <f t="shared" si="146"/>
        <v>120585.5</v>
      </c>
      <c r="AD289" s="12">
        <f>AA289-SUM(O289:Z289)</f>
        <v>0</v>
      </c>
    </row>
    <row r="290" spans="1:30" s="7" customFormat="1" ht="16.5" thickTop="1" x14ac:dyDescent="0.25">
      <c r="A290" s="1"/>
      <c r="B290" s="1"/>
      <c r="C290" s="1"/>
      <c r="D290" s="1"/>
      <c r="E290" s="9"/>
      <c r="F290" s="9"/>
      <c r="G290" s="9"/>
      <c r="H290" s="9"/>
      <c r="I290" s="9"/>
      <c r="J290" s="9"/>
      <c r="K290" s="17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1"/>
      <c r="AC290" s="1"/>
      <c r="AD290" s="1"/>
    </row>
    <row r="291" spans="1:30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18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>
        <f>+Oct_FY2425_FTE!F275</f>
        <v>120661.5</v>
      </c>
      <c r="AD291" s="7"/>
    </row>
    <row r="292" spans="1:30" x14ac:dyDescent="0.25">
      <c r="AC292" s="1">
        <f>+AC291-AC289</f>
        <v>76</v>
      </c>
    </row>
    <row r="293" spans="1:30" ht="16.5" thickBot="1" x14ac:dyDescent="0.3">
      <c r="Z293" s="10" t="s">
        <v>1108</v>
      </c>
      <c r="AA293" s="7">
        <f>+AA296+AA297</f>
        <v>42232780.354800083</v>
      </c>
      <c r="AB293" s="11">
        <f>ROUNDDOWN(AA293/AB289,4)</f>
        <v>384.10019999999997</v>
      </c>
      <c r="AC293" s="30"/>
    </row>
    <row r="294" spans="1:30" ht="16.5" thickTop="1" x14ac:dyDescent="0.25">
      <c r="Z294" s="20" t="s">
        <v>601</v>
      </c>
      <c r="AA294" s="19">
        <f>AA293-AA289</f>
        <v>3.0248000845313072</v>
      </c>
    </row>
    <row r="296" spans="1:30" x14ac:dyDescent="0.25">
      <c r="Z296" s="63" t="s">
        <v>1081</v>
      </c>
      <c r="AA296" s="1">
        <v>23523071.204800084</v>
      </c>
    </row>
    <row r="297" spans="1:30" x14ac:dyDescent="0.25">
      <c r="Z297" s="63" t="s">
        <v>1082</v>
      </c>
      <c r="AA297" s="1">
        <v>18709709.149999999</v>
      </c>
    </row>
  </sheetData>
  <autoFilter ref="A2:AE287" xr:uid="{00000000-0001-0000-0100-000000000000}"/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8EC72-978D-40FF-BD20-328CFA1B04A6}">
  <sheetPr filterMode="1"/>
  <dimension ref="A1:L294"/>
  <sheetViews>
    <sheetView zoomScale="104" zoomScaleNormal="104" workbookViewId="0">
      <selection activeCell="A13" sqref="A13:XFD13"/>
    </sheetView>
  </sheetViews>
  <sheetFormatPr defaultRowHeight="15.75" x14ac:dyDescent="0.25"/>
  <cols>
    <col min="1" max="1" width="4.375" bestFit="1" customWidth="1"/>
    <col min="2" max="2" width="12.25" bestFit="1" customWidth="1"/>
    <col min="3" max="3" width="27.125" bestFit="1" customWidth="1"/>
    <col min="4" max="4" width="11.75" bestFit="1" customWidth="1"/>
    <col min="5" max="5" width="46.375" bestFit="1" customWidth="1"/>
    <col min="6" max="6" width="12.125" style="29" bestFit="1" customWidth="1"/>
    <col min="7" max="7" width="19.125" bestFit="1" customWidth="1"/>
    <col min="8" max="8" width="13.375" bestFit="1" customWidth="1"/>
    <col min="9" max="9" width="13.625" bestFit="1" customWidth="1"/>
    <col min="10" max="10" width="19.25" bestFit="1" customWidth="1"/>
    <col min="11" max="11" width="15" bestFit="1" customWidth="1"/>
    <col min="12" max="13" width="14.875" bestFit="1" customWidth="1"/>
    <col min="14" max="14" width="28" bestFit="1" customWidth="1"/>
    <col min="15" max="15" width="19.125" bestFit="1" customWidth="1"/>
    <col min="18" max="18" width="22.625" bestFit="1" customWidth="1"/>
    <col min="34" max="34" width="10.5" bestFit="1" customWidth="1"/>
    <col min="35" max="35" width="26.25" bestFit="1" customWidth="1"/>
    <col min="36" max="36" width="16.875" bestFit="1" customWidth="1"/>
    <col min="39" max="39" width="23.25" bestFit="1" customWidth="1"/>
    <col min="72" max="72" width="18" bestFit="1" customWidth="1"/>
    <col min="73" max="73" width="26.25" bestFit="1" customWidth="1"/>
    <col min="74" max="74" width="11" bestFit="1" customWidth="1"/>
    <col min="75" max="75" width="10.375" bestFit="1" customWidth="1"/>
    <col min="76" max="76" width="18.5" bestFit="1" customWidth="1"/>
    <col min="77" max="77" width="16.25" bestFit="1" customWidth="1"/>
    <col min="79" max="79" width="20.5" bestFit="1" customWidth="1"/>
    <col min="80" max="80" width="25.5" bestFit="1" customWidth="1"/>
    <col min="81" max="81" width="22.625" bestFit="1" customWidth="1"/>
    <col min="82" max="82" width="29.75" bestFit="1" customWidth="1"/>
    <col min="83" max="83" width="11.875" bestFit="1" customWidth="1"/>
    <col min="84" max="84" width="24.375" bestFit="1" customWidth="1"/>
    <col min="85" max="85" width="16.875" bestFit="1" customWidth="1"/>
    <col min="86" max="86" width="11.875" bestFit="1" customWidth="1"/>
    <col min="87" max="87" width="27.625" bestFit="1" customWidth="1"/>
    <col min="88" max="88" width="24.75" bestFit="1" customWidth="1"/>
  </cols>
  <sheetData>
    <row r="1" spans="1:9" x14ac:dyDescent="0.25">
      <c r="A1" s="54" t="s">
        <v>679</v>
      </c>
      <c r="B1" s="54" t="s">
        <v>1</v>
      </c>
      <c r="C1" s="54" t="s">
        <v>680</v>
      </c>
      <c r="D1" s="54" t="s">
        <v>3</v>
      </c>
      <c r="E1" s="54" t="s">
        <v>663</v>
      </c>
      <c r="F1" s="54" t="s">
        <v>681</v>
      </c>
      <c r="G1" s="54" t="s">
        <v>664</v>
      </c>
    </row>
    <row r="2" spans="1:9" hidden="1" x14ac:dyDescent="0.25">
      <c r="A2" s="55">
        <v>2025</v>
      </c>
      <c r="B2" s="56" t="s">
        <v>12</v>
      </c>
      <c r="C2" s="56" t="s">
        <v>682</v>
      </c>
      <c r="D2" s="56" t="s">
        <v>17</v>
      </c>
      <c r="E2" s="56" t="s">
        <v>683</v>
      </c>
      <c r="F2" s="60">
        <v>1569</v>
      </c>
      <c r="G2" s="56" t="s">
        <v>665</v>
      </c>
      <c r="H2" s="29" t="e">
        <f>VLOOKUP(D2,'FY25-26 Distribution'!D:AC,27,0)</f>
        <v>#REF!</v>
      </c>
    </row>
    <row r="3" spans="1:9" hidden="1" x14ac:dyDescent="0.25">
      <c r="A3" s="55">
        <v>2025</v>
      </c>
      <c r="B3" s="56" t="s">
        <v>12</v>
      </c>
      <c r="C3" s="56" t="s">
        <v>682</v>
      </c>
      <c r="D3" s="56" t="s">
        <v>524</v>
      </c>
      <c r="E3" s="56" t="s">
        <v>684</v>
      </c>
      <c r="F3" s="60">
        <v>184</v>
      </c>
      <c r="G3" s="56" t="s">
        <v>665</v>
      </c>
      <c r="H3" s="29" t="e">
        <f>VLOOKUP(D3,'FY25-26 Distribution'!D:AC,27,0)</f>
        <v>#REF!</v>
      </c>
    </row>
    <row r="4" spans="1:9" hidden="1" x14ac:dyDescent="0.25">
      <c r="A4" s="55">
        <v>2025</v>
      </c>
      <c r="B4" s="56" t="s">
        <v>12</v>
      </c>
      <c r="C4" s="56" t="s">
        <v>682</v>
      </c>
      <c r="D4" s="56" t="s">
        <v>15</v>
      </c>
      <c r="E4" s="56" t="s">
        <v>685</v>
      </c>
      <c r="F4" s="60">
        <v>1478</v>
      </c>
      <c r="G4" s="56" t="s">
        <v>665</v>
      </c>
      <c r="H4" s="29" t="e">
        <f>VLOOKUP(D4,'FY25-26 Distribution'!D:AC,27,0)</f>
        <v>#REF!</v>
      </c>
    </row>
    <row r="5" spans="1:9" hidden="1" x14ac:dyDescent="0.25">
      <c r="A5" s="55">
        <v>2025</v>
      </c>
      <c r="B5" s="56" t="s">
        <v>12</v>
      </c>
      <c r="C5" s="56" t="s">
        <v>682</v>
      </c>
      <c r="D5" s="56" t="s">
        <v>19</v>
      </c>
      <c r="E5" s="56" t="s">
        <v>686</v>
      </c>
      <c r="F5" s="60">
        <v>539</v>
      </c>
      <c r="G5" s="56" t="s">
        <v>665</v>
      </c>
      <c r="H5" s="29" t="e">
        <f>VLOOKUP(D5,'FY25-26 Distribution'!D:AC,27,0)</f>
        <v>#REF!</v>
      </c>
    </row>
    <row r="6" spans="1:9" hidden="1" x14ac:dyDescent="0.25">
      <c r="A6" s="55">
        <v>2025</v>
      </c>
      <c r="B6" s="56" t="s">
        <v>26</v>
      </c>
      <c r="C6" s="56" t="s">
        <v>687</v>
      </c>
      <c r="D6" s="56" t="s">
        <v>28</v>
      </c>
      <c r="E6" s="56" t="s">
        <v>688</v>
      </c>
      <c r="F6" s="60">
        <v>518</v>
      </c>
      <c r="G6" s="56" t="s">
        <v>665</v>
      </c>
      <c r="H6" s="29" t="e">
        <f>VLOOKUP(D6,'FY25-26 Distribution'!D:AC,27,0)</f>
        <v>#REF!</v>
      </c>
    </row>
    <row r="7" spans="1:9" hidden="1" x14ac:dyDescent="0.25">
      <c r="A7" s="55">
        <v>2025</v>
      </c>
      <c r="B7" s="56" t="s">
        <v>26</v>
      </c>
      <c r="C7" s="56" t="s">
        <v>687</v>
      </c>
      <c r="D7" s="56" t="s">
        <v>30</v>
      </c>
      <c r="E7" s="56" t="s">
        <v>689</v>
      </c>
      <c r="F7" s="60">
        <v>1210</v>
      </c>
      <c r="G7" s="56" t="s">
        <v>665</v>
      </c>
      <c r="H7" s="29" t="e">
        <f>VLOOKUP(D7,'FY25-26 Distribution'!D:AC,27,0)</f>
        <v>#REF!</v>
      </c>
    </row>
    <row r="8" spans="1:9" hidden="1" x14ac:dyDescent="0.25">
      <c r="A8" s="55">
        <v>2025</v>
      </c>
      <c r="B8" s="56" t="s">
        <v>26</v>
      </c>
      <c r="C8" s="56" t="s">
        <v>687</v>
      </c>
      <c r="D8" s="56" t="s">
        <v>32</v>
      </c>
      <c r="E8" s="56" t="s">
        <v>690</v>
      </c>
      <c r="F8" s="60">
        <v>593</v>
      </c>
      <c r="G8" s="56" t="s">
        <v>665</v>
      </c>
      <c r="H8" s="29" t="e">
        <f>VLOOKUP(D8,'FY25-26 Distribution'!D:AC,27,0)</f>
        <v>#REF!</v>
      </c>
    </row>
    <row r="9" spans="1:9" hidden="1" x14ac:dyDescent="0.25">
      <c r="A9" s="55">
        <v>2025</v>
      </c>
      <c r="B9" s="56" t="s">
        <v>26</v>
      </c>
      <c r="C9" s="56" t="s">
        <v>687</v>
      </c>
      <c r="D9" s="56" t="s">
        <v>34</v>
      </c>
      <c r="E9" s="56" t="s">
        <v>691</v>
      </c>
      <c r="F9" s="60">
        <v>760</v>
      </c>
      <c r="G9" s="56" t="s">
        <v>665</v>
      </c>
      <c r="H9" s="29" t="e">
        <f>VLOOKUP(D9,'FY25-26 Distribution'!D:AC,27,0)</f>
        <v>#REF!</v>
      </c>
    </row>
    <row r="10" spans="1:9" hidden="1" x14ac:dyDescent="0.25">
      <c r="A10" s="55">
        <v>2025</v>
      </c>
      <c r="B10" s="56" t="s">
        <v>26</v>
      </c>
      <c r="C10" s="56" t="s">
        <v>687</v>
      </c>
      <c r="D10" s="56" t="s">
        <v>36</v>
      </c>
      <c r="E10" s="56" t="s">
        <v>692</v>
      </c>
      <c r="F10" s="60">
        <v>758</v>
      </c>
      <c r="G10" s="56" t="s">
        <v>665</v>
      </c>
      <c r="H10" s="29" t="e">
        <f>VLOOKUP(D10,'FY25-26 Distribution'!D:AC,27,0)</f>
        <v>#REF!</v>
      </c>
    </row>
    <row r="11" spans="1:9" hidden="1" x14ac:dyDescent="0.25">
      <c r="A11" s="55">
        <v>2025</v>
      </c>
      <c r="B11" s="56" t="s">
        <v>26</v>
      </c>
      <c r="C11" s="56" t="s">
        <v>687</v>
      </c>
      <c r="D11" s="56" t="s">
        <v>667</v>
      </c>
      <c r="E11" s="56" t="s">
        <v>668</v>
      </c>
      <c r="F11" s="60">
        <v>420</v>
      </c>
      <c r="G11" s="56" t="s">
        <v>665</v>
      </c>
      <c r="H11" s="29" t="e">
        <f>VLOOKUP(D11,'FY25-26 Distribution'!D:AC,27,0)</f>
        <v>#REF!</v>
      </c>
      <c r="I11" s="33"/>
    </row>
    <row r="12" spans="1:9" hidden="1" x14ac:dyDescent="0.25">
      <c r="A12" s="55">
        <v>2025</v>
      </c>
      <c r="B12" s="56" t="s">
        <v>1009</v>
      </c>
      <c r="C12" s="56" t="s">
        <v>1028</v>
      </c>
      <c r="D12" s="56" t="s">
        <v>1010</v>
      </c>
      <c r="E12" s="56" t="s">
        <v>1011</v>
      </c>
      <c r="F12" s="60">
        <v>495</v>
      </c>
      <c r="G12" s="56" t="s">
        <v>665</v>
      </c>
      <c r="H12" s="29" t="e">
        <f>VLOOKUP(D12,'FY25-26 Distribution'!D:AC,27,0)</f>
        <v>#REF!</v>
      </c>
    </row>
    <row r="13" spans="1:9" hidden="1" x14ac:dyDescent="0.25">
      <c r="A13" s="55">
        <v>2025</v>
      </c>
      <c r="B13" s="56" t="s">
        <v>42</v>
      </c>
      <c r="C13" s="56" t="s">
        <v>693</v>
      </c>
      <c r="D13" s="56" t="s">
        <v>44</v>
      </c>
      <c r="E13" s="56" t="s">
        <v>695</v>
      </c>
      <c r="F13" s="60">
        <v>594</v>
      </c>
      <c r="G13" s="56" t="s">
        <v>665</v>
      </c>
      <c r="H13" s="29" t="e">
        <f>VLOOKUP(D13,'FY25-26 Distribution'!D:AC,27,0)</f>
        <v>#REF!</v>
      </c>
    </row>
    <row r="14" spans="1:9" hidden="1" x14ac:dyDescent="0.25">
      <c r="A14" s="55">
        <v>2025</v>
      </c>
      <c r="B14" s="56" t="s">
        <v>42</v>
      </c>
      <c r="C14" s="56" t="s">
        <v>693</v>
      </c>
      <c r="D14" s="56" t="s">
        <v>525</v>
      </c>
      <c r="E14" s="56" t="s">
        <v>696</v>
      </c>
      <c r="F14" s="60">
        <v>539</v>
      </c>
      <c r="G14" s="56" t="s">
        <v>665</v>
      </c>
      <c r="H14" s="29" t="e">
        <f>VLOOKUP(D14,'FY25-26 Distribution'!D:AC,27,0)</f>
        <v>#REF!</v>
      </c>
    </row>
    <row r="15" spans="1:9" hidden="1" x14ac:dyDescent="0.25">
      <c r="A15" s="55">
        <v>2025</v>
      </c>
      <c r="B15" s="56" t="s">
        <v>49</v>
      </c>
      <c r="C15" s="56" t="s">
        <v>697</v>
      </c>
      <c r="D15" s="56" t="s">
        <v>51</v>
      </c>
      <c r="E15" s="56" t="s">
        <v>698</v>
      </c>
      <c r="F15" s="60">
        <v>455</v>
      </c>
      <c r="G15" s="56" t="s">
        <v>665</v>
      </c>
      <c r="H15" s="29" t="e">
        <f>VLOOKUP(D15,'FY25-26 Distribution'!D:AC,27,0)</f>
        <v>#REF!</v>
      </c>
    </row>
    <row r="16" spans="1:9" hidden="1" x14ac:dyDescent="0.25">
      <c r="A16" s="55">
        <v>2025</v>
      </c>
      <c r="B16" s="56" t="s">
        <v>49</v>
      </c>
      <c r="C16" s="56" t="s">
        <v>697</v>
      </c>
      <c r="D16" s="56" t="s">
        <v>53</v>
      </c>
      <c r="E16" s="56" t="s">
        <v>699</v>
      </c>
      <c r="F16" s="60">
        <v>467</v>
      </c>
      <c r="G16" s="56" t="s">
        <v>665</v>
      </c>
      <c r="H16" s="29" t="e">
        <f>VLOOKUP(D16,'FY25-26 Distribution'!D:AC,27,0)</f>
        <v>#REF!</v>
      </c>
    </row>
    <row r="17" spans="1:9" hidden="1" x14ac:dyDescent="0.25">
      <c r="A17" s="55">
        <v>2025</v>
      </c>
      <c r="B17" s="56" t="s">
        <v>57</v>
      </c>
      <c r="C17" s="56" t="s">
        <v>700</v>
      </c>
      <c r="D17" s="56" t="s">
        <v>637</v>
      </c>
      <c r="E17" s="56" t="s">
        <v>702</v>
      </c>
      <c r="F17" s="60">
        <v>448</v>
      </c>
      <c r="G17" s="56" t="s">
        <v>665</v>
      </c>
      <c r="H17" s="29" t="e">
        <f>VLOOKUP(D17,'FY25-26 Distribution'!D:AC,27,0)</f>
        <v>#REF!</v>
      </c>
    </row>
    <row r="18" spans="1:9" hidden="1" x14ac:dyDescent="0.25">
      <c r="A18" s="55">
        <v>2025</v>
      </c>
      <c r="B18" s="56" t="s">
        <v>57</v>
      </c>
      <c r="C18" s="56" t="s">
        <v>700</v>
      </c>
      <c r="D18" s="56" t="s">
        <v>62</v>
      </c>
      <c r="E18" s="56" t="s">
        <v>703</v>
      </c>
      <c r="F18" s="60">
        <v>384</v>
      </c>
      <c r="G18" s="56" t="s">
        <v>665</v>
      </c>
      <c r="H18" s="29" t="e">
        <f>VLOOKUP(D18,'FY25-26 Distribution'!D:AC,27,0)</f>
        <v>#REF!</v>
      </c>
    </row>
    <row r="19" spans="1:9" hidden="1" x14ac:dyDescent="0.25">
      <c r="A19" s="55">
        <v>2025</v>
      </c>
      <c r="B19" s="56" t="s">
        <v>57</v>
      </c>
      <c r="C19" s="56" t="s">
        <v>700</v>
      </c>
      <c r="D19" s="56" t="s">
        <v>59</v>
      </c>
      <c r="E19" s="56" t="s">
        <v>704</v>
      </c>
      <c r="F19" s="60">
        <v>536</v>
      </c>
      <c r="G19" s="56" t="s">
        <v>665</v>
      </c>
      <c r="H19" s="29" t="e">
        <f>VLOOKUP(D19,'FY25-26 Distribution'!D:AC,27,0)</f>
        <v>#REF!</v>
      </c>
    </row>
    <row r="20" spans="1:9" hidden="1" x14ac:dyDescent="0.25">
      <c r="A20" s="55">
        <v>2025</v>
      </c>
      <c r="B20" s="56" t="s">
        <v>57</v>
      </c>
      <c r="C20" s="56" t="s">
        <v>700</v>
      </c>
      <c r="D20" s="56" t="s">
        <v>64</v>
      </c>
      <c r="E20" s="56" t="s">
        <v>705</v>
      </c>
      <c r="F20" s="60">
        <v>800</v>
      </c>
      <c r="G20" s="56" t="s">
        <v>665</v>
      </c>
      <c r="H20" s="29" t="e">
        <f>VLOOKUP(D20,'FY25-26 Distribution'!D:AC,27,0)</f>
        <v>#REF!</v>
      </c>
    </row>
    <row r="21" spans="1:9" hidden="1" x14ac:dyDescent="0.25">
      <c r="A21" s="55">
        <v>2025</v>
      </c>
      <c r="B21" s="56" t="s">
        <v>57</v>
      </c>
      <c r="C21" s="56" t="s">
        <v>700</v>
      </c>
      <c r="D21" s="56" t="s">
        <v>66</v>
      </c>
      <c r="E21" s="56" t="s">
        <v>706</v>
      </c>
      <c r="F21" s="60">
        <v>1004</v>
      </c>
      <c r="G21" s="56" t="s">
        <v>665</v>
      </c>
      <c r="H21" s="29" t="e">
        <f>VLOOKUP(D21,'FY25-26 Distribution'!D:AC,27,0)</f>
        <v>#REF!</v>
      </c>
    </row>
    <row r="22" spans="1:9" hidden="1" x14ac:dyDescent="0.25">
      <c r="A22" s="55">
        <v>2025</v>
      </c>
      <c r="B22" s="56" t="s">
        <v>57</v>
      </c>
      <c r="C22" s="56" t="s">
        <v>700</v>
      </c>
      <c r="D22" s="56" t="s">
        <v>962</v>
      </c>
      <c r="E22" s="56" t="s">
        <v>963</v>
      </c>
      <c r="F22" s="60">
        <v>431</v>
      </c>
      <c r="G22" s="56" t="s">
        <v>665</v>
      </c>
      <c r="H22" s="29" t="e">
        <f>VLOOKUP(D22,'FY25-26 Distribution'!D:AC,27,0)</f>
        <v>#REF!</v>
      </c>
    </row>
    <row r="23" spans="1:9" hidden="1" x14ac:dyDescent="0.25">
      <c r="A23" s="55">
        <v>2025</v>
      </c>
      <c r="B23" s="56" t="s">
        <v>57</v>
      </c>
      <c r="C23" s="56" t="s">
        <v>700</v>
      </c>
      <c r="D23" s="56" t="s">
        <v>526</v>
      </c>
      <c r="E23" s="56" t="s">
        <v>707</v>
      </c>
      <c r="F23" s="60">
        <v>640</v>
      </c>
      <c r="G23" s="56" t="s">
        <v>665</v>
      </c>
      <c r="H23" s="29" t="e">
        <f>VLOOKUP(D23,'FY25-26 Distribution'!D:AC,27,0)</f>
        <v>#REF!</v>
      </c>
    </row>
    <row r="24" spans="1:9" hidden="1" x14ac:dyDescent="0.25">
      <c r="A24" s="55">
        <v>2025</v>
      </c>
      <c r="B24" s="56" t="s">
        <v>57</v>
      </c>
      <c r="C24" s="56" t="s">
        <v>700</v>
      </c>
      <c r="D24" s="56" t="s">
        <v>591</v>
      </c>
      <c r="E24" s="56" t="s">
        <v>708</v>
      </c>
      <c r="F24" s="60">
        <v>576</v>
      </c>
      <c r="G24" s="56" t="s">
        <v>665</v>
      </c>
      <c r="H24" s="29" t="e">
        <f>VLOOKUP(D24,'FY25-26 Distribution'!D:AC,27,0)</f>
        <v>#REF!</v>
      </c>
    </row>
    <row r="25" spans="1:9" hidden="1" x14ac:dyDescent="0.25">
      <c r="A25" s="55">
        <v>2025</v>
      </c>
      <c r="B25" s="56" t="s">
        <v>57</v>
      </c>
      <c r="C25" s="56" t="s">
        <v>700</v>
      </c>
      <c r="D25" s="56" t="s">
        <v>71</v>
      </c>
      <c r="E25" s="56" t="s">
        <v>709</v>
      </c>
      <c r="F25" s="60">
        <v>379</v>
      </c>
      <c r="G25" s="56" t="s">
        <v>665</v>
      </c>
      <c r="H25" s="29" t="e">
        <f>VLOOKUP(D25,'FY25-26 Distribution'!D:AC,27,0)</f>
        <v>#REF!</v>
      </c>
    </row>
    <row r="26" spans="1:9" hidden="1" x14ac:dyDescent="0.25">
      <c r="A26" s="55">
        <v>2025</v>
      </c>
      <c r="B26" s="56" t="s">
        <v>57</v>
      </c>
      <c r="C26" s="56" t="s">
        <v>700</v>
      </c>
      <c r="D26" s="56" t="s">
        <v>527</v>
      </c>
      <c r="E26" s="56" t="s">
        <v>710</v>
      </c>
      <c r="F26" s="60">
        <v>689</v>
      </c>
      <c r="G26" s="56" t="s">
        <v>665</v>
      </c>
      <c r="H26" s="29" t="e">
        <f>VLOOKUP(D26,'FY25-26 Distribution'!D:AC,27,0)</f>
        <v>#REF!</v>
      </c>
    </row>
    <row r="27" spans="1:9" hidden="1" x14ac:dyDescent="0.25">
      <c r="A27" s="55">
        <v>2025</v>
      </c>
      <c r="B27" s="56" t="s">
        <v>585</v>
      </c>
      <c r="C27" s="56" t="s">
        <v>711</v>
      </c>
      <c r="D27" s="56" t="s">
        <v>528</v>
      </c>
      <c r="E27" s="56" t="s">
        <v>712</v>
      </c>
      <c r="F27" s="60">
        <v>110</v>
      </c>
      <c r="G27" s="56" t="s">
        <v>665</v>
      </c>
      <c r="H27" s="29" t="e">
        <f>VLOOKUP(D27,'FY25-26 Distribution'!D:AC,27,0)</f>
        <v>#REF!</v>
      </c>
    </row>
    <row r="28" spans="1:9" hidden="1" x14ac:dyDescent="0.25">
      <c r="A28" s="55">
        <v>2025</v>
      </c>
      <c r="B28" s="56" t="s">
        <v>82</v>
      </c>
      <c r="C28" s="56" t="s">
        <v>713</v>
      </c>
      <c r="D28" s="56" t="s">
        <v>84</v>
      </c>
      <c r="E28" s="56" t="s">
        <v>714</v>
      </c>
      <c r="F28" s="60">
        <v>581</v>
      </c>
      <c r="G28" s="56" t="s">
        <v>665</v>
      </c>
      <c r="H28" s="29" t="e">
        <f>VLOOKUP(D28,'FY25-26 Distribution'!D:AC,27,0)</f>
        <v>#REF!</v>
      </c>
      <c r="I28" s="36"/>
    </row>
    <row r="29" spans="1:9" hidden="1" x14ac:dyDescent="0.25">
      <c r="A29" s="55">
        <v>2025</v>
      </c>
      <c r="B29" s="56" t="s">
        <v>82</v>
      </c>
      <c r="C29" s="56" t="s">
        <v>713</v>
      </c>
      <c r="D29" s="56" t="s">
        <v>86</v>
      </c>
      <c r="E29" s="56" t="s">
        <v>715</v>
      </c>
      <c r="F29" s="60">
        <v>244</v>
      </c>
      <c r="G29" s="56" t="s">
        <v>665</v>
      </c>
      <c r="H29" s="29" t="e">
        <f>VLOOKUP(D29,'FY25-26 Distribution'!D:AC,27,0)</f>
        <v>#REF!</v>
      </c>
      <c r="I29" s="36"/>
    </row>
    <row r="30" spans="1:9" hidden="1" x14ac:dyDescent="0.25">
      <c r="A30" s="55">
        <v>2025</v>
      </c>
      <c r="B30" s="56" t="s">
        <v>82</v>
      </c>
      <c r="C30" s="56" t="s">
        <v>713</v>
      </c>
      <c r="D30" s="56" t="s">
        <v>88</v>
      </c>
      <c r="E30" s="56" t="s">
        <v>716</v>
      </c>
      <c r="F30" s="60">
        <v>676</v>
      </c>
      <c r="G30" s="56" t="s">
        <v>665</v>
      </c>
      <c r="H30" s="29" t="e">
        <f>VLOOKUP(D30,'FY25-26 Distribution'!D:AC,27,0)</f>
        <v>#REF!</v>
      </c>
      <c r="I30" s="36"/>
    </row>
    <row r="31" spans="1:9" hidden="1" x14ac:dyDescent="0.25">
      <c r="A31" s="55">
        <v>2025</v>
      </c>
      <c r="B31" s="56" t="s">
        <v>82</v>
      </c>
      <c r="C31" s="56" t="s">
        <v>713</v>
      </c>
      <c r="D31" s="56" t="s">
        <v>90</v>
      </c>
      <c r="E31" s="56" t="s">
        <v>717</v>
      </c>
      <c r="F31" s="60">
        <v>600</v>
      </c>
      <c r="G31" s="56" t="s">
        <v>665</v>
      </c>
      <c r="H31" s="29" t="e">
        <f>VLOOKUP(D31,'FY25-26 Distribution'!D:AC,27,0)</f>
        <v>#REF!</v>
      </c>
      <c r="I31" s="36"/>
    </row>
    <row r="32" spans="1:9" hidden="1" x14ac:dyDescent="0.25">
      <c r="A32" s="55">
        <v>2025</v>
      </c>
      <c r="B32" s="56" t="s">
        <v>82</v>
      </c>
      <c r="C32" s="56" t="s">
        <v>713</v>
      </c>
      <c r="D32" s="56" t="s">
        <v>91</v>
      </c>
      <c r="E32" s="56" t="s">
        <v>718</v>
      </c>
      <c r="F32" s="60">
        <v>228</v>
      </c>
      <c r="G32" s="56" t="s">
        <v>665</v>
      </c>
      <c r="H32" s="29" t="e">
        <f>VLOOKUP(D32,'FY25-26 Distribution'!D:AC,27,0)</f>
        <v>#REF!</v>
      </c>
      <c r="I32" s="36"/>
    </row>
    <row r="33" spans="1:9" hidden="1" x14ac:dyDescent="0.25">
      <c r="A33" s="55">
        <v>2025</v>
      </c>
      <c r="B33" s="56" t="s">
        <v>82</v>
      </c>
      <c r="C33" s="56" t="s">
        <v>713</v>
      </c>
      <c r="D33" s="56" t="s">
        <v>93</v>
      </c>
      <c r="E33" s="56" t="s">
        <v>1043</v>
      </c>
      <c r="F33" s="60">
        <v>880</v>
      </c>
      <c r="G33" s="56" t="s">
        <v>665</v>
      </c>
      <c r="H33" s="29" t="e">
        <f>VLOOKUP(D33,'FY25-26 Distribution'!D:AC,27,0)</f>
        <v>#REF!</v>
      </c>
      <c r="I33" s="36"/>
    </row>
    <row r="34" spans="1:9" hidden="1" x14ac:dyDescent="0.25">
      <c r="A34" s="55">
        <v>2025</v>
      </c>
      <c r="B34" s="56" t="s">
        <v>96</v>
      </c>
      <c r="C34" s="56" t="s">
        <v>719</v>
      </c>
      <c r="D34" s="56" t="s">
        <v>98</v>
      </c>
      <c r="E34" s="56" t="s">
        <v>720</v>
      </c>
      <c r="F34" s="60">
        <v>105</v>
      </c>
      <c r="G34" s="56" t="s">
        <v>665</v>
      </c>
      <c r="H34" s="29" t="e">
        <f>VLOOKUP(D34,'FY25-26 Distribution'!D:AC,27,0)</f>
        <v>#REF!</v>
      </c>
      <c r="I34" s="36"/>
    </row>
    <row r="35" spans="1:9" hidden="1" x14ac:dyDescent="0.25">
      <c r="A35" s="55">
        <v>2025</v>
      </c>
      <c r="B35" s="56" t="s">
        <v>96</v>
      </c>
      <c r="C35" s="56" t="s">
        <v>719</v>
      </c>
      <c r="D35" s="56" t="s">
        <v>102</v>
      </c>
      <c r="E35" s="56" t="s">
        <v>721</v>
      </c>
      <c r="F35" s="60">
        <v>104.5</v>
      </c>
      <c r="G35" s="56" t="s">
        <v>665</v>
      </c>
      <c r="H35" s="29" t="e">
        <f>VLOOKUP(D35,'FY25-26 Distribution'!D:AC,27,0)</f>
        <v>#REF!</v>
      </c>
      <c r="I35" s="36"/>
    </row>
    <row r="36" spans="1:9" hidden="1" x14ac:dyDescent="0.25">
      <c r="A36" s="55">
        <v>2025</v>
      </c>
      <c r="B36" s="56" t="s">
        <v>96</v>
      </c>
      <c r="C36" s="56" t="s">
        <v>719</v>
      </c>
      <c r="D36" s="56" t="s">
        <v>100</v>
      </c>
      <c r="E36" s="56" t="s">
        <v>722</v>
      </c>
      <c r="F36" s="60">
        <v>358</v>
      </c>
      <c r="G36" s="56" t="s">
        <v>665</v>
      </c>
      <c r="H36" s="29" t="e">
        <f>VLOOKUP(D36,'FY25-26 Distribution'!D:AC,27,0)</f>
        <v>#REF!</v>
      </c>
    </row>
    <row r="37" spans="1:9" hidden="1" x14ac:dyDescent="0.25">
      <c r="A37" s="55">
        <v>2025</v>
      </c>
      <c r="B37" s="56" t="s">
        <v>96</v>
      </c>
      <c r="C37" s="56" t="s">
        <v>719</v>
      </c>
      <c r="D37" s="56" t="s">
        <v>104</v>
      </c>
      <c r="E37" s="56" t="s">
        <v>723</v>
      </c>
      <c r="F37" s="60">
        <v>1446</v>
      </c>
      <c r="G37" s="56" t="s">
        <v>665</v>
      </c>
      <c r="H37" s="29" t="e">
        <f>VLOOKUP(D37,'FY25-26 Distribution'!D:AC,27,0)</f>
        <v>#REF!</v>
      </c>
    </row>
    <row r="38" spans="1:9" hidden="1" x14ac:dyDescent="0.25">
      <c r="A38" s="55">
        <v>2025</v>
      </c>
      <c r="B38" s="56" t="s">
        <v>96</v>
      </c>
      <c r="C38" s="56" t="s">
        <v>719</v>
      </c>
      <c r="D38" s="56" t="s">
        <v>106</v>
      </c>
      <c r="E38" s="56" t="s">
        <v>724</v>
      </c>
      <c r="F38" s="60">
        <v>366</v>
      </c>
      <c r="G38" s="56" t="s">
        <v>665</v>
      </c>
      <c r="H38" s="29" t="e">
        <f>VLOOKUP(D38,'FY25-26 Distribution'!D:AC,27,0)</f>
        <v>#REF!</v>
      </c>
    </row>
    <row r="39" spans="1:9" hidden="1" x14ac:dyDescent="0.25">
      <c r="A39" s="55">
        <v>2025</v>
      </c>
      <c r="B39" s="56" t="s">
        <v>111</v>
      </c>
      <c r="C39" s="56" t="s">
        <v>725</v>
      </c>
      <c r="D39" s="56" t="s">
        <v>113</v>
      </c>
      <c r="E39" s="56" t="s">
        <v>726</v>
      </c>
      <c r="F39" s="60">
        <v>69</v>
      </c>
      <c r="G39" s="56" t="s">
        <v>665</v>
      </c>
      <c r="H39" s="29" t="e">
        <f>VLOOKUP(D39,'FY25-26 Distribution'!D:AC,27,0)</f>
        <v>#REF!</v>
      </c>
    </row>
    <row r="40" spans="1:9" hidden="1" x14ac:dyDescent="0.25">
      <c r="A40" s="55">
        <v>2025</v>
      </c>
      <c r="B40" s="56" t="s">
        <v>117</v>
      </c>
      <c r="C40" s="56" t="s">
        <v>727</v>
      </c>
      <c r="D40" s="56" t="s">
        <v>122</v>
      </c>
      <c r="E40" s="56" t="s">
        <v>728</v>
      </c>
      <c r="F40" s="60">
        <v>156</v>
      </c>
      <c r="G40" s="56" t="s">
        <v>665</v>
      </c>
      <c r="H40" s="29" t="e">
        <f>VLOOKUP(D40,'FY25-26 Distribution'!D:AC,27,0)</f>
        <v>#REF!</v>
      </c>
    </row>
    <row r="41" spans="1:9" hidden="1" x14ac:dyDescent="0.25">
      <c r="A41" s="55">
        <v>2025</v>
      </c>
      <c r="B41" s="56" t="s">
        <v>117</v>
      </c>
      <c r="C41" s="56" t="s">
        <v>727</v>
      </c>
      <c r="D41" s="56" t="s">
        <v>120</v>
      </c>
      <c r="E41" s="56" t="s">
        <v>729</v>
      </c>
      <c r="F41" s="60">
        <v>124</v>
      </c>
      <c r="G41" s="56" t="s">
        <v>665</v>
      </c>
      <c r="H41" s="29" t="e">
        <f>VLOOKUP(D41,'FY25-26 Distribution'!D:AC,27,0)</f>
        <v>#REF!</v>
      </c>
    </row>
    <row r="42" spans="1:9" hidden="1" x14ac:dyDescent="0.25">
      <c r="A42" s="55">
        <v>2025</v>
      </c>
      <c r="B42" s="56" t="s">
        <v>117</v>
      </c>
      <c r="C42" s="56" t="s">
        <v>727</v>
      </c>
      <c r="D42" s="56" t="s">
        <v>547</v>
      </c>
      <c r="E42" s="56" t="s">
        <v>996</v>
      </c>
      <c r="F42" s="60">
        <v>291</v>
      </c>
      <c r="G42" s="56" t="s">
        <v>665</v>
      </c>
      <c r="H42" s="29" t="e">
        <f>VLOOKUP(D42,'FY25-26 Distribution'!D:AC,27,0)</f>
        <v>#REF!</v>
      </c>
    </row>
    <row r="43" spans="1:9" hidden="1" x14ac:dyDescent="0.25">
      <c r="A43" s="55">
        <v>2025</v>
      </c>
      <c r="B43" s="56" t="s">
        <v>117</v>
      </c>
      <c r="C43" s="56" t="s">
        <v>727</v>
      </c>
      <c r="D43" s="56" t="s">
        <v>538</v>
      </c>
      <c r="E43" s="56" t="s">
        <v>730</v>
      </c>
      <c r="F43" s="60">
        <v>555</v>
      </c>
      <c r="G43" s="56" t="s">
        <v>665</v>
      </c>
      <c r="H43" s="29" t="e">
        <f>VLOOKUP(D43,'FY25-26 Distribution'!D:AC,27,0)</f>
        <v>#REF!</v>
      </c>
    </row>
    <row r="44" spans="1:9" hidden="1" x14ac:dyDescent="0.25">
      <c r="A44" s="55">
        <v>2025</v>
      </c>
      <c r="B44" s="56" t="s">
        <v>117</v>
      </c>
      <c r="C44" s="56" t="s">
        <v>727</v>
      </c>
      <c r="D44" s="56" t="s">
        <v>530</v>
      </c>
      <c r="E44" s="56" t="s">
        <v>731</v>
      </c>
      <c r="F44" s="60">
        <v>205</v>
      </c>
      <c r="G44" s="56" t="s">
        <v>665</v>
      </c>
      <c r="H44" s="29" t="e">
        <f>VLOOKUP(D44,'FY25-26 Distribution'!D:AC,27,0)</f>
        <v>#REF!</v>
      </c>
    </row>
    <row r="45" spans="1:9" hidden="1" x14ac:dyDescent="0.25">
      <c r="A45" s="55">
        <v>2025</v>
      </c>
      <c r="B45" s="56" t="s">
        <v>117</v>
      </c>
      <c r="C45" s="56" t="s">
        <v>727</v>
      </c>
      <c r="D45" s="56" t="s">
        <v>124</v>
      </c>
      <c r="E45" s="56" t="s">
        <v>732</v>
      </c>
      <c r="F45" s="60">
        <v>202.5</v>
      </c>
      <c r="G45" s="56" t="s">
        <v>665</v>
      </c>
      <c r="H45" s="29" t="e">
        <f>VLOOKUP(D45,'FY25-26 Distribution'!D:AC,27,0)</f>
        <v>#REF!</v>
      </c>
    </row>
    <row r="46" spans="1:9" hidden="1" x14ac:dyDescent="0.25">
      <c r="A46" s="55">
        <v>2025</v>
      </c>
      <c r="B46" s="56" t="s">
        <v>117</v>
      </c>
      <c r="C46" s="56" t="s">
        <v>727</v>
      </c>
      <c r="D46" s="56" t="s">
        <v>531</v>
      </c>
      <c r="E46" s="56" t="s">
        <v>733</v>
      </c>
      <c r="F46" s="60">
        <v>197</v>
      </c>
      <c r="G46" s="56" t="s">
        <v>665</v>
      </c>
      <c r="H46" s="29" t="e">
        <f>VLOOKUP(D46,'FY25-26 Distribution'!D:AC,27,0)</f>
        <v>#REF!</v>
      </c>
    </row>
    <row r="47" spans="1:9" hidden="1" x14ac:dyDescent="0.25">
      <c r="A47" s="55">
        <v>2025</v>
      </c>
      <c r="B47" s="56" t="s">
        <v>117</v>
      </c>
      <c r="C47" s="56" t="s">
        <v>727</v>
      </c>
      <c r="D47" s="56" t="s">
        <v>673</v>
      </c>
      <c r="E47" s="56" t="s">
        <v>674</v>
      </c>
      <c r="F47" s="60">
        <v>230</v>
      </c>
      <c r="G47" s="56" t="s">
        <v>665</v>
      </c>
      <c r="H47" s="29" t="e">
        <f>VLOOKUP(D47,'FY25-26 Distribution'!D:AC,27,0)</f>
        <v>#REF!</v>
      </c>
    </row>
    <row r="48" spans="1:9" hidden="1" x14ac:dyDescent="0.25">
      <c r="A48" s="55">
        <v>2025</v>
      </c>
      <c r="B48" s="56" t="s">
        <v>117</v>
      </c>
      <c r="C48" s="56" t="s">
        <v>727</v>
      </c>
      <c r="D48" s="56" t="s">
        <v>675</v>
      </c>
      <c r="E48" s="56" t="s">
        <v>676</v>
      </c>
      <c r="F48" s="60">
        <v>543</v>
      </c>
      <c r="G48" s="56" t="s">
        <v>665</v>
      </c>
      <c r="H48" s="29" t="e">
        <f>VLOOKUP(D48,'FY25-26 Distribution'!D:AC,27,0)</f>
        <v>#REF!</v>
      </c>
      <c r="I48" s="33"/>
    </row>
    <row r="49" spans="1:9" hidden="1" x14ac:dyDescent="0.25">
      <c r="A49" s="55">
        <v>2025</v>
      </c>
      <c r="B49" s="56" t="s">
        <v>117</v>
      </c>
      <c r="C49" s="56" t="s">
        <v>727</v>
      </c>
      <c r="D49" s="56" t="s">
        <v>541</v>
      </c>
      <c r="E49" s="56" t="s">
        <v>734</v>
      </c>
      <c r="F49" s="60">
        <v>461</v>
      </c>
      <c r="G49" s="56" t="s">
        <v>665</v>
      </c>
      <c r="H49" s="29" t="e">
        <f>VLOOKUP(D49,'FY25-26 Distribution'!D:AC,27,0)</f>
        <v>#REF!</v>
      </c>
      <c r="I49" s="45"/>
    </row>
    <row r="50" spans="1:9" hidden="1" x14ac:dyDescent="0.25">
      <c r="A50" s="55">
        <v>2025</v>
      </c>
      <c r="B50" s="56" t="s">
        <v>117</v>
      </c>
      <c r="C50" s="56" t="s">
        <v>727</v>
      </c>
      <c r="D50" s="56" t="s">
        <v>130</v>
      </c>
      <c r="E50" s="56" t="s">
        <v>735</v>
      </c>
      <c r="F50" s="60">
        <v>930</v>
      </c>
      <c r="G50" s="56" t="s">
        <v>665</v>
      </c>
      <c r="H50" s="29" t="e">
        <f>VLOOKUP(D50,'FY25-26 Distribution'!D:AC,27,0)</f>
        <v>#REF!</v>
      </c>
    </row>
    <row r="51" spans="1:9" hidden="1" x14ac:dyDescent="0.25">
      <c r="A51" s="55">
        <v>2025</v>
      </c>
      <c r="B51" s="56" t="s">
        <v>117</v>
      </c>
      <c r="C51" s="56" t="s">
        <v>727</v>
      </c>
      <c r="D51" s="56" t="s">
        <v>143</v>
      </c>
      <c r="E51" s="56" t="s">
        <v>736</v>
      </c>
      <c r="F51" s="60">
        <v>561</v>
      </c>
      <c r="G51" s="56" t="s">
        <v>665</v>
      </c>
      <c r="H51" s="29" t="e">
        <f>VLOOKUP(D51,'FY25-26 Distribution'!D:AC,27,0)</f>
        <v>#REF!</v>
      </c>
    </row>
    <row r="52" spans="1:9" hidden="1" x14ac:dyDescent="0.25">
      <c r="A52" s="55">
        <v>2025</v>
      </c>
      <c r="B52" s="56" t="s">
        <v>117</v>
      </c>
      <c r="C52" s="56" t="s">
        <v>727</v>
      </c>
      <c r="D52" s="56" t="s">
        <v>535</v>
      </c>
      <c r="E52" s="56" t="s">
        <v>737</v>
      </c>
      <c r="F52" s="60">
        <v>287</v>
      </c>
      <c r="G52" s="56" t="s">
        <v>665</v>
      </c>
      <c r="H52" s="29" t="e">
        <f>VLOOKUP(D52,'FY25-26 Distribution'!D:AC,27,0)</f>
        <v>#REF!</v>
      </c>
    </row>
    <row r="53" spans="1:9" hidden="1" x14ac:dyDescent="0.25">
      <c r="A53" s="55">
        <v>2025</v>
      </c>
      <c r="B53" s="56" t="s">
        <v>117</v>
      </c>
      <c r="C53" s="56" t="s">
        <v>727</v>
      </c>
      <c r="D53" s="56" t="s">
        <v>540</v>
      </c>
      <c r="E53" s="56" t="s">
        <v>738</v>
      </c>
      <c r="F53" s="60">
        <v>482</v>
      </c>
      <c r="G53" s="56" t="s">
        <v>665</v>
      </c>
      <c r="H53" s="29" t="e">
        <f>VLOOKUP(D53,'FY25-26 Distribution'!D:AC,27,0)</f>
        <v>#REF!</v>
      </c>
    </row>
    <row r="54" spans="1:9" hidden="1" x14ac:dyDescent="0.25">
      <c r="A54" s="55">
        <v>2025</v>
      </c>
      <c r="B54" s="56" t="s">
        <v>117</v>
      </c>
      <c r="C54" s="56" t="s">
        <v>727</v>
      </c>
      <c r="D54" s="56" t="s">
        <v>146</v>
      </c>
      <c r="E54" s="56" t="s">
        <v>739</v>
      </c>
      <c r="F54" s="60">
        <v>562</v>
      </c>
      <c r="G54" s="56" t="s">
        <v>665</v>
      </c>
      <c r="H54" s="29" t="e">
        <f>VLOOKUP(D54,'FY25-26 Distribution'!D:AC,27,0)</f>
        <v>#REF!</v>
      </c>
    </row>
    <row r="55" spans="1:9" hidden="1" x14ac:dyDescent="0.25">
      <c r="A55" s="55">
        <v>2025</v>
      </c>
      <c r="B55" s="56" t="s">
        <v>117</v>
      </c>
      <c r="C55" s="56" t="s">
        <v>727</v>
      </c>
      <c r="D55" s="56" t="s">
        <v>534</v>
      </c>
      <c r="E55" s="56" t="s">
        <v>1029</v>
      </c>
      <c r="F55" s="60">
        <v>485</v>
      </c>
      <c r="G55" s="56" t="s">
        <v>665</v>
      </c>
      <c r="H55" s="29" t="e">
        <f>VLOOKUP(D55,'FY25-26 Distribution'!D:AC,27,0)</f>
        <v>#REF!</v>
      </c>
    </row>
    <row r="56" spans="1:9" hidden="1" x14ac:dyDescent="0.25">
      <c r="A56" s="55">
        <v>2025</v>
      </c>
      <c r="B56" s="56" t="s">
        <v>117</v>
      </c>
      <c r="C56" s="56" t="s">
        <v>727</v>
      </c>
      <c r="D56" s="56" t="s">
        <v>387</v>
      </c>
      <c r="E56" s="56" t="s">
        <v>974</v>
      </c>
      <c r="F56" s="60">
        <v>449</v>
      </c>
      <c r="G56" s="56" t="s">
        <v>665</v>
      </c>
      <c r="H56" s="29" t="e">
        <f>VLOOKUP(D56,'FY25-26 Distribution'!D:AC,27,0)</f>
        <v>#REF!</v>
      </c>
    </row>
    <row r="57" spans="1:9" hidden="1" x14ac:dyDescent="0.25">
      <c r="A57" s="55">
        <v>2025</v>
      </c>
      <c r="B57" s="56" t="s">
        <v>117</v>
      </c>
      <c r="C57" s="56" t="s">
        <v>727</v>
      </c>
      <c r="D57" s="56" t="s">
        <v>532</v>
      </c>
      <c r="E57" s="56" t="s">
        <v>740</v>
      </c>
      <c r="F57" s="60">
        <v>262</v>
      </c>
      <c r="G57" s="56" t="s">
        <v>665</v>
      </c>
      <c r="H57" s="29" t="e">
        <f>VLOOKUP(D57,'FY25-26 Distribution'!D:AC,27,0)</f>
        <v>#REF!</v>
      </c>
    </row>
    <row r="58" spans="1:9" hidden="1" x14ac:dyDescent="0.25">
      <c r="A58" s="55">
        <v>2025</v>
      </c>
      <c r="B58" s="56" t="s">
        <v>117</v>
      </c>
      <c r="C58" s="56" t="s">
        <v>727</v>
      </c>
      <c r="D58" s="56" t="s">
        <v>539</v>
      </c>
      <c r="E58" s="56" t="s">
        <v>741</v>
      </c>
      <c r="F58" s="60">
        <v>468</v>
      </c>
      <c r="G58" s="56" t="s">
        <v>665</v>
      </c>
      <c r="H58" s="29" t="e">
        <f>VLOOKUP(D58,'FY25-26 Distribution'!D:AC,27,0)</f>
        <v>#REF!</v>
      </c>
    </row>
    <row r="59" spans="1:9" hidden="1" x14ac:dyDescent="0.25">
      <c r="A59" s="55">
        <v>2025</v>
      </c>
      <c r="B59" s="56" t="s">
        <v>117</v>
      </c>
      <c r="C59" s="56" t="s">
        <v>727</v>
      </c>
      <c r="D59" s="56" t="s">
        <v>137</v>
      </c>
      <c r="E59" s="56" t="s">
        <v>742</v>
      </c>
      <c r="F59" s="60">
        <v>282</v>
      </c>
      <c r="G59" s="56" t="s">
        <v>665</v>
      </c>
      <c r="H59" s="29" t="e">
        <f>VLOOKUP(D59,'FY25-26 Distribution'!D:AC,27,0)</f>
        <v>#REF!</v>
      </c>
    </row>
    <row r="60" spans="1:9" hidden="1" x14ac:dyDescent="0.25">
      <c r="A60" s="55">
        <v>2025</v>
      </c>
      <c r="B60" s="56" t="s">
        <v>117</v>
      </c>
      <c r="C60" s="56" t="s">
        <v>727</v>
      </c>
      <c r="D60" s="56" t="s">
        <v>533</v>
      </c>
      <c r="E60" s="56" t="s">
        <v>1030</v>
      </c>
      <c r="F60" s="60">
        <v>542.5</v>
      </c>
      <c r="G60" s="56" t="s">
        <v>665</v>
      </c>
      <c r="H60" s="29" t="e">
        <f>VLOOKUP(D60,'FY25-26 Distribution'!D:AC,27,0)</f>
        <v>#REF!</v>
      </c>
    </row>
    <row r="61" spans="1:9" hidden="1" x14ac:dyDescent="0.25">
      <c r="A61" s="55">
        <v>2025</v>
      </c>
      <c r="B61" s="56" t="s">
        <v>117</v>
      </c>
      <c r="C61" s="56" t="s">
        <v>727</v>
      </c>
      <c r="D61" s="56" t="s">
        <v>536</v>
      </c>
      <c r="E61" s="56" t="s">
        <v>743</v>
      </c>
      <c r="F61" s="60">
        <v>533</v>
      </c>
      <c r="G61" s="56" t="s">
        <v>665</v>
      </c>
      <c r="H61" s="29" t="e">
        <f>VLOOKUP(D61,'FY25-26 Distribution'!D:AC,27,0)</f>
        <v>#REF!</v>
      </c>
      <c r="I61" s="36"/>
    </row>
    <row r="62" spans="1:9" hidden="1" x14ac:dyDescent="0.25">
      <c r="A62" s="55">
        <v>2025</v>
      </c>
      <c r="B62" s="56" t="s">
        <v>117</v>
      </c>
      <c r="C62" s="56" t="s">
        <v>727</v>
      </c>
      <c r="D62" s="56" t="s">
        <v>529</v>
      </c>
      <c r="E62" s="56" t="s">
        <v>744</v>
      </c>
      <c r="F62" s="60">
        <v>108.5</v>
      </c>
      <c r="G62" s="56" t="s">
        <v>665</v>
      </c>
      <c r="H62" s="29" t="e">
        <f>VLOOKUP(D62,'FY25-26 Distribution'!D:AC,27,0)</f>
        <v>#REF!</v>
      </c>
    </row>
    <row r="63" spans="1:9" hidden="1" x14ac:dyDescent="0.25">
      <c r="A63" s="55">
        <v>2025</v>
      </c>
      <c r="B63" s="56" t="s">
        <v>117</v>
      </c>
      <c r="C63" s="56" t="s">
        <v>727</v>
      </c>
      <c r="D63" s="56" t="s">
        <v>147</v>
      </c>
      <c r="E63" s="56" t="s">
        <v>747</v>
      </c>
      <c r="F63" s="59">
        <v>58.5</v>
      </c>
      <c r="G63" s="56" t="s">
        <v>665</v>
      </c>
      <c r="H63" s="29" t="e">
        <f>VLOOKUP(D63,'FY25-26 Distribution'!D:AC,27,0)</f>
        <v>#N/A</v>
      </c>
      <c r="I63" s="58" t="s">
        <v>1058</v>
      </c>
    </row>
    <row r="64" spans="1:9" hidden="1" x14ac:dyDescent="0.25">
      <c r="A64" s="55">
        <v>2025</v>
      </c>
      <c r="B64" s="56" t="s">
        <v>117</v>
      </c>
      <c r="C64" s="56" t="s">
        <v>727</v>
      </c>
      <c r="D64" s="56" t="s">
        <v>148</v>
      </c>
      <c r="E64" s="56" t="s">
        <v>748</v>
      </c>
      <c r="F64" s="60">
        <v>223</v>
      </c>
      <c r="G64" s="56" t="s">
        <v>665</v>
      </c>
      <c r="H64" s="29" t="e">
        <f>VLOOKUP(D64,'FY25-26 Distribution'!D:AC,27,0)</f>
        <v>#REF!</v>
      </c>
      <c r="I64" s="34"/>
    </row>
    <row r="65" spans="1:9" hidden="1" x14ac:dyDescent="0.25">
      <c r="A65" s="55">
        <v>2025</v>
      </c>
      <c r="B65" s="56" t="s">
        <v>117</v>
      </c>
      <c r="C65" s="56" t="s">
        <v>727</v>
      </c>
      <c r="D65" s="56" t="s">
        <v>152</v>
      </c>
      <c r="E65" s="56" t="s">
        <v>749</v>
      </c>
      <c r="F65" s="60">
        <v>591</v>
      </c>
      <c r="G65" s="56" t="s">
        <v>665</v>
      </c>
      <c r="H65" s="29" t="e">
        <f>VLOOKUP(D65,'FY25-26 Distribution'!D:AC,27,0)</f>
        <v>#REF!</v>
      </c>
    </row>
    <row r="66" spans="1:9" hidden="1" x14ac:dyDescent="0.25">
      <c r="A66" s="55">
        <v>2025</v>
      </c>
      <c r="B66" s="56" t="s">
        <v>117</v>
      </c>
      <c r="C66" s="56" t="s">
        <v>727</v>
      </c>
      <c r="D66" s="56" t="s">
        <v>150</v>
      </c>
      <c r="E66" s="56" t="s">
        <v>750</v>
      </c>
      <c r="F66" s="60">
        <v>502</v>
      </c>
      <c r="G66" s="56" t="s">
        <v>665</v>
      </c>
      <c r="H66" s="29" t="e">
        <f>VLOOKUP(D66,'FY25-26 Distribution'!D:AC,27,0)</f>
        <v>#REF!</v>
      </c>
    </row>
    <row r="67" spans="1:9" hidden="1" x14ac:dyDescent="0.25">
      <c r="A67" s="55">
        <v>2025</v>
      </c>
      <c r="B67" s="56" t="s">
        <v>117</v>
      </c>
      <c r="C67" s="56" t="s">
        <v>727</v>
      </c>
      <c r="D67" s="56" t="s">
        <v>537</v>
      </c>
      <c r="E67" s="56" t="s">
        <v>751</v>
      </c>
      <c r="F67" s="60">
        <v>443</v>
      </c>
      <c r="G67" s="56" t="s">
        <v>665</v>
      </c>
      <c r="H67" s="29" t="e">
        <f>VLOOKUP(D67,'FY25-26 Distribution'!D:AC,27,0)</f>
        <v>#REF!</v>
      </c>
    </row>
    <row r="68" spans="1:9" hidden="1" x14ac:dyDescent="0.25">
      <c r="A68" s="55">
        <v>2025</v>
      </c>
      <c r="B68" s="56" t="s">
        <v>117</v>
      </c>
      <c r="C68" s="56" t="s">
        <v>727</v>
      </c>
      <c r="D68" s="56" t="s">
        <v>128</v>
      </c>
      <c r="E68" s="56" t="s">
        <v>752</v>
      </c>
      <c r="F68" s="60">
        <v>106</v>
      </c>
      <c r="G68" s="56" t="s">
        <v>665</v>
      </c>
      <c r="H68" s="29" t="e">
        <f>VLOOKUP(D68,'FY25-26 Distribution'!D:AC,27,0)</f>
        <v>#REF!</v>
      </c>
    </row>
    <row r="69" spans="1:9" hidden="1" x14ac:dyDescent="0.25">
      <c r="A69" s="55">
        <v>2025</v>
      </c>
      <c r="B69" s="56" t="s">
        <v>117</v>
      </c>
      <c r="C69" s="56" t="s">
        <v>727</v>
      </c>
      <c r="D69" s="56" t="s">
        <v>543</v>
      </c>
      <c r="E69" s="56" t="s">
        <v>753</v>
      </c>
      <c r="F69" s="60">
        <v>437</v>
      </c>
      <c r="G69" s="56" t="s">
        <v>665</v>
      </c>
      <c r="H69" s="29" t="e">
        <f>VLOOKUP(D69,'FY25-26 Distribution'!D:AC,27,0)</f>
        <v>#REF!</v>
      </c>
    </row>
    <row r="70" spans="1:9" hidden="1" x14ac:dyDescent="0.25">
      <c r="A70" s="55">
        <v>2025</v>
      </c>
      <c r="B70" s="56" t="s">
        <v>117</v>
      </c>
      <c r="C70" s="56" t="s">
        <v>727</v>
      </c>
      <c r="D70" s="56" t="s">
        <v>157</v>
      </c>
      <c r="E70" s="56" t="s">
        <v>754</v>
      </c>
      <c r="F70" s="60">
        <v>464</v>
      </c>
      <c r="G70" s="56" t="s">
        <v>665</v>
      </c>
      <c r="H70" s="29" t="e">
        <f>VLOOKUP(D70,'FY25-26 Distribution'!D:AC,27,0)</f>
        <v>#REF!</v>
      </c>
    </row>
    <row r="71" spans="1:9" hidden="1" x14ac:dyDescent="0.25">
      <c r="A71" s="55">
        <v>2025</v>
      </c>
      <c r="B71" s="56" t="s">
        <v>117</v>
      </c>
      <c r="C71" s="56" t="s">
        <v>727</v>
      </c>
      <c r="D71" s="56" t="s">
        <v>542</v>
      </c>
      <c r="E71" s="56" t="s">
        <v>755</v>
      </c>
      <c r="F71" s="60">
        <v>554</v>
      </c>
      <c r="G71" s="56" t="s">
        <v>665</v>
      </c>
      <c r="H71" s="29" t="e">
        <f>VLOOKUP(D71,'FY25-26 Distribution'!D:AC,27,0)</f>
        <v>#REF!</v>
      </c>
    </row>
    <row r="72" spans="1:9" hidden="1" x14ac:dyDescent="0.25">
      <c r="A72" s="55">
        <v>2025</v>
      </c>
      <c r="B72" s="56" t="s">
        <v>117</v>
      </c>
      <c r="C72" s="56" t="s">
        <v>727</v>
      </c>
      <c r="D72" s="56" t="s">
        <v>154</v>
      </c>
      <c r="E72" s="56" t="s">
        <v>756</v>
      </c>
      <c r="F72" s="60">
        <v>475</v>
      </c>
      <c r="G72" s="56" t="s">
        <v>665</v>
      </c>
      <c r="H72" s="29" t="e">
        <f>VLOOKUP(D72,'FY25-26 Distribution'!D:AC,27,0)</f>
        <v>#REF!</v>
      </c>
    </row>
    <row r="73" spans="1:9" hidden="1" x14ac:dyDescent="0.25">
      <c r="A73" s="55">
        <v>2025</v>
      </c>
      <c r="B73" s="56" t="s">
        <v>117</v>
      </c>
      <c r="C73" s="56" t="s">
        <v>727</v>
      </c>
      <c r="D73" s="56" t="s">
        <v>160</v>
      </c>
      <c r="E73" s="56" t="s">
        <v>757</v>
      </c>
      <c r="F73" s="60">
        <v>300</v>
      </c>
      <c r="G73" s="56" t="s">
        <v>665</v>
      </c>
      <c r="H73" s="29" t="e">
        <f>VLOOKUP(D73,'FY25-26 Distribution'!D:AC,27,0)</f>
        <v>#REF!</v>
      </c>
    </row>
    <row r="74" spans="1:9" hidden="1" x14ac:dyDescent="0.25">
      <c r="A74" s="55">
        <v>2025</v>
      </c>
      <c r="B74" s="56" t="s">
        <v>117</v>
      </c>
      <c r="C74" s="56" t="s">
        <v>727</v>
      </c>
      <c r="D74" s="56" t="s">
        <v>544</v>
      </c>
      <c r="E74" s="56" t="s">
        <v>758</v>
      </c>
      <c r="F74" s="60">
        <v>109</v>
      </c>
      <c r="G74" s="56" t="s">
        <v>665</v>
      </c>
      <c r="H74" s="29" t="e">
        <f>VLOOKUP(D74,'FY25-26 Distribution'!D:AC,27,0)</f>
        <v>#REF!</v>
      </c>
      <c r="I74" s="34"/>
    </row>
    <row r="75" spans="1:9" hidden="1" x14ac:dyDescent="0.25">
      <c r="A75" s="55">
        <v>2025</v>
      </c>
      <c r="B75" s="56" t="s">
        <v>117</v>
      </c>
      <c r="C75" s="56" t="s">
        <v>727</v>
      </c>
      <c r="D75" s="56" t="s">
        <v>545</v>
      </c>
      <c r="E75" s="56" t="s">
        <v>759</v>
      </c>
      <c r="F75" s="60">
        <v>280</v>
      </c>
      <c r="G75" s="56" t="s">
        <v>665</v>
      </c>
      <c r="H75" s="29" t="e">
        <f>VLOOKUP(D75,'FY25-26 Distribution'!D:AC,27,0)</f>
        <v>#REF!</v>
      </c>
    </row>
    <row r="76" spans="1:9" hidden="1" x14ac:dyDescent="0.25">
      <c r="A76" s="55">
        <v>2025</v>
      </c>
      <c r="B76" s="56" t="s">
        <v>117</v>
      </c>
      <c r="C76" s="56" t="s">
        <v>727</v>
      </c>
      <c r="D76" s="56" t="s">
        <v>164</v>
      </c>
      <c r="E76" s="56" t="s">
        <v>760</v>
      </c>
      <c r="F76" s="60">
        <v>318</v>
      </c>
      <c r="G76" s="56" t="s">
        <v>665</v>
      </c>
      <c r="H76" s="29" t="e">
        <f>VLOOKUP(D76,'FY25-26 Distribution'!D:AC,27,0)</f>
        <v>#REF!</v>
      </c>
    </row>
    <row r="77" spans="1:9" hidden="1" x14ac:dyDescent="0.25">
      <c r="A77" s="55">
        <v>2025</v>
      </c>
      <c r="B77" s="56" t="s">
        <v>117</v>
      </c>
      <c r="C77" s="56" t="s">
        <v>727</v>
      </c>
      <c r="D77" s="56" t="s">
        <v>166</v>
      </c>
      <c r="E77" s="56" t="s">
        <v>761</v>
      </c>
      <c r="F77" s="60">
        <v>782</v>
      </c>
      <c r="G77" s="56" t="s">
        <v>665</v>
      </c>
      <c r="H77" s="29" t="e">
        <f>VLOOKUP(D77,'FY25-26 Distribution'!D:AC,27,0)</f>
        <v>#REF!</v>
      </c>
    </row>
    <row r="78" spans="1:9" hidden="1" x14ac:dyDescent="0.25">
      <c r="A78" s="55">
        <v>2025</v>
      </c>
      <c r="B78" s="56" t="s">
        <v>117</v>
      </c>
      <c r="C78" s="56" t="s">
        <v>727</v>
      </c>
      <c r="D78" s="56" t="s">
        <v>555</v>
      </c>
      <c r="E78" s="56" t="s">
        <v>762</v>
      </c>
      <c r="F78" s="60">
        <v>334</v>
      </c>
      <c r="G78" s="56" t="s">
        <v>665</v>
      </c>
      <c r="H78" s="29" t="e">
        <f>VLOOKUP(D78,'FY25-26 Distribution'!D:AC,27,0)</f>
        <v>#REF!</v>
      </c>
    </row>
    <row r="79" spans="1:9" hidden="1" x14ac:dyDescent="0.25">
      <c r="A79" s="55">
        <v>2025</v>
      </c>
      <c r="B79" s="56" t="s">
        <v>117</v>
      </c>
      <c r="C79" s="56" t="s">
        <v>727</v>
      </c>
      <c r="D79" s="56" t="s">
        <v>548</v>
      </c>
      <c r="E79" s="56" t="s">
        <v>997</v>
      </c>
      <c r="F79" s="60">
        <v>564</v>
      </c>
      <c r="G79" s="56" t="s">
        <v>665</v>
      </c>
      <c r="H79" s="29" t="e">
        <f>VLOOKUP(D79,'FY25-26 Distribution'!D:AC,27,0)</f>
        <v>#REF!</v>
      </c>
    </row>
    <row r="80" spans="1:9" hidden="1" x14ac:dyDescent="0.25">
      <c r="A80" s="55">
        <v>2025</v>
      </c>
      <c r="B80" s="56" t="s">
        <v>117</v>
      </c>
      <c r="C80" s="56" t="s">
        <v>727</v>
      </c>
      <c r="D80" s="56" t="s">
        <v>546</v>
      </c>
      <c r="E80" s="56" t="s">
        <v>763</v>
      </c>
      <c r="F80" s="60">
        <v>99</v>
      </c>
      <c r="G80" s="56" t="s">
        <v>665</v>
      </c>
      <c r="H80" s="29" t="e">
        <f>VLOOKUP(D80,'FY25-26 Distribution'!D:AC,27,0)</f>
        <v>#REF!</v>
      </c>
    </row>
    <row r="81" spans="1:8" hidden="1" x14ac:dyDescent="0.25">
      <c r="A81" s="55">
        <v>2025</v>
      </c>
      <c r="B81" s="56" t="s">
        <v>117</v>
      </c>
      <c r="C81" s="56" t="s">
        <v>727</v>
      </c>
      <c r="D81" s="56" t="s">
        <v>549</v>
      </c>
      <c r="E81" s="56" t="s">
        <v>998</v>
      </c>
      <c r="F81" s="60">
        <v>374</v>
      </c>
      <c r="G81" s="56" t="s">
        <v>665</v>
      </c>
      <c r="H81" s="29" t="e">
        <f>VLOOKUP(D81,'FY25-26 Distribution'!D:AC,27,0)</f>
        <v>#REF!</v>
      </c>
    </row>
    <row r="82" spans="1:8" hidden="1" x14ac:dyDescent="0.25">
      <c r="A82" s="55">
        <v>2025</v>
      </c>
      <c r="B82" s="56" t="s">
        <v>117</v>
      </c>
      <c r="C82" s="56" t="s">
        <v>727</v>
      </c>
      <c r="D82" s="56" t="s">
        <v>552</v>
      </c>
      <c r="E82" s="56" t="s">
        <v>1031</v>
      </c>
      <c r="F82" s="60">
        <v>584</v>
      </c>
      <c r="G82" s="56" t="s">
        <v>665</v>
      </c>
      <c r="H82" s="29" t="e">
        <f>VLOOKUP(D82,'FY25-26 Distribution'!D:AC,27,0)</f>
        <v>#REF!</v>
      </c>
    </row>
    <row r="83" spans="1:8" hidden="1" x14ac:dyDescent="0.25">
      <c r="A83" s="55">
        <v>2025</v>
      </c>
      <c r="B83" s="56" t="s">
        <v>117</v>
      </c>
      <c r="C83" s="56" t="s">
        <v>727</v>
      </c>
      <c r="D83" s="56" t="s">
        <v>170</v>
      </c>
      <c r="E83" s="56" t="s">
        <v>764</v>
      </c>
      <c r="F83" s="60">
        <v>480</v>
      </c>
      <c r="G83" s="56" t="s">
        <v>665</v>
      </c>
      <c r="H83" s="29" t="e">
        <f>VLOOKUP(D83,'FY25-26 Distribution'!D:AC,27,0)</f>
        <v>#REF!</v>
      </c>
    </row>
    <row r="84" spans="1:8" hidden="1" x14ac:dyDescent="0.25">
      <c r="A84" s="55">
        <v>2025</v>
      </c>
      <c r="B84" s="56" t="s">
        <v>117</v>
      </c>
      <c r="C84" s="56" t="s">
        <v>727</v>
      </c>
      <c r="D84" s="56" t="s">
        <v>172</v>
      </c>
      <c r="E84" s="56" t="s">
        <v>1032</v>
      </c>
      <c r="F84" s="60">
        <v>375</v>
      </c>
      <c r="G84" s="56" t="s">
        <v>665</v>
      </c>
      <c r="H84" s="29" t="e">
        <f>VLOOKUP(D84,'FY25-26 Distribution'!D:AC,27,0)</f>
        <v>#REF!</v>
      </c>
    </row>
    <row r="85" spans="1:8" hidden="1" x14ac:dyDescent="0.25">
      <c r="A85" s="55">
        <v>2025</v>
      </c>
      <c r="B85" s="56" t="s">
        <v>117</v>
      </c>
      <c r="C85" s="56" t="s">
        <v>727</v>
      </c>
      <c r="D85" s="56" t="s">
        <v>553</v>
      </c>
      <c r="E85" s="56" t="s">
        <v>1033</v>
      </c>
      <c r="F85" s="60">
        <v>443</v>
      </c>
      <c r="G85" s="56" t="s">
        <v>665</v>
      </c>
      <c r="H85" s="29" t="e">
        <f>VLOOKUP(D85,'FY25-26 Distribution'!D:AC,27,0)</f>
        <v>#REF!</v>
      </c>
    </row>
    <row r="86" spans="1:8" hidden="1" x14ac:dyDescent="0.25">
      <c r="A86" s="55">
        <v>2025</v>
      </c>
      <c r="B86" s="56" t="s">
        <v>117</v>
      </c>
      <c r="C86" s="56" t="s">
        <v>727</v>
      </c>
      <c r="D86" s="56" t="s">
        <v>175</v>
      </c>
      <c r="E86" s="56" t="s">
        <v>765</v>
      </c>
      <c r="F86" s="60">
        <v>304</v>
      </c>
      <c r="G86" s="56" t="s">
        <v>665</v>
      </c>
      <c r="H86" s="29" t="e">
        <f>VLOOKUP(D86,'FY25-26 Distribution'!D:AC,27,0)</f>
        <v>#REF!</v>
      </c>
    </row>
    <row r="87" spans="1:8" hidden="1" x14ac:dyDescent="0.25">
      <c r="A87" s="55">
        <v>2025</v>
      </c>
      <c r="B87" s="56" t="s">
        <v>117</v>
      </c>
      <c r="C87" s="56" t="s">
        <v>727</v>
      </c>
      <c r="D87" s="56" t="s">
        <v>173</v>
      </c>
      <c r="E87" s="56" t="s">
        <v>1034</v>
      </c>
      <c r="F87" s="60">
        <v>153</v>
      </c>
      <c r="G87" s="56" t="s">
        <v>665</v>
      </c>
      <c r="H87" s="29" t="e">
        <f>VLOOKUP(D87,'FY25-26 Distribution'!D:AC,27,0)</f>
        <v>#REF!</v>
      </c>
    </row>
    <row r="88" spans="1:8" hidden="1" x14ac:dyDescent="0.25">
      <c r="A88" s="55">
        <v>2025</v>
      </c>
      <c r="B88" s="56" t="s">
        <v>117</v>
      </c>
      <c r="C88" s="56" t="s">
        <v>727</v>
      </c>
      <c r="D88" s="56" t="s">
        <v>174</v>
      </c>
      <c r="E88" s="56" t="s">
        <v>995</v>
      </c>
      <c r="F88" s="60">
        <v>410</v>
      </c>
      <c r="G88" s="56" t="s">
        <v>665</v>
      </c>
      <c r="H88" s="29" t="e">
        <f>VLOOKUP(D88,'FY25-26 Distribution'!D:AC,27,0)</f>
        <v>#REF!</v>
      </c>
    </row>
    <row r="89" spans="1:8" hidden="1" x14ac:dyDescent="0.25">
      <c r="A89" s="55">
        <v>2025</v>
      </c>
      <c r="B89" s="56" t="s">
        <v>117</v>
      </c>
      <c r="C89" s="56" t="s">
        <v>727</v>
      </c>
      <c r="D89" s="56" t="s">
        <v>554</v>
      </c>
      <c r="E89" s="56" t="s">
        <v>1035</v>
      </c>
      <c r="F89" s="60">
        <v>603</v>
      </c>
      <c r="G89" s="56" t="s">
        <v>665</v>
      </c>
      <c r="H89" s="29" t="e">
        <f>VLOOKUP(D89,'FY25-26 Distribution'!D:AC,27,0)</f>
        <v>#REF!</v>
      </c>
    </row>
    <row r="90" spans="1:8" hidden="1" x14ac:dyDescent="0.25">
      <c r="A90" s="55">
        <v>2025</v>
      </c>
      <c r="B90" s="56" t="s">
        <v>117</v>
      </c>
      <c r="C90" s="56" t="s">
        <v>727</v>
      </c>
      <c r="D90" s="56" t="s">
        <v>550</v>
      </c>
      <c r="E90" s="56" t="s">
        <v>1036</v>
      </c>
      <c r="F90" s="60">
        <v>378</v>
      </c>
      <c r="G90" s="56" t="s">
        <v>665</v>
      </c>
      <c r="H90" s="29" t="e">
        <f>VLOOKUP(D90,'FY25-26 Distribution'!D:AC,27,0)</f>
        <v>#REF!</v>
      </c>
    </row>
    <row r="91" spans="1:8" hidden="1" x14ac:dyDescent="0.25">
      <c r="A91" s="55">
        <v>2025</v>
      </c>
      <c r="B91" s="56" t="s">
        <v>117</v>
      </c>
      <c r="C91" s="56" t="s">
        <v>727</v>
      </c>
      <c r="D91" s="56" t="s">
        <v>551</v>
      </c>
      <c r="E91" s="56" t="s">
        <v>1037</v>
      </c>
      <c r="F91" s="60">
        <v>284</v>
      </c>
      <c r="G91" s="56" t="s">
        <v>665</v>
      </c>
      <c r="H91" s="29" t="e">
        <f>VLOOKUP(D91,'FY25-26 Distribution'!D:AC,27,0)</f>
        <v>#REF!</v>
      </c>
    </row>
    <row r="92" spans="1:8" hidden="1" x14ac:dyDescent="0.25">
      <c r="A92" s="55">
        <v>2025</v>
      </c>
      <c r="B92" s="56" t="s">
        <v>117</v>
      </c>
      <c r="C92" s="56" t="s">
        <v>727</v>
      </c>
      <c r="D92" s="56" t="s">
        <v>657</v>
      </c>
      <c r="E92" s="56" t="s">
        <v>766</v>
      </c>
      <c r="F92" s="60">
        <v>238</v>
      </c>
      <c r="G92" s="56" t="s">
        <v>665</v>
      </c>
      <c r="H92" s="29" t="e">
        <f>VLOOKUP(D92,'FY25-26 Distribution'!D:AC,27,0)</f>
        <v>#REF!</v>
      </c>
    </row>
    <row r="93" spans="1:8" hidden="1" x14ac:dyDescent="0.25">
      <c r="A93" s="55">
        <v>2025</v>
      </c>
      <c r="B93" s="56" t="s">
        <v>182</v>
      </c>
      <c r="C93" s="56" t="s">
        <v>767</v>
      </c>
      <c r="D93" s="56" t="s">
        <v>184</v>
      </c>
      <c r="E93" s="56" t="s">
        <v>768</v>
      </c>
      <c r="F93" s="60">
        <v>628</v>
      </c>
      <c r="G93" s="56" t="s">
        <v>665</v>
      </c>
      <c r="H93" s="29" t="e">
        <f>VLOOKUP(D93,'FY25-26 Distribution'!D:AC,27,0)</f>
        <v>#REF!</v>
      </c>
    </row>
    <row r="94" spans="1:8" hidden="1" x14ac:dyDescent="0.25">
      <c r="A94" s="55">
        <v>2025</v>
      </c>
      <c r="B94" s="56" t="s">
        <v>182</v>
      </c>
      <c r="C94" s="56" t="s">
        <v>767</v>
      </c>
      <c r="D94" s="56" t="s">
        <v>190</v>
      </c>
      <c r="E94" s="56" t="s">
        <v>769</v>
      </c>
      <c r="F94" s="60">
        <v>874.5</v>
      </c>
      <c r="G94" s="56" t="s">
        <v>665</v>
      </c>
      <c r="H94" s="29" t="e">
        <f>VLOOKUP(D94,'FY25-26 Distribution'!D:AC,27,0)</f>
        <v>#REF!</v>
      </c>
    </row>
    <row r="95" spans="1:8" hidden="1" x14ac:dyDescent="0.25">
      <c r="A95" s="55">
        <v>2025</v>
      </c>
      <c r="B95" s="56" t="s">
        <v>182</v>
      </c>
      <c r="C95" s="56" t="s">
        <v>767</v>
      </c>
      <c r="D95" s="56" t="s">
        <v>186</v>
      </c>
      <c r="E95" s="56" t="s">
        <v>770</v>
      </c>
      <c r="F95" s="60">
        <v>2571</v>
      </c>
      <c r="G95" s="56" t="s">
        <v>665</v>
      </c>
      <c r="H95" s="29" t="e">
        <f>VLOOKUP(D95,'FY25-26 Distribution'!D:AC,27,0)</f>
        <v>#REF!</v>
      </c>
    </row>
    <row r="96" spans="1:8" hidden="1" x14ac:dyDescent="0.25">
      <c r="A96" s="55">
        <v>2025</v>
      </c>
      <c r="B96" s="56" t="s">
        <v>182</v>
      </c>
      <c r="C96" s="56" t="s">
        <v>767</v>
      </c>
      <c r="D96" s="56" t="s">
        <v>192</v>
      </c>
      <c r="E96" s="56" t="s">
        <v>771</v>
      </c>
      <c r="F96" s="60">
        <v>551</v>
      </c>
      <c r="G96" s="56" t="s">
        <v>665</v>
      </c>
      <c r="H96" s="29" t="e">
        <f>VLOOKUP(D96,'FY25-26 Distribution'!D:AC,27,0)</f>
        <v>#REF!</v>
      </c>
    </row>
    <row r="97" spans="1:9" hidden="1" x14ac:dyDescent="0.25">
      <c r="A97" s="55">
        <v>2025</v>
      </c>
      <c r="B97" s="56" t="s">
        <v>182</v>
      </c>
      <c r="C97" s="56" t="s">
        <v>767</v>
      </c>
      <c r="D97" s="56" t="s">
        <v>198</v>
      </c>
      <c r="E97" s="56" t="s">
        <v>772</v>
      </c>
      <c r="F97" s="60">
        <v>665</v>
      </c>
      <c r="G97" s="56" t="s">
        <v>665</v>
      </c>
      <c r="H97" s="29" t="e">
        <f>VLOOKUP(D97,'FY25-26 Distribution'!D:AC,27,0)</f>
        <v>#REF!</v>
      </c>
    </row>
    <row r="98" spans="1:9" hidden="1" x14ac:dyDescent="0.25">
      <c r="A98" s="55">
        <v>2025</v>
      </c>
      <c r="B98" s="56" t="s">
        <v>182</v>
      </c>
      <c r="C98" s="56" t="s">
        <v>767</v>
      </c>
      <c r="D98" s="56" t="s">
        <v>200</v>
      </c>
      <c r="E98" s="56" t="s">
        <v>999</v>
      </c>
      <c r="F98" s="60">
        <v>705</v>
      </c>
      <c r="G98" s="56" t="s">
        <v>665</v>
      </c>
      <c r="H98" s="29" t="e">
        <f>VLOOKUP(D98,'FY25-26 Distribution'!D:AC,27,0)</f>
        <v>#REF!</v>
      </c>
    </row>
    <row r="99" spans="1:9" hidden="1" x14ac:dyDescent="0.25">
      <c r="A99" s="55">
        <v>2025</v>
      </c>
      <c r="B99" s="56" t="s">
        <v>182</v>
      </c>
      <c r="C99" s="56" t="s">
        <v>767</v>
      </c>
      <c r="D99" s="56" t="s">
        <v>558</v>
      </c>
      <c r="E99" s="56" t="s">
        <v>773</v>
      </c>
      <c r="F99" s="60">
        <v>450</v>
      </c>
      <c r="G99" s="56" t="s">
        <v>665</v>
      </c>
      <c r="H99" s="29" t="e">
        <f>VLOOKUP(D99,'FY25-26 Distribution'!D:AC,27,0)</f>
        <v>#REF!</v>
      </c>
    </row>
    <row r="100" spans="1:9" hidden="1" x14ac:dyDescent="0.25">
      <c r="A100" s="55">
        <v>2025</v>
      </c>
      <c r="B100" s="56" t="s">
        <v>182</v>
      </c>
      <c r="C100" s="56" t="s">
        <v>767</v>
      </c>
      <c r="D100" s="56" t="s">
        <v>559</v>
      </c>
      <c r="E100" s="56" t="s">
        <v>774</v>
      </c>
      <c r="F100" s="60">
        <v>1390</v>
      </c>
      <c r="G100" s="56" t="s">
        <v>665</v>
      </c>
      <c r="H100" s="29" t="e">
        <f>VLOOKUP(D100,'FY25-26 Distribution'!D:AC,27,0)</f>
        <v>#REF!</v>
      </c>
    </row>
    <row r="101" spans="1:9" hidden="1" x14ac:dyDescent="0.25">
      <c r="A101" s="55">
        <v>2025</v>
      </c>
      <c r="B101" s="56" t="s">
        <v>182</v>
      </c>
      <c r="C101" s="56" t="s">
        <v>767</v>
      </c>
      <c r="D101" s="56" t="s">
        <v>207</v>
      </c>
      <c r="E101" s="56" t="s">
        <v>775</v>
      </c>
      <c r="F101" s="60">
        <v>1373</v>
      </c>
      <c r="G101" s="56" t="s">
        <v>665</v>
      </c>
      <c r="H101" s="29" t="e">
        <f>VLOOKUP(D101,'FY25-26 Distribution'!D:AC,27,0)</f>
        <v>#REF!</v>
      </c>
    </row>
    <row r="102" spans="1:9" hidden="1" x14ac:dyDescent="0.25">
      <c r="A102" s="55">
        <v>2025</v>
      </c>
      <c r="B102" s="56" t="s">
        <v>182</v>
      </c>
      <c r="C102" s="56" t="s">
        <v>767</v>
      </c>
      <c r="D102" s="56" t="s">
        <v>194</v>
      </c>
      <c r="E102" s="56" t="s">
        <v>776</v>
      </c>
      <c r="F102" s="60">
        <v>439</v>
      </c>
      <c r="G102" s="56" t="s">
        <v>665</v>
      </c>
      <c r="H102" s="29" t="e">
        <f>VLOOKUP(D102,'FY25-26 Distribution'!D:AC,27,0)</f>
        <v>#REF!</v>
      </c>
    </row>
    <row r="103" spans="1:9" hidden="1" x14ac:dyDescent="0.25">
      <c r="A103" s="55">
        <v>2025</v>
      </c>
      <c r="B103" s="56" t="s">
        <v>182</v>
      </c>
      <c r="C103" s="56" t="s">
        <v>767</v>
      </c>
      <c r="D103" s="56" t="s">
        <v>557</v>
      </c>
      <c r="E103" s="56" t="s">
        <v>777</v>
      </c>
      <c r="F103" s="60">
        <v>969.5</v>
      </c>
      <c r="G103" s="56" t="s">
        <v>665</v>
      </c>
      <c r="H103" s="29" t="e">
        <f>VLOOKUP(D103,'FY25-26 Distribution'!D:AC,27,0)</f>
        <v>#REF!</v>
      </c>
    </row>
    <row r="104" spans="1:9" hidden="1" x14ac:dyDescent="0.25">
      <c r="A104" s="55">
        <v>2025</v>
      </c>
      <c r="B104" s="56" t="s">
        <v>182</v>
      </c>
      <c r="C104" s="56" t="s">
        <v>767</v>
      </c>
      <c r="D104" s="56" t="s">
        <v>205</v>
      </c>
      <c r="E104" s="56" t="s">
        <v>778</v>
      </c>
      <c r="F104" s="60">
        <v>1291</v>
      </c>
      <c r="G104" s="56" t="s">
        <v>665</v>
      </c>
      <c r="H104" s="29" t="e">
        <f>VLOOKUP(D104,'FY25-26 Distribution'!D:AC,27,0)</f>
        <v>#REF!</v>
      </c>
    </row>
    <row r="105" spans="1:9" hidden="1" x14ac:dyDescent="0.25">
      <c r="A105" s="55">
        <v>2025</v>
      </c>
      <c r="B105" s="56" t="s">
        <v>182</v>
      </c>
      <c r="C105" s="56" t="s">
        <v>767</v>
      </c>
      <c r="D105" s="56" t="s">
        <v>560</v>
      </c>
      <c r="E105" s="56" t="s">
        <v>779</v>
      </c>
      <c r="F105" s="60">
        <v>638</v>
      </c>
      <c r="G105" s="56" t="s">
        <v>665</v>
      </c>
      <c r="H105" s="29" t="e">
        <f>VLOOKUP(D105,'FY25-26 Distribution'!D:AC,27,0)</f>
        <v>#REF!</v>
      </c>
    </row>
    <row r="106" spans="1:9" hidden="1" x14ac:dyDescent="0.25">
      <c r="A106" s="55">
        <v>2025</v>
      </c>
      <c r="B106" s="56" t="s">
        <v>182</v>
      </c>
      <c r="C106" s="56" t="s">
        <v>767</v>
      </c>
      <c r="D106" s="56" t="s">
        <v>202</v>
      </c>
      <c r="E106" s="56" t="s">
        <v>780</v>
      </c>
      <c r="F106" s="60">
        <v>605.5</v>
      </c>
      <c r="G106" s="56" t="s">
        <v>665</v>
      </c>
      <c r="H106" s="29" t="e">
        <f>VLOOKUP(D106,'FY25-26 Distribution'!D:AC,27,0)</f>
        <v>#REF!</v>
      </c>
    </row>
    <row r="107" spans="1:9" hidden="1" x14ac:dyDescent="0.25">
      <c r="A107" s="55">
        <v>2025</v>
      </c>
      <c r="B107" s="56" t="s">
        <v>182</v>
      </c>
      <c r="C107" s="56" t="s">
        <v>767</v>
      </c>
      <c r="D107" s="56" t="s">
        <v>592</v>
      </c>
      <c r="E107" s="56" t="s">
        <v>781</v>
      </c>
      <c r="F107" s="60">
        <v>441</v>
      </c>
      <c r="G107" s="56" t="s">
        <v>665</v>
      </c>
      <c r="H107" s="29" t="e">
        <f>VLOOKUP(D107,'FY25-26 Distribution'!D:AC,27,0)</f>
        <v>#REF!</v>
      </c>
    </row>
    <row r="108" spans="1:9" hidden="1" x14ac:dyDescent="0.25">
      <c r="A108" s="55">
        <v>2025</v>
      </c>
      <c r="B108" s="56" t="s">
        <v>182</v>
      </c>
      <c r="C108" s="56" t="s">
        <v>767</v>
      </c>
      <c r="D108" s="56" t="s">
        <v>561</v>
      </c>
      <c r="E108" s="56" t="s">
        <v>782</v>
      </c>
      <c r="F108" s="60">
        <v>733</v>
      </c>
      <c r="G108" s="56" t="s">
        <v>665</v>
      </c>
      <c r="H108" s="29" t="e">
        <f>VLOOKUP(D108,'FY25-26 Distribution'!D:AC,27,0)</f>
        <v>#REF!</v>
      </c>
    </row>
    <row r="109" spans="1:9" hidden="1" x14ac:dyDescent="0.25">
      <c r="A109" s="55">
        <v>2025</v>
      </c>
      <c r="B109" s="56" t="s">
        <v>212</v>
      </c>
      <c r="C109" s="56" t="s">
        <v>783</v>
      </c>
      <c r="D109" s="56" t="s">
        <v>214</v>
      </c>
      <c r="E109" s="56" t="s">
        <v>784</v>
      </c>
      <c r="F109" s="60">
        <v>360</v>
      </c>
      <c r="G109" s="56" t="s">
        <v>665</v>
      </c>
      <c r="H109" s="29" t="e">
        <f>VLOOKUP(D109,'FY25-26 Distribution'!D:AC,27,0)</f>
        <v>#REF!</v>
      </c>
    </row>
    <row r="110" spans="1:9" hidden="1" x14ac:dyDescent="0.25">
      <c r="A110" s="55">
        <v>2025</v>
      </c>
      <c r="B110" s="56" t="s">
        <v>219</v>
      </c>
      <c r="C110" s="56" t="s">
        <v>785</v>
      </c>
      <c r="D110" s="56" t="s">
        <v>221</v>
      </c>
      <c r="E110" s="56" t="s">
        <v>786</v>
      </c>
      <c r="F110" s="60">
        <v>490.5</v>
      </c>
      <c r="G110" s="56" t="s">
        <v>665</v>
      </c>
      <c r="H110" s="29" t="e">
        <f>VLOOKUP(D110,'FY25-26 Distribution'!D:AC,27,0)</f>
        <v>#REF!</v>
      </c>
      <c r="I110" s="36"/>
    </row>
    <row r="111" spans="1:9" hidden="1" x14ac:dyDescent="0.25">
      <c r="A111" s="55">
        <v>2025</v>
      </c>
      <c r="B111" s="56" t="s">
        <v>226</v>
      </c>
      <c r="C111" s="56" t="s">
        <v>787</v>
      </c>
      <c r="D111" s="56" t="s">
        <v>788</v>
      </c>
      <c r="E111" s="56" t="s">
        <v>789</v>
      </c>
      <c r="F111" s="60">
        <v>468</v>
      </c>
      <c r="G111" s="56" t="s">
        <v>665</v>
      </c>
      <c r="H111" s="29" t="e">
        <f>VLOOKUP(D111,'FY25-26 Distribution'!D:AC,27,0)</f>
        <v>#N/A</v>
      </c>
      <c r="I111" s="43" t="s">
        <v>1044</v>
      </c>
    </row>
    <row r="112" spans="1:9" hidden="1" x14ac:dyDescent="0.25">
      <c r="A112" s="55">
        <v>2025</v>
      </c>
      <c r="B112" s="56" t="s">
        <v>226</v>
      </c>
      <c r="C112" s="56" t="s">
        <v>787</v>
      </c>
      <c r="D112" s="56" t="s">
        <v>790</v>
      </c>
      <c r="E112" s="56" t="s">
        <v>791</v>
      </c>
      <c r="F112" s="60">
        <v>491</v>
      </c>
      <c r="G112" s="56" t="s">
        <v>665</v>
      </c>
      <c r="H112" s="29" t="e">
        <f>VLOOKUP(D112,'FY25-26 Distribution'!D:AC,27,0)</f>
        <v>#N/A</v>
      </c>
      <c r="I112" s="43" t="s">
        <v>1044</v>
      </c>
    </row>
    <row r="113" spans="1:9" hidden="1" x14ac:dyDescent="0.25">
      <c r="A113" s="55">
        <v>2025</v>
      </c>
      <c r="B113" s="56" t="s">
        <v>226</v>
      </c>
      <c r="C113" s="56" t="s">
        <v>787</v>
      </c>
      <c r="D113" s="56" t="s">
        <v>792</v>
      </c>
      <c r="E113" s="56" t="s">
        <v>793</v>
      </c>
      <c r="F113" s="60">
        <v>949</v>
      </c>
      <c r="G113" s="56" t="s">
        <v>665</v>
      </c>
      <c r="H113" s="29" t="e">
        <f>VLOOKUP(D113,'FY25-26 Distribution'!D:AC,27,0)</f>
        <v>#N/A</v>
      </c>
      <c r="I113" s="43" t="s">
        <v>1044</v>
      </c>
    </row>
    <row r="114" spans="1:9" hidden="1" x14ac:dyDescent="0.25">
      <c r="A114" s="55">
        <v>2025</v>
      </c>
      <c r="B114" s="56" t="s">
        <v>226</v>
      </c>
      <c r="C114" s="56" t="s">
        <v>787</v>
      </c>
      <c r="D114" s="56" t="s">
        <v>231</v>
      </c>
      <c r="E114" s="56" t="s">
        <v>794</v>
      </c>
      <c r="F114" s="60">
        <v>424.5</v>
      </c>
      <c r="G114" s="56" t="s">
        <v>665</v>
      </c>
      <c r="H114" s="29" t="e">
        <f>VLOOKUP(D114,'FY25-26 Distribution'!D:AC,27,0)</f>
        <v>#REF!</v>
      </c>
    </row>
    <row r="115" spans="1:9" hidden="1" x14ac:dyDescent="0.25">
      <c r="A115" s="55">
        <v>2025</v>
      </c>
      <c r="B115" s="56" t="s">
        <v>226</v>
      </c>
      <c r="C115" s="56" t="s">
        <v>787</v>
      </c>
      <c r="D115" s="56" t="s">
        <v>233</v>
      </c>
      <c r="E115" s="56" t="s">
        <v>795</v>
      </c>
      <c r="F115" s="60">
        <v>434</v>
      </c>
      <c r="G115" s="56" t="s">
        <v>665</v>
      </c>
      <c r="H115" s="29" t="e">
        <f>VLOOKUP(D115,'FY25-26 Distribution'!D:AC,27,0)</f>
        <v>#REF!</v>
      </c>
    </row>
    <row r="116" spans="1:9" hidden="1" x14ac:dyDescent="0.25">
      <c r="A116" s="55">
        <v>2025</v>
      </c>
      <c r="B116" s="56" t="s">
        <v>226</v>
      </c>
      <c r="C116" s="56" t="s">
        <v>787</v>
      </c>
      <c r="D116" s="56" t="s">
        <v>229</v>
      </c>
      <c r="E116" s="56" t="s">
        <v>1038</v>
      </c>
      <c r="F116" s="60">
        <v>522</v>
      </c>
      <c r="G116" s="56" t="s">
        <v>665</v>
      </c>
      <c r="H116" s="29" t="e">
        <f>VLOOKUP(D116,'FY25-26 Distribution'!D:AC,27,0)</f>
        <v>#REF!</v>
      </c>
    </row>
    <row r="117" spans="1:9" hidden="1" x14ac:dyDescent="0.25">
      <c r="A117" s="55">
        <v>2025</v>
      </c>
      <c r="B117" s="56" t="s">
        <v>226</v>
      </c>
      <c r="C117" s="56" t="s">
        <v>787</v>
      </c>
      <c r="D117" s="56" t="s">
        <v>796</v>
      </c>
      <c r="E117" s="56" t="s">
        <v>797</v>
      </c>
      <c r="F117" s="60">
        <v>284</v>
      </c>
      <c r="G117" s="56" t="s">
        <v>665</v>
      </c>
      <c r="H117" s="29" t="e">
        <f>VLOOKUP(D117,'FY25-26 Distribution'!D:AC,27,0)</f>
        <v>#N/A</v>
      </c>
      <c r="I117" s="43" t="s">
        <v>1044</v>
      </c>
    </row>
    <row r="118" spans="1:9" hidden="1" x14ac:dyDescent="0.25">
      <c r="A118" s="55">
        <v>2025</v>
      </c>
      <c r="B118" s="56" t="s">
        <v>226</v>
      </c>
      <c r="C118" s="56" t="s">
        <v>787</v>
      </c>
      <c r="D118" s="56" t="s">
        <v>798</v>
      </c>
      <c r="E118" s="56" t="s">
        <v>799</v>
      </c>
      <c r="F118" s="60">
        <v>243</v>
      </c>
      <c r="G118" s="56" t="s">
        <v>665</v>
      </c>
      <c r="H118" s="29" t="e">
        <f>VLOOKUP(D118,'FY25-26 Distribution'!D:AC,27,0)</f>
        <v>#N/A</v>
      </c>
      <c r="I118" s="43" t="s">
        <v>1044</v>
      </c>
    </row>
    <row r="119" spans="1:9" hidden="1" x14ac:dyDescent="0.25">
      <c r="A119" s="55">
        <v>2025</v>
      </c>
      <c r="B119" s="56" t="s">
        <v>226</v>
      </c>
      <c r="C119" s="56" t="s">
        <v>787</v>
      </c>
      <c r="D119" s="56" t="s">
        <v>800</v>
      </c>
      <c r="E119" s="56" t="s">
        <v>801</v>
      </c>
      <c r="F119" s="60">
        <v>303</v>
      </c>
      <c r="G119" s="56" t="s">
        <v>665</v>
      </c>
      <c r="H119" s="29" t="e">
        <f>VLOOKUP(D119,'FY25-26 Distribution'!D:AC,27,0)</f>
        <v>#N/A</v>
      </c>
      <c r="I119" s="43" t="s">
        <v>1044</v>
      </c>
    </row>
    <row r="120" spans="1:9" hidden="1" x14ac:dyDescent="0.25">
      <c r="A120" s="55">
        <v>2025</v>
      </c>
      <c r="B120" s="56" t="s">
        <v>237</v>
      </c>
      <c r="C120" s="56" t="s">
        <v>802</v>
      </c>
      <c r="D120" s="56" t="s">
        <v>239</v>
      </c>
      <c r="E120" s="56" t="s">
        <v>803</v>
      </c>
      <c r="F120" s="60">
        <v>72</v>
      </c>
      <c r="G120" s="56" t="s">
        <v>665</v>
      </c>
      <c r="H120" s="29" t="e">
        <f>VLOOKUP(D120,'FY25-26 Distribution'!D:AC,27,0)</f>
        <v>#REF!</v>
      </c>
    </row>
    <row r="121" spans="1:9" hidden="1" x14ac:dyDescent="0.25">
      <c r="A121" s="55">
        <v>2025</v>
      </c>
      <c r="B121" s="56" t="s">
        <v>243</v>
      </c>
      <c r="C121" s="56" t="s">
        <v>804</v>
      </c>
      <c r="D121" s="56" t="s">
        <v>245</v>
      </c>
      <c r="E121" s="56" t="s">
        <v>805</v>
      </c>
      <c r="F121" s="60">
        <v>298.5</v>
      </c>
      <c r="G121" s="56" t="s">
        <v>665</v>
      </c>
      <c r="H121" s="29" t="e">
        <f>VLOOKUP(D121,'FY25-26 Distribution'!D:AC,27,0)</f>
        <v>#REF!</v>
      </c>
    </row>
    <row r="122" spans="1:9" hidden="1" x14ac:dyDescent="0.25">
      <c r="A122" s="55">
        <v>2025</v>
      </c>
      <c r="B122" s="56" t="s">
        <v>243</v>
      </c>
      <c r="C122" s="56" t="s">
        <v>804</v>
      </c>
      <c r="D122" s="56" t="s">
        <v>247</v>
      </c>
      <c r="E122" s="56" t="s">
        <v>806</v>
      </c>
      <c r="F122" s="60">
        <v>173</v>
      </c>
      <c r="G122" s="56" t="s">
        <v>665</v>
      </c>
      <c r="H122" s="29" t="e">
        <f>VLOOKUP(D122,'FY25-26 Distribution'!D:AC,27,0)</f>
        <v>#REF!</v>
      </c>
      <c r="I122" s="43"/>
    </row>
    <row r="123" spans="1:9" hidden="1" x14ac:dyDescent="0.25">
      <c r="A123" s="55">
        <v>2025</v>
      </c>
      <c r="B123" s="56" t="s">
        <v>243</v>
      </c>
      <c r="C123" s="56" t="s">
        <v>804</v>
      </c>
      <c r="D123" s="56" t="s">
        <v>249</v>
      </c>
      <c r="E123" s="56" t="s">
        <v>807</v>
      </c>
      <c r="F123" s="60">
        <v>140</v>
      </c>
      <c r="G123" s="56" t="s">
        <v>665</v>
      </c>
      <c r="H123" s="29" t="e">
        <f>VLOOKUP(D123,'FY25-26 Distribution'!D:AC,27,0)</f>
        <v>#REF!</v>
      </c>
      <c r="I123" s="43"/>
    </row>
    <row r="124" spans="1:9" hidden="1" x14ac:dyDescent="0.25">
      <c r="A124" s="55">
        <v>2025</v>
      </c>
      <c r="B124" s="56" t="s">
        <v>243</v>
      </c>
      <c r="C124" s="56" t="s">
        <v>804</v>
      </c>
      <c r="D124" s="56" t="s">
        <v>1060</v>
      </c>
      <c r="E124" s="56" t="s">
        <v>1053</v>
      </c>
      <c r="F124" s="60">
        <v>114</v>
      </c>
      <c r="G124" s="56" t="s">
        <v>665</v>
      </c>
      <c r="H124" s="29" t="e">
        <f>VLOOKUP(D124,'FY25-26 Distribution'!D:AC,27,0)</f>
        <v>#REF!</v>
      </c>
      <c r="I124" s="43"/>
    </row>
    <row r="125" spans="1:9" hidden="1" x14ac:dyDescent="0.25">
      <c r="A125" s="55">
        <v>2025</v>
      </c>
      <c r="B125" s="56" t="s">
        <v>243</v>
      </c>
      <c r="C125" s="56" t="s">
        <v>804</v>
      </c>
      <c r="D125" s="56" t="s">
        <v>581</v>
      </c>
      <c r="E125" s="56" t="s">
        <v>1039</v>
      </c>
      <c r="F125" s="60">
        <v>213</v>
      </c>
      <c r="G125" s="56" t="s">
        <v>665</v>
      </c>
      <c r="H125" s="29" t="e">
        <f>VLOOKUP(D125,'FY25-26 Distribution'!D:AC,27,0)</f>
        <v>#REF!</v>
      </c>
    </row>
    <row r="126" spans="1:9" hidden="1" x14ac:dyDescent="0.25">
      <c r="A126" s="55">
        <v>2025</v>
      </c>
      <c r="B126" s="56" t="s">
        <v>243</v>
      </c>
      <c r="C126" s="56" t="s">
        <v>804</v>
      </c>
      <c r="D126" s="56" t="s">
        <v>251</v>
      </c>
      <c r="E126" s="56" t="s">
        <v>808</v>
      </c>
      <c r="F126" s="60">
        <v>92.5</v>
      </c>
      <c r="G126" s="56" t="s">
        <v>665</v>
      </c>
      <c r="H126" s="29" t="e">
        <f>VLOOKUP(D126,'FY25-26 Distribution'!D:AC,27,0)</f>
        <v>#REF!</v>
      </c>
      <c r="I126" s="37"/>
    </row>
    <row r="127" spans="1:9" hidden="1" x14ac:dyDescent="0.25">
      <c r="A127" s="55">
        <v>2025</v>
      </c>
      <c r="B127" s="56" t="s">
        <v>243</v>
      </c>
      <c r="C127" s="56" t="s">
        <v>804</v>
      </c>
      <c r="D127" s="56" t="s">
        <v>253</v>
      </c>
      <c r="E127" s="56" t="s">
        <v>809</v>
      </c>
      <c r="F127" s="60">
        <v>477.5</v>
      </c>
      <c r="G127" s="56" t="s">
        <v>665</v>
      </c>
      <c r="H127" s="29" t="e">
        <f>VLOOKUP(D127,'FY25-26 Distribution'!D:AC,27,0)</f>
        <v>#REF!</v>
      </c>
      <c r="I127" s="37"/>
    </row>
    <row r="128" spans="1:9" hidden="1" x14ac:dyDescent="0.25">
      <c r="A128" s="55">
        <v>2025</v>
      </c>
      <c r="B128" s="56" t="s">
        <v>243</v>
      </c>
      <c r="C128" s="56" t="s">
        <v>804</v>
      </c>
      <c r="D128" s="56" t="s">
        <v>517</v>
      </c>
      <c r="E128" s="56" t="s">
        <v>949</v>
      </c>
      <c r="F128" s="60">
        <v>975</v>
      </c>
      <c r="G128" s="56" t="s">
        <v>665</v>
      </c>
      <c r="H128" s="29" t="e">
        <f>VLOOKUP(D128,'FY25-26 Distribution'!D:AC,27,0)</f>
        <v>#REF!</v>
      </c>
      <c r="I128" s="43"/>
    </row>
    <row r="129" spans="1:9" hidden="1" x14ac:dyDescent="0.25">
      <c r="A129" s="55">
        <v>2025</v>
      </c>
      <c r="B129" s="56" t="s">
        <v>259</v>
      </c>
      <c r="C129" s="56" t="s">
        <v>810</v>
      </c>
      <c r="D129" s="56" t="s">
        <v>811</v>
      </c>
      <c r="E129" s="56" t="s">
        <v>812</v>
      </c>
      <c r="F129" s="60">
        <v>1894.5</v>
      </c>
      <c r="G129" s="56" t="s">
        <v>665</v>
      </c>
      <c r="H129" s="29" t="e">
        <f>VLOOKUP(D129,'FY25-26 Distribution'!D:AC,27,0)</f>
        <v>#N/A</v>
      </c>
      <c r="I129" s="43" t="s">
        <v>1047</v>
      </c>
    </row>
    <row r="130" spans="1:9" hidden="1" x14ac:dyDescent="0.25">
      <c r="A130" s="55">
        <v>2025</v>
      </c>
      <c r="B130" s="56" t="s">
        <v>259</v>
      </c>
      <c r="C130" s="56" t="s">
        <v>810</v>
      </c>
      <c r="D130" s="56" t="s">
        <v>813</v>
      </c>
      <c r="E130" s="56" t="s">
        <v>814</v>
      </c>
      <c r="F130" s="60">
        <v>445</v>
      </c>
      <c r="G130" s="56" t="s">
        <v>665</v>
      </c>
      <c r="H130" s="29" t="e">
        <f>VLOOKUP(D130,'FY25-26 Distribution'!D:AC,27,0)</f>
        <v>#N/A</v>
      </c>
      <c r="I130" s="43" t="s">
        <v>1047</v>
      </c>
    </row>
    <row r="131" spans="1:9" hidden="1" x14ac:dyDescent="0.25">
      <c r="A131" s="55">
        <v>2025</v>
      </c>
      <c r="B131" s="56" t="s">
        <v>259</v>
      </c>
      <c r="C131" s="56" t="s">
        <v>810</v>
      </c>
      <c r="D131" s="56" t="s">
        <v>815</v>
      </c>
      <c r="E131" s="56" t="s">
        <v>816</v>
      </c>
      <c r="F131" s="60">
        <v>615.5</v>
      </c>
      <c r="G131" s="56" t="s">
        <v>665</v>
      </c>
      <c r="H131" s="29" t="e">
        <f>VLOOKUP(D131,'FY25-26 Distribution'!D:AC,27,0)</f>
        <v>#N/A</v>
      </c>
      <c r="I131" s="43" t="s">
        <v>1047</v>
      </c>
    </row>
    <row r="132" spans="1:9" hidden="1" x14ac:dyDescent="0.25">
      <c r="A132" s="55">
        <v>2025</v>
      </c>
      <c r="B132" s="56" t="s">
        <v>259</v>
      </c>
      <c r="C132" s="56" t="s">
        <v>810</v>
      </c>
      <c r="D132" s="56" t="s">
        <v>650</v>
      </c>
      <c r="E132" s="56" t="s">
        <v>817</v>
      </c>
      <c r="F132" s="60">
        <v>627</v>
      </c>
      <c r="G132" s="56" t="s">
        <v>665</v>
      </c>
      <c r="H132" s="29" t="e">
        <f>VLOOKUP(D132,'FY25-26 Distribution'!D:AC,27,0)</f>
        <v>#REF!</v>
      </c>
    </row>
    <row r="133" spans="1:9" hidden="1" x14ac:dyDescent="0.25">
      <c r="A133" s="55">
        <v>2025</v>
      </c>
      <c r="B133" s="56" t="s">
        <v>265</v>
      </c>
      <c r="C133" s="56" t="s">
        <v>818</v>
      </c>
      <c r="D133" s="56" t="s">
        <v>819</v>
      </c>
      <c r="E133" s="56" t="s">
        <v>820</v>
      </c>
      <c r="F133" s="60">
        <v>559</v>
      </c>
      <c r="G133" s="56" t="s">
        <v>665</v>
      </c>
      <c r="H133" s="29" t="e">
        <f>VLOOKUP(D133,'FY25-26 Distribution'!D:AC,27,0)</f>
        <v>#N/A</v>
      </c>
      <c r="I133" s="43" t="s">
        <v>1048</v>
      </c>
    </row>
    <row r="134" spans="1:9" hidden="1" x14ac:dyDescent="0.25">
      <c r="A134" s="55">
        <v>2025</v>
      </c>
      <c r="B134" s="56" t="s">
        <v>265</v>
      </c>
      <c r="C134" s="56" t="s">
        <v>818</v>
      </c>
      <c r="D134" s="56" t="s">
        <v>821</v>
      </c>
      <c r="E134" s="56" t="s">
        <v>822</v>
      </c>
      <c r="F134" s="60">
        <v>540</v>
      </c>
      <c r="G134" s="56" t="s">
        <v>665</v>
      </c>
      <c r="H134" s="29" t="e">
        <f>VLOOKUP(D134,'FY25-26 Distribution'!D:AC,27,0)</f>
        <v>#N/A</v>
      </c>
      <c r="I134" s="43" t="s">
        <v>1048</v>
      </c>
    </row>
    <row r="135" spans="1:9" hidden="1" x14ac:dyDescent="0.25">
      <c r="A135" s="55">
        <v>2025</v>
      </c>
      <c r="B135" s="56" t="s">
        <v>270</v>
      </c>
      <c r="C135" s="56" t="s">
        <v>823</v>
      </c>
      <c r="D135" s="56" t="s">
        <v>824</v>
      </c>
      <c r="E135" s="56" t="s">
        <v>825</v>
      </c>
      <c r="F135" s="60">
        <v>384</v>
      </c>
      <c r="G135" s="56" t="s">
        <v>665</v>
      </c>
      <c r="H135" s="29" t="e">
        <f>VLOOKUP(D135,'FY25-26 Distribution'!D:AC,27,0)</f>
        <v>#REF!</v>
      </c>
    </row>
    <row r="136" spans="1:9" hidden="1" x14ac:dyDescent="0.25">
      <c r="A136" s="55">
        <v>2025</v>
      </c>
      <c r="B136" s="56" t="s">
        <v>270</v>
      </c>
      <c r="C136" s="56" t="s">
        <v>823</v>
      </c>
      <c r="D136" s="56" t="s">
        <v>272</v>
      </c>
      <c r="E136" s="56" t="s">
        <v>826</v>
      </c>
      <c r="F136" s="60">
        <v>1694</v>
      </c>
      <c r="G136" s="56" t="s">
        <v>665</v>
      </c>
      <c r="H136" s="29" t="e">
        <f>VLOOKUP(D136,'FY25-26 Distribution'!D:AC,27,0)</f>
        <v>#REF!</v>
      </c>
    </row>
    <row r="137" spans="1:9" hidden="1" x14ac:dyDescent="0.25">
      <c r="A137" s="55">
        <v>2025</v>
      </c>
      <c r="B137" s="56" t="s">
        <v>270</v>
      </c>
      <c r="C137" s="56" t="s">
        <v>823</v>
      </c>
      <c r="D137" s="56" t="s">
        <v>669</v>
      </c>
      <c r="E137" s="56" t="s">
        <v>670</v>
      </c>
      <c r="F137" s="60">
        <v>506</v>
      </c>
      <c r="G137" s="56" t="s">
        <v>665</v>
      </c>
      <c r="H137" s="29" t="e">
        <f>VLOOKUP(D137,'FY25-26 Distribution'!D:AC,27,0)</f>
        <v>#REF!</v>
      </c>
    </row>
    <row r="138" spans="1:9" hidden="1" x14ac:dyDescent="0.25">
      <c r="A138" s="55">
        <v>2025</v>
      </c>
      <c r="B138" s="56" t="s">
        <v>270</v>
      </c>
      <c r="C138" s="56" t="s">
        <v>823</v>
      </c>
      <c r="D138" s="56" t="s">
        <v>827</v>
      </c>
      <c r="E138" s="56" t="s">
        <v>828</v>
      </c>
      <c r="F138" s="59">
        <v>39.5</v>
      </c>
      <c r="G138" s="56" t="s">
        <v>665</v>
      </c>
      <c r="H138" s="29" t="e">
        <f>VLOOKUP(D138,'FY25-26 Distribution'!D:AC,27,0)</f>
        <v>#N/A</v>
      </c>
      <c r="I138" s="57" t="s">
        <v>1077</v>
      </c>
    </row>
    <row r="139" spans="1:9" hidden="1" x14ac:dyDescent="0.25">
      <c r="A139" s="55">
        <v>2025</v>
      </c>
      <c r="B139" s="56" t="s">
        <v>270</v>
      </c>
      <c r="C139" s="56" t="s">
        <v>823</v>
      </c>
      <c r="D139" s="56" t="s">
        <v>274</v>
      </c>
      <c r="E139" s="56" t="s">
        <v>829</v>
      </c>
      <c r="F139" s="60">
        <v>607.5</v>
      </c>
      <c r="G139" s="56" t="s">
        <v>665</v>
      </c>
      <c r="H139" s="29" t="e">
        <f>VLOOKUP(D139,'FY25-26 Distribution'!D:AC,27,0)</f>
        <v>#REF!</v>
      </c>
      <c r="I139" s="43"/>
    </row>
    <row r="140" spans="1:9" hidden="1" x14ac:dyDescent="0.25">
      <c r="A140" s="55">
        <v>2025</v>
      </c>
      <c r="B140" s="56" t="s">
        <v>270</v>
      </c>
      <c r="C140" s="56" t="s">
        <v>823</v>
      </c>
      <c r="D140" s="56" t="s">
        <v>1061</v>
      </c>
      <c r="E140" s="56" t="s">
        <v>1067</v>
      </c>
      <c r="F140" s="60">
        <v>132</v>
      </c>
      <c r="G140" s="56" t="s">
        <v>665</v>
      </c>
      <c r="H140" s="29" t="e">
        <f>VLOOKUP(D140,'FY25-26 Distribution'!D:AC,27,0)</f>
        <v>#REF!</v>
      </c>
      <c r="I140" s="43"/>
    </row>
    <row r="141" spans="1:9" hidden="1" x14ac:dyDescent="0.25">
      <c r="A141" s="55">
        <v>2025</v>
      </c>
      <c r="B141" s="56" t="s">
        <v>270</v>
      </c>
      <c r="C141" s="56" t="s">
        <v>823</v>
      </c>
      <c r="D141" s="56" t="s">
        <v>563</v>
      </c>
      <c r="E141" s="56" t="s">
        <v>830</v>
      </c>
      <c r="F141" s="60">
        <v>601</v>
      </c>
      <c r="G141" s="56" t="s">
        <v>665</v>
      </c>
      <c r="H141" s="29" t="e">
        <f>VLOOKUP(D141,'FY25-26 Distribution'!D:AC,27,0)</f>
        <v>#REF!</v>
      </c>
      <c r="I141" s="43"/>
    </row>
    <row r="142" spans="1:9" hidden="1" x14ac:dyDescent="0.25">
      <c r="A142" s="55">
        <v>2025</v>
      </c>
      <c r="B142" s="56" t="s">
        <v>270</v>
      </c>
      <c r="C142" s="56" t="s">
        <v>823</v>
      </c>
      <c r="D142" s="56" t="s">
        <v>562</v>
      </c>
      <c r="E142" s="56" t="s">
        <v>1040</v>
      </c>
      <c r="F142" s="60">
        <v>404</v>
      </c>
      <c r="G142" s="56" t="s">
        <v>665</v>
      </c>
      <c r="H142" s="29" t="e">
        <f>VLOOKUP(D142,'FY25-26 Distribution'!D:AC,27,0)</f>
        <v>#REF!</v>
      </c>
      <c r="I142" s="37"/>
    </row>
    <row r="143" spans="1:9" hidden="1" x14ac:dyDescent="0.25">
      <c r="A143" s="55">
        <v>2025</v>
      </c>
      <c r="B143" s="56" t="s">
        <v>270</v>
      </c>
      <c r="C143" s="56" t="s">
        <v>823</v>
      </c>
      <c r="D143" s="56" t="s">
        <v>276</v>
      </c>
      <c r="E143" s="56" t="s">
        <v>831</v>
      </c>
      <c r="F143" s="60">
        <v>400</v>
      </c>
      <c r="G143" s="56" t="s">
        <v>665</v>
      </c>
      <c r="H143" s="29" t="e">
        <f>VLOOKUP(D143,'FY25-26 Distribution'!D:AC,27,0)</f>
        <v>#REF!</v>
      </c>
      <c r="I143" s="43"/>
    </row>
    <row r="144" spans="1:9" hidden="1" x14ac:dyDescent="0.25">
      <c r="A144" s="55">
        <v>2025</v>
      </c>
      <c r="B144" s="56" t="s">
        <v>270</v>
      </c>
      <c r="C144" s="56" t="s">
        <v>823</v>
      </c>
      <c r="D144" s="56" t="s">
        <v>278</v>
      </c>
      <c r="E144" s="56" t="s">
        <v>832</v>
      </c>
      <c r="F144" s="60">
        <v>1162</v>
      </c>
      <c r="G144" s="56" t="s">
        <v>665</v>
      </c>
      <c r="H144" s="29" t="e">
        <f>VLOOKUP(D144,'FY25-26 Distribution'!D:AC,27,0)</f>
        <v>#REF!</v>
      </c>
      <c r="I144" s="43"/>
    </row>
    <row r="145" spans="1:9" hidden="1" x14ac:dyDescent="0.25">
      <c r="A145" s="55">
        <v>2025</v>
      </c>
      <c r="B145" s="56" t="s">
        <v>283</v>
      </c>
      <c r="C145" s="56" t="s">
        <v>833</v>
      </c>
      <c r="D145" s="56" t="s">
        <v>285</v>
      </c>
      <c r="E145" s="56" t="s">
        <v>834</v>
      </c>
      <c r="F145" s="60">
        <v>250</v>
      </c>
      <c r="G145" s="56" t="s">
        <v>665</v>
      </c>
      <c r="H145" s="29" t="e">
        <f>VLOOKUP(D145,'FY25-26 Distribution'!D:AC,27,0)</f>
        <v>#REF!</v>
      </c>
    </row>
    <row r="146" spans="1:9" hidden="1" x14ac:dyDescent="0.25">
      <c r="A146" s="55">
        <v>2025</v>
      </c>
      <c r="B146" s="56" t="s">
        <v>290</v>
      </c>
      <c r="C146" s="56" t="s">
        <v>835</v>
      </c>
      <c r="D146" s="56" t="s">
        <v>292</v>
      </c>
      <c r="E146" s="56" t="s">
        <v>836</v>
      </c>
      <c r="F146" s="60">
        <v>143</v>
      </c>
      <c r="G146" s="56" t="s">
        <v>665</v>
      </c>
      <c r="H146" s="29" t="e">
        <f>VLOOKUP(D146,'FY25-26 Distribution'!D:AC,27,0)</f>
        <v>#REF!</v>
      </c>
      <c r="I146" s="37"/>
    </row>
    <row r="147" spans="1:9" hidden="1" x14ac:dyDescent="0.25">
      <c r="A147" s="55">
        <v>2025</v>
      </c>
      <c r="B147" s="56" t="s">
        <v>290</v>
      </c>
      <c r="C147" s="56" t="s">
        <v>835</v>
      </c>
      <c r="D147" s="56" t="s">
        <v>584</v>
      </c>
      <c r="E147" s="56" t="s">
        <v>948</v>
      </c>
      <c r="F147" s="60">
        <v>388</v>
      </c>
      <c r="G147" s="56" t="s">
        <v>665</v>
      </c>
      <c r="H147" s="1" t="e">
        <f>VLOOKUP(D147,'FY25-26 Distribution'!D:AC,27,0)</f>
        <v>#REF!</v>
      </c>
      <c r="I147" s="37"/>
    </row>
    <row r="148" spans="1:9" hidden="1" x14ac:dyDescent="0.25">
      <c r="A148" s="55">
        <v>2025</v>
      </c>
      <c r="B148" s="56" t="s">
        <v>297</v>
      </c>
      <c r="C148" s="56" t="s">
        <v>837</v>
      </c>
      <c r="D148" s="56" t="s">
        <v>299</v>
      </c>
      <c r="E148" s="56" t="s">
        <v>838</v>
      </c>
      <c r="F148" s="60">
        <v>34</v>
      </c>
      <c r="G148" s="56" t="s">
        <v>665</v>
      </c>
      <c r="H148" s="1" t="e">
        <f>VLOOKUP(D148,'FY25-26 Distribution'!D:AC,27,0)</f>
        <v>#REF!</v>
      </c>
    </row>
    <row r="149" spans="1:9" hidden="1" x14ac:dyDescent="0.25">
      <c r="A149" s="55">
        <v>2025</v>
      </c>
      <c r="B149" s="56" t="s">
        <v>640</v>
      </c>
      <c r="C149" s="56" t="s">
        <v>839</v>
      </c>
      <c r="D149" s="56" t="s">
        <v>643</v>
      </c>
      <c r="E149" s="56" t="s">
        <v>840</v>
      </c>
      <c r="F149" s="60">
        <v>71.5</v>
      </c>
      <c r="G149" s="56" t="s">
        <v>665</v>
      </c>
      <c r="H149" s="29" t="e">
        <f>VLOOKUP(D149,'FY25-26 Distribution'!D:AC,27,0)</f>
        <v>#REF!</v>
      </c>
    </row>
    <row r="150" spans="1:9" hidden="1" x14ac:dyDescent="0.25">
      <c r="A150" s="55">
        <v>2025</v>
      </c>
      <c r="B150" s="56" t="s">
        <v>304</v>
      </c>
      <c r="C150" s="56" t="s">
        <v>841</v>
      </c>
      <c r="D150" s="56" t="s">
        <v>842</v>
      </c>
      <c r="E150" s="56" t="s">
        <v>843</v>
      </c>
      <c r="F150" s="60">
        <v>721</v>
      </c>
      <c r="G150" s="56" t="s">
        <v>665</v>
      </c>
      <c r="H150" s="29" t="e">
        <f>VLOOKUP(D150,'FY25-26 Distribution'!D:AC,27,0)</f>
        <v>#N/A</v>
      </c>
      <c r="I150" s="43" t="s">
        <v>1050</v>
      </c>
    </row>
    <row r="151" spans="1:9" hidden="1" x14ac:dyDescent="0.25">
      <c r="A151" s="55">
        <v>2025</v>
      </c>
      <c r="B151" s="56" t="s">
        <v>304</v>
      </c>
      <c r="C151" s="56" t="s">
        <v>841</v>
      </c>
      <c r="D151" s="56" t="s">
        <v>844</v>
      </c>
      <c r="E151" s="56" t="s">
        <v>845</v>
      </c>
      <c r="F151" s="60">
        <v>191</v>
      </c>
      <c r="G151" s="56" t="s">
        <v>665</v>
      </c>
      <c r="H151" s="29" t="e">
        <f>VLOOKUP(D151,'FY25-26 Distribution'!D:AC,27,0)</f>
        <v>#N/A</v>
      </c>
      <c r="I151" s="43" t="s">
        <v>1050</v>
      </c>
    </row>
    <row r="152" spans="1:9" hidden="1" x14ac:dyDescent="0.25">
      <c r="A152" s="55">
        <v>2025</v>
      </c>
      <c r="B152" s="56" t="s">
        <v>304</v>
      </c>
      <c r="C152" s="56" t="s">
        <v>841</v>
      </c>
      <c r="D152" s="56" t="s">
        <v>1073</v>
      </c>
      <c r="E152" s="56" t="s">
        <v>1074</v>
      </c>
      <c r="F152" s="60">
        <v>63.5</v>
      </c>
      <c r="G152" s="56" t="s">
        <v>665</v>
      </c>
      <c r="H152" s="29" t="e">
        <f>VLOOKUP(D152,'FY25-26 Distribution'!D:AC,27,0)</f>
        <v>#REF!</v>
      </c>
    </row>
    <row r="153" spans="1:9" hidden="1" x14ac:dyDescent="0.25">
      <c r="A153" s="55">
        <v>2025</v>
      </c>
      <c r="B153" s="56" t="s">
        <v>304</v>
      </c>
      <c r="C153" s="56" t="s">
        <v>841</v>
      </c>
      <c r="D153" s="56" t="s">
        <v>311</v>
      </c>
      <c r="E153" s="56" t="s">
        <v>846</v>
      </c>
      <c r="F153" s="60">
        <v>226</v>
      </c>
      <c r="G153" s="56" t="s">
        <v>665</v>
      </c>
      <c r="H153" s="29" t="e">
        <f>VLOOKUP(D153,'FY25-26 Distribution'!D:AC,27,0)</f>
        <v>#REF!</v>
      </c>
    </row>
    <row r="154" spans="1:9" hidden="1" x14ac:dyDescent="0.25">
      <c r="A154" s="55">
        <v>2025</v>
      </c>
      <c r="B154" s="56" t="s">
        <v>304</v>
      </c>
      <c r="C154" s="56" t="s">
        <v>841</v>
      </c>
      <c r="D154" s="56" t="s">
        <v>309</v>
      </c>
      <c r="E154" s="56" t="s">
        <v>847</v>
      </c>
      <c r="F154" s="60">
        <v>387</v>
      </c>
      <c r="G154" s="56" t="s">
        <v>665</v>
      </c>
      <c r="H154" s="29" t="e">
        <f>VLOOKUP(D154,'FY25-26 Distribution'!D:AC,27,0)</f>
        <v>#REF!</v>
      </c>
    </row>
    <row r="155" spans="1:9" hidden="1" x14ac:dyDescent="0.25">
      <c r="A155" s="55">
        <v>2025</v>
      </c>
      <c r="B155" s="56" t="s">
        <v>304</v>
      </c>
      <c r="C155" s="56" t="s">
        <v>841</v>
      </c>
      <c r="D155" s="56" t="s">
        <v>564</v>
      </c>
      <c r="E155" s="56" t="s">
        <v>848</v>
      </c>
      <c r="F155" s="60">
        <v>168</v>
      </c>
      <c r="G155" s="56" t="s">
        <v>665</v>
      </c>
      <c r="H155" s="29" t="e">
        <f>VLOOKUP(D155,'FY25-26 Distribution'!D:AC,27,0)</f>
        <v>#REF!</v>
      </c>
    </row>
    <row r="156" spans="1:9" hidden="1" x14ac:dyDescent="0.25">
      <c r="A156" s="55">
        <v>2025</v>
      </c>
      <c r="B156" s="56" t="s">
        <v>304</v>
      </c>
      <c r="C156" s="56" t="s">
        <v>841</v>
      </c>
      <c r="D156" s="56" t="s">
        <v>314</v>
      </c>
      <c r="E156" s="56" t="s">
        <v>849</v>
      </c>
      <c r="F156" s="60">
        <v>445.5</v>
      </c>
      <c r="G156" s="56" t="s">
        <v>665</v>
      </c>
      <c r="H156" s="29" t="e">
        <f>VLOOKUP(D156,'FY25-26 Distribution'!D:AC,27,0)</f>
        <v>#REF!</v>
      </c>
    </row>
    <row r="157" spans="1:9" hidden="1" x14ac:dyDescent="0.25">
      <c r="A157" s="55">
        <v>2025</v>
      </c>
      <c r="B157" s="56" t="s">
        <v>304</v>
      </c>
      <c r="C157" s="56" t="s">
        <v>841</v>
      </c>
      <c r="D157" s="56" t="s">
        <v>316</v>
      </c>
      <c r="E157" s="56" t="s">
        <v>850</v>
      </c>
      <c r="F157" s="60">
        <v>737</v>
      </c>
      <c r="G157" s="56" t="s">
        <v>665</v>
      </c>
      <c r="H157" s="29" t="e">
        <f>VLOOKUP(D157,'FY25-26 Distribution'!D:AC,27,0)</f>
        <v>#REF!</v>
      </c>
    </row>
    <row r="158" spans="1:9" hidden="1" x14ac:dyDescent="0.25">
      <c r="A158" s="55">
        <v>2025</v>
      </c>
      <c r="B158" s="56" t="s">
        <v>304</v>
      </c>
      <c r="C158" s="56" t="s">
        <v>841</v>
      </c>
      <c r="D158" s="56" t="s">
        <v>655</v>
      </c>
      <c r="E158" s="56" t="s">
        <v>1055</v>
      </c>
      <c r="F158" s="60">
        <v>562</v>
      </c>
      <c r="G158" s="56" t="s">
        <v>665</v>
      </c>
      <c r="H158" s="29" t="e">
        <f>VLOOKUP(D158,'FY25-26 Distribution'!D:AC,27,0)</f>
        <v>#REF!</v>
      </c>
    </row>
    <row r="159" spans="1:9" hidden="1" x14ac:dyDescent="0.25">
      <c r="A159" s="55">
        <v>2025</v>
      </c>
      <c r="B159" s="56" t="s">
        <v>304</v>
      </c>
      <c r="C159" s="56" t="s">
        <v>841</v>
      </c>
      <c r="D159" s="56" t="s">
        <v>656</v>
      </c>
      <c r="E159" s="56" t="s">
        <v>1056</v>
      </c>
      <c r="F159" s="60">
        <v>694.5</v>
      </c>
      <c r="G159" s="56" t="s">
        <v>665</v>
      </c>
      <c r="H159" s="29" t="e">
        <f>VLOOKUP(D159,'FY25-26 Distribution'!D:AC,27,0)</f>
        <v>#REF!</v>
      </c>
    </row>
    <row r="160" spans="1:9" hidden="1" x14ac:dyDescent="0.25">
      <c r="A160" s="55">
        <v>2025</v>
      </c>
      <c r="B160" s="56" t="s">
        <v>304</v>
      </c>
      <c r="C160" s="56" t="s">
        <v>841</v>
      </c>
      <c r="D160" s="56" t="s">
        <v>318</v>
      </c>
      <c r="E160" s="56" t="s">
        <v>851</v>
      </c>
      <c r="F160" s="60">
        <v>758</v>
      </c>
      <c r="G160" s="56" t="s">
        <v>665</v>
      </c>
      <c r="H160" s="29" t="e">
        <f>VLOOKUP(D160,'FY25-26 Distribution'!D:AC,27,0)</f>
        <v>#REF!</v>
      </c>
    </row>
    <row r="161" spans="1:12" ht="30" x14ac:dyDescent="0.25">
      <c r="A161" s="55">
        <v>2025</v>
      </c>
      <c r="B161" s="56" t="s">
        <v>304</v>
      </c>
      <c r="C161" s="56" t="s">
        <v>841</v>
      </c>
      <c r="D161" s="56" t="s">
        <v>328</v>
      </c>
      <c r="E161" s="56" t="s">
        <v>852</v>
      </c>
      <c r="F161" s="62">
        <v>73</v>
      </c>
      <c r="G161" s="56" t="s">
        <v>665</v>
      </c>
      <c r="H161" s="29" t="e">
        <f>VLOOKUP(D161,'FY25-26 Distribution'!D:AC,27,0)</f>
        <v>#REF!</v>
      </c>
      <c r="I161" s="57" t="s">
        <v>1080</v>
      </c>
    </row>
    <row r="162" spans="1:12" hidden="1" x14ac:dyDescent="0.25">
      <c r="A162" s="55">
        <v>2025</v>
      </c>
      <c r="B162" s="56" t="s">
        <v>304</v>
      </c>
      <c r="C162" s="56" t="s">
        <v>841</v>
      </c>
      <c r="D162" s="56" t="s">
        <v>320</v>
      </c>
      <c r="E162" s="56" t="s">
        <v>853</v>
      </c>
      <c r="F162" s="60">
        <v>401.5</v>
      </c>
      <c r="G162" s="56" t="s">
        <v>665</v>
      </c>
      <c r="H162" s="29" t="e">
        <f>VLOOKUP(D162,'FY25-26 Distribution'!D:AC,27,0)</f>
        <v>#REF!</v>
      </c>
      <c r="I162" s="37"/>
    </row>
    <row r="163" spans="1:12" hidden="1" x14ac:dyDescent="0.25">
      <c r="A163" s="55">
        <v>2025</v>
      </c>
      <c r="B163" s="56" t="s">
        <v>304</v>
      </c>
      <c r="C163" s="56" t="s">
        <v>841</v>
      </c>
      <c r="D163" s="56" t="s">
        <v>322</v>
      </c>
      <c r="E163" s="56" t="s">
        <v>854</v>
      </c>
      <c r="F163" s="60">
        <v>539.5</v>
      </c>
      <c r="G163" s="56" t="s">
        <v>665</v>
      </c>
      <c r="H163" s="29" t="e">
        <f>VLOOKUP(D163,'FY25-26 Distribution'!D:AC,27,0)</f>
        <v>#REF!</v>
      </c>
      <c r="I163" s="37"/>
    </row>
    <row r="164" spans="1:12" hidden="1" x14ac:dyDescent="0.25">
      <c r="A164" s="55">
        <v>2025</v>
      </c>
      <c r="B164" s="56" t="s">
        <v>304</v>
      </c>
      <c r="C164" s="56" t="s">
        <v>841</v>
      </c>
      <c r="D164" s="56" t="s">
        <v>324</v>
      </c>
      <c r="E164" s="56" t="s">
        <v>855</v>
      </c>
      <c r="F164" s="60">
        <v>73</v>
      </c>
      <c r="G164" s="56" t="s">
        <v>665</v>
      </c>
      <c r="H164" s="29" t="e">
        <f>VLOOKUP(D164,'FY25-26 Distribution'!D:AC,27,0)</f>
        <v>#REF!</v>
      </c>
    </row>
    <row r="165" spans="1:12" hidden="1" x14ac:dyDescent="0.25">
      <c r="A165" s="55">
        <v>2025</v>
      </c>
      <c r="B165" s="56" t="s">
        <v>304</v>
      </c>
      <c r="C165" s="56" t="s">
        <v>841</v>
      </c>
      <c r="D165" s="56" t="s">
        <v>326</v>
      </c>
      <c r="E165" s="56" t="s">
        <v>856</v>
      </c>
      <c r="F165" s="60">
        <v>349</v>
      </c>
      <c r="G165" s="56" t="s">
        <v>665</v>
      </c>
      <c r="H165" s="29" t="e">
        <f>VLOOKUP(D165,'FY25-26 Distribution'!D:AC,27,0)</f>
        <v>#REF!</v>
      </c>
    </row>
    <row r="166" spans="1:12" hidden="1" x14ac:dyDescent="0.25">
      <c r="A166" s="55">
        <v>2025</v>
      </c>
      <c r="B166" s="56" t="s">
        <v>304</v>
      </c>
      <c r="C166" s="56" t="s">
        <v>841</v>
      </c>
      <c r="D166" s="56" t="s">
        <v>307</v>
      </c>
      <c r="E166" s="56" t="s">
        <v>857</v>
      </c>
      <c r="F166" s="60">
        <v>259</v>
      </c>
      <c r="G166" s="56" t="s">
        <v>665</v>
      </c>
      <c r="H166" s="29" t="e">
        <f>VLOOKUP(D166,'FY25-26 Distribution'!D:AC,27,0)</f>
        <v>#REF!</v>
      </c>
    </row>
    <row r="167" spans="1:12" hidden="1" x14ac:dyDescent="0.25">
      <c r="A167" s="55">
        <v>2025</v>
      </c>
      <c r="B167" s="56" t="s">
        <v>304</v>
      </c>
      <c r="C167" s="56" t="s">
        <v>841</v>
      </c>
      <c r="D167" s="56" t="s">
        <v>1070</v>
      </c>
      <c r="E167" s="56" t="s">
        <v>1071</v>
      </c>
      <c r="F167" s="60">
        <v>66</v>
      </c>
      <c r="G167" s="56" t="s">
        <v>665</v>
      </c>
      <c r="H167" s="29" t="e">
        <f>VLOOKUP(D167,'FY25-26 Distribution'!D:AC,27,0)</f>
        <v>#REF!</v>
      </c>
    </row>
    <row r="168" spans="1:12" hidden="1" x14ac:dyDescent="0.25">
      <c r="A168" s="55">
        <v>2025</v>
      </c>
      <c r="B168" s="56" t="s">
        <v>304</v>
      </c>
      <c r="C168" s="56" t="s">
        <v>841</v>
      </c>
      <c r="D168" s="56" t="s">
        <v>330</v>
      </c>
      <c r="E168" s="56" t="s">
        <v>858</v>
      </c>
      <c r="F168" s="60">
        <v>471</v>
      </c>
      <c r="G168" s="56" t="s">
        <v>665</v>
      </c>
      <c r="H168" s="29" t="e">
        <f>VLOOKUP(D168,'FY25-26 Distribution'!D:AC,27,0)</f>
        <v>#REF!</v>
      </c>
    </row>
    <row r="169" spans="1:12" hidden="1" x14ac:dyDescent="0.25">
      <c r="A169" s="55">
        <v>2025</v>
      </c>
      <c r="B169" s="56" t="s">
        <v>304</v>
      </c>
      <c r="C169" s="56" t="s">
        <v>841</v>
      </c>
      <c r="D169" s="56" t="s">
        <v>332</v>
      </c>
      <c r="E169" s="56" t="s">
        <v>859</v>
      </c>
      <c r="F169" s="60">
        <v>657</v>
      </c>
      <c r="G169" s="56" t="s">
        <v>665</v>
      </c>
      <c r="H169" s="29" t="e">
        <f>VLOOKUP(D169,'FY25-26 Distribution'!D:AC,27,0)</f>
        <v>#REF!</v>
      </c>
      <c r="J169" s="61">
        <f>SUM(F150:F169)</f>
        <v>7842.5</v>
      </c>
      <c r="K169">
        <v>7769.5</v>
      </c>
      <c r="L169" s="61">
        <f>+J169-K169</f>
        <v>73</v>
      </c>
    </row>
    <row r="170" spans="1:12" hidden="1" x14ac:dyDescent="0.25">
      <c r="A170" s="55">
        <v>2025</v>
      </c>
      <c r="B170" s="56" t="s">
        <v>586</v>
      </c>
      <c r="C170" s="56" t="s">
        <v>860</v>
      </c>
      <c r="D170" s="56" t="s">
        <v>565</v>
      </c>
      <c r="E170" s="56" t="s">
        <v>861</v>
      </c>
      <c r="F170" s="60">
        <v>171</v>
      </c>
      <c r="G170" s="56" t="s">
        <v>665</v>
      </c>
      <c r="H170" s="29" t="e">
        <f>VLOOKUP(D170,'FY25-26 Distribution'!D:AC,27,0)</f>
        <v>#REF!</v>
      </c>
    </row>
    <row r="171" spans="1:12" hidden="1" x14ac:dyDescent="0.25">
      <c r="A171" s="55">
        <v>2025</v>
      </c>
      <c r="B171" s="56" t="s">
        <v>341</v>
      </c>
      <c r="C171" s="56" t="s">
        <v>862</v>
      </c>
      <c r="D171" s="56" t="s">
        <v>348</v>
      </c>
      <c r="E171" s="56" t="s">
        <v>975</v>
      </c>
      <c r="F171" s="60">
        <v>700</v>
      </c>
      <c r="G171" s="56" t="s">
        <v>665</v>
      </c>
      <c r="H171" s="29" t="e">
        <f>VLOOKUP(D171,'FY25-26 Distribution'!D:AC,27,0)</f>
        <v>#REF!</v>
      </c>
    </row>
    <row r="172" spans="1:12" hidden="1" x14ac:dyDescent="0.25">
      <c r="A172" s="55">
        <v>2025</v>
      </c>
      <c r="B172" s="56" t="s">
        <v>341</v>
      </c>
      <c r="C172" s="56" t="s">
        <v>862</v>
      </c>
      <c r="D172" s="56" t="s">
        <v>566</v>
      </c>
      <c r="E172" s="56" t="s">
        <v>863</v>
      </c>
      <c r="F172" s="60">
        <v>179</v>
      </c>
      <c r="G172" s="56" t="s">
        <v>665</v>
      </c>
      <c r="H172" s="29" t="e">
        <f>VLOOKUP(D172,'FY25-26 Distribution'!D:AC,27,0)</f>
        <v>#REF!</v>
      </c>
    </row>
    <row r="173" spans="1:12" hidden="1" x14ac:dyDescent="0.25">
      <c r="A173" s="55">
        <v>2025</v>
      </c>
      <c r="B173" s="56" t="s">
        <v>341</v>
      </c>
      <c r="C173" s="56" t="s">
        <v>862</v>
      </c>
      <c r="D173" s="56" t="s">
        <v>567</v>
      </c>
      <c r="E173" s="56" t="s">
        <v>864</v>
      </c>
      <c r="F173" s="60">
        <v>200</v>
      </c>
      <c r="G173" s="56" t="s">
        <v>665</v>
      </c>
      <c r="H173" s="29" t="e">
        <f>VLOOKUP(D173,'FY25-26 Distribution'!D:AC,27,0)</f>
        <v>#REF!</v>
      </c>
    </row>
    <row r="174" spans="1:12" hidden="1" x14ac:dyDescent="0.25">
      <c r="A174" s="55">
        <v>2025</v>
      </c>
      <c r="B174" s="56" t="s">
        <v>341</v>
      </c>
      <c r="C174" s="56" t="s">
        <v>862</v>
      </c>
      <c r="D174" s="56" t="s">
        <v>345</v>
      </c>
      <c r="E174" s="56" t="s">
        <v>865</v>
      </c>
      <c r="F174" s="60">
        <v>1490</v>
      </c>
      <c r="G174" s="56" t="s">
        <v>665</v>
      </c>
      <c r="H174" s="29" t="e">
        <f>VLOOKUP(D174,'FY25-26 Distribution'!D:AC,27,0)</f>
        <v>#REF!</v>
      </c>
    </row>
    <row r="175" spans="1:12" hidden="1" x14ac:dyDescent="0.25">
      <c r="A175" s="55">
        <v>2025</v>
      </c>
      <c r="B175" s="56" t="s">
        <v>341</v>
      </c>
      <c r="C175" s="56" t="s">
        <v>862</v>
      </c>
      <c r="D175" s="56" t="s">
        <v>568</v>
      </c>
      <c r="E175" s="56" t="s">
        <v>866</v>
      </c>
      <c r="F175" s="60">
        <v>274.5</v>
      </c>
      <c r="G175" s="56" t="s">
        <v>665</v>
      </c>
      <c r="H175" s="29" t="e">
        <f>VLOOKUP(D175,'FY25-26 Distribution'!D:AC,27,0)</f>
        <v>#REF!</v>
      </c>
    </row>
    <row r="176" spans="1:12" hidden="1" x14ac:dyDescent="0.25">
      <c r="A176" s="55">
        <v>2025</v>
      </c>
      <c r="B176" s="56" t="s">
        <v>353</v>
      </c>
      <c r="C176" s="56" t="s">
        <v>867</v>
      </c>
      <c r="D176" s="56" t="s">
        <v>355</v>
      </c>
      <c r="E176" s="56" t="s">
        <v>868</v>
      </c>
      <c r="F176" s="60">
        <v>1014</v>
      </c>
      <c r="G176" s="56" t="s">
        <v>665</v>
      </c>
      <c r="H176" s="29" t="e">
        <f>VLOOKUP(D176,'FY25-26 Distribution'!D:AC,27,0)</f>
        <v>#REF!</v>
      </c>
    </row>
    <row r="177" spans="1:9" hidden="1" x14ac:dyDescent="0.25">
      <c r="A177" s="55">
        <v>2025</v>
      </c>
      <c r="B177" s="56" t="s">
        <v>353</v>
      </c>
      <c r="C177" s="56" t="s">
        <v>867</v>
      </c>
      <c r="D177" s="56" t="s">
        <v>357</v>
      </c>
      <c r="E177" s="56" t="s">
        <v>869</v>
      </c>
      <c r="F177" s="60">
        <v>1005</v>
      </c>
      <c r="G177" s="56" t="s">
        <v>665</v>
      </c>
      <c r="H177" s="29" t="e">
        <f>VLOOKUP(D177,'FY25-26 Distribution'!D:AC,27,0)</f>
        <v>#REF!</v>
      </c>
    </row>
    <row r="178" spans="1:9" hidden="1" x14ac:dyDescent="0.25">
      <c r="A178" s="55">
        <v>2025</v>
      </c>
      <c r="B178" s="56" t="s">
        <v>362</v>
      </c>
      <c r="C178" s="56" t="s">
        <v>870</v>
      </c>
      <c r="D178" s="56" t="s">
        <v>364</v>
      </c>
      <c r="E178" s="56" t="s">
        <v>871</v>
      </c>
      <c r="F178" s="60">
        <v>461</v>
      </c>
      <c r="G178" s="56" t="s">
        <v>665</v>
      </c>
      <c r="H178" s="29" t="e">
        <f>VLOOKUP(D178,'FY25-26 Distribution'!D:AC,27,0)</f>
        <v>#REF!</v>
      </c>
    </row>
    <row r="179" spans="1:9" hidden="1" x14ac:dyDescent="0.25">
      <c r="A179" s="55">
        <v>2025</v>
      </c>
      <c r="B179" s="56" t="s">
        <v>362</v>
      </c>
      <c r="C179" s="56" t="s">
        <v>870</v>
      </c>
      <c r="D179" s="56" t="s">
        <v>569</v>
      </c>
      <c r="E179" s="56" t="s">
        <v>872</v>
      </c>
      <c r="F179" s="60">
        <v>374</v>
      </c>
      <c r="G179" s="56" t="s">
        <v>665</v>
      </c>
      <c r="H179" s="29" t="e">
        <f>VLOOKUP(D179,'FY25-26 Distribution'!D:AC,27,0)</f>
        <v>#REF!</v>
      </c>
    </row>
    <row r="180" spans="1:9" hidden="1" x14ac:dyDescent="0.25">
      <c r="A180" s="55">
        <v>2025</v>
      </c>
      <c r="B180" s="56" t="s">
        <v>362</v>
      </c>
      <c r="C180" s="56" t="s">
        <v>870</v>
      </c>
      <c r="D180" s="56" t="s">
        <v>570</v>
      </c>
      <c r="E180" s="56" t="s">
        <v>873</v>
      </c>
      <c r="F180" s="60">
        <v>163</v>
      </c>
      <c r="G180" s="56" t="s">
        <v>665</v>
      </c>
      <c r="H180" s="29" t="e">
        <f>VLOOKUP(D180,'FY25-26 Distribution'!D:AC,27,0)</f>
        <v>#REF!</v>
      </c>
    </row>
    <row r="181" spans="1:9" hidden="1" x14ac:dyDescent="0.25">
      <c r="A181" s="55">
        <v>2025</v>
      </c>
      <c r="B181" s="56" t="s">
        <v>362</v>
      </c>
      <c r="C181" s="56" t="s">
        <v>870</v>
      </c>
      <c r="D181" s="56" t="s">
        <v>1075</v>
      </c>
      <c r="E181" s="56" t="s">
        <v>1076</v>
      </c>
      <c r="F181" s="60">
        <v>76</v>
      </c>
      <c r="G181" s="56" t="s">
        <v>665</v>
      </c>
      <c r="H181" s="29" t="e">
        <f>VLOOKUP(D181,'FY25-26 Distribution'!D:AC,27,0)</f>
        <v>#N/A</v>
      </c>
      <c r="I181" s="57"/>
    </row>
    <row r="182" spans="1:9" hidden="1" x14ac:dyDescent="0.25">
      <c r="A182" s="55">
        <v>2025</v>
      </c>
      <c r="B182" s="56" t="s">
        <v>371</v>
      </c>
      <c r="C182" s="56" t="s">
        <v>874</v>
      </c>
      <c r="D182" s="56" t="s">
        <v>373</v>
      </c>
      <c r="E182" s="56" t="s">
        <v>875</v>
      </c>
      <c r="F182" s="60">
        <v>91</v>
      </c>
      <c r="G182" s="56" t="s">
        <v>665</v>
      </c>
      <c r="H182" s="29" t="e">
        <f>VLOOKUP(D182,'FY25-26 Distribution'!D:AC,27,0)</f>
        <v>#REF!</v>
      </c>
    </row>
    <row r="183" spans="1:9" hidden="1" x14ac:dyDescent="0.25">
      <c r="A183" s="55">
        <v>2025</v>
      </c>
      <c r="B183" s="56" t="s">
        <v>371</v>
      </c>
      <c r="C183" s="56" t="s">
        <v>874</v>
      </c>
      <c r="D183" s="56" t="s">
        <v>571</v>
      </c>
      <c r="E183" s="56" t="s">
        <v>876</v>
      </c>
      <c r="F183" s="60">
        <v>129</v>
      </c>
      <c r="G183" s="56" t="s">
        <v>665</v>
      </c>
      <c r="H183" s="29" t="e">
        <f>VLOOKUP(D183,'FY25-26 Distribution'!D:AC,27,0)</f>
        <v>#REF!</v>
      </c>
    </row>
    <row r="184" spans="1:9" hidden="1" x14ac:dyDescent="0.25">
      <c r="A184" s="55">
        <v>2025</v>
      </c>
      <c r="B184" s="56" t="s">
        <v>371</v>
      </c>
      <c r="C184" s="56" t="s">
        <v>874</v>
      </c>
      <c r="D184" s="56" t="s">
        <v>1004</v>
      </c>
      <c r="E184" s="56" t="s">
        <v>1024</v>
      </c>
      <c r="F184" s="60">
        <v>35</v>
      </c>
      <c r="G184" s="56" t="s">
        <v>665</v>
      </c>
      <c r="H184" s="29" t="e">
        <f>VLOOKUP(D184,'FY25-26 Distribution'!D:AC,27,0)</f>
        <v>#REF!</v>
      </c>
    </row>
    <row r="185" spans="1:9" hidden="1" x14ac:dyDescent="0.25">
      <c r="A185" s="55">
        <v>2025</v>
      </c>
      <c r="B185" s="56" t="s">
        <v>371</v>
      </c>
      <c r="C185" s="56" t="s">
        <v>874</v>
      </c>
      <c r="D185" s="56" t="s">
        <v>375</v>
      </c>
      <c r="E185" s="56" t="s">
        <v>877</v>
      </c>
      <c r="F185" s="60">
        <v>131</v>
      </c>
      <c r="G185" s="56" t="s">
        <v>665</v>
      </c>
      <c r="H185" s="29" t="e">
        <f>VLOOKUP(D185,'FY25-26 Distribution'!D:AC,27,0)</f>
        <v>#REF!</v>
      </c>
    </row>
    <row r="186" spans="1:9" hidden="1" x14ac:dyDescent="0.25">
      <c r="A186" s="55">
        <v>2025</v>
      </c>
      <c r="B186" s="56" t="s">
        <v>381</v>
      </c>
      <c r="C186" s="56" t="s">
        <v>878</v>
      </c>
      <c r="D186" s="56" t="s">
        <v>383</v>
      </c>
      <c r="E186" s="56" t="s">
        <v>879</v>
      </c>
      <c r="F186" s="60">
        <v>172</v>
      </c>
      <c r="G186" s="56" t="s">
        <v>665</v>
      </c>
      <c r="H186" s="29" t="e">
        <f>VLOOKUP(D186,'FY25-26 Distribution'!D:AC,27,0)</f>
        <v>#REF!</v>
      </c>
    </row>
    <row r="187" spans="1:9" hidden="1" x14ac:dyDescent="0.25">
      <c r="A187" s="55">
        <v>2025</v>
      </c>
      <c r="B187" s="56" t="s">
        <v>389</v>
      </c>
      <c r="C187" s="56" t="s">
        <v>880</v>
      </c>
      <c r="D187" s="56" t="s">
        <v>391</v>
      </c>
      <c r="E187" s="56" t="s">
        <v>881</v>
      </c>
      <c r="F187" s="60">
        <v>26</v>
      </c>
      <c r="G187" s="56" t="s">
        <v>665</v>
      </c>
      <c r="H187" s="29" t="e">
        <f>VLOOKUP(D187,'FY25-26 Distribution'!D:AC,27,0)</f>
        <v>#REF!</v>
      </c>
    </row>
    <row r="188" spans="1:9" hidden="1" x14ac:dyDescent="0.25">
      <c r="A188" s="55">
        <v>2025</v>
      </c>
      <c r="B188" s="56" t="s">
        <v>389</v>
      </c>
      <c r="C188" s="56" t="s">
        <v>880</v>
      </c>
      <c r="D188" s="56" t="s">
        <v>393</v>
      </c>
      <c r="E188" s="56" t="s">
        <v>882</v>
      </c>
      <c r="F188" s="60">
        <v>135</v>
      </c>
      <c r="G188" s="56" t="s">
        <v>665</v>
      </c>
      <c r="H188" s="29" t="e">
        <f>VLOOKUP(D188,'FY25-26 Distribution'!D:AC,27,0)</f>
        <v>#REF!</v>
      </c>
    </row>
    <row r="189" spans="1:9" hidden="1" x14ac:dyDescent="0.25">
      <c r="A189" s="55">
        <v>2025</v>
      </c>
      <c r="B189" s="56" t="s">
        <v>398</v>
      </c>
      <c r="C189" s="56" t="s">
        <v>883</v>
      </c>
      <c r="D189" s="56" t="s">
        <v>400</v>
      </c>
      <c r="E189" s="56" t="s">
        <v>884</v>
      </c>
      <c r="F189" s="60">
        <v>135</v>
      </c>
      <c r="G189" s="56" t="s">
        <v>665</v>
      </c>
      <c r="H189" s="29" t="e">
        <f>VLOOKUP(D189,'FY25-26 Distribution'!D:AC,27,0)</f>
        <v>#REF!</v>
      </c>
    </row>
    <row r="190" spans="1:9" hidden="1" x14ac:dyDescent="0.25">
      <c r="A190" s="55">
        <v>2025</v>
      </c>
      <c r="B190" s="56" t="s">
        <v>405</v>
      </c>
      <c r="C190" s="56" t="s">
        <v>885</v>
      </c>
      <c r="D190" s="56" t="s">
        <v>407</v>
      </c>
      <c r="E190" s="56" t="s">
        <v>886</v>
      </c>
      <c r="F190" s="60">
        <v>133</v>
      </c>
      <c r="G190" s="56" t="s">
        <v>665</v>
      </c>
      <c r="H190" s="29" t="e">
        <f>VLOOKUP(D190,'FY25-26 Distribution'!D:AC,27,0)</f>
        <v>#REF!</v>
      </c>
    </row>
    <row r="191" spans="1:9" hidden="1" x14ac:dyDescent="0.25">
      <c r="A191" s="55">
        <v>2025</v>
      </c>
      <c r="B191" s="56" t="s">
        <v>412</v>
      </c>
      <c r="C191" s="56" t="s">
        <v>887</v>
      </c>
      <c r="D191" s="56" t="s">
        <v>414</v>
      </c>
      <c r="E191" s="56" t="s">
        <v>888</v>
      </c>
      <c r="F191" s="59">
        <v>838</v>
      </c>
      <c r="G191" s="56" t="s">
        <v>665</v>
      </c>
      <c r="H191" s="29" t="e">
        <f>VLOOKUP(D191,'FY25-26 Distribution'!D:AC,27,0)</f>
        <v>#N/A</v>
      </c>
      <c r="I191" s="58" t="s">
        <v>1008</v>
      </c>
    </row>
    <row r="192" spans="1:9" hidden="1" x14ac:dyDescent="0.25">
      <c r="A192" s="55">
        <v>2025</v>
      </c>
      <c r="B192" s="56" t="s">
        <v>412</v>
      </c>
      <c r="C192" s="56" t="s">
        <v>887</v>
      </c>
      <c r="D192" s="56" t="s">
        <v>651</v>
      </c>
      <c r="E192" s="56" t="s">
        <v>889</v>
      </c>
      <c r="F192" s="60">
        <v>220</v>
      </c>
      <c r="G192" s="56" t="s">
        <v>665</v>
      </c>
      <c r="H192" s="29" t="e">
        <f>VLOOKUP(D192,'FY25-26 Distribution'!D:AC,27,0)</f>
        <v>#REF!</v>
      </c>
    </row>
    <row r="193" spans="1:9" hidden="1" x14ac:dyDescent="0.25">
      <c r="A193" s="55">
        <v>2025</v>
      </c>
      <c r="B193" s="56" t="s">
        <v>412</v>
      </c>
      <c r="C193" s="56" t="s">
        <v>887</v>
      </c>
      <c r="D193" s="56" t="s">
        <v>416</v>
      </c>
      <c r="E193" s="56" t="s">
        <v>890</v>
      </c>
      <c r="F193" s="60">
        <v>433</v>
      </c>
      <c r="G193" s="56" t="s">
        <v>665</v>
      </c>
      <c r="H193" s="29" t="e">
        <f>VLOOKUP(D193,'FY25-26 Distribution'!D:AC,27,0)</f>
        <v>#REF!</v>
      </c>
    </row>
    <row r="194" spans="1:9" hidden="1" x14ac:dyDescent="0.25">
      <c r="A194" s="55">
        <v>2025</v>
      </c>
      <c r="B194" s="56" t="s">
        <v>420</v>
      </c>
      <c r="C194" s="56" t="s">
        <v>891</v>
      </c>
      <c r="D194" s="56" t="s">
        <v>960</v>
      </c>
      <c r="E194" s="56" t="s">
        <v>961</v>
      </c>
      <c r="F194" s="60">
        <v>141</v>
      </c>
      <c r="G194" s="56" t="s">
        <v>665</v>
      </c>
      <c r="H194" s="29" t="e">
        <f>VLOOKUP(D194,'FY25-26 Distribution'!D:AC,27,0)</f>
        <v>#N/A</v>
      </c>
      <c r="I194" s="43" t="s">
        <v>1049</v>
      </c>
    </row>
    <row r="195" spans="1:9" hidden="1" x14ac:dyDescent="0.25">
      <c r="A195" s="55">
        <v>2025</v>
      </c>
      <c r="B195" s="56" t="s">
        <v>420</v>
      </c>
      <c r="C195" s="56" t="s">
        <v>891</v>
      </c>
      <c r="D195" s="56" t="s">
        <v>892</v>
      </c>
      <c r="E195" s="56" t="s">
        <v>893</v>
      </c>
      <c r="F195" s="60">
        <v>178</v>
      </c>
      <c r="G195" s="56" t="s">
        <v>665</v>
      </c>
      <c r="H195" s="29" t="e">
        <f>VLOOKUP(D195,'FY25-26 Distribution'!D:AC,27,0)</f>
        <v>#N/A</v>
      </c>
      <c r="I195" s="43" t="s">
        <v>1049</v>
      </c>
    </row>
    <row r="196" spans="1:9" hidden="1" x14ac:dyDescent="0.25">
      <c r="A196" s="55">
        <v>2025</v>
      </c>
      <c r="B196" s="56" t="s">
        <v>420</v>
      </c>
      <c r="C196" s="56" t="s">
        <v>891</v>
      </c>
      <c r="D196" s="56" t="s">
        <v>894</v>
      </c>
      <c r="E196" s="56" t="s">
        <v>895</v>
      </c>
      <c r="F196" s="60">
        <v>677</v>
      </c>
      <c r="G196" s="56" t="s">
        <v>665</v>
      </c>
      <c r="H196" s="29" t="e">
        <f>VLOOKUP(D196,'FY25-26 Distribution'!D:AC,27,0)</f>
        <v>#N/A</v>
      </c>
      <c r="I196" s="43" t="s">
        <v>1049</v>
      </c>
    </row>
    <row r="197" spans="1:9" hidden="1" x14ac:dyDescent="0.25">
      <c r="A197" s="55">
        <v>2025</v>
      </c>
      <c r="B197" s="56" t="s">
        <v>420</v>
      </c>
      <c r="C197" s="56" t="s">
        <v>891</v>
      </c>
      <c r="D197" s="56" t="s">
        <v>424</v>
      </c>
      <c r="E197" s="56" t="s">
        <v>896</v>
      </c>
      <c r="F197" s="60">
        <v>252</v>
      </c>
      <c r="G197" s="56" t="s">
        <v>665</v>
      </c>
      <c r="H197" s="29" t="e">
        <f>VLOOKUP(D197,'FY25-26 Distribution'!D:AC,27,0)</f>
        <v>#REF!</v>
      </c>
    </row>
    <row r="198" spans="1:9" hidden="1" x14ac:dyDescent="0.25">
      <c r="A198" s="55">
        <v>2025</v>
      </c>
      <c r="B198" s="56" t="s">
        <v>420</v>
      </c>
      <c r="C198" s="56" t="s">
        <v>891</v>
      </c>
      <c r="D198" s="56" t="s">
        <v>654</v>
      </c>
      <c r="E198" s="56" t="s">
        <v>897</v>
      </c>
      <c r="F198" s="60">
        <v>298</v>
      </c>
      <c r="G198" s="56" t="s">
        <v>665</v>
      </c>
      <c r="H198" s="29" t="e">
        <f>VLOOKUP(D198,'FY25-26 Distribution'!D:AC,27,0)</f>
        <v>#N/A</v>
      </c>
      <c r="I198" s="43" t="s">
        <v>1049</v>
      </c>
    </row>
    <row r="199" spans="1:9" hidden="1" x14ac:dyDescent="0.25">
      <c r="A199" s="55">
        <v>2025</v>
      </c>
      <c r="B199" s="56" t="s">
        <v>429</v>
      </c>
      <c r="C199" s="56" t="s">
        <v>898</v>
      </c>
      <c r="D199" s="56" t="s">
        <v>431</v>
      </c>
      <c r="E199" s="56" t="s">
        <v>976</v>
      </c>
      <c r="F199" s="60">
        <v>85.5</v>
      </c>
      <c r="G199" s="56" t="s">
        <v>665</v>
      </c>
      <c r="H199" s="29" t="e">
        <f>VLOOKUP(D199,'FY25-26 Distribution'!D:AC,27,0)</f>
        <v>#REF!</v>
      </c>
    </row>
    <row r="200" spans="1:9" hidden="1" x14ac:dyDescent="0.25">
      <c r="A200" s="55">
        <v>2025</v>
      </c>
      <c r="B200" s="56" t="s">
        <v>435</v>
      </c>
      <c r="C200" s="56" t="s">
        <v>899</v>
      </c>
      <c r="D200" s="56" t="s">
        <v>572</v>
      </c>
      <c r="E200" s="56" t="s">
        <v>900</v>
      </c>
      <c r="F200" s="60">
        <v>100</v>
      </c>
      <c r="G200" s="56" t="s">
        <v>665</v>
      </c>
      <c r="H200" s="29" t="e">
        <f>VLOOKUP(D200,'FY25-26 Distribution'!D:AC,27,0)</f>
        <v>#REF!</v>
      </c>
    </row>
    <row r="201" spans="1:9" hidden="1" x14ac:dyDescent="0.25">
      <c r="A201" s="55">
        <v>2025</v>
      </c>
      <c r="B201" s="56" t="s">
        <v>967</v>
      </c>
      <c r="C201" s="56" t="s">
        <v>977</v>
      </c>
      <c r="D201" s="56" t="s">
        <v>970</v>
      </c>
      <c r="E201" s="56" t="s">
        <v>978</v>
      </c>
      <c r="F201" s="60">
        <v>452</v>
      </c>
      <c r="G201" s="56" t="s">
        <v>665</v>
      </c>
      <c r="H201" s="29" t="e">
        <f>VLOOKUP(D201,'FY25-26 Distribution'!D:AC,27,0)</f>
        <v>#REF!</v>
      </c>
    </row>
    <row r="202" spans="1:9" hidden="1" x14ac:dyDescent="0.25">
      <c r="A202" s="55">
        <v>2025</v>
      </c>
      <c r="B202" s="56" t="s">
        <v>441</v>
      </c>
      <c r="C202" s="56" t="s">
        <v>901</v>
      </c>
      <c r="D202" s="56" t="s">
        <v>443</v>
      </c>
      <c r="E202" s="56" t="s">
        <v>902</v>
      </c>
      <c r="F202" s="60">
        <v>182</v>
      </c>
      <c r="G202" s="56" t="s">
        <v>665</v>
      </c>
      <c r="H202" s="29" t="e">
        <f>VLOOKUP(D202,'FY25-26 Distribution'!D:AC,27,0)</f>
        <v>#REF!</v>
      </c>
    </row>
    <row r="203" spans="1:9" hidden="1" x14ac:dyDescent="0.25">
      <c r="A203" s="55">
        <v>2025</v>
      </c>
      <c r="B203" s="56" t="s">
        <v>447</v>
      </c>
      <c r="C203" s="56" t="s">
        <v>979</v>
      </c>
      <c r="D203" s="56" t="s">
        <v>1015</v>
      </c>
      <c r="E203" s="56" t="s">
        <v>1025</v>
      </c>
      <c r="F203" s="60">
        <v>419</v>
      </c>
      <c r="G203" s="56" t="s">
        <v>665</v>
      </c>
      <c r="H203" s="29" t="e">
        <f>VLOOKUP(D203,'FY25-26 Distribution'!D:AC,27,0)</f>
        <v>#REF!</v>
      </c>
    </row>
    <row r="204" spans="1:9" hidden="1" x14ac:dyDescent="0.25">
      <c r="A204" s="55">
        <v>2025</v>
      </c>
      <c r="B204" s="56" t="s">
        <v>447</v>
      </c>
      <c r="C204" s="56" t="s">
        <v>979</v>
      </c>
      <c r="D204" s="56" t="s">
        <v>903</v>
      </c>
      <c r="E204" s="56" t="s">
        <v>904</v>
      </c>
      <c r="F204" s="60">
        <v>435</v>
      </c>
      <c r="G204" s="56" t="s">
        <v>665</v>
      </c>
      <c r="H204" s="29" t="e">
        <f>VLOOKUP(D204,'FY25-26 Distribution'!D:AC,27,0)</f>
        <v>#N/A</v>
      </c>
      <c r="I204" s="43" t="s">
        <v>1051</v>
      </c>
    </row>
    <row r="205" spans="1:9" hidden="1" x14ac:dyDescent="0.25">
      <c r="A205" s="55">
        <v>2025</v>
      </c>
      <c r="B205" s="56" t="s">
        <v>447</v>
      </c>
      <c r="C205" s="56" t="s">
        <v>979</v>
      </c>
      <c r="D205" s="56" t="s">
        <v>905</v>
      </c>
      <c r="E205" s="56" t="s">
        <v>906</v>
      </c>
      <c r="F205" s="60">
        <v>396</v>
      </c>
      <c r="G205" s="56" t="s">
        <v>665</v>
      </c>
      <c r="H205" s="29" t="e">
        <f>VLOOKUP(D205,'FY25-26 Distribution'!D:AC,27,0)</f>
        <v>#N/A</v>
      </c>
      <c r="I205" s="43" t="s">
        <v>1051</v>
      </c>
    </row>
    <row r="206" spans="1:9" hidden="1" x14ac:dyDescent="0.25">
      <c r="A206" s="55">
        <v>2025</v>
      </c>
      <c r="B206" s="56" t="s">
        <v>447</v>
      </c>
      <c r="C206" s="56" t="s">
        <v>979</v>
      </c>
      <c r="D206" s="56" t="s">
        <v>907</v>
      </c>
      <c r="E206" s="56" t="s">
        <v>908</v>
      </c>
      <c r="F206" s="60">
        <v>780</v>
      </c>
      <c r="G206" s="56" t="s">
        <v>665</v>
      </c>
      <c r="H206" s="29" t="e">
        <f>VLOOKUP(D206,'FY25-26 Distribution'!D:AC,27,0)</f>
        <v>#N/A</v>
      </c>
      <c r="I206" s="43" t="s">
        <v>1051</v>
      </c>
    </row>
    <row r="207" spans="1:9" hidden="1" x14ac:dyDescent="0.25">
      <c r="A207" s="55">
        <v>2025</v>
      </c>
      <c r="B207" s="56" t="s">
        <v>451</v>
      </c>
      <c r="C207" s="56" t="s">
        <v>909</v>
      </c>
      <c r="D207" s="56" t="s">
        <v>453</v>
      </c>
      <c r="E207" s="56" t="s">
        <v>910</v>
      </c>
      <c r="F207" s="60">
        <v>394</v>
      </c>
      <c r="G207" s="56" t="s">
        <v>665</v>
      </c>
      <c r="H207" s="29" t="e">
        <f>VLOOKUP(D207,'FY25-26 Distribution'!D:AC,27,0)</f>
        <v>#REF!</v>
      </c>
    </row>
    <row r="208" spans="1:9" hidden="1" x14ac:dyDescent="0.25">
      <c r="A208" s="55">
        <v>2025</v>
      </c>
      <c r="B208" s="56" t="s">
        <v>451</v>
      </c>
      <c r="C208" s="56" t="s">
        <v>909</v>
      </c>
      <c r="D208" s="56" t="s">
        <v>677</v>
      </c>
      <c r="E208" s="56" t="s">
        <v>678</v>
      </c>
      <c r="F208" s="60">
        <v>157</v>
      </c>
      <c r="G208" s="56" t="s">
        <v>665</v>
      </c>
      <c r="H208" s="29" t="e">
        <f>VLOOKUP(D208,'FY25-26 Distribution'!D:AC,27,0)</f>
        <v>#REF!</v>
      </c>
    </row>
    <row r="209" spans="1:9" hidden="1" x14ac:dyDescent="0.25">
      <c r="A209" s="55">
        <v>2025</v>
      </c>
      <c r="B209" s="56" t="s">
        <v>457</v>
      </c>
      <c r="C209" s="56" t="s">
        <v>911</v>
      </c>
      <c r="D209" s="56" t="s">
        <v>459</v>
      </c>
      <c r="E209" s="56" t="s">
        <v>912</v>
      </c>
      <c r="F209" s="60">
        <v>1540</v>
      </c>
      <c r="G209" s="56" t="s">
        <v>665</v>
      </c>
      <c r="H209" s="29" t="e">
        <f>VLOOKUP(D209,'FY25-26 Distribution'!D:AC,27,0)</f>
        <v>#REF!</v>
      </c>
    </row>
    <row r="210" spans="1:9" hidden="1" x14ac:dyDescent="0.25">
      <c r="A210" s="55">
        <v>2025</v>
      </c>
      <c r="B210" s="56" t="s">
        <v>457</v>
      </c>
      <c r="C210" s="56" t="s">
        <v>911</v>
      </c>
      <c r="D210" s="56" t="s">
        <v>465</v>
      </c>
      <c r="E210" s="56" t="s">
        <v>913</v>
      </c>
      <c r="F210" s="60">
        <v>1784</v>
      </c>
      <c r="G210" s="56" t="s">
        <v>665</v>
      </c>
      <c r="H210" s="29" t="e">
        <f>VLOOKUP(D210,'FY25-26 Distribution'!D:AC,27,0)</f>
        <v>#REF!</v>
      </c>
    </row>
    <row r="211" spans="1:9" hidden="1" x14ac:dyDescent="0.25">
      <c r="A211" s="55">
        <v>2025</v>
      </c>
      <c r="B211" s="56" t="s">
        <v>457</v>
      </c>
      <c r="C211" s="56" t="s">
        <v>911</v>
      </c>
      <c r="D211" s="56" t="s">
        <v>573</v>
      </c>
      <c r="E211" s="56" t="s">
        <v>914</v>
      </c>
      <c r="F211" s="60">
        <v>651</v>
      </c>
      <c r="G211" s="56" t="s">
        <v>665</v>
      </c>
      <c r="H211" s="29" t="e">
        <f>VLOOKUP(D211,'FY25-26 Distribution'!D:AC,27,0)</f>
        <v>#REF!</v>
      </c>
    </row>
    <row r="212" spans="1:9" hidden="1" x14ac:dyDescent="0.25">
      <c r="A212" s="55">
        <v>2025</v>
      </c>
      <c r="B212" s="56" t="s">
        <v>457</v>
      </c>
      <c r="C212" s="56" t="s">
        <v>911</v>
      </c>
      <c r="D212" s="56" t="s">
        <v>463</v>
      </c>
      <c r="E212" s="56" t="s">
        <v>915</v>
      </c>
      <c r="F212" s="60">
        <v>332</v>
      </c>
      <c r="G212" s="56" t="s">
        <v>665</v>
      </c>
      <c r="H212" s="29" t="e">
        <f>VLOOKUP(D212,'FY25-26 Distribution'!D:AC,27,0)</f>
        <v>#REF!</v>
      </c>
    </row>
    <row r="213" spans="1:9" hidden="1" x14ac:dyDescent="0.25">
      <c r="A213" s="55">
        <v>2025</v>
      </c>
      <c r="B213" s="56" t="s">
        <v>457</v>
      </c>
      <c r="C213" s="56" t="s">
        <v>911</v>
      </c>
      <c r="D213" s="56" t="s">
        <v>574</v>
      </c>
      <c r="E213" s="56" t="s">
        <v>916</v>
      </c>
      <c r="F213" s="60">
        <v>342</v>
      </c>
      <c r="G213" s="56" t="s">
        <v>665</v>
      </c>
      <c r="H213" s="29" t="e">
        <f>VLOOKUP(D213,'FY25-26 Distribution'!D:AC,27,0)</f>
        <v>#REF!</v>
      </c>
    </row>
    <row r="214" spans="1:9" hidden="1" x14ac:dyDescent="0.25">
      <c r="A214" s="55">
        <v>2025</v>
      </c>
      <c r="B214" s="56" t="s">
        <v>457</v>
      </c>
      <c r="C214" s="56" t="s">
        <v>911</v>
      </c>
      <c r="D214" s="56" t="s">
        <v>467</v>
      </c>
      <c r="E214" s="56" t="s">
        <v>917</v>
      </c>
      <c r="F214" s="60">
        <v>329</v>
      </c>
      <c r="G214" s="56" t="s">
        <v>665</v>
      </c>
      <c r="H214" s="29" t="e">
        <f>VLOOKUP(D214,'FY25-26 Distribution'!D:AC,27,0)</f>
        <v>#REF!</v>
      </c>
      <c r="I214" s="37"/>
    </row>
    <row r="215" spans="1:9" hidden="1" x14ac:dyDescent="0.25">
      <c r="A215" s="55">
        <v>2025</v>
      </c>
      <c r="B215" s="56" t="s">
        <v>472</v>
      </c>
      <c r="C215" s="56" t="s">
        <v>918</v>
      </c>
      <c r="D215" s="56" t="s">
        <v>515</v>
      </c>
      <c r="E215" s="56" t="s">
        <v>919</v>
      </c>
      <c r="F215" s="60">
        <v>1845</v>
      </c>
      <c r="G215" s="56" t="s">
        <v>665</v>
      </c>
      <c r="H215" s="29" t="e">
        <f>VLOOKUP(D215,'FY25-26 Distribution'!D:AC,27,0)</f>
        <v>#REF!</v>
      </c>
      <c r="I215" s="37"/>
    </row>
    <row r="216" spans="1:9" hidden="1" x14ac:dyDescent="0.25">
      <c r="A216" s="55">
        <v>2025</v>
      </c>
      <c r="B216" s="56" t="s">
        <v>472</v>
      </c>
      <c r="C216" s="56" t="s">
        <v>918</v>
      </c>
      <c r="D216" s="56" t="s">
        <v>474</v>
      </c>
      <c r="E216" s="56" t="s">
        <v>920</v>
      </c>
      <c r="F216" s="60">
        <v>252.5</v>
      </c>
      <c r="G216" s="56" t="s">
        <v>665</v>
      </c>
      <c r="H216" s="29" t="e">
        <f>VLOOKUP(D216,'FY25-26 Distribution'!D:AC,27,0)</f>
        <v>#REF!</v>
      </c>
    </row>
    <row r="217" spans="1:9" hidden="1" x14ac:dyDescent="0.25">
      <c r="A217" s="55">
        <v>2025</v>
      </c>
      <c r="B217" s="56" t="s">
        <v>472</v>
      </c>
      <c r="C217" s="56" t="s">
        <v>918</v>
      </c>
      <c r="D217" s="56" t="s">
        <v>556</v>
      </c>
      <c r="E217" s="56" t="s">
        <v>993</v>
      </c>
      <c r="F217" s="60">
        <v>940.5</v>
      </c>
      <c r="G217" s="56" t="s">
        <v>665</v>
      </c>
      <c r="H217" s="29" t="e">
        <f>VLOOKUP(D217,'FY25-26 Distribution'!D:AC,27,0)</f>
        <v>#REF!</v>
      </c>
    </row>
    <row r="218" spans="1:9" hidden="1" x14ac:dyDescent="0.25">
      <c r="A218" s="55">
        <v>2025</v>
      </c>
      <c r="B218" s="56" t="s">
        <v>472</v>
      </c>
      <c r="C218" s="56" t="s">
        <v>918</v>
      </c>
      <c r="D218" s="56" t="s">
        <v>590</v>
      </c>
      <c r="E218" s="56" t="s">
        <v>701</v>
      </c>
      <c r="F218" s="60">
        <v>844</v>
      </c>
      <c r="G218" s="56" t="s">
        <v>665</v>
      </c>
      <c r="H218" s="29" t="e">
        <f>VLOOKUP(D218,'FY25-26 Distribution'!D:AC,27,0)</f>
        <v>#REF!</v>
      </c>
    </row>
    <row r="219" spans="1:9" hidden="1" x14ac:dyDescent="0.25">
      <c r="A219" s="55">
        <v>2025</v>
      </c>
      <c r="B219" s="56" t="s">
        <v>472</v>
      </c>
      <c r="C219" s="56" t="s">
        <v>918</v>
      </c>
      <c r="D219" s="56" t="s">
        <v>636</v>
      </c>
      <c r="E219" s="56" t="s">
        <v>694</v>
      </c>
      <c r="F219" s="60">
        <v>90</v>
      </c>
      <c r="G219" s="56" t="s">
        <v>665</v>
      </c>
      <c r="H219" s="29" t="e">
        <f>VLOOKUP(D219,'FY25-26 Distribution'!D:AC,27,0)</f>
        <v>#REF!</v>
      </c>
    </row>
    <row r="220" spans="1:9" hidden="1" x14ac:dyDescent="0.25">
      <c r="A220" s="55">
        <v>2025</v>
      </c>
      <c r="B220" s="56" t="s">
        <v>472</v>
      </c>
      <c r="C220" s="56" t="s">
        <v>918</v>
      </c>
      <c r="D220" s="56" t="s">
        <v>635</v>
      </c>
      <c r="E220" s="56" t="s">
        <v>921</v>
      </c>
      <c r="F220" s="60">
        <v>218</v>
      </c>
      <c r="G220" s="56" t="s">
        <v>665</v>
      </c>
      <c r="H220" s="29" t="e">
        <f>VLOOKUP(D220,'FY25-26 Distribution'!D:AC,27,0)</f>
        <v>#REF!</v>
      </c>
    </row>
    <row r="221" spans="1:9" hidden="1" x14ac:dyDescent="0.25">
      <c r="A221" s="55">
        <v>2025</v>
      </c>
      <c r="B221" s="56" t="s">
        <v>472</v>
      </c>
      <c r="C221" s="56" t="s">
        <v>918</v>
      </c>
      <c r="D221" s="56" t="s">
        <v>513</v>
      </c>
      <c r="E221" s="56" t="s">
        <v>922</v>
      </c>
      <c r="F221" s="60">
        <v>293</v>
      </c>
      <c r="G221" s="56" t="s">
        <v>665</v>
      </c>
      <c r="H221" s="29" t="e">
        <f>VLOOKUP(D221,'FY25-26 Distribution'!D:AC,27,0)</f>
        <v>#REF!</v>
      </c>
    </row>
    <row r="222" spans="1:9" hidden="1" x14ac:dyDescent="0.25">
      <c r="A222" s="55">
        <v>2025</v>
      </c>
      <c r="B222" s="56" t="s">
        <v>472</v>
      </c>
      <c r="C222" s="56" t="s">
        <v>918</v>
      </c>
      <c r="D222" s="56" t="s">
        <v>492</v>
      </c>
      <c r="E222" s="56" t="s">
        <v>923</v>
      </c>
      <c r="F222" s="60">
        <v>620</v>
      </c>
      <c r="G222" s="56" t="s">
        <v>665</v>
      </c>
      <c r="H222" s="29" t="e">
        <f>VLOOKUP(D222,'FY25-26 Distribution'!D:AC,27,0)</f>
        <v>#REF!</v>
      </c>
    </row>
    <row r="223" spans="1:9" hidden="1" x14ac:dyDescent="0.25">
      <c r="A223" s="55">
        <v>2025</v>
      </c>
      <c r="B223" s="56" t="s">
        <v>472</v>
      </c>
      <c r="C223" s="56" t="s">
        <v>918</v>
      </c>
      <c r="D223" s="56" t="s">
        <v>504</v>
      </c>
      <c r="E223" s="56" t="s">
        <v>924</v>
      </c>
      <c r="F223" s="60">
        <v>219.5</v>
      </c>
      <c r="G223" s="56" t="s">
        <v>665</v>
      </c>
      <c r="H223" s="29" t="e">
        <f>VLOOKUP(D223,'FY25-26 Distribution'!D:AC,27,0)</f>
        <v>#REF!</v>
      </c>
    </row>
    <row r="224" spans="1:9" hidden="1" x14ac:dyDescent="0.25">
      <c r="A224" s="55">
        <v>2025</v>
      </c>
      <c r="B224" s="56" t="s">
        <v>472</v>
      </c>
      <c r="C224" s="56" t="s">
        <v>918</v>
      </c>
      <c r="D224" s="56" t="s">
        <v>638</v>
      </c>
      <c r="E224" s="56" t="s">
        <v>994</v>
      </c>
      <c r="F224" s="60">
        <v>628</v>
      </c>
      <c r="G224" s="56" t="s">
        <v>665</v>
      </c>
      <c r="H224" s="29" t="e">
        <f>VLOOKUP(D224,'FY25-26 Distribution'!D:AC,27,0)</f>
        <v>#REF!</v>
      </c>
    </row>
    <row r="225" spans="1:9" hidden="1" x14ac:dyDescent="0.25">
      <c r="A225" s="55">
        <v>2025</v>
      </c>
      <c r="B225" s="56" t="s">
        <v>472</v>
      </c>
      <c r="C225" s="56" t="s">
        <v>918</v>
      </c>
      <c r="D225" s="56" t="s">
        <v>476</v>
      </c>
      <c r="E225" s="56" t="s">
        <v>925</v>
      </c>
      <c r="F225" s="60">
        <v>861</v>
      </c>
      <c r="G225" s="56" t="s">
        <v>665</v>
      </c>
      <c r="H225" s="29" t="e">
        <f>VLOOKUP(D225,'FY25-26 Distribution'!D:AC,27,0)</f>
        <v>#REF!</v>
      </c>
    </row>
    <row r="226" spans="1:9" hidden="1" x14ac:dyDescent="0.25">
      <c r="A226" s="55">
        <v>2025</v>
      </c>
      <c r="B226" s="56" t="s">
        <v>472</v>
      </c>
      <c r="C226" s="56" t="s">
        <v>918</v>
      </c>
      <c r="D226" s="56" t="s">
        <v>653</v>
      </c>
      <c r="E226" s="56" t="s">
        <v>926</v>
      </c>
      <c r="F226" s="60">
        <v>365</v>
      </c>
      <c r="G226" s="56" t="s">
        <v>665</v>
      </c>
      <c r="H226" s="29" t="e">
        <f>VLOOKUP(D226,'FY25-26 Distribution'!D:AC,27,0)</f>
        <v>#REF!</v>
      </c>
    </row>
    <row r="227" spans="1:9" hidden="1" x14ac:dyDescent="0.25">
      <c r="A227" s="55">
        <v>2025</v>
      </c>
      <c r="B227" s="56" t="s">
        <v>472</v>
      </c>
      <c r="C227" s="56" t="s">
        <v>918</v>
      </c>
      <c r="D227" s="56" t="s">
        <v>652</v>
      </c>
      <c r="E227" s="56" t="s">
        <v>927</v>
      </c>
      <c r="F227" s="60">
        <v>199</v>
      </c>
      <c r="G227" s="56" t="s">
        <v>665</v>
      </c>
      <c r="H227" s="29" t="e">
        <f>VLOOKUP(D227,'FY25-26 Distribution'!D:AC,27,0)</f>
        <v>#REF!</v>
      </c>
    </row>
    <row r="228" spans="1:9" hidden="1" x14ac:dyDescent="0.25">
      <c r="A228" s="55">
        <v>2025</v>
      </c>
      <c r="B228" s="56" t="s">
        <v>472</v>
      </c>
      <c r="C228" s="56" t="s">
        <v>918</v>
      </c>
      <c r="D228" s="56" t="s">
        <v>577</v>
      </c>
      <c r="E228" s="56" t="s">
        <v>928</v>
      </c>
      <c r="F228" s="60">
        <v>675</v>
      </c>
      <c r="G228" s="56" t="s">
        <v>665</v>
      </c>
      <c r="H228" s="29" t="e">
        <f>VLOOKUP(D228,'FY25-26 Distribution'!D:AC,27,0)</f>
        <v>#REF!</v>
      </c>
    </row>
    <row r="229" spans="1:9" hidden="1" x14ac:dyDescent="0.25">
      <c r="A229" s="55">
        <v>2025</v>
      </c>
      <c r="B229" s="56" t="s">
        <v>472</v>
      </c>
      <c r="C229" s="56" t="s">
        <v>918</v>
      </c>
      <c r="D229" s="56" t="s">
        <v>575</v>
      </c>
      <c r="E229" s="56" t="s">
        <v>929</v>
      </c>
      <c r="F229" s="60">
        <v>566.5</v>
      </c>
      <c r="G229" s="56" t="s">
        <v>665</v>
      </c>
      <c r="H229" s="29" t="e">
        <f>VLOOKUP(D229,'FY25-26 Distribution'!D:AC,27,0)</f>
        <v>#REF!</v>
      </c>
    </row>
    <row r="230" spans="1:9" hidden="1" x14ac:dyDescent="0.25">
      <c r="A230" s="55">
        <v>2025</v>
      </c>
      <c r="B230" s="56" t="s">
        <v>472</v>
      </c>
      <c r="C230" s="56" t="s">
        <v>918</v>
      </c>
      <c r="D230" s="56" t="s">
        <v>483</v>
      </c>
      <c r="E230" s="56" t="s">
        <v>930</v>
      </c>
      <c r="F230" s="60">
        <v>295</v>
      </c>
      <c r="G230" s="56" t="s">
        <v>665</v>
      </c>
      <c r="H230" s="29" t="e">
        <f>VLOOKUP(D230,'FY25-26 Distribution'!D:AC,27,0)</f>
        <v>#REF!</v>
      </c>
    </row>
    <row r="231" spans="1:9" hidden="1" x14ac:dyDescent="0.25">
      <c r="A231" s="55">
        <v>2025</v>
      </c>
      <c r="B231" s="56" t="s">
        <v>472</v>
      </c>
      <c r="C231" s="56" t="s">
        <v>918</v>
      </c>
      <c r="D231" s="56" t="s">
        <v>485</v>
      </c>
      <c r="E231" s="56" t="s">
        <v>980</v>
      </c>
      <c r="F231" s="60">
        <v>871</v>
      </c>
      <c r="G231" s="56" t="s">
        <v>665</v>
      </c>
      <c r="H231" s="29" t="e">
        <f>VLOOKUP(D231,'FY25-26 Distribution'!D:AC,27,0)</f>
        <v>#REF!</v>
      </c>
    </row>
    <row r="232" spans="1:9" hidden="1" x14ac:dyDescent="0.25">
      <c r="A232" s="55">
        <v>2025</v>
      </c>
      <c r="B232" s="56" t="s">
        <v>472</v>
      </c>
      <c r="C232" s="56" t="s">
        <v>918</v>
      </c>
      <c r="D232" s="56" t="s">
        <v>487</v>
      </c>
      <c r="E232" s="56" t="s">
        <v>931</v>
      </c>
      <c r="F232" s="60">
        <v>284</v>
      </c>
      <c r="G232" s="56" t="s">
        <v>665</v>
      </c>
      <c r="H232" s="29" t="e">
        <f>VLOOKUP(D232,'FY25-26 Distribution'!D:AC,27,0)</f>
        <v>#REF!</v>
      </c>
    </row>
    <row r="233" spans="1:9" hidden="1" x14ac:dyDescent="0.25">
      <c r="A233" s="55">
        <v>2025</v>
      </c>
      <c r="B233" s="56" t="s">
        <v>472</v>
      </c>
      <c r="C233" s="56" t="s">
        <v>918</v>
      </c>
      <c r="D233" s="56" t="s">
        <v>371</v>
      </c>
      <c r="E233" s="56" t="s">
        <v>932</v>
      </c>
      <c r="F233" s="60">
        <v>460</v>
      </c>
      <c r="G233" s="56" t="s">
        <v>665</v>
      </c>
      <c r="H233" s="29" t="e">
        <f>VLOOKUP(D233,'FY25-26 Distribution'!D:AC,27,0)</f>
        <v>#REF!</v>
      </c>
    </row>
    <row r="234" spans="1:9" hidden="1" x14ac:dyDescent="0.25">
      <c r="A234" s="55">
        <v>2025</v>
      </c>
      <c r="B234" s="56" t="s">
        <v>472</v>
      </c>
      <c r="C234" s="56" t="s">
        <v>918</v>
      </c>
      <c r="D234" s="56" t="s">
        <v>576</v>
      </c>
      <c r="E234" s="56" t="s">
        <v>981</v>
      </c>
      <c r="F234" s="60">
        <v>991</v>
      </c>
      <c r="G234" s="56" t="s">
        <v>665</v>
      </c>
      <c r="H234" s="29" t="e">
        <f>VLOOKUP(D234,'FY25-26 Distribution'!D:AC,27,0)</f>
        <v>#REF!</v>
      </c>
    </row>
    <row r="235" spans="1:9" hidden="1" x14ac:dyDescent="0.25">
      <c r="A235" s="55">
        <v>2025</v>
      </c>
      <c r="B235" s="56" t="s">
        <v>472</v>
      </c>
      <c r="C235" s="56" t="s">
        <v>918</v>
      </c>
      <c r="D235" s="56" t="s">
        <v>480</v>
      </c>
      <c r="E235" s="56" t="s">
        <v>933</v>
      </c>
      <c r="F235" s="60">
        <v>1047</v>
      </c>
      <c r="G235" s="56" t="s">
        <v>665</v>
      </c>
      <c r="H235" s="29" t="e">
        <f>VLOOKUP(D235,'FY25-26 Distribution'!D:AC,27,0)</f>
        <v>#REF!</v>
      </c>
    </row>
    <row r="236" spans="1:9" hidden="1" x14ac:dyDescent="0.25">
      <c r="A236" s="55">
        <v>2025</v>
      </c>
      <c r="B236" s="56" t="s">
        <v>472</v>
      </c>
      <c r="C236" s="56" t="s">
        <v>918</v>
      </c>
      <c r="D236" s="56" t="s">
        <v>1017</v>
      </c>
      <c r="E236" s="56" t="s">
        <v>1054</v>
      </c>
      <c r="F236" s="60">
        <v>287.5</v>
      </c>
      <c r="G236" s="56" t="s">
        <v>665</v>
      </c>
      <c r="H236" s="29" t="e">
        <f>VLOOKUP(D236,'FY25-26 Distribution'!D:AC,27,0)</f>
        <v>#REF!</v>
      </c>
    </row>
    <row r="237" spans="1:9" hidden="1" x14ac:dyDescent="0.25">
      <c r="A237" s="55">
        <v>2025</v>
      </c>
      <c r="B237" s="56" t="s">
        <v>472</v>
      </c>
      <c r="C237" s="56" t="s">
        <v>918</v>
      </c>
      <c r="D237" s="56" t="s">
        <v>1020</v>
      </c>
      <c r="E237" s="56" t="s">
        <v>1027</v>
      </c>
      <c r="F237" s="60">
        <v>457</v>
      </c>
      <c r="G237" s="56" t="s">
        <v>665</v>
      </c>
      <c r="H237" s="29" t="e">
        <f>VLOOKUP(D237,'FY25-26 Distribution'!D:AC,27,0)</f>
        <v>#REF!</v>
      </c>
    </row>
    <row r="238" spans="1:9" hidden="1" x14ac:dyDescent="0.25">
      <c r="A238" s="55">
        <v>2025</v>
      </c>
      <c r="B238" s="56" t="s">
        <v>472</v>
      </c>
      <c r="C238" s="56" t="s">
        <v>918</v>
      </c>
      <c r="D238" s="56" t="s">
        <v>578</v>
      </c>
      <c r="E238" s="56" t="s">
        <v>934</v>
      </c>
      <c r="F238" s="60">
        <v>341</v>
      </c>
      <c r="G238" s="56" t="s">
        <v>665</v>
      </c>
      <c r="H238" s="29" t="e">
        <f>VLOOKUP(D238,'FY25-26 Distribution'!D:AC,27,0)</f>
        <v>#REF!</v>
      </c>
      <c r="I238" s="33"/>
    </row>
    <row r="239" spans="1:9" hidden="1" x14ac:dyDescent="0.25">
      <c r="A239" s="55">
        <v>2025</v>
      </c>
      <c r="B239" s="56" t="s">
        <v>472</v>
      </c>
      <c r="C239" s="56" t="s">
        <v>918</v>
      </c>
      <c r="D239" s="56" t="s">
        <v>580</v>
      </c>
      <c r="E239" s="56" t="s">
        <v>935</v>
      </c>
      <c r="F239" s="60">
        <v>735</v>
      </c>
      <c r="G239" s="56" t="s">
        <v>665</v>
      </c>
      <c r="H239" s="29" t="e">
        <f>VLOOKUP(D239,'FY25-26 Distribution'!D:AC,27,0)</f>
        <v>#REF!</v>
      </c>
    </row>
    <row r="240" spans="1:9" hidden="1" x14ac:dyDescent="0.25">
      <c r="A240" s="55">
        <v>2025</v>
      </c>
      <c r="B240" s="56" t="s">
        <v>472</v>
      </c>
      <c r="C240" s="56" t="s">
        <v>918</v>
      </c>
      <c r="D240" s="56" t="s">
        <v>579</v>
      </c>
      <c r="E240" s="56" t="s">
        <v>982</v>
      </c>
      <c r="F240" s="60">
        <v>838</v>
      </c>
      <c r="G240" s="56" t="s">
        <v>665</v>
      </c>
      <c r="H240" s="29" t="e">
        <f>VLOOKUP(D240,'FY25-26 Distribution'!D:AC,27,0)</f>
        <v>#REF!</v>
      </c>
    </row>
    <row r="241" spans="1:9" hidden="1" x14ac:dyDescent="0.25">
      <c r="A241" s="55">
        <v>2025</v>
      </c>
      <c r="B241" s="56" t="s">
        <v>472</v>
      </c>
      <c r="C241" s="56" t="s">
        <v>918</v>
      </c>
      <c r="D241" s="56" t="s">
        <v>745</v>
      </c>
      <c r="E241" s="56" t="s">
        <v>746</v>
      </c>
      <c r="F241" s="60">
        <v>0</v>
      </c>
      <c r="G241" s="56" t="s">
        <v>665</v>
      </c>
      <c r="H241" s="29" t="e">
        <f>VLOOKUP(D241,'FY25-26 Distribution'!D:AC,27,0)</f>
        <v>#N/A</v>
      </c>
      <c r="I241" s="44" t="s">
        <v>1052</v>
      </c>
    </row>
    <row r="242" spans="1:9" hidden="1" x14ac:dyDescent="0.25">
      <c r="A242" s="55">
        <v>2025</v>
      </c>
      <c r="B242" s="56" t="s">
        <v>472</v>
      </c>
      <c r="C242" s="56" t="s">
        <v>918</v>
      </c>
      <c r="D242" s="56" t="s">
        <v>671</v>
      </c>
      <c r="E242" s="56" t="s">
        <v>672</v>
      </c>
      <c r="F242" s="60">
        <v>61</v>
      </c>
      <c r="G242" s="56" t="s">
        <v>665</v>
      </c>
      <c r="H242" s="29" t="e">
        <f>VLOOKUP(D242,'FY25-26 Distribution'!D:AC,27,0)</f>
        <v>#REF!</v>
      </c>
    </row>
    <row r="243" spans="1:9" hidden="1" x14ac:dyDescent="0.25">
      <c r="A243" s="55">
        <v>2025</v>
      </c>
      <c r="B243" s="56" t="s">
        <v>472</v>
      </c>
      <c r="C243" s="56" t="s">
        <v>918</v>
      </c>
      <c r="D243" s="56" t="s">
        <v>502</v>
      </c>
      <c r="E243" s="56" t="s">
        <v>936</v>
      </c>
      <c r="F243" s="60">
        <v>103</v>
      </c>
      <c r="G243" s="56" t="s">
        <v>665</v>
      </c>
      <c r="H243" s="29" t="e">
        <f>VLOOKUP(D243,'FY25-26 Distribution'!D:AC,27,0)</f>
        <v>#REF!</v>
      </c>
    </row>
    <row r="244" spans="1:9" hidden="1" x14ac:dyDescent="0.25">
      <c r="A244" s="55">
        <v>2025</v>
      </c>
      <c r="B244" s="56" t="s">
        <v>472</v>
      </c>
      <c r="C244" s="56" t="s">
        <v>918</v>
      </c>
      <c r="D244" s="56" t="s">
        <v>498</v>
      </c>
      <c r="E244" s="56" t="s">
        <v>937</v>
      </c>
      <c r="F244" s="60">
        <v>325</v>
      </c>
      <c r="G244" s="56" t="s">
        <v>665</v>
      </c>
      <c r="H244" s="29" t="e">
        <f>VLOOKUP(D244,'FY25-26 Distribution'!D:AC,27,0)</f>
        <v>#REF!</v>
      </c>
    </row>
    <row r="245" spans="1:9" hidden="1" x14ac:dyDescent="0.25">
      <c r="A245" s="55">
        <v>2025</v>
      </c>
      <c r="B245" s="56" t="s">
        <v>472</v>
      </c>
      <c r="C245" s="56" t="s">
        <v>918</v>
      </c>
      <c r="D245" s="56" t="s">
        <v>958</v>
      </c>
      <c r="E245" s="56" t="s">
        <v>959</v>
      </c>
      <c r="F245" s="60">
        <v>92</v>
      </c>
      <c r="G245" s="56" t="s">
        <v>665</v>
      </c>
      <c r="H245" s="29" t="e">
        <f>VLOOKUP(D245,'FY25-26 Distribution'!D:AC,27,0)</f>
        <v>#REF!</v>
      </c>
    </row>
    <row r="246" spans="1:9" hidden="1" x14ac:dyDescent="0.25">
      <c r="A246" s="55">
        <v>2025</v>
      </c>
      <c r="B246" s="56" t="s">
        <v>472</v>
      </c>
      <c r="C246" s="56" t="s">
        <v>918</v>
      </c>
      <c r="D246" s="56" t="s">
        <v>582</v>
      </c>
      <c r="E246" s="56" t="s">
        <v>938</v>
      </c>
      <c r="F246" s="60">
        <v>19</v>
      </c>
      <c r="G246" s="56" t="s">
        <v>665</v>
      </c>
      <c r="H246" s="29" t="e">
        <f>VLOOKUP(D246,'FY25-26 Distribution'!D:AC,27,0)</f>
        <v>#REF!</v>
      </c>
    </row>
    <row r="247" spans="1:9" hidden="1" x14ac:dyDescent="0.25">
      <c r="A247" s="55">
        <v>2025</v>
      </c>
      <c r="B247" s="56" t="s">
        <v>472</v>
      </c>
      <c r="C247" s="56" t="s">
        <v>918</v>
      </c>
      <c r="D247" s="56" t="s">
        <v>500</v>
      </c>
      <c r="E247" s="56" t="s">
        <v>939</v>
      </c>
      <c r="F247" s="60">
        <v>336.5</v>
      </c>
      <c r="G247" s="56" t="s">
        <v>665</v>
      </c>
      <c r="H247" s="29" t="e">
        <f>VLOOKUP(D247,'FY25-26 Distribution'!D:AC,27,0)</f>
        <v>#REF!</v>
      </c>
    </row>
    <row r="248" spans="1:9" hidden="1" x14ac:dyDescent="0.25">
      <c r="A248" s="55">
        <v>2025</v>
      </c>
      <c r="B248" s="56" t="s">
        <v>472</v>
      </c>
      <c r="C248" s="56" t="s">
        <v>918</v>
      </c>
      <c r="D248" s="56" t="s">
        <v>495</v>
      </c>
      <c r="E248" s="56" t="s">
        <v>940</v>
      </c>
      <c r="F248" s="60">
        <v>280</v>
      </c>
      <c r="G248" s="56" t="s">
        <v>665</v>
      </c>
      <c r="H248" s="29" t="e">
        <f>VLOOKUP(D248,'FY25-26 Distribution'!D:AC,27,0)</f>
        <v>#REF!</v>
      </c>
    </row>
    <row r="249" spans="1:9" hidden="1" x14ac:dyDescent="0.25">
      <c r="A249" s="55">
        <v>2025</v>
      </c>
      <c r="B249" s="56" t="s">
        <v>472</v>
      </c>
      <c r="C249" s="56" t="s">
        <v>918</v>
      </c>
      <c r="D249" s="56" t="s">
        <v>506</v>
      </c>
      <c r="E249" s="56" t="s">
        <v>941</v>
      </c>
      <c r="F249" s="60">
        <v>80.5</v>
      </c>
      <c r="G249" s="56" t="s">
        <v>665</v>
      </c>
      <c r="H249" s="29" t="e">
        <f>VLOOKUP(D249,'FY25-26 Distribution'!D:AC,27,0)</f>
        <v>#REF!</v>
      </c>
    </row>
    <row r="250" spans="1:9" hidden="1" x14ac:dyDescent="0.25">
      <c r="A250" s="55">
        <v>2025</v>
      </c>
      <c r="B250" s="56" t="s">
        <v>472</v>
      </c>
      <c r="C250" s="56" t="s">
        <v>918</v>
      </c>
      <c r="D250" s="56" t="s">
        <v>942</v>
      </c>
      <c r="E250" s="56" t="s">
        <v>943</v>
      </c>
      <c r="F250" s="60">
        <v>96</v>
      </c>
      <c r="G250" s="56" t="s">
        <v>665</v>
      </c>
      <c r="H250" s="29" t="e">
        <f>VLOOKUP(D250,'FY25-26 Distribution'!D:AC,27,0)</f>
        <v>#N/A</v>
      </c>
      <c r="I250" s="44" t="s">
        <v>1052</v>
      </c>
    </row>
    <row r="251" spans="1:9" hidden="1" x14ac:dyDescent="0.25">
      <c r="A251" s="55">
        <v>2025</v>
      </c>
      <c r="B251" s="56" t="s">
        <v>472</v>
      </c>
      <c r="C251" s="56" t="s">
        <v>918</v>
      </c>
      <c r="D251" s="56" t="s">
        <v>660</v>
      </c>
      <c r="E251" s="56" t="s">
        <v>944</v>
      </c>
      <c r="F251" s="60">
        <v>1902.5</v>
      </c>
      <c r="G251" s="56" t="s">
        <v>665</v>
      </c>
      <c r="H251" s="29" t="e">
        <f>VLOOKUP(D251,'FY25-26 Distribution'!D:AC,27,0)</f>
        <v>#REF!</v>
      </c>
    </row>
    <row r="252" spans="1:9" hidden="1" x14ac:dyDescent="0.25">
      <c r="A252" s="55">
        <v>2025</v>
      </c>
      <c r="B252" s="56" t="s">
        <v>472</v>
      </c>
      <c r="C252" s="56" t="s">
        <v>918</v>
      </c>
      <c r="D252" s="56" t="s">
        <v>508</v>
      </c>
      <c r="E252" s="56" t="s">
        <v>945</v>
      </c>
      <c r="F252" s="60">
        <v>288</v>
      </c>
      <c r="G252" s="56" t="s">
        <v>665</v>
      </c>
      <c r="H252" s="29" t="e">
        <f>VLOOKUP(D252,'FY25-26 Distribution'!D:AC,27,0)</f>
        <v>#REF!</v>
      </c>
    </row>
    <row r="253" spans="1:9" hidden="1" x14ac:dyDescent="0.25">
      <c r="A253" s="55">
        <v>2025</v>
      </c>
      <c r="B253" s="56" t="s">
        <v>472</v>
      </c>
      <c r="C253" s="56" t="s">
        <v>918</v>
      </c>
      <c r="D253" s="56" t="s">
        <v>510</v>
      </c>
      <c r="E253" s="56" t="s">
        <v>946</v>
      </c>
      <c r="F253" s="60">
        <v>177</v>
      </c>
      <c r="G253" s="56" t="s">
        <v>665</v>
      </c>
      <c r="H253" s="29" t="e">
        <f>VLOOKUP(D253,'FY25-26 Distribution'!D:AC,27,0)</f>
        <v>#REF!</v>
      </c>
    </row>
    <row r="254" spans="1:9" hidden="1" x14ac:dyDescent="0.25">
      <c r="A254" s="55">
        <v>2025</v>
      </c>
      <c r="B254" s="56" t="s">
        <v>472</v>
      </c>
      <c r="C254" s="56" t="s">
        <v>918</v>
      </c>
      <c r="D254" s="56" t="s">
        <v>583</v>
      </c>
      <c r="E254" s="56" t="s">
        <v>947</v>
      </c>
      <c r="F254" s="60">
        <v>154</v>
      </c>
      <c r="G254" s="56" t="s">
        <v>665</v>
      </c>
      <c r="H254" s="29" t="e">
        <f>VLOOKUP(D254,'FY25-26 Distribution'!D:AC,27,0)</f>
        <v>#REF!</v>
      </c>
    </row>
    <row r="255" spans="1:9" hidden="1" x14ac:dyDescent="0.25">
      <c r="A255" s="55">
        <v>2025</v>
      </c>
      <c r="B255" s="56" t="s">
        <v>472</v>
      </c>
      <c r="C255" s="56" t="s">
        <v>918</v>
      </c>
      <c r="D255" s="56" t="s">
        <v>1063</v>
      </c>
      <c r="E255" s="56" t="s">
        <v>1068</v>
      </c>
      <c r="F255" s="60">
        <v>0</v>
      </c>
      <c r="G255" s="56" t="s">
        <v>665</v>
      </c>
      <c r="H255" s="29" t="e">
        <f>VLOOKUP(D255,'FY25-26 Distribution'!D:AC,27,0)</f>
        <v>#N/A</v>
      </c>
      <c r="I255" s="57" t="s">
        <v>1078</v>
      </c>
    </row>
    <row r="256" spans="1:9" hidden="1" x14ac:dyDescent="0.25">
      <c r="A256" s="55">
        <v>2025</v>
      </c>
      <c r="B256" s="56" t="s">
        <v>472</v>
      </c>
      <c r="C256" s="56" t="s">
        <v>918</v>
      </c>
      <c r="D256" s="56" t="s">
        <v>519</v>
      </c>
      <c r="E256" s="56" t="s">
        <v>950</v>
      </c>
      <c r="F256" s="60">
        <v>118</v>
      </c>
      <c r="G256" s="56" t="s">
        <v>665</v>
      </c>
      <c r="H256" s="29" t="e">
        <f>VLOOKUP(D256,'FY25-26 Distribution'!D:AC,27,0)</f>
        <v>#REF!</v>
      </c>
    </row>
    <row r="257" spans="1:9" hidden="1" x14ac:dyDescent="0.25">
      <c r="A257" s="55">
        <v>2025</v>
      </c>
      <c r="B257" s="56" t="s">
        <v>472</v>
      </c>
      <c r="C257" s="56" t="s">
        <v>918</v>
      </c>
      <c r="D257" s="56" t="s">
        <v>521</v>
      </c>
      <c r="E257" s="56" t="s">
        <v>951</v>
      </c>
      <c r="F257" s="60">
        <v>166</v>
      </c>
      <c r="G257" s="56" t="s">
        <v>665</v>
      </c>
      <c r="H257" s="29" t="e">
        <f>VLOOKUP(D257,'FY25-26 Distribution'!D:AC,27,0)</f>
        <v>#REF!</v>
      </c>
    </row>
    <row r="258" spans="1:9" hidden="1" x14ac:dyDescent="0.25">
      <c r="A258" s="55">
        <v>2025</v>
      </c>
      <c r="B258" s="56" t="s">
        <v>472</v>
      </c>
      <c r="C258" s="56" t="s">
        <v>918</v>
      </c>
      <c r="D258" s="56" t="s">
        <v>1021</v>
      </c>
      <c r="E258" s="56" t="s">
        <v>1026</v>
      </c>
      <c r="F258" s="60">
        <v>32</v>
      </c>
      <c r="G258" s="56" t="s">
        <v>665</v>
      </c>
      <c r="H258" s="29" t="e">
        <f>VLOOKUP(D258,'FY25-26 Distribution'!D:AC,27,0)</f>
        <v>#REF!</v>
      </c>
      <c r="I258" s="36"/>
    </row>
    <row r="259" spans="1:9" ht="30" hidden="1" x14ac:dyDescent="0.25">
      <c r="A259" s="55">
        <v>2025</v>
      </c>
      <c r="B259" s="56" t="s">
        <v>472</v>
      </c>
      <c r="C259" s="56" t="s">
        <v>918</v>
      </c>
      <c r="D259" s="56" t="s">
        <v>1062</v>
      </c>
      <c r="E259" s="56" t="s">
        <v>1069</v>
      </c>
      <c r="F259" s="60">
        <v>29</v>
      </c>
      <c r="G259" s="56" t="s">
        <v>665</v>
      </c>
      <c r="H259" s="29" t="e">
        <f>VLOOKUP(D259,'FY25-26 Distribution'!D:AC,27,0)</f>
        <v>#REF!</v>
      </c>
    </row>
    <row r="260" spans="1:9" hidden="1" x14ac:dyDescent="0.25">
      <c r="A260" s="55">
        <v>2025</v>
      </c>
      <c r="B260" s="56" t="s">
        <v>472</v>
      </c>
      <c r="C260" s="56" t="s">
        <v>918</v>
      </c>
      <c r="D260" s="56" t="s">
        <v>1041</v>
      </c>
      <c r="E260" s="56" t="s">
        <v>1042</v>
      </c>
      <c r="F260" s="60">
        <v>0</v>
      </c>
      <c r="G260" s="56" t="s">
        <v>665</v>
      </c>
      <c r="H260" s="29" t="e">
        <f>VLOOKUP(D260,'FY25-26 Distribution'!D:AC,27,0)</f>
        <v>#N/A</v>
      </c>
      <c r="I260" s="57" t="s">
        <v>1078</v>
      </c>
    </row>
    <row r="261" spans="1:9" hidden="1" x14ac:dyDescent="0.25">
      <c r="A261" s="55"/>
      <c r="B261" s="56"/>
      <c r="C261" s="56"/>
      <c r="D261" s="56"/>
      <c r="E261" s="56"/>
      <c r="F261" s="55"/>
      <c r="G261" s="56"/>
      <c r="H261" s="29"/>
    </row>
    <row r="262" spans="1:9" hidden="1" x14ac:dyDescent="0.25">
      <c r="A262" s="55"/>
      <c r="B262" s="56"/>
      <c r="C262" s="56"/>
      <c r="D262" s="56"/>
      <c r="E262" s="56"/>
      <c r="F262" s="55"/>
      <c r="G262" s="56"/>
      <c r="H262" s="29"/>
    </row>
    <row r="263" spans="1:9" hidden="1" x14ac:dyDescent="0.25">
      <c r="A263" s="55"/>
      <c r="B263" s="56"/>
      <c r="C263" s="56"/>
      <c r="D263" s="56"/>
      <c r="E263" s="56"/>
      <c r="F263" s="55"/>
      <c r="G263" s="56"/>
      <c r="H263" s="29"/>
    </row>
    <row r="264" spans="1:9" hidden="1" x14ac:dyDescent="0.25">
      <c r="A264" s="50"/>
      <c r="B264" s="52" t="s">
        <v>1072</v>
      </c>
      <c r="C264" s="51"/>
      <c r="F264" s="50"/>
      <c r="G264" s="51"/>
      <c r="H264" s="29"/>
    </row>
    <row r="265" spans="1:9" x14ac:dyDescent="0.25">
      <c r="A265" s="41"/>
      <c r="B265" s="49"/>
      <c r="C265" s="42"/>
      <c r="D265" s="49"/>
      <c r="E265" s="49"/>
      <c r="F265"/>
      <c r="G265" s="51"/>
      <c r="H265" s="29"/>
    </row>
    <row r="266" spans="1:9" x14ac:dyDescent="0.25">
      <c r="A266" s="41"/>
      <c r="B266" s="49"/>
      <c r="C266" s="42"/>
      <c r="D266" s="49"/>
      <c r="E266" s="49"/>
      <c r="F266"/>
      <c r="G266" s="51"/>
      <c r="H266" s="29"/>
    </row>
    <row r="267" spans="1:9" x14ac:dyDescent="0.25">
      <c r="A267" s="41"/>
      <c r="B267" s="49"/>
      <c r="C267" s="42"/>
      <c r="D267" s="49"/>
      <c r="E267" s="49"/>
      <c r="F267"/>
      <c r="G267" s="51"/>
      <c r="H267" s="29"/>
    </row>
    <row r="268" spans="1:9" x14ac:dyDescent="0.25">
      <c r="A268" s="41"/>
      <c r="B268" s="51"/>
      <c r="C268" s="42"/>
      <c r="D268" s="51"/>
      <c r="E268" s="51"/>
      <c r="F268" s="50"/>
      <c r="G268" s="51"/>
      <c r="H268" s="29"/>
    </row>
    <row r="269" spans="1:9" x14ac:dyDescent="0.25">
      <c r="A269" s="41"/>
      <c r="B269" s="49"/>
      <c r="C269" s="42"/>
      <c r="D269" s="53"/>
      <c r="E269" s="53"/>
      <c r="F269"/>
      <c r="G269" s="51"/>
      <c r="H269" s="29"/>
    </row>
    <row r="271" spans="1:9" x14ac:dyDescent="0.25">
      <c r="E271" s="46" t="s">
        <v>1057</v>
      </c>
      <c r="F271" s="29">
        <f>SUM(F2:F270)</f>
        <v>121597.5</v>
      </c>
    </row>
    <row r="272" spans="1:9" x14ac:dyDescent="0.25">
      <c r="E272" s="46" t="s">
        <v>1058</v>
      </c>
      <c r="F272" s="29">
        <f>+F63+F191</f>
        <v>896.5</v>
      </c>
    </row>
    <row r="273" spans="2:6" x14ac:dyDescent="0.25">
      <c r="E273" s="31"/>
      <c r="F273" s="29">
        <f>+F271-F272</f>
        <v>120701</v>
      </c>
    </row>
    <row r="274" spans="2:6" x14ac:dyDescent="0.25">
      <c r="E274" s="46" t="s">
        <v>1059</v>
      </c>
      <c r="F274" s="29">
        <f>+F138</f>
        <v>39.5</v>
      </c>
    </row>
    <row r="275" spans="2:6" x14ac:dyDescent="0.25">
      <c r="E275" s="46" t="s">
        <v>1057</v>
      </c>
      <c r="F275" s="29">
        <f>+F273-F274</f>
        <v>120661.5</v>
      </c>
    </row>
    <row r="276" spans="2:6" x14ac:dyDescent="0.25">
      <c r="E276" s="46" t="s">
        <v>1079</v>
      </c>
      <c r="F276" s="29">
        <f>+'FY25-26 Distribution'!AC289</f>
        <v>120585.5</v>
      </c>
    </row>
    <row r="277" spans="2:6" x14ac:dyDescent="0.25">
      <c r="E277" s="46"/>
      <c r="F277" s="29">
        <f>+F275-F276</f>
        <v>76</v>
      </c>
    </row>
    <row r="278" spans="2:6" x14ac:dyDescent="0.25">
      <c r="E278" s="46"/>
    </row>
    <row r="279" spans="2:6" x14ac:dyDescent="0.25">
      <c r="E279" s="46"/>
    </row>
    <row r="280" spans="2:6" x14ac:dyDescent="0.25">
      <c r="E280" s="46"/>
    </row>
    <row r="281" spans="2:6" x14ac:dyDescent="0.25">
      <c r="E281" s="32"/>
    </row>
    <row r="282" spans="2:6" x14ac:dyDescent="0.25">
      <c r="B282" s="54" t="s">
        <v>679</v>
      </c>
      <c r="C282" s="54" t="s">
        <v>3</v>
      </c>
      <c r="D282" s="54" t="s">
        <v>984</v>
      </c>
      <c r="E282" s="54" t="s">
        <v>985</v>
      </c>
      <c r="F282" s="54" t="s">
        <v>681</v>
      </c>
    </row>
    <row r="283" spans="2:6" x14ac:dyDescent="0.25">
      <c r="B283" s="55">
        <v>2025</v>
      </c>
      <c r="C283" s="56" t="s">
        <v>130</v>
      </c>
      <c r="D283" s="56" t="s">
        <v>986</v>
      </c>
      <c r="E283" s="56" t="s">
        <v>952</v>
      </c>
      <c r="F283" s="55">
        <v>119</v>
      </c>
    </row>
    <row r="284" spans="2:6" x14ac:dyDescent="0.25">
      <c r="B284" s="55">
        <v>2025</v>
      </c>
      <c r="C284" s="56" t="s">
        <v>130</v>
      </c>
      <c r="D284" s="56" t="s">
        <v>986</v>
      </c>
      <c r="E284" s="56" t="s">
        <v>953</v>
      </c>
      <c r="F284" s="55">
        <v>119</v>
      </c>
    </row>
    <row r="285" spans="2:6" x14ac:dyDescent="0.25">
      <c r="B285" s="55">
        <v>2025</v>
      </c>
      <c r="C285" s="56" t="s">
        <v>130</v>
      </c>
      <c r="D285" s="56" t="s">
        <v>986</v>
      </c>
      <c r="E285" s="56" t="s">
        <v>987</v>
      </c>
      <c r="F285" s="55">
        <v>103</v>
      </c>
    </row>
    <row r="286" spans="2:6" x14ac:dyDescent="0.25">
      <c r="B286" s="55">
        <v>2025</v>
      </c>
      <c r="C286" s="56" t="s">
        <v>130</v>
      </c>
      <c r="D286" s="56" t="s">
        <v>986</v>
      </c>
      <c r="E286" s="56" t="s">
        <v>954</v>
      </c>
      <c r="F286" s="55">
        <v>114</v>
      </c>
    </row>
    <row r="287" spans="2:6" x14ac:dyDescent="0.25">
      <c r="B287" s="55">
        <v>2025</v>
      </c>
      <c r="C287" s="56" t="s">
        <v>130</v>
      </c>
      <c r="D287" s="56" t="s">
        <v>986</v>
      </c>
      <c r="E287" s="56" t="s">
        <v>988</v>
      </c>
      <c r="F287" s="55">
        <v>113</v>
      </c>
    </row>
    <row r="288" spans="2:6" x14ac:dyDescent="0.25">
      <c r="B288" s="55">
        <v>2025</v>
      </c>
      <c r="C288" s="56" t="s">
        <v>130</v>
      </c>
      <c r="D288" s="56" t="s">
        <v>986</v>
      </c>
      <c r="E288" s="56" t="s">
        <v>989</v>
      </c>
      <c r="F288" s="55">
        <v>110</v>
      </c>
    </row>
    <row r="289" spans="2:6" x14ac:dyDescent="0.25">
      <c r="B289" s="55">
        <v>2025</v>
      </c>
      <c r="C289" s="56" t="s">
        <v>130</v>
      </c>
      <c r="D289" s="56" t="s">
        <v>986</v>
      </c>
      <c r="E289" s="56" t="s">
        <v>955</v>
      </c>
      <c r="F289" s="55">
        <v>91</v>
      </c>
    </row>
    <row r="290" spans="2:6" x14ac:dyDescent="0.25">
      <c r="B290" s="55">
        <v>2025</v>
      </c>
      <c r="C290" s="56" t="s">
        <v>130</v>
      </c>
      <c r="D290" s="56" t="s">
        <v>986</v>
      </c>
      <c r="E290" s="56" t="s">
        <v>990</v>
      </c>
      <c r="F290" s="55">
        <v>79</v>
      </c>
    </row>
    <row r="291" spans="2:6" x14ac:dyDescent="0.25">
      <c r="B291" s="55">
        <v>2025</v>
      </c>
      <c r="C291" s="56" t="s">
        <v>130</v>
      </c>
      <c r="D291" s="56" t="s">
        <v>986</v>
      </c>
      <c r="E291" s="56" t="s">
        <v>956</v>
      </c>
      <c r="F291" s="55">
        <v>82</v>
      </c>
    </row>
    <row r="292" spans="2:6" x14ac:dyDescent="0.25">
      <c r="E292" s="47" t="s">
        <v>991</v>
      </c>
      <c r="F292" s="29">
        <f>SUM(F283:F288)</f>
        <v>678</v>
      </c>
    </row>
    <row r="293" spans="2:6" x14ac:dyDescent="0.25">
      <c r="E293" s="32" t="s">
        <v>992</v>
      </c>
      <c r="F293" s="29">
        <f>SUM(F289:F291)</f>
        <v>252</v>
      </c>
    </row>
    <row r="294" spans="2:6" x14ac:dyDescent="0.25">
      <c r="E294" s="32"/>
    </row>
  </sheetData>
  <autoFilter ref="A1:O264" xr:uid="{5368EC72-978D-40FF-BD20-328CFA1B04A6}">
    <filterColumn colId="3">
      <filters>
        <filter val="5415"/>
      </filters>
    </filterColumn>
  </autoFilter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 - delete before web post</vt:lpstr>
      <vt:lpstr>FY25-26 Distribution</vt:lpstr>
      <vt:lpstr>Oct_FY2425_FTE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Oberg, Aaron</dc:creator>
  <cp:lastModifiedBy>Garcia, Angel</cp:lastModifiedBy>
  <dcterms:created xsi:type="dcterms:W3CDTF">2019-05-06T21:21:44Z</dcterms:created>
  <dcterms:modified xsi:type="dcterms:W3CDTF">2025-07-24T23:04:35Z</dcterms:modified>
</cp:coreProperties>
</file>