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J:\CPP\Counts, Funding, Slot Allocation\2022-2023\"/>
    </mc:Choice>
  </mc:AlternateContent>
  <xr:revisionPtr revIDLastSave="0" documentId="8_{DBB8A4F8-02D2-47FE-95D0-740B96B72C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0" i="1" l="1"/>
  <c r="T180" i="1" s="1"/>
  <c r="S179" i="1"/>
  <c r="T179" i="1" s="1"/>
  <c r="S178" i="1"/>
  <c r="T178" i="1" s="1"/>
  <c r="S177" i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T10" i="1"/>
  <c r="S10" i="1"/>
  <c r="S9" i="1"/>
  <c r="T9" i="1" s="1"/>
  <c r="T8" i="1"/>
  <c r="S8" i="1"/>
  <c r="S7" i="1"/>
  <c r="T7" i="1" s="1"/>
  <c r="T6" i="1"/>
  <c r="S6" i="1"/>
  <c r="S5" i="1"/>
  <c r="T5" i="1" s="1"/>
  <c r="T4" i="1"/>
  <c r="S4" i="1"/>
  <c r="S3" i="1"/>
  <c r="T3" i="1" s="1"/>
  <c r="T2" i="1"/>
  <c r="S2" i="1"/>
  <c r="M181" i="1"/>
  <c r="N181" i="1" s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18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2" i="1"/>
  <c r="J18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2" i="1"/>
  <c r="D181" i="1"/>
  <c r="E181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2" i="1"/>
  <c r="T181" i="1" l="1"/>
  <c r="S181" i="1"/>
  <c r="AC198" i="2"/>
  <c r="H190" i="2"/>
  <c r="AQ189" i="2"/>
  <c r="AL189" i="2"/>
  <c r="AK189" i="2"/>
  <c r="AJ189" i="2"/>
  <c r="AI189" i="2"/>
  <c r="AC189" i="2"/>
  <c r="AB189" i="2"/>
  <c r="Z189" i="2"/>
  <c r="V189" i="2"/>
  <c r="U189" i="2"/>
  <c r="S189" i="2"/>
  <c r="R189" i="2"/>
  <c r="P189" i="2"/>
  <c r="O189" i="2"/>
  <c r="M189" i="2"/>
  <c r="J189" i="2"/>
  <c r="G189" i="2"/>
  <c r="F189" i="2"/>
  <c r="E189" i="2"/>
  <c r="AU187" i="2"/>
  <c r="AV187" i="2" s="1"/>
  <c r="AT187" i="2"/>
  <c r="Y187" i="2"/>
  <c r="T187" i="2"/>
  <c r="W187" i="2" s="1"/>
  <c r="X187" i="2" s="1"/>
  <c r="L187" i="2"/>
  <c r="H187" i="2"/>
  <c r="K187" i="2" s="1"/>
  <c r="AU186" i="2"/>
  <c r="AV186" i="2" s="1"/>
  <c r="AT186" i="2"/>
  <c r="Y186" i="2"/>
  <c r="AA186" i="2" s="1"/>
  <c r="AD186" i="2" s="1"/>
  <c r="AH186" i="2" s="1"/>
  <c r="AP186" i="2" s="1"/>
  <c r="W186" i="2"/>
  <c r="T186" i="2"/>
  <c r="L186" i="2"/>
  <c r="H186" i="2"/>
  <c r="AU185" i="2"/>
  <c r="AV185" i="2" s="1"/>
  <c r="AT185" i="2"/>
  <c r="AE185" i="2"/>
  <c r="AD185" i="2"/>
  <c r="AH185" i="2" s="1"/>
  <c r="AP185" i="2" s="1"/>
  <c r="AA185" i="2"/>
  <c r="T185" i="2"/>
  <c r="W185" i="2" s="1"/>
  <c r="N185" i="2"/>
  <c r="Q185" i="2" s="1"/>
  <c r="K185" i="2"/>
  <c r="AF185" i="2" s="1"/>
  <c r="AN185" i="2" s="1"/>
  <c r="H185" i="2"/>
  <c r="I185" i="2" s="1"/>
  <c r="AU184" i="2"/>
  <c r="AV184" i="2" s="1"/>
  <c r="AT184" i="2"/>
  <c r="AE184" i="2"/>
  <c r="AA184" i="2"/>
  <c r="AD184" i="2" s="1"/>
  <c r="AH184" i="2" s="1"/>
  <c r="AP184" i="2" s="1"/>
  <c r="T184" i="2"/>
  <c r="W184" i="2" s="1"/>
  <c r="N184" i="2"/>
  <c r="Q184" i="2" s="1"/>
  <c r="I184" i="2"/>
  <c r="H184" i="2"/>
  <c r="K184" i="2" s="1"/>
  <c r="AV183" i="2"/>
  <c r="AU183" i="2"/>
  <c r="AT183" i="2"/>
  <c r="AE183" i="2"/>
  <c r="AD183" i="2"/>
  <c r="AH183" i="2" s="1"/>
  <c r="AP183" i="2" s="1"/>
  <c r="AA183" i="2"/>
  <c r="T183" i="2"/>
  <c r="W183" i="2" s="1"/>
  <c r="N183" i="2"/>
  <c r="Q183" i="2" s="1"/>
  <c r="H183" i="2"/>
  <c r="K183" i="2" s="1"/>
  <c r="AU182" i="2"/>
  <c r="AV182" i="2" s="1"/>
  <c r="AT182" i="2"/>
  <c r="AE182" i="2"/>
  <c r="AD182" i="2"/>
  <c r="AH182" i="2" s="1"/>
  <c r="AP182" i="2" s="1"/>
  <c r="AA182" i="2"/>
  <c r="W182" i="2"/>
  <c r="T182" i="2"/>
  <c r="N182" i="2"/>
  <c r="Q182" i="2" s="1"/>
  <c r="H182" i="2"/>
  <c r="K182" i="2" s="1"/>
  <c r="AU181" i="2"/>
  <c r="AV181" i="2" s="1"/>
  <c r="AT181" i="2"/>
  <c r="AE181" i="2"/>
  <c r="AA181" i="2"/>
  <c r="AD181" i="2" s="1"/>
  <c r="AH181" i="2" s="1"/>
  <c r="AP181" i="2" s="1"/>
  <c r="T181" i="2"/>
  <c r="W181" i="2" s="1"/>
  <c r="X181" i="2" s="1"/>
  <c r="N181" i="2"/>
  <c r="Q181" i="2" s="1"/>
  <c r="H181" i="2"/>
  <c r="I181" i="2" s="1"/>
  <c r="AU180" i="2"/>
  <c r="AV180" i="2" s="1"/>
  <c r="AT180" i="2"/>
  <c r="AE180" i="2"/>
  <c r="AA180" i="2"/>
  <c r="AD180" i="2" s="1"/>
  <c r="AH180" i="2" s="1"/>
  <c r="AP180" i="2" s="1"/>
  <c r="T180" i="2"/>
  <c r="W180" i="2" s="1"/>
  <c r="N180" i="2"/>
  <c r="Q180" i="2" s="1"/>
  <c r="H180" i="2"/>
  <c r="K180" i="2" s="1"/>
  <c r="AU179" i="2"/>
  <c r="AV179" i="2" s="1"/>
  <c r="AT179" i="2"/>
  <c r="AE179" i="2"/>
  <c r="AA179" i="2"/>
  <c r="AD179" i="2" s="1"/>
  <c r="AH179" i="2" s="1"/>
  <c r="AP179" i="2" s="1"/>
  <c r="T179" i="2"/>
  <c r="W179" i="2" s="1"/>
  <c r="N179" i="2"/>
  <c r="Q179" i="2" s="1"/>
  <c r="H179" i="2"/>
  <c r="AU178" i="2"/>
  <c r="AV178" i="2" s="1"/>
  <c r="AT178" i="2"/>
  <c r="Y178" i="2"/>
  <c r="T178" i="2"/>
  <c r="W178" i="2" s="1"/>
  <c r="L178" i="2"/>
  <c r="H178" i="2"/>
  <c r="K178" i="2" s="1"/>
  <c r="AU177" i="2"/>
  <c r="AV177" i="2" s="1"/>
  <c r="AT177" i="2"/>
  <c r="Y177" i="2"/>
  <c r="T177" i="2"/>
  <c r="W177" i="2" s="1"/>
  <c r="L177" i="2"/>
  <c r="H177" i="2"/>
  <c r="K177" i="2" s="1"/>
  <c r="AU176" i="2"/>
  <c r="AV176" i="2" s="1"/>
  <c r="AT176" i="2"/>
  <c r="Y176" i="2"/>
  <c r="W176" i="2"/>
  <c r="T176" i="2"/>
  <c r="L176" i="2"/>
  <c r="H176" i="2"/>
  <c r="K176" i="2" s="1"/>
  <c r="AV175" i="2"/>
  <c r="AU175" i="2"/>
  <c r="AT175" i="2"/>
  <c r="AE175" i="2"/>
  <c r="AA175" i="2"/>
  <c r="AD175" i="2" s="1"/>
  <c r="AH175" i="2" s="1"/>
  <c r="AP175" i="2" s="1"/>
  <c r="T175" i="2"/>
  <c r="W175" i="2" s="1"/>
  <c r="Q175" i="2"/>
  <c r="N175" i="2"/>
  <c r="H175" i="2"/>
  <c r="K175" i="2" s="1"/>
  <c r="AU174" i="2"/>
  <c r="AV174" i="2" s="1"/>
  <c r="AT174" i="2"/>
  <c r="AE174" i="2"/>
  <c r="AA174" i="2"/>
  <c r="AD174" i="2" s="1"/>
  <c r="AH174" i="2" s="1"/>
  <c r="AP174" i="2" s="1"/>
  <c r="T174" i="2"/>
  <c r="W174" i="2" s="1"/>
  <c r="N174" i="2"/>
  <c r="Q174" i="2" s="1"/>
  <c r="H174" i="2"/>
  <c r="AU173" i="2"/>
  <c r="AV173" i="2" s="1"/>
  <c r="AT173" i="2"/>
  <c r="Y173" i="2"/>
  <c r="T173" i="2"/>
  <c r="W173" i="2" s="1"/>
  <c r="L173" i="2"/>
  <c r="H173" i="2"/>
  <c r="I173" i="2" s="1"/>
  <c r="AU172" i="2"/>
  <c r="AV172" i="2" s="1"/>
  <c r="AT172" i="2"/>
  <c r="Y172" i="2"/>
  <c r="T172" i="2"/>
  <c r="W172" i="2" s="1"/>
  <c r="L172" i="2"/>
  <c r="H172" i="2"/>
  <c r="AU171" i="2"/>
  <c r="AV171" i="2" s="1"/>
  <c r="AT171" i="2"/>
  <c r="AE171" i="2"/>
  <c r="AA171" i="2"/>
  <c r="AD171" i="2" s="1"/>
  <c r="AH171" i="2" s="1"/>
  <c r="AP171" i="2" s="1"/>
  <c r="X171" i="2"/>
  <c r="T171" i="2"/>
  <c r="W171" i="2" s="1"/>
  <c r="N171" i="2"/>
  <c r="Q171" i="2" s="1"/>
  <c r="H171" i="2"/>
  <c r="AV170" i="2"/>
  <c r="AU170" i="2"/>
  <c r="AT170" i="2"/>
  <c r="AE170" i="2"/>
  <c r="AA170" i="2"/>
  <c r="AD170" i="2" s="1"/>
  <c r="AH170" i="2" s="1"/>
  <c r="AP170" i="2" s="1"/>
  <c r="T170" i="2"/>
  <c r="W170" i="2" s="1"/>
  <c r="X170" i="2" s="1"/>
  <c r="N170" i="2"/>
  <c r="Q170" i="2" s="1"/>
  <c r="H170" i="2"/>
  <c r="K170" i="2" s="1"/>
  <c r="AU169" i="2"/>
  <c r="AV169" i="2" s="1"/>
  <c r="AT169" i="2"/>
  <c r="AH169" i="2"/>
  <c r="AP169" i="2" s="1"/>
  <c r="AE169" i="2"/>
  <c r="AD169" i="2"/>
  <c r="AA169" i="2"/>
  <c r="T169" i="2"/>
  <c r="W169" i="2" s="1"/>
  <c r="N169" i="2"/>
  <c r="Q169" i="2" s="1"/>
  <c r="AF169" i="2" s="1"/>
  <c r="AN169" i="2" s="1"/>
  <c r="H169" i="2"/>
  <c r="I169" i="2" s="1"/>
  <c r="AU168" i="2"/>
  <c r="AV168" i="2" s="1"/>
  <c r="AT168" i="2"/>
  <c r="Y168" i="2"/>
  <c r="AA168" i="2" s="1"/>
  <c r="AD168" i="2" s="1"/>
  <c r="AH168" i="2" s="1"/>
  <c r="AP168" i="2" s="1"/>
  <c r="T168" i="2"/>
  <c r="W168" i="2" s="1"/>
  <c r="L168" i="2"/>
  <c r="N168" i="2" s="1"/>
  <c r="Q168" i="2" s="1"/>
  <c r="H168" i="2"/>
  <c r="AU167" i="2"/>
  <c r="AV167" i="2" s="1"/>
  <c r="AT167" i="2"/>
  <c r="Y167" i="2"/>
  <c r="T167" i="2"/>
  <c r="W167" i="2" s="1"/>
  <c r="X167" i="2" s="1"/>
  <c r="L167" i="2"/>
  <c r="H167" i="2"/>
  <c r="I167" i="2" s="1"/>
  <c r="AU166" i="2"/>
  <c r="AV166" i="2" s="1"/>
  <c r="AT166" i="2"/>
  <c r="AE166" i="2"/>
  <c r="AA166" i="2"/>
  <c r="AD166" i="2" s="1"/>
  <c r="AH166" i="2" s="1"/>
  <c r="AP166" i="2" s="1"/>
  <c r="T166" i="2"/>
  <c r="W166" i="2" s="1"/>
  <c r="N166" i="2"/>
  <c r="Q166" i="2" s="1"/>
  <c r="H166" i="2"/>
  <c r="I166" i="2" s="1"/>
  <c r="AV165" i="2"/>
  <c r="AU165" i="2"/>
  <c r="AT165" i="2"/>
  <c r="Y165" i="2"/>
  <c r="T165" i="2"/>
  <c r="W165" i="2" s="1"/>
  <c r="L165" i="2"/>
  <c r="N165" i="2" s="1"/>
  <c r="Q165" i="2" s="1"/>
  <c r="H165" i="2"/>
  <c r="I165" i="2" s="1"/>
  <c r="AU164" i="2"/>
  <c r="AV164" i="2" s="1"/>
  <c r="AT164" i="2"/>
  <c r="Y164" i="2"/>
  <c r="T164" i="2"/>
  <c r="W164" i="2" s="1"/>
  <c r="X164" i="2" s="1"/>
  <c r="L164" i="2"/>
  <c r="H164" i="2"/>
  <c r="K164" i="2" s="1"/>
  <c r="AU163" i="2"/>
  <c r="AV163" i="2" s="1"/>
  <c r="AT163" i="2"/>
  <c r="Y163" i="2"/>
  <c r="AA163" i="2" s="1"/>
  <c r="AD163" i="2" s="1"/>
  <c r="AH163" i="2" s="1"/>
  <c r="AP163" i="2" s="1"/>
  <c r="T163" i="2"/>
  <c r="W163" i="2" s="1"/>
  <c r="X163" i="2" s="1"/>
  <c r="L163" i="2"/>
  <c r="H163" i="2"/>
  <c r="I163" i="2" s="1"/>
  <c r="AU162" i="2"/>
  <c r="AV162" i="2" s="1"/>
  <c r="AT162" i="2"/>
  <c r="Y162" i="2"/>
  <c r="T162" i="2"/>
  <c r="W162" i="2" s="1"/>
  <c r="L162" i="2"/>
  <c r="AE162" i="2" s="1"/>
  <c r="H162" i="2"/>
  <c r="I162" i="2" s="1"/>
  <c r="AU161" i="2"/>
  <c r="AV161" i="2" s="1"/>
  <c r="AT161" i="2"/>
  <c r="AP161" i="2"/>
  <c r="AE161" i="2"/>
  <c r="AA161" i="2"/>
  <c r="AD161" i="2" s="1"/>
  <c r="AH161" i="2" s="1"/>
  <c r="T161" i="2"/>
  <c r="W161" i="2" s="1"/>
  <c r="N161" i="2"/>
  <c r="Q161" i="2" s="1"/>
  <c r="H161" i="2"/>
  <c r="AU160" i="2"/>
  <c r="AV160" i="2" s="1"/>
  <c r="AT160" i="2"/>
  <c r="AE160" i="2"/>
  <c r="AA160" i="2"/>
  <c r="AD160" i="2" s="1"/>
  <c r="AH160" i="2" s="1"/>
  <c r="AP160" i="2" s="1"/>
  <c r="T160" i="2"/>
  <c r="W160" i="2" s="1"/>
  <c r="N160" i="2"/>
  <c r="Q160" i="2" s="1"/>
  <c r="H160" i="2"/>
  <c r="K160" i="2" s="1"/>
  <c r="AU159" i="2"/>
  <c r="AV159" i="2" s="1"/>
  <c r="AT159" i="2"/>
  <c r="Y159" i="2"/>
  <c r="T159" i="2"/>
  <c r="W159" i="2" s="1"/>
  <c r="X159" i="2" s="1"/>
  <c r="L159" i="2"/>
  <c r="H159" i="2"/>
  <c r="I159" i="2" s="1"/>
  <c r="AU158" i="2"/>
  <c r="AV158" i="2" s="1"/>
  <c r="AT158" i="2"/>
  <c r="AE158" i="2"/>
  <c r="AA158" i="2"/>
  <c r="AD158" i="2" s="1"/>
  <c r="AH158" i="2" s="1"/>
  <c r="AP158" i="2" s="1"/>
  <c r="T158" i="2"/>
  <c r="W158" i="2" s="1"/>
  <c r="N158" i="2"/>
  <c r="Q158" i="2" s="1"/>
  <c r="H158" i="2"/>
  <c r="I158" i="2" s="1"/>
  <c r="AV157" i="2"/>
  <c r="AU157" i="2"/>
  <c r="AT157" i="2"/>
  <c r="AA157" i="2"/>
  <c r="AD157" i="2" s="1"/>
  <c r="AH157" i="2" s="1"/>
  <c r="AP157" i="2" s="1"/>
  <c r="Y157" i="2"/>
  <c r="T157" i="2"/>
  <c r="W157" i="2" s="1"/>
  <c r="N157" i="2"/>
  <c r="Q157" i="2" s="1"/>
  <c r="L157" i="2"/>
  <c r="H157" i="2"/>
  <c r="I157" i="2" s="1"/>
  <c r="AU156" i="2"/>
  <c r="AV156" i="2" s="1"/>
  <c r="AT156" i="2"/>
  <c r="Y156" i="2"/>
  <c r="T156" i="2"/>
  <c r="W156" i="2" s="1"/>
  <c r="L156" i="2"/>
  <c r="H156" i="2"/>
  <c r="K156" i="2" s="1"/>
  <c r="AU155" i="2"/>
  <c r="AV155" i="2" s="1"/>
  <c r="AT155" i="2"/>
  <c r="AD155" i="2"/>
  <c r="AH155" i="2" s="1"/>
  <c r="AP155" i="2" s="1"/>
  <c r="AA155" i="2"/>
  <c r="T155" i="2"/>
  <c r="W155" i="2" s="1"/>
  <c r="L155" i="2"/>
  <c r="H155" i="2"/>
  <c r="AU154" i="2"/>
  <c r="AV154" i="2" s="1"/>
  <c r="AT154" i="2"/>
  <c r="AE154" i="2"/>
  <c r="AA154" i="2"/>
  <c r="AD154" i="2" s="1"/>
  <c r="AH154" i="2" s="1"/>
  <c r="AP154" i="2" s="1"/>
  <c r="T154" i="2"/>
  <c r="W154" i="2" s="1"/>
  <c r="Q154" i="2"/>
  <c r="N154" i="2"/>
  <c r="H154" i="2"/>
  <c r="AU153" i="2"/>
  <c r="AV153" i="2" s="1"/>
  <c r="AT153" i="2"/>
  <c r="AA153" i="2"/>
  <c r="AD153" i="2" s="1"/>
  <c r="AH153" i="2" s="1"/>
  <c r="AP153" i="2" s="1"/>
  <c r="Y153" i="2"/>
  <c r="T153" i="2"/>
  <c r="W153" i="2" s="1"/>
  <c r="X153" i="2" s="1"/>
  <c r="N153" i="2"/>
  <c r="Q153" i="2" s="1"/>
  <c r="L153" i="2"/>
  <c r="H153" i="2"/>
  <c r="I153" i="2" s="1"/>
  <c r="AU152" i="2"/>
  <c r="AV152" i="2" s="1"/>
  <c r="AT152" i="2"/>
  <c r="Y152" i="2"/>
  <c r="AA152" i="2" s="1"/>
  <c r="AD152" i="2" s="1"/>
  <c r="AH152" i="2" s="1"/>
  <c r="AP152" i="2" s="1"/>
  <c r="X152" i="2"/>
  <c r="T152" i="2"/>
  <c r="W152" i="2" s="1"/>
  <c r="L152" i="2"/>
  <c r="AE152" i="2" s="1"/>
  <c r="H152" i="2"/>
  <c r="AU151" i="2"/>
  <c r="AV151" i="2" s="1"/>
  <c r="AT151" i="2"/>
  <c r="AP151" i="2"/>
  <c r="AE151" i="2"/>
  <c r="AA151" i="2"/>
  <c r="AD151" i="2" s="1"/>
  <c r="AH151" i="2" s="1"/>
  <c r="T151" i="2"/>
  <c r="W151" i="2" s="1"/>
  <c r="N151" i="2"/>
  <c r="Q151" i="2" s="1"/>
  <c r="H151" i="2"/>
  <c r="AU150" i="2"/>
  <c r="AV150" i="2" s="1"/>
  <c r="AT150" i="2"/>
  <c r="AE150" i="2"/>
  <c r="AA150" i="2"/>
  <c r="AD150" i="2" s="1"/>
  <c r="AH150" i="2" s="1"/>
  <c r="AP150" i="2" s="1"/>
  <c r="T150" i="2"/>
  <c r="W150" i="2" s="1"/>
  <c r="X150" i="2" s="1"/>
  <c r="N150" i="2"/>
  <c r="Q150" i="2" s="1"/>
  <c r="H150" i="2"/>
  <c r="AU149" i="2"/>
  <c r="AV149" i="2" s="1"/>
  <c r="AT149" i="2"/>
  <c r="AE149" i="2"/>
  <c r="AA149" i="2"/>
  <c r="AD149" i="2" s="1"/>
  <c r="AH149" i="2" s="1"/>
  <c r="AP149" i="2" s="1"/>
  <c r="T149" i="2"/>
  <c r="W149" i="2" s="1"/>
  <c r="N149" i="2"/>
  <c r="Q149" i="2" s="1"/>
  <c r="H149" i="2"/>
  <c r="AU148" i="2"/>
  <c r="AV148" i="2" s="1"/>
  <c r="AT148" i="2"/>
  <c r="Y148" i="2"/>
  <c r="T148" i="2"/>
  <c r="W148" i="2" s="1"/>
  <c r="L148" i="2"/>
  <c r="H148" i="2"/>
  <c r="K148" i="2" s="1"/>
  <c r="AU147" i="2"/>
  <c r="AV147" i="2" s="1"/>
  <c r="AT147" i="2"/>
  <c r="AE147" i="2"/>
  <c r="AA147" i="2"/>
  <c r="AD147" i="2" s="1"/>
  <c r="AH147" i="2" s="1"/>
  <c r="AP147" i="2" s="1"/>
  <c r="T147" i="2"/>
  <c r="W147" i="2" s="1"/>
  <c r="N147" i="2"/>
  <c r="Q147" i="2" s="1"/>
  <c r="H147" i="2"/>
  <c r="I147" i="2" s="1"/>
  <c r="AU146" i="2"/>
  <c r="AV146" i="2" s="1"/>
  <c r="AT146" i="2"/>
  <c r="AE146" i="2"/>
  <c r="AA146" i="2"/>
  <c r="AD146" i="2" s="1"/>
  <c r="AH146" i="2" s="1"/>
  <c r="AP146" i="2" s="1"/>
  <c r="T146" i="2"/>
  <c r="W146" i="2" s="1"/>
  <c r="N146" i="2"/>
  <c r="Q146" i="2" s="1"/>
  <c r="H146" i="2"/>
  <c r="AU145" i="2"/>
  <c r="AV145" i="2" s="1"/>
  <c r="AT145" i="2"/>
  <c r="Y145" i="2"/>
  <c r="AA145" i="2" s="1"/>
  <c r="AD145" i="2" s="1"/>
  <c r="AH145" i="2" s="1"/>
  <c r="AP145" i="2" s="1"/>
  <c r="X145" i="2"/>
  <c r="T145" i="2"/>
  <c r="W145" i="2" s="1"/>
  <c r="L145" i="2"/>
  <c r="N145" i="2" s="1"/>
  <c r="Q145" i="2" s="1"/>
  <c r="H145" i="2"/>
  <c r="AU144" i="2"/>
  <c r="AV144" i="2" s="1"/>
  <c r="AT144" i="2"/>
  <c r="AE144" i="2"/>
  <c r="AA144" i="2"/>
  <c r="AD144" i="2" s="1"/>
  <c r="AH144" i="2" s="1"/>
  <c r="AP144" i="2" s="1"/>
  <c r="W144" i="2"/>
  <c r="X144" i="2" s="1"/>
  <c r="T144" i="2"/>
  <c r="Q144" i="2"/>
  <c r="N144" i="2"/>
  <c r="H144" i="2"/>
  <c r="AU143" i="2"/>
  <c r="AV143" i="2" s="1"/>
  <c r="AT143" i="2"/>
  <c r="AE143" i="2"/>
  <c r="AA143" i="2"/>
  <c r="AD143" i="2" s="1"/>
  <c r="AH143" i="2" s="1"/>
  <c r="AP143" i="2" s="1"/>
  <c r="T143" i="2"/>
  <c r="W143" i="2" s="1"/>
  <c r="X143" i="2" s="1"/>
  <c r="N143" i="2"/>
  <c r="Q143" i="2" s="1"/>
  <c r="H143" i="2"/>
  <c r="AV142" i="2"/>
  <c r="AU142" i="2"/>
  <c r="AT142" i="2"/>
  <c r="AP142" i="2"/>
  <c r="AE142" i="2"/>
  <c r="AA142" i="2"/>
  <c r="AD142" i="2" s="1"/>
  <c r="AH142" i="2" s="1"/>
  <c r="T142" i="2"/>
  <c r="W142" i="2" s="1"/>
  <c r="X142" i="2" s="1"/>
  <c r="N142" i="2"/>
  <c r="Q142" i="2" s="1"/>
  <c r="H142" i="2"/>
  <c r="AV141" i="2"/>
  <c r="AU141" i="2"/>
  <c r="AT141" i="2"/>
  <c r="Y141" i="2"/>
  <c r="T141" i="2"/>
  <c r="W141" i="2" s="1"/>
  <c r="L141" i="2"/>
  <c r="H141" i="2"/>
  <c r="I141" i="2" s="1"/>
  <c r="AV140" i="2"/>
  <c r="AU140" i="2"/>
  <c r="AT140" i="2"/>
  <c r="Y140" i="2"/>
  <c r="T140" i="2"/>
  <c r="W140" i="2" s="1"/>
  <c r="L140" i="2"/>
  <c r="K140" i="2"/>
  <c r="H140" i="2"/>
  <c r="I140" i="2" s="1"/>
  <c r="AU139" i="2"/>
  <c r="AV139" i="2" s="1"/>
  <c r="AT139" i="2"/>
  <c r="AE139" i="2"/>
  <c r="AD139" i="2"/>
  <c r="AH139" i="2" s="1"/>
  <c r="AP139" i="2" s="1"/>
  <c r="AA139" i="2"/>
  <c r="T139" i="2"/>
  <c r="W139" i="2" s="1"/>
  <c r="N139" i="2"/>
  <c r="Q139" i="2" s="1"/>
  <c r="H139" i="2"/>
  <c r="K139" i="2" s="1"/>
  <c r="AF139" i="2" s="1"/>
  <c r="AN139" i="2" s="1"/>
  <c r="AU138" i="2"/>
  <c r="AV138" i="2" s="1"/>
  <c r="AT138" i="2"/>
  <c r="AE138" i="2"/>
  <c r="AA138" i="2"/>
  <c r="AD138" i="2" s="1"/>
  <c r="AH138" i="2" s="1"/>
  <c r="AP138" i="2" s="1"/>
  <c r="T138" i="2"/>
  <c r="W138" i="2" s="1"/>
  <c r="N138" i="2"/>
  <c r="Q138" i="2" s="1"/>
  <c r="H138" i="2"/>
  <c r="K138" i="2" s="1"/>
  <c r="AF138" i="2" s="1"/>
  <c r="AN138" i="2" s="1"/>
  <c r="AU137" i="2"/>
  <c r="AV137" i="2" s="1"/>
  <c r="AT137" i="2"/>
  <c r="Y137" i="2"/>
  <c r="T137" i="2"/>
  <c r="W137" i="2" s="1"/>
  <c r="L137" i="2"/>
  <c r="H137" i="2"/>
  <c r="K137" i="2" s="1"/>
  <c r="AU136" i="2"/>
  <c r="AV136" i="2" s="1"/>
  <c r="AT136" i="2"/>
  <c r="Y136" i="2"/>
  <c r="T136" i="2"/>
  <c r="W136" i="2" s="1"/>
  <c r="L136" i="2"/>
  <c r="H136" i="2"/>
  <c r="AU135" i="2"/>
  <c r="AV135" i="2" s="1"/>
  <c r="AT135" i="2"/>
  <c r="AH135" i="2"/>
  <c r="AP135" i="2" s="1"/>
  <c r="AE135" i="2"/>
  <c r="AD135" i="2"/>
  <c r="AA135" i="2"/>
  <c r="T135" i="2"/>
  <c r="W135" i="2" s="1"/>
  <c r="N135" i="2"/>
  <c r="Q135" i="2" s="1"/>
  <c r="H135" i="2"/>
  <c r="K135" i="2" s="1"/>
  <c r="AF135" i="2" s="1"/>
  <c r="AN135" i="2" s="1"/>
  <c r="AU134" i="2"/>
  <c r="AV134" i="2" s="1"/>
  <c r="AT134" i="2"/>
  <c r="AE134" i="2"/>
  <c r="AA134" i="2"/>
  <c r="AD134" i="2" s="1"/>
  <c r="AH134" i="2" s="1"/>
  <c r="AP134" i="2" s="1"/>
  <c r="T134" i="2"/>
  <c r="W134" i="2" s="1"/>
  <c r="N134" i="2"/>
  <c r="Q134" i="2" s="1"/>
  <c r="H134" i="2"/>
  <c r="K134" i="2" s="1"/>
  <c r="AU133" i="2"/>
  <c r="AV133" i="2" s="1"/>
  <c r="AT133" i="2"/>
  <c r="AE133" i="2"/>
  <c r="AA133" i="2"/>
  <c r="AD133" i="2" s="1"/>
  <c r="AH133" i="2" s="1"/>
  <c r="AP133" i="2" s="1"/>
  <c r="T133" i="2"/>
  <c r="W133" i="2" s="1"/>
  <c r="N133" i="2"/>
  <c r="Q133" i="2" s="1"/>
  <c r="AF133" i="2" s="1"/>
  <c r="AN133" i="2" s="1"/>
  <c r="H133" i="2"/>
  <c r="I133" i="2" s="1"/>
  <c r="AU132" i="2"/>
  <c r="AV132" i="2" s="1"/>
  <c r="AT132" i="2"/>
  <c r="Y132" i="2"/>
  <c r="T132" i="2"/>
  <c r="W132" i="2" s="1"/>
  <c r="L132" i="2"/>
  <c r="H132" i="2"/>
  <c r="AU131" i="2"/>
  <c r="AV131" i="2" s="1"/>
  <c r="AT131" i="2"/>
  <c r="Y131" i="2"/>
  <c r="W131" i="2"/>
  <c r="X131" i="2" s="1"/>
  <c r="T131" i="2"/>
  <c r="L131" i="2"/>
  <c r="N131" i="2" s="1"/>
  <c r="Q131" i="2" s="1"/>
  <c r="H131" i="2"/>
  <c r="AU130" i="2"/>
  <c r="AV130" i="2" s="1"/>
  <c r="AT130" i="2"/>
  <c r="AE130" i="2"/>
  <c r="AA130" i="2"/>
  <c r="AD130" i="2" s="1"/>
  <c r="AH130" i="2" s="1"/>
  <c r="AP130" i="2" s="1"/>
  <c r="T130" i="2"/>
  <c r="W130" i="2" s="1"/>
  <c r="X130" i="2" s="1"/>
  <c r="N130" i="2"/>
  <c r="Q130" i="2" s="1"/>
  <c r="AF130" i="2" s="1"/>
  <c r="AN130" i="2" s="1"/>
  <c r="H130" i="2"/>
  <c r="I130" i="2" s="1"/>
  <c r="AV129" i="2"/>
  <c r="AU129" i="2"/>
  <c r="AT129" i="2"/>
  <c r="AE129" i="2"/>
  <c r="AA129" i="2"/>
  <c r="AD129" i="2" s="1"/>
  <c r="AH129" i="2" s="1"/>
  <c r="AP129" i="2" s="1"/>
  <c r="W129" i="2"/>
  <c r="X129" i="2" s="1"/>
  <c r="T129" i="2"/>
  <c r="N129" i="2"/>
  <c r="Q129" i="2" s="1"/>
  <c r="H129" i="2"/>
  <c r="K129" i="2" s="1"/>
  <c r="AU128" i="2"/>
  <c r="AV128" i="2" s="1"/>
  <c r="AT128" i="2"/>
  <c r="AE128" i="2"/>
  <c r="AA128" i="2"/>
  <c r="AD128" i="2" s="1"/>
  <c r="AH128" i="2" s="1"/>
  <c r="AP128" i="2" s="1"/>
  <c r="W128" i="2"/>
  <c r="X128" i="2" s="1"/>
  <c r="T128" i="2"/>
  <c r="N128" i="2"/>
  <c r="Q128" i="2" s="1"/>
  <c r="H128" i="2"/>
  <c r="K128" i="2" s="1"/>
  <c r="AV127" i="2"/>
  <c r="AU127" i="2"/>
  <c r="AT127" i="2"/>
  <c r="Y127" i="2"/>
  <c r="T127" i="2"/>
  <c r="W127" i="2" s="1"/>
  <c r="L127" i="2"/>
  <c r="N127" i="2" s="1"/>
  <c r="Q127" i="2" s="1"/>
  <c r="H127" i="2"/>
  <c r="I127" i="2" s="1"/>
  <c r="AU126" i="2"/>
  <c r="AV126" i="2" s="1"/>
  <c r="AT126" i="2"/>
  <c r="AE126" i="2"/>
  <c r="AA126" i="2"/>
  <c r="AD126" i="2" s="1"/>
  <c r="AH126" i="2" s="1"/>
  <c r="AP126" i="2" s="1"/>
  <c r="T126" i="2"/>
  <c r="W126" i="2" s="1"/>
  <c r="N126" i="2"/>
  <c r="Q126" i="2" s="1"/>
  <c r="H126" i="2"/>
  <c r="AU125" i="2"/>
  <c r="AV125" i="2" s="1"/>
  <c r="AT125" i="2"/>
  <c r="AA125" i="2"/>
  <c r="AD125" i="2" s="1"/>
  <c r="AH125" i="2" s="1"/>
  <c r="AP125" i="2" s="1"/>
  <c r="Y125" i="2"/>
  <c r="W125" i="2"/>
  <c r="T125" i="2"/>
  <c r="N125" i="2"/>
  <c r="Q125" i="2" s="1"/>
  <c r="L125" i="2"/>
  <c r="H125" i="2"/>
  <c r="K125" i="2" s="1"/>
  <c r="AU124" i="2"/>
  <c r="AV124" i="2" s="1"/>
  <c r="AT124" i="2"/>
  <c r="Y124" i="2"/>
  <c r="T124" i="2"/>
  <c r="W124" i="2" s="1"/>
  <c r="L124" i="2"/>
  <c r="H124" i="2"/>
  <c r="I124" i="2" s="1"/>
  <c r="AU123" i="2"/>
  <c r="AV123" i="2" s="1"/>
  <c r="AT123" i="2"/>
  <c r="Y123" i="2"/>
  <c r="W123" i="2"/>
  <c r="T123" i="2"/>
  <c r="L123" i="2"/>
  <c r="H123" i="2"/>
  <c r="K123" i="2" s="1"/>
  <c r="AV122" i="2"/>
  <c r="AU122" i="2"/>
  <c r="AT122" i="2"/>
  <c r="Y122" i="2"/>
  <c r="T122" i="2"/>
  <c r="W122" i="2" s="1"/>
  <c r="L122" i="2"/>
  <c r="K122" i="2"/>
  <c r="H122" i="2"/>
  <c r="I122" i="2" s="1"/>
  <c r="AU121" i="2"/>
  <c r="AV121" i="2" s="1"/>
  <c r="AT121" i="2"/>
  <c r="Y121" i="2"/>
  <c r="T121" i="2"/>
  <c r="W121" i="2" s="1"/>
  <c r="L121" i="2"/>
  <c r="H121" i="2"/>
  <c r="K121" i="2" s="1"/>
  <c r="AU120" i="2"/>
  <c r="AV120" i="2" s="1"/>
  <c r="AT120" i="2"/>
  <c r="Y120" i="2"/>
  <c r="T120" i="2"/>
  <c r="W120" i="2" s="1"/>
  <c r="L120" i="2"/>
  <c r="H120" i="2"/>
  <c r="I120" i="2" s="1"/>
  <c r="AU119" i="2"/>
  <c r="AV119" i="2" s="1"/>
  <c r="AT119" i="2"/>
  <c r="Y119" i="2"/>
  <c r="T119" i="2"/>
  <c r="W119" i="2" s="1"/>
  <c r="L119" i="2"/>
  <c r="H119" i="2"/>
  <c r="K119" i="2" s="1"/>
  <c r="AV118" i="2"/>
  <c r="AU118" i="2"/>
  <c r="AT118" i="2"/>
  <c r="Y118" i="2"/>
  <c r="T118" i="2"/>
  <c r="W118" i="2" s="1"/>
  <c r="L118" i="2"/>
  <c r="H118" i="2"/>
  <c r="AU117" i="2"/>
  <c r="AV117" i="2" s="1"/>
  <c r="AT117" i="2"/>
  <c r="AE117" i="2"/>
  <c r="AA117" i="2"/>
  <c r="AD117" i="2" s="1"/>
  <c r="AH117" i="2" s="1"/>
  <c r="AP117" i="2" s="1"/>
  <c r="T117" i="2"/>
  <c r="W117" i="2" s="1"/>
  <c r="N117" i="2"/>
  <c r="Q117" i="2" s="1"/>
  <c r="H117" i="2"/>
  <c r="I117" i="2" s="1"/>
  <c r="AU116" i="2"/>
  <c r="AV116" i="2" s="1"/>
  <c r="AT116" i="2"/>
  <c r="Y116" i="2"/>
  <c r="T116" i="2"/>
  <c r="W116" i="2" s="1"/>
  <c r="L116" i="2"/>
  <c r="H116" i="2"/>
  <c r="K116" i="2" s="1"/>
  <c r="AV115" i="2"/>
  <c r="AU115" i="2"/>
  <c r="AT115" i="2"/>
  <c r="Y115" i="2"/>
  <c r="T115" i="2"/>
  <c r="W115" i="2" s="1"/>
  <c r="L115" i="2"/>
  <c r="H115" i="2"/>
  <c r="AU114" i="2"/>
  <c r="AV114" i="2" s="1"/>
  <c r="AT114" i="2"/>
  <c r="AE114" i="2"/>
  <c r="AA114" i="2"/>
  <c r="AD114" i="2" s="1"/>
  <c r="AH114" i="2" s="1"/>
  <c r="AP114" i="2" s="1"/>
  <c r="T114" i="2"/>
  <c r="W114" i="2" s="1"/>
  <c r="N114" i="2"/>
  <c r="Q114" i="2" s="1"/>
  <c r="H114" i="2"/>
  <c r="I114" i="2" s="1"/>
  <c r="AU113" i="2"/>
  <c r="AV113" i="2" s="1"/>
  <c r="AT113" i="2"/>
  <c r="AE113" i="2"/>
  <c r="AA113" i="2"/>
  <c r="AD113" i="2" s="1"/>
  <c r="AH113" i="2" s="1"/>
  <c r="AP113" i="2" s="1"/>
  <c r="T113" i="2"/>
  <c r="W113" i="2" s="1"/>
  <c r="N113" i="2"/>
  <c r="Q113" i="2" s="1"/>
  <c r="I113" i="2"/>
  <c r="H113" i="2"/>
  <c r="K113" i="2" s="1"/>
  <c r="AU112" i="2"/>
  <c r="AV112" i="2" s="1"/>
  <c r="AT112" i="2"/>
  <c r="AE112" i="2"/>
  <c r="AA112" i="2"/>
  <c r="AD112" i="2" s="1"/>
  <c r="AH112" i="2" s="1"/>
  <c r="AP112" i="2" s="1"/>
  <c r="T112" i="2"/>
  <c r="W112" i="2" s="1"/>
  <c r="N112" i="2"/>
  <c r="Q112" i="2" s="1"/>
  <c r="H112" i="2"/>
  <c r="I112" i="2" s="1"/>
  <c r="AU111" i="2"/>
  <c r="AV111" i="2" s="1"/>
  <c r="AT111" i="2"/>
  <c r="AE111" i="2"/>
  <c r="AA111" i="2"/>
  <c r="AD111" i="2" s="1"/>
  <c r="AH111" i="2" s="1"/>
  <c r="AP111" i="2" s="1"/>
  <c r="T111" i="2"/>
  <c r="W111" i="2" s="1"/>
  <c r="N111" i="2"/>
  <c r="Q111" i="2" s="1"/>
  <c r="H111" i="2"/>
  <c r="K111" i="2" s="1"/>
  <c r="AF111" i="2" s="1"/>
  <c r="AN111" i="2" s="1"/>
  <c r="AU110" i="2"/>
  <c r="AV110" i="2" s="1"/>
  <c r="AT110" i="2"/>
  <c r="AH110" i="2"/>
  <c r="AP110" i="2" s="1"/>
  <c r="AE110" i="2"/>
  <c r="AD110" i="2"/>
  <c r="AA110" i="2"/>
  <c r="T110" i="2"/>
  <c r="W110" i="2" s="1"/>
  <c r="N110" i="2"/>
  <c r="Q110" i="2" s="1"/>
  <c r="I110" i="2"/>
  <c r="H110" i="2"/>
  <c r="K110" i="2" s="1"/>
  <c r="AU109" i="2"/>
  <c r="AV109" i="2" s="1"/>
  <c r="AT109" i="2"/>
  <c r="AE109" i="2"/>
  <c r="AA109" i="2"/>
  <c r="AD109" i="2" s="1"/>
  <c r="AH109" i="2" s="1"/>
  <c r="AP109" i="2" s="1"/>
  <c r="T109" i="2"/>
  <c r="W109" i="2" s="1"/>
  <c r="N109" i="2"/>
  <c r="Q109" i="2" s="1"/>
  <c r="H109" i="2"/>
  <c r="I109" i="2" s="1"/>
  <c r="AU108" i="2"/>
  <c r="AV108" i="2" s="1"/>
  <c r="AT108" i="2"/>
  <c r="AE108" i="2"/>
  <c r="AA108" i="2"/>
  <c r="AD108" i="2" s="1"/>
  <c r="AH108" i="2" s="1"/>
  <c r="AP108" i="2" s="1"/>
  <c r="T108" i="2"/>
  <c r="W108" i="2" s="1"/>
  <c r="N108" i="2"/>
  <c r="Q108" i="2" s="1"/>
  <c r="H108" i="2"/>
  <c r="K108" i="2" s="1"/>
  <c r="AU107" i="2"/>
  <c r="AV107" i="2" s="1"/>
  <c r="AT107" i="2"/>
  <c r="AE107" i="2"/>
  <c r="AA107" i="2"/>
  <c r="AD107" i="2" s="1"/>
  <c r="AH107" i="2" s="1"/>
  <c r="AP107" i="2" s="1"/>
  <c r="T107" i="2"/>
  <c r="W107" i="2" s="1"/>
  <c r="Q107" i="2"/>
  <c r="N107" i="2"/>
  <c r="H107" i="2"/>
  <c r="K107" i="2" s="1"/>
  <c r="AF107" i="2" s="1"/>
  <c r="AN107" i="2" s="1"/>
  <c r="AU106" i="2"/>
  <c r="AV106" i="2" s="1"/>
  <c r="AT106" i="2"/>
  <c r="AE106" i="2"/>
  <c r="AA106" i="2"/>
  <c r="AD106" i="2" s="1"/>
  <c r="AH106" i="2" s="1"/>
  <c r="AP106" i="2" s="1"/>
  <c r="T106" i="2"/>
  <c r="W106" i="2" s="1"/>
  <c r="N106" i="2"/>
  <c r="Q106" i="2" s="1"/>
  <c r="H106" i="2"/>
  <c r="I106" i="2" s="1"/>
  <c r="AU105" i="2"/>
  <c r="AV105" i="2" s="1"/>
  <c r="AT105" i="2"/>
  <c r="AE105" i="2"/>
  <c r="AD105" i="2"/>
  <c r="AH105" i="2" s="1"/>
  <c r="AP105" i="2" s="1"/>
  <c r="AA105" i="2"/>
  <c r="T105" i="2"/>
  <c r="W105" i="2" s="1"/>
  <c r="N105" i="2"/>
  <c r="Q105" i="2" s="1"/>
  <c r="H105" i="2"/>
  <c r="K105" i="2" s="1"/>
  <c r="AU104" i="2"/>
  <c r="AV104" i="2" s="1"/>
  <c r="AT104" i="2"/>
  <c r="AH104" i="2"/>
  <c r="AP104" i="2" s="1"/>
  <c r="AE104" i="2"/>
  <c r="AD104" i="2"/>
  <c r="AA104" i="2"/>
  <c r="T104" i="2"/>
  <c r="W104" i="2" s="1"/>
  <c r="Q104" i="2"/>
  <c r="N104" i="2"/>
  <c r="H104" i="2"/>
  <c r="AU103" i="2"/>
  <c r="AV103" i="2" s="1"/>
  <c r="AT103" i="2"/>
  <c r="AE103" i="2"/>
  <c r="AA103" i="2"/>
  <c r="AD103" i="2" s="1"/>
  <c r="AH103" i="2" s="1"/>
  <c r="AP103" i="2" s="1"/>
  <c r="T103" i="2"/>
  <c r="W103" i="2" s="1"/>
  <c r="N103" i="2"/>
  <c r="Q103" i="2" s="1"/>
  <c r="H103" i="2"/>
  <c r="I103" i="2" s="1"/>
  <c r="AU102" i="2"/>
  <c r="AV102" i="2" s="1"/>
  <c r="AT102" i="2"/>
  <c r="AE102" i="2"/>
  <c r="AA102" i="2"/>
  <c r="AD102" i="2" s="1"/>
  <c r="AH102" i="2" s="1"/>
  <c r="AP102" i="2" s="1"/>
  <c r="T102" i="2"/>
  <c r="W102" i="2" s="1"/>
  <c r="Q102" i="2"/>
  <c r="N102" i="2"/>
  <c r="H102" i="2"/>
  <c r="K102" i="2" s="1"/>
  <c r="AF102" i="2" s="1"/>
  <c r="AN102" i="2" s="1"/>
  <c r="AU101" i="2"/>
  <c r="AV101" i="2" s="1"/>
  <c r="AT101" i="2"/>
  <c r="Y101" i="2"/>
  <c r="W101" i="2"/>
  <c r="X101" i="2" s="1"/>
  <c r="T101" i="2"/>
  <c r="L101" i="2"/>
  <c r="H101" i="2"/>
  <c r="I101" i="2" s="1"/>
  <c r="AU100" i="2"/>
  <c r="AV100" i="2" s="1"/>
  <c r="AT100" i="2"/>
  <c r="AE100" i="2"/>
  <c r="AA100" i="2"/>
  <c r="AD100" i="2" s="1"/>
  <c r="AH100" i="2" s="1"/>
  <c r="AP100" i="2" s="1"/>
  <c r="T100" i="2"/>
  <c r="W100" i="2" s="1"/>
  <c r="X100" i="2" s="1"/>
  <c r="N100" i="2"/>
  <c r="Q100" i="2" s="1"/>
  <c r="H100" i="2"/>
  <c r="AU99" i="2"/>
  <c r="AV99" i="2" s="1"/>
  <c r="AT99" i="2"/>
  <c r="Y99" i="2"/>
  <c r="T99" i="2"/>
  <c r="W99" i="2" s="1"/>
  <c r="L99" i="2"/>
  <c r="H99" i="2"/>
  <c r="AU98" i="2"/>
  <c r="AV98" i="2" s="1"/>
  <c r="AT98" i="2"/>
  <c r="AE98" i="2"/>
  <c r="AA98" i="2"/>
  <c r="AD98" i="2" s="1"/>
  <c r="AH98" i="2" s="1"/>
  <c r="AP98" i="2" s="1"/>
  <c r="W98" i="2"/>
  <c r="T98" i="2"/>
  <c r="N98" i="2"/>
  <c r="Q98" i="2" s="1"/>
  <c r="H98" i="2"/>
  <c r="I98" i="2" s="1"/>
  <c r="AU97" i="2"/>
  <c r="AV97" i="2" s="1"/>
  <c r="AT97" i="2"/>
  <c r="AE97" i="2"/>
  <c r="AA97" i="2"/>
  <c r="AD97" i="2" s="1"/>
  <c r="AH97" i="2" s="1"/>
  <c r="AP97" i="2" s="1"/>
  <c r="T97" i="2"/>
  <c r="W97" i="2" s="1"/>
  <c r="X97" i="2" s="1"/>
  <c r="N97" i="2"/>
  <c r="Q97" i="2" s="1"/>
  <c r="H97" i="2"/>
  <c r="I97" i="2" s="1"/>
  <c r="AU96" i="2"/>
  <c r="AV96" i="2" s="1"/>
  <c r="AT96" i="2"/>
  <c r="Y96" i="2"/>
  <c r="T96" i="2"/>
  <c r="W96" i="2" s="1"/>
  <c r="N96" i="2"/>
  <c r="Q96" i="2" s="1"/>
  <c r="L96" i="2"/>
  <c r="H96" i="2"/>
  <c r="AU95" i="2"/>
  <c r="AV95" i="2" s="1"/>
  <c r="AT95" i="2"/>
  <c r="Y95" i="2"/>
  <c r="W95" i="2"/>
  <c r="X95" i="2" s="1"/>
  <c r="T95" i="2"/>
  <c r="L95" i="2"/>
  <c r="H95" i="2"/>
  <c r="I95" i="2" s="1"/>
  <c r="AU94" i="2"/>
  <c r="AV94" i="2" s="1"/>
  <c r="AT94" i="2"/>
  <c r="AE94" i="2"/>
  <c r="AA94" i="2"/>
  <c r="AD94" i="2" s="1"/>
  <c r="AH94" i="2" s="1"/>
  <c r="AP94" i="2" s="1"/>
  <c r="T94" i="2"/>
  <c r="W94" i="2" s="1"/>
  <c r="N94" i="2"/>
  <c r="Q94" i="2" s="1"/>
  <c r="H94" i="2"/>
  <c r="I94" i="2" s="1"/>
  <c r="AU93" i="2"/>
  <c r="AV93" i="2" s="1"/>
  <c r="AT93" i="2"/>
  <c r="AE93" i="2"/>
  <c r="AA93" i="2"/>
  <c r="AD93" i="2" s="1"/>
  <c r="AH93" i="2" s="1"/>
  <c r="AP93" i="2" s="1"/>
  <c r="T93" i="2"/>
  <c r="W93" i="2" s="1"/>
  <c r="N93" i="2"/>
  <c r="Q93" i="2" s="1"/>
  <c r="H93" i="2"/>
  <c r="AU92" i="2"/>
  <c r="AV92" i="2" s="1"/>
  <c r="AT92" i="2"/>
  <c r="Y92" i="2"/>
  <c r="T92" i="2"/>
  <c r="W92" i="2" s="1"/>
  <c r="L92" i="2"/>
  <c r="H92" i="2"/>
  <c r="AU91" i="2"/>
  <c r="AV91" i="2" s="1"/>
  <c r="AT91" i="2"/>
  <c r="AH91" i="2"/>
  <c r="AP91" i="2" s="1"/>
  <c r="AE91" i="2"/>
  <c r="AA91" i="2"/>
  <c r="AD91" i="2" s="1"/>
  <c r="T91" i="2"/>
  <c r="W91" i="2" s="1"/>
  <c r="X91" i="2" s="1"/>
  <c r="N91" i="2"/>
  <c r="Q91" i="2" s="1"/>
  <c r="H91" i="2"/>
  <c r="K91" i="2" s="1"/>
  <c r="AU90" i="2"/>
  <c r="AV90" i="2" s="1"/>
  <c r="AT90" i="2"/>
  <c r="AE90" i="2"/>
  <c r="AA90" i="2"/>
  <c r="AD90" i="2" s="1"/>
  <c r="AH90" i="2" s="1"/>
  <c r="AP90" i="2" s="1"/>
  <c r="T90" i="2"/>
  <c r="W90" i="2" s="1"/>
  <c r="X90" i="2" s="1"/>
  <c r="Q90" i="2"/>
  <c r="N90" i="2"/>
  <c r="H90" i="2"/>
  <c r="K90" i="2" s="1"/>
  <c r="AU89" i="2"/>
  <c r="AV89" i="2" s="1"/>
  <c r="AT89" i="2"/>
  <c r="AE89" i="2"/>
  <c r="AA89" i="2"/>
  <c r="AD89" i="2" s="1"/>
  <c r="AH89" i="2" s="1"/>
  <c r="AP89" i="2" s="1"/>
  <c r="T89" i="2"/>
  <c r="W89" i="2" s="1"/>
  <c r="X89" i="2" s="1"/>
  <c r="N89" i="2"/>
  <c r="Q89" i="2" s="1"/>
  <c r="H89" i="2"/>
  <c r="K89" i="2" s="1"/>
  <c r="AU88" i="2"/>
  <c r="AV88" i="2" s="1"/>
  <c r="AT88" i="2"/>
  <c r="AE88" i="2"/>
  <c r="AA88" i="2"/>
  <c r="AD88" i="2" s="1"/>
  <c r="AH88" i="2" s="1"/>
  <c r="AP88" i="2" s="1"/>
  <c r="T88" i="2"/>
  <c r="W88" i="2" s="1"/>
  <c r="X88" i="2" s="1"/>
  <c r="N88" i="2"/>
  <c r="Q88" i="2" s="1"/>
  <c r="H88" i="2"/>
  <c r="AU87" i="2"/>
  <c r="AV87" i="2" s="1"/>
  <c r="AT87" i="2"/>
  <c r="AE87" i="2"/>
  <c r="AA87" i="2"/>
  <c r="AD87" i="2" s="1"/>
  <c r="AH87" i="2" s="1"/>
  <c r="AP87" i="2" s="1"/>
  <c r="T87" i="2"/>
  <c r="W87" i="2" s="1"/>
  <c r="X87" i="2" s="1"/>
  <c r="N87" i="2"/>
  <c r="Q87" i="2" s="1"/>
  <c r="H87" i="2"/>
  <c r="K87" i="2" s="1"/>
  <c r="AU86" i="2"/>
  <c r="AV86" i="2" s="1"/>
  <c r="AT86" i="2"/>
  <c r="Y86" i="2"/>
  <c r="T86" i="2"/>
  <c r="W86" i="2" s="1"/>
  <c r="L86" i="2"/>
  <c r="H86" i="2"/>
  <c r="AU85" i="2"/>
  <c r="AV85" i="2" s="1"/>
  <c r="AT85" i="2"/>
  <c r="AE85" i="2"/>
  <c r="AA85" i="2"/>
  <c r="AD85" i="2" s="1"/>
  <c r="AH85" i="2" s="1"/>
  <c r="AP85" i="2" s="1"/>
  <c r="T85" i="2"/>
  <c r="W85" i="2" s="1"/>
  <c r="N85" i="2"/>
  <c r="Q85" i="2" s="1"/>
  <c r="H85" i="2"/>
  <c r="I85" i="2" s="1"/>
  <c r="AV84" i="2"/>
  <c r="AU84" i="2"/>
  <c r="AT84" i="2"/>
  <c r="Y84" i="2"/>
  <c r="X84" i="2"/>
  <c r="T84" i="2"/>
  <c r="W84" i="2" s="1"/>
  <c r="L84" i="2"/>
  <c r="N84" i="2" s="1"/>
  <c r="Q84" i="2" s="1"/>
  <c r="H84" i="2"/>
  <c r="K84" i="2" s="1"/>
  <c r="AU83" i="2"/>
  <c r="AV83" i="2" s="1"/>
  <c r="AT83" i="2"/>
  <c r="Y83" i="2"/>
  <c r="AA83" i="2" s="1"/>
  <c r="AD83" i="2" s="1"/>
  <c r="AH83" i="2" s="1"/>
  <c r="AP83" i="2" s="1"/>
  <c r="T83" i="2"/>
  <c r="W83" i="2" s="1"/>
  <c r="X83" i="2" s="1"/>
  <c r="L83" i="2"/>
  <c r="K83" i="2"/>
  <c r="H83" i="2"/>
  <c r="I83" i="2" s="1"/>
  <c r="AV82" i="2"/>
  <c r="AU82" i="2"/>
  <c r="AT82" i="2"/>
  <c r="Y82" i="2"/>
  <c r="T82" i="2"/>
  <c r="W82" i="2" s="1"/>
  <c r="X82" i="2" s="1"/>
  <c r="L82" i="2"/>
  <c r="H82" i="2"/>
  <c r="K82" i="2" s="1"/>
  <c r="AU81" i="2"/>
  <c r="AV81" i="2" s="1"/>
  <c r="AT81" i="2"/>
  <c r="AA81" i="2"/>
  <c r="AD81" i="2" s="1"/>
  <c r="AH81" i="2" s="1"/>
  <c r="AP81" i="2" s="1"/>
  <c r="Y81" i="2"/>
  <c r="T81" i="2"/>
  <c r="W81" i="2" s="1"/>
  <c r="X81" i="2" s="1"/>
  <c r="L81" i="2"/>
  <c r="H81" i="2"/>
  <c r="I81" i="2" s="1"/>
  <c r="AV80" i="2"/>
  <c r="AU80" i="2"/>
  <c r="AT80" i="2"/>
  <c r="Y80" i="2"/>
  <c r="T80" i="2"/>
  <c r="W80" i="2" s="1"/>
  <c r="X80" i="2" s="1"/>
  <c r="L80" i="2"/>
  <c r="H80" i="2"/>
  <c r="K80" i="2" s="1"/>
  <c r="AU79" i="2"/>
  <c r="AV79" i="2" s="1"/>
  <c r="AT79" i="2"/>
  <c r="AE79" i="2"/>
  <c r="AA79" i="2"/>
  <c r="AD79" i="2" s="1"/>
  <c r="AH79" i="2" s="1"/>
  <c r="AP79" i="2" s="1"/>
  <c r="T79" i="2"/>
  <c r="W79" i="2" s="1"/>
  <c r="X79" i="2" s="1"/>
  <c r="N79" i="2"/>
  <c r="Q79" i="2" s="1"/>
  <c r="H79" i="2"/>
  <c r="AU78" i="2"/>
  <c r="AV78" i="2" s="1"/>
  <c r="AT78" i="2"/>
  <c r="AE78" i="2"/>
  <c r="AA78" i="2"/>
  <c r="AD78" i="2" s="1"/>
  <c r="AH78" i="2" s="1"/>
  <c r="AP78" i="2" s="1"/>
  <c r="T78" i="2"/>
  <c r="W78" i="2" s="1"/>
  <c r="X78" i="2" s="1"/>
  <c r="N78" i="2"/>
  <c r="Q78" i="2" s="1"/>
  <c r="H78" i="2"/>
  <c r="AU77" i="2"/>
  <c r="AV77" i="2" s="1"/>
  <c r="AT77" i="2"/>
  <c r="Y77" i="2"/>
  <c r="AA77" i="2" s="1"/>
  <c r="AD77" i="2" s="1"/>
  <c r="AH77" i="2" s="1"/>
  <c r="AP77" i="2" s="1"/>
  <c r="T77" i="2"/>
  <c r="W77" i="2" s="1"/>
  <c r="L77" i="2"/>
  <c r="H77" i="2"/>
  <c r="I77" i="2" s="1"/>
  <c r="AU76" i="2"/>
  <c r="AV76" i="2" s="1"/>
  <c r="AT76" i="2"/>
  <c r="Y76" i="2"/>
  <c r="T76" i="2"/>
  <c r="W76" i="2" s="1"/>
  <c r="L76" i="2"/>
  <c r="H76" i="2"/>
  <c r="AU75" i="2"/>
  <c r="AV75" i="2" s="1"/>
  <c r="AT75" i="2"/>
  <c r="AA75" i="2"/>
  <c r="AD75" i="2" s="1"/>
  <c r="AH75" i="2" s="1"/>
  <c r="AP75" i="2" s="1"/>
  <c r="Y75" i="2"/>
  <c r="T75" i="2"/>
  <c r="W75" i="2" s="1"/>
  <c r="L75" i="2"/>
  <c r="H75" i="2"/>
  <c r="I75" i="2" s="1"/>
  <c r="AU74" i="2"/>
  <c r="AV74" i="2" s="1"/>
  <c r="AT74" i="2"/>
  <c r="Y74" i="2"/>
  <c r="T74" i="2"/>
  <c r="W74" i="2" s="1"/>
  <c r="L74" i="2"/>
  <c r="H74" i="2"/>
  <c r="AU73" i="2"/>
  <c r="AV73" i="2" s="1"/>
  <c r="AT73" i="2"/>
  <c r="Y73" i="2"/>
  <c r="AA73" i="2" s="1"/>
  <c r="AD73" i="2" s="1"/>
  <c r="AH73" i="2" s="1"/>
  <c r="AP73" i="2" s="1"/>
  <c r="T73" i="2"/>
  <c r="W73" i="2" s="1"/>
  <c r="L73" i="2"/>
  <c r="H73" i="2"/>
  <c r="I73" i="2" s="1"/>
  <c r="AU72" i="2"/>
  <c r="AV72" i="2" s="1"/>
  <c r="AT72" i="2"/>
  <c r="Y72" i="2"/>
  <c r="T72" i="2"/>
  <c r="W72" i="2" s="1"/>
  <c r="L72" i="2"/>
  <c r="H72" i="2"/>
  <c r="AU71" i="2"/>
  <c r="AV71" i="2" s="1"/>
  <c r="AT71" i="2"/>
  <c r="AE71" i="2"/>
  <c r="AD71" i="2"/>
  <c r="AH71" i="2" s="1"/>
  <c r="AP71" i="2" s="1"/>
  <c r="AA71" i="2"/>
  <c r="T71" i="2"/>
  <c r="W71" i="2" s="1"/>
  <c r="X71" i="2" s="1"/>
  <c r="N71" i="2"/>
  <c r="Q71" i="2" s="1"/>
  <c r="I71" i="2"/>
  <c r="H71" i="2"/>
  <c r="K71" i="2" s="1"/>
  <c r="AU70" i="2"/>
  <c r="AV70" i="2" s="1"/>
  <c r="AT70" i="2"/>
  <c r="AE70" i="2"/>
  <c r="AD70" i="2"/>
  <c r="AH70" i="2" s="1"/>
  <c r="AP70" i="2" s="1"/>
  <c r="AA70" i="2"/>
  <c r="T70" i="2"/>
  <c r="W70" i="2" s="1"/>
  <c r="X70" i="2" s="1"/>
  <c r="Q70" i="2"/>
  <c r="N70" i="2"/>
  <c r="H70" i="2"/>
  <c r="K70" i="2" s="1"/>
  <c r="AU69" i="2"/>
  <c r="AV69" i="2" s="1"/>
  <c r="AT69" i="2"/>
  <c r="AE69" i="2"/>
  <c r="AA69" i="2"/>
  <c r="AD69" i="2" s="1"/>
  <c r="AH69" i="2" s="1"/>
  <c r="AP69" i="2" s="1"/>
  <c r="T69" i="2"/>
  <c r="W69" i="2" s="1"/>
  <c r="X69" i="2" s="1"/>
  <c r="Q69" i="2"/>
  <c r="N69" i="2"/>
  <c r="H69" i="2"/>
  <c r="AG69" i="2" s="1"/>
  <c r="AO69" i="2" s="1"/>
  <c r="AU68" i="2"/>
  <c r="AV68" i="2" s="1"/>
  <c r="AT68" i="2"/>
  <c r="AE68" i="2"/>
  <c r="AA68" i="2"/>
  <c r="AD68" i="2" s="1"/>
  <c r="AH68" i="2" s="1"/>
  <c r="AP68" i="2" s="1"/>
  <c r="T68" i="2"/>
  <c r="W68" i="2" s="1"/>
  <c r="X68" i="2" s="1"/>
  <c r="Q68" i="2"/>
  <c r="N68" i="2"/>
  <c r="H68" i="2"/>
  <c r="K68" i="2" s="1"/>
  <c r="AF68" i="2" s="1"/>
  <c r="AN68" i="2" s="1"/>
  <c r="AU67" i="2"/>
  <c r="AV67" i="2" s="1"/>
  <c r="AT67" i="2"/>
  <c r="AP67" i="2"/>
  <c r="AE67" i="2"/>
  <c r="AD67" i="2"/>
  <c r="AH67" i="2" s="1"/>
  <c r="AA67" i="2"/>
  <c r="T67" i="2"/>
  <c r="W67" i="2" s="1"/>
  <c r="X67" i="2" s="1"/>
  <c r="N67" i="2"/>
  <c r="Q67" i="2" s="1"/>
  <c r="H67" i="2"/>
  <c r="K67" i="2" s="1"/>
  <c r="AU66" i="2"/>
  <c r="AV66" i="2" s="1"/>
  <c r="AT66" i="2"/>
  <c r="AE66" i="2"/>
  <c r="AA66" i="2"/>
  <c r="AD66" i="2" s="1"/>
  <c r="AH66" i="2" s="1"/>
  <c r="AP66" i="2" s="1"/>
  <c r="T66" i="2"/>
  <c r="W66" i="2" s="1"/>
  <c r="X66" i="2" s="1"/>
  <c r="N66" i="2"/>
  <c r="Q66" i="2" s="1"/>
  <c r="H66" i="2"/>
  <c r="K66" i="2" s="1"/>
  <c r="AU65" i="2"/>
  <c r="AV65" i="2" s="1"/>
  <c r="AT65" i="2"/>
  <c r="Y65" i="2"/>
  <c r="T65" i="2"/>
  <c r="W65" i="2" s="1"/>
  <c r="X65" i="2" s="1"/>
  <c r="L65" i="2"/>
  <c r="K65" i="2"/>
  <c r="H65" i="2"/>
  <c r="I65" i="2" s="1"/>
  <c r="AV64" i="2"/>
  <c r="AU64" i="2"/>
  <c r="AT64" i="2"/>
  <c r="AE64" i="2"/>
  <c r="AA64" i="2"/>
  <c r="AD64" i="2" s="1"/>
  <c r="AH64" i="2" s="1"/>
  <c r="AP64" i="2" s="1"/>
  <c r="W64" i="2"/>
  <c r="X64" i="2" s="1"/>
  <c r="T64" i="2"/>
  <c r="N64" i="2"/>
  <c r="Q64" i="2" s="1"/>
  <c r="H64" i="2"/>
  <c r="I64" i="2" s="1"/>
  <c r="AU63" i="2"/>
  <c r="AV63" i="2" s="1"/>
  <c r="AT63" i="2"/>
  <c r="Y63" i="2"/>
  <c r="T63" i="2"/>
  <c r="W63" i="2" s="1"/>
  <c r="L63" i="2"/>
  <c r="H63" i="2"/>
  <c r="I63" i="2" s="1"/>
  <c r="AU62" i="2"/>
  <c r="AV62" i="2" s="1"/>
  <c r="AT62" i="2"/>
  <c r="AA62" i="2"/>
  <c r="AD62" i="2" s="1"/>
  <c r="AH62" i="2" s="1"/>
  <c r="AP62" i="2" s="1"/>
  <c r="Y62" i="2"/>
  <c r="T62" i="2"/>
  <c r="W62" i="2" s="1"/>
  <c r="X62" i="2" s="1"/>
  <c r="L62" i="2"/>
  <c r="H62" i="2"/>
  <c r="I62" i="2" s="1"/>
  <c r="AU61" i="2"/>
  <c r="AV61" i="2" s="1"/>
  <c r="AT61" i="2"/>
  <c r="Y61" i="2"/>
  <c r="AA61" i="2" s="1"/>
  <c r="AD61" i="2" s="1"/>
  <c r="AH61" i="2" s="1"/>
  <c r="AP61" i="2" s="1"/>
  <c r="T61" i="2"/>
  <c r="W61" i="2" s="1"/>
  <c r="L61" i="2"/>
  <c r="H61" i="2"/>
  <c r="I61" i="2" s="1"/>
  <c r="AU60" i="2"/>
  <c r="AV60" i="2" s="1"/>
  <c r="AT60" i="2"/>
  <c r="Y60" i="2"/>
  <c r="AA60" i="2" s="1"/>
  <c r="AD60" i="2" s="1"/>
  <c r="AH60" i="2" s="1"/>
  <c r="AP60" i="2" s="1"/>
  <c r="X60" i="2"/>
  <c r="T60" i="2"/>
  <c r="W60" i="2" s="1"/>
  <c r="L60" i="2"/>
  <c r="H60" i="2"/>
  <c r="K60" i="2" s="1"/>
  <c r="AU59" i="2"/>
  <c r="AV59" i="2" s="1"/>
  <c r="AT59" i="2"/>
  <c r="Y59" i="2"/>
  <c r="T59" i="2"/>
  <c r="W59" i="2" s="1"/>
  <c r="L59" i="2"/>
  <c r="H59" i="2"/>
  <c r="I59" i="2" s="1"/>
  <c r="AU58" i="2"/>
  <c r="AV58" i="2" s="1"/>
  <c r="AT58" i="2"/>
  <c r="Y58" i="2"/>
  <c r="T58" i="2"/>
  <c r="W58" i="2" s="1"/>
  <c r="L58" i="2"/>
  <c r="N58" i="2" s="1"/>
  <c r="Q58" i="2" s="1"/>
  <c r="I58" i="2"/>
  <c r="H58" i="2"/>
  <c r="K58" i="2" s="1"/>
  <c r="AU57" i="2"/>
  <c r="AV57" i="2" s="1"/>
  <c r="AT57" i="2"/>
  <c r="AE57" i="2"/>
  <c r="AA57" i="2"/>
  <c r="AD57" i="2" s="1"/>
  <c r="AH57" i="2" s="1"/>
  <c r="AP57" i="2" s="1"/>
  <c r="T57" i="2"/>
  <c r="W57" i="2" s="1"/>
  <c r="Q57" i="2"/>
  <c r="N57" i="2"/>
  <c r="H57" i="2"/>
  <c r="K57" i="2" s="1"/>
  <c r="AU56" i="2"/>
  <c r="AV56" i="2" s="1"/>
  <c r="AT56" i="2"/>
  <c r="AE56" i="2"/>
  <c r="AA56" i="2"/>
  <c r="AD56" i="2" s="1"/>
  <c r="AH56" i="2" s="1"/>
  <c r="AP56" i="2" s="1"/>
  <c r="T56" i="2"/>
  <c r="W56" i="2" s="1"/>
  <c r="Q56" i="2"/>
  <c r="AF56" i="2" s="1"/>
  <c r="AN56" i="2" s="1"/>
  <c r="N56" i="2"/>
  <c r="H56" i="2"/>
  <c r="I56" i="2" s="1"/>
  <c r="AU55" i="2"/>
  <c r="AV55" i="2" s="1"/>
  <c r="AT55" i="2"/>
  <c r="Y55" i="2"/>
  <c r="AA55" i="2" s="1"/>
  <c r="AD55" i="2" s="1"/>
  <c r="AH55" i="2" s="1"/>
  <c r="AP55" i="2" s="1"/>
  <c r="W55" i="2"/>
  <c r="T55" i="2"/>
  <c r="L55" i="2"/>
  <c r="H55" i="2"/>
  <c r="K55" i="2" s="1"/>
  <c r="AU54" i="2"/>
  <c r="AV54" i="2" s="1"/>
  <c r="AT54" i="2"/>
  <c r="AH54" i="2"/>
  <c r="AP54" i="2" s="1"/>
  <c r="AE54" i="2"/>
  <c r="AD54" i="2"/>
  <c r="AA54" i="2"/>
  <c r="T54" i="2"/>
  <c r="W54" i="2" s="1"/>
  <c r="N54" i="2"/>
  <c r="Q54" i="2" s="1"/>
  <c r="H54" i="2"/>
  <c r="K54" i="2" s="1"/>
  <c r="AV53" i="2"/>
  <c r="AU53" i="2"/>
  <c r="AT53" i="2"/>
  <c r="AE53" i="2"/>
  <c r="AA53" i="2"/>
  <c r="AD53" i="2" s="1"/>
  <c r="AH53" i="2" s="1"/>
  <c r="AP53" i="2" s="1"/>
  <c r="T53" i="2"/>
  <c r="W53" i="2" s="1"/>
  <c r="N53" i="2"/>
  <c r="Q53" i="2" s="1"/>
  <c r="H53" i="2"/>
  <c r="K53" i="2" s="1"/>
  <c r="AF53" i="2" s="1"/>
  <c r="AN53" i="2" s="1"/>
  <c r="AU52" i="2"/>
  <c r="AV52" i="2" s="1"/>
  <c r="AT52" i="2"/>
  <c r="Y52" i="2"/>
  <c r="W52" i="2"/>
  <c r="T52" i="2"/>
  <c r="L52" i="2"/>
  <c r="H52" i="2"/>
  <c r="K52" i="2" s="1"/>
  <c r="AU51" i="2"/>
  <c r="AV51" i="2" s="1"/>
  <c r="AT51" i="2"/>
  <c r="Y51" i="2"/>
  <c r="W51" i="2"/>
  <c r="X51" i="2" s="1"/>
  <c r="T51" i="2"/>
  <c r="L51" i="2"/>
  <c r="H51" i="2"/>
  <c r="I51" i="2" s="1"/>
  <c r="AU50" i="2"/>
  <c r="AV50" i="2" s="1"/>
  <c r="AT50" i="2"/>
  <c r="Y50" i="2"/>
  <c r="W50" i="2"/>
  <c r="T50" i="2"/>
  <c r="L50" i="2"/>
  <c r="H50" i="2"/>
  <c r="K50" i="2" s="1"/>
  <c r="AU49" i="2"/>
  <c r="AV49" i="2" s="1"/>
  <c r="AT49" i="2"/>
  <c r="AH49" i="2"/>
  <c r="AP49" i="2" s="1"/>
  <c r="AE49" i="2"/>
  <c r="AD49" i="2"/>
  <c r="AA49" i="2"/>
  <c r="T49" i="2"/>
  <c r="W49" i="2" s="1"/>
  <c r="N49" i="2"/>
  <c r="Q49" i="2" s="1"/>
  <c r="AF49" i="2" s="1"/>
  <c r="AN49" i="2" s="1"/>
  <c r="I49" i="2"/>
  <c r="H49" i="2"/>
  <c r="K49" i="2" s="1"/>
  <c r="AV48" i="2"/>
  <c r="AU48" i="2"/>
  <c r="AT48" i="2"/>
  <c r="AA48" i="2"/>
  <c r="AD48" i="2" s="1"/>
  <c r="AH48" i="2" s="1"/>
  <c r="AP48" i="2" s="1"/>
  <c r="Y48" i="2"/>
  <c r="T48" i="2"/>
  <c r="W48" i="2" s="1"/>
  <c r="N48" i="2"/>
  <c r="Q48" i="2" s="1"/>
  <c r="L48" i="2"/>
  <c r="H48" i="2"/>
  <c r="AU47" i="2"/>
  <c r="AV47" i="2" s="1"/>
  <c r="AT47" i="2"/>
  <c r="Y47" i="2"/>
  <c r="T47" i="2"/>
  <c r="W47" i="2" s="1"/>
  <c r="L47" i="2"/>
  <c r="H47" i="2"/>
  <c r="AV46" i="2"/>
  <c r="AU46" i="2"/>
  <c r="AT46" i="2"/>
  <c r="Y46" i="2"/>
  <c r="AA46" i="2" s="1"/>
  <c r="AD46" i="2" s="1"/>
  <c r="AH46" i="2" s="1"/>
  <c r="AP46" i="2" s="1"/>
  <c r="W46" i="2"/>
  <c r="T46" i="2"/>
  <c r="L46" i="2"/>
  <c r="H46" i="2"/>
  <c r="I46" i="2" s="1"/>
  <c r="AU45" i="2"/>
  <c r="AV45" i="2" s="1"/>
  <c r="AT45" i="2"/>
  <c r="Y45" i="2"/>
  <c r="W45" i="2"/>
  <c r="T45" i="2"/>
  <c r="L45" i="2"/>
  <c r="H45" i="2"/>
  <c r="AU44" i="2"/>
  <c r="AV44" i="2" s="1"/>
  <c r="AT44" i="2"/>
  <c r="Y44" i="2"/>
  <c r="AA44" i="2" s="1"/>
  <c r="AD44" i="2" s="1"/>
  <c r="AH44" i="2" s="1"/>
  <c r="AP44" i="2" s="1"/>
  <c r="T44" i="2"/>
  <c r="W44" i="2" s="1"/>
  <c r="L44" i="2"/>
  <c r="H44" i="2"/>
  <c r="I44" i="2" s="1"/>
  <c r="AU43" i="2"/>
  <c r="AV43" i="2" s="1"/>
  <c r="AT43" i="2"/>
  <c r="Y43" i="2"/>
  <c r="T43" i="2"/>
  <c r="W43" i="2" s="1"/>
  <c r="L43" i="2"/>
  <c r="H43" i="2"/>
  <c r="AU42" i="2"/>
  <c r="AV42" i="2" s="1"/>
  <c r="AT42" i="2"/>
  <c r="AE42" i="2"/>
  <c r="AA42" i="2"/>
  <c r="AD42" i="2" s="1"/>
  <c r="AH42" i="2" s="1"/>
  <c r="AP42" i="2" s="1"/>
  <c r="X42" i="2"/>
  <c r="T42" i="2"/>
  <c r="W42" i="2" s="1"/>
  <c r="N42" i="2"/>
  <c r="Q42" i="2" s="1"/>
  <c r="H42" i="2"/>
  <c r="I42" i="2" s="1"/>
  <c r="AU41" i="2"/>
  <c r="AV41" i="2" s="1"/>
  <c r="AT41" i="2"/>
  <c r="Y41" i="2"/>
  <c r="T41" i="2"/>
  <c r="W41" i="2" s="1"/>
  <c r="X41" i="2" s="1"/>
  <c r="L41" i="2"/>
  <c r="H41" i="2"/>
  <c r="I41" i="2" s="1"/>
  <c r="AV40" i="2"/>
  <c r="AU40" i="2"/>
  <c r="AT40" i="2"/>
  <c r="Y40" i="2"/>
  <c r="W40" i="2"/>
  <c r="X40" i="2" s="1"/>
  <c r="T40" i="2"/>
  <c r="L40" i="2"/>
  <c r="N40" i="2" s="1"/>
  <c r="Q40" i="2" s="1"/>
  <c r="H40" i="2"/>
  <c r="K40" i="2" s="1"/>
  <c r="AV39" i="2"/>
  <c r="AU39" i="2"/>
  <c r="AT39" i="2"/>
  <c r="Y39" i="2"/>
  <c r="T39" i="2"/>
  <c r="W39" i="2" s="1"/>
  <c r="X39" i="2" s="1"/>
  <c r="L39" i="2"/>
  <c r="H39" i="2"/>
  <c r="K39" i="2" s="1"/>
  <c r="AU38" i="2"/>
  <c r="AV38" i="2" s="1"/>
  <c r="AT38" i="2"/>
  <c r="AE38" i="2"/>
  <c r="AA38" i="2"/>
  <c r="AD38" i="2" s="1"/>
  <c r="AH38" i="2" s="1"/>
  <c r="AP38" i="2" s="1"/>
  <c r="T38" i="2"/>
  <c r="W38" i="2" s="1"/>
  <c r="N38" i="2"/>
  <c r="Q38" i="2" s="1"/>
  <c r="H38" i="2"/>
  <c r="K38" i="2" s="1"/>
  <c r="AV37" i="2"/>
  <c r="AU37" i="2"/>
  <c r="AT37" i="2"/>
  <c r="AE37" i="2"/>
  <c r="AD37" i="2"/>
  <c r="AH37" i="2" s="1"/>
  <c r="AP37" i="2" s="1"/>
  <c r="AA37" i="2"/>
  <c r="T37" i="2"/>
  <c r="W37" i="2" s="1"/>
  <c r="N37" i="2"/>
  <c r="Q37" i="2" s="1"/>
  <c r="H37" i="2"/>
  <c r="K37" i="2" s="1"/>
  <c r="AF37" i="2" s="1"/>
  <c r="AN37" i="2" s="1"/>
  <c r="AU36" i="2"/>
  <c r="AV36" i="2" s="1"/>
  <c r="AT36" i="2"/>
  <c r="AE36" i="2"/>
  <c r="AD36" i="2"/>
  <c r="AH36" i="2" s="1"/>
  <c r="AP36" i="2" s="1"/>
  <c r="AA36" i="2"/>
  <c r="T36" i="2"/>
  <c r="W36" i="2" s="1"/>
  <c r="N36" i="2"/>
  <c r="Q36" i="2" s="1"/>
  <c r="H36" i="2"/>
  <c r="K36" i="2" s="1"/>
  <c r="AU35" i="2"/>
  <c r="AV35" i="2" s="1"/>
  <c r="AT35" i="2"/>
  <c r="AA35" i="2"/>
  <c r="AD35" i="2" s="1"/>
  <c r="AH35" i="2" s="1"/>
  <c r="AP35" i="2" s="1"/>
  <c r="Y35" i="2"/>
  <c r="W35" i="2"/>
  <c r="X35" i="2" s="1"/>
  <c r="T35" i="2"/>
  <c r="N35" i="2"/>
  <c r="Q35" i="2" s="1"/>
  <c r="L35" i="2"/>
  <c r="H35" i="2"/>
  <c r="K35" i="2" s="1"/>
  <c r="AU34" i="2"/>
  <c r="AV34" i="2" s="1"/>
  <c r="AT34" i="2"/>
  <c r="Y34" i="2"/>
  <c r="W34" i="2"/>
  <c r="T34" i="2"/>
  <c r="L34" i="2"/>
  <c r="H34" i="2"/>
  <c r="K34" i="2" s="1"/>
  <c r="AV33" i="2"/>
  <c r="AU33" i="2"/>
  <c r="AT33" i="2"/>
  <c r="Y33" i="2"/>
  <c r="W33" i="2"/>
  <c r="X33" i="2" s="1"/>
  <c r="T33" i="2"/>
  <c r="L33" i="2"/>
  <c r="H33" i="2"/>
  <c r="K33" i="2" s="1"/>
  <c r="AU32" i="2"/>
  <c r="AV32" i="2" s="1"/>
  <c r="AT32" i="2"/>
  <c r="AE32" i="2"/>
  <c r="AA32" i="2"/>
  <c r="AD32" i="2" s="1"/>
  <c r="AH32" i="2" s="1"/>
  <c r="AP32" i="2" s="1"/>
  <c r="T32" i="2"/>
  <c r="W32" i="2" s="1"/>
  <c r="N32" i="2"/>
  <c r="Q32" i="2" s="1"/>
  <c r="H32" i="2"/>
  <c r="K32" i="2" s="1"/>
  <c r="AF32" i="2" s="1"/>
  <c r="AN32" i="2" s="1"/>
  <c r="AU31" i="2"/>
  <c r="AV31" i="2" s="1"/>
  <c r="AT31" i="2"/>
  <c r="AE31" i="2"/>
  <c r="AA31" i="2"/>
  <c r="AD31" i="2" s="1"/>
  <c r="AH31" i="2" s="1"/>
  <c r="AP31" i="2" s="1"/>
  <c r="W31" i="2"/>
  <c r="X31" i="2" s="1"/>
  <c r="T31" i="2"/>
  <c r="Q31" i="2"/>
  <c r="N31" i="2"/>
  <c r="H31" i="2"/>
  <c r="AU30" i="2"/>
  <c r="AV30" i="2" s="1"/>
  <c r="AT30" i="2"/>
  <c r="AP30" i="2"/>
  <c r="AE30" i="2"/>
  <c r="AA30" i="2"/>
  <c r="AD30" i="2" s="1"/>
  <c r="AH30" i="2" s="1"/>
  <c r="W30" i="2"/>
  <c r="X30" i="2" s="1"/>
  <c r="T30" i="2"/>
  <c r="Q30" i="2"/>
  <c r="N30" i="2"/>
  <c r="H30" i="2"/>
  <c r="AU29" i="2"/>
  <c r="AV29" i="2" s="1"/>
  <c r="AT29" i="2"/>
  <c r="AP29" i="2"/>
  <c r="AE29" i="2"/>
  <c r="AA29" i="2"/>
  <c r="AD29" i="2" s="1"/>
  <c r="AH29" i="2" s="1"/>
  <c r="W29" i="2"/>
  <c r="X29" i="2" s="1"/>
  <c r="T29" i="2"/>
  <c r="N29" i="2"/>
  <c r="Q29" i="2" s="1"/>
  <c r="H29" i="2"/>
  <c r="AG29" i="2" s="1"/>
  <c r="AO29" i="2" s="1"/>
  <c r="AU28" i="2"/>
  <c r="AV28" i="2" s="1"/>
  <c r="AT28" i="2"/>
  <c r="AE28" i="2"/>
  <c r="AA28" i="2"/>
  <c r="AD28" i="2" s="1"/>
  <c r="AH28" i="2" s="1"/>
  <c r="AP28" i="2" s="1"/>
  <c r="T28" i="2"/>
  <c r="W28" i="2" s="1"/>
  <c r="N28" i="2"/>
  <c r="Q28" i="2" s="1"/>
  <c r="H28" i="2"/>
  <c r="AU27" i="2"/>
  <c r="AV27" i="2" s="1"/>
  <c r="AT27" i="2"/>
  <c r="AE27" i="2"/>
  <c r="AA27" i="2"/>
  <c r="AD27" i="2" s="1"/>
  <c r="AH27" i="2" s="1"/>
  <c r="AP27" i="2" s="1"/>
  <c r="W27" i="2"/>
  <c r="X27" i="2" s="1"/>
  <c r="T27" i="2"/>
  <c r="Q27" i="2"/>
  <c r="N27" i="2"/>
  <c r="H27" i="2"/>
  <c r="AU26" i="2"/>
  <c r="AV26" i="2" s="1"/>
  <c r="AT26" i="2"/>
  <c r="AP26" i="2"/>
  <c r="AE26" i="2"/>
  <c r="AA26" i="2"/>
  <c r="AD26" i="2" s="1"/>
  <c r="AH26" i="2" s="1"/>
  <c r="W26" i="2"/>
  <c r="X26" i="2" s="1"/>
  <c r="T26" i="2"/>
  <c r="Q26" i="2"/>
  <c r="N26" i="2"/>
  <c r="H26" i="2"/>
  <c r="AU25" i="2"/>
  <c r="AV25" i="2" s="1"/>
  <c r="AT25" i="2"/>
  <c r="Y25" i="2"/>
  <c r="AA25" i="2" s="1"/>
  <c r="AD25" i="2" s="1"/>
  <c r="AH25" i="2" s="1"/>
  <c r="AP25" i="2" s="1"/>
  <c r="T25" i="2"/>
  <c r="W25" i="2" s="1"/>
  <c r="X25" i="2" s="1"/>
  <c r="L25" i="2"/>
  <c r="H25" i="2"/>
  <c r="I25" i="2" s="1"/>
  <c r="AU24" i="2"/>
  <c r="AV24" i="2" s="1"/>
  <c r="AT24" i="2"/>
  <c r="AE24" i="2"/>
  <c r="AA24" i="2"/>
  <c r="AD24" i="2" s="1"/>
  <c r="AH24" i="2" s="1"/>
  <c r="AP24" i="2" s="1"/>
  <c r="T24" i="2"/>
  <c r="W24" i="2" s="1"/>
  <c r="Q24" i="2"/>
  <c r="N24" i="2"/>
  <c r="H24" i="2"/>
  <c r="I24" i="2" s="1"/>
  <c r="AU23" i="2"/>
  <c r="AV23" i="2" s="1"/>
  <c r="AT23" i="2"/>
  <c r="Y23" i="2"/>
  <c r="AA23" i="2" s="1"/>
  <c r="AD23" i="2" s="1"/>
  <c r="AH23" i="2" s="1"/>
  <c r="AP23" i="2" s="1"/>
  <c r="T23" i="2"/>
  <c r="W23" i="2" s="1"/>
  <c r="X23" i="2" s="1"/>
  <c r="L23" i="2"/>
  <c r="H23" i="2"/>
  <c r="I23" i="2" s="1"/>
  <c r="AU22" i="2"/>
  <c r="AV22" i="2" s="1"/>
  <c r="AT22" i="2"/>
  <c r="AE22" i="2"/>
  <c r="AA22" i="2"/>
  <c r="AD22" i="2" s="1"/>
  <c r="AH22" i="2" s="1"/>
  <c r="AP22" i="2" s="1"/>
  <c r="T22" i="2"/>
  <c r="W22" i="2" s="1"/>
  <c r="X22" i="2" s="1"/>
  <c r="Q22" i="2"/>
  <c r="N22" i="2"/>
  <c r="H22" i="2"/>
  <c r="I22" i="2" s="1"/>
  <c r="AU21" i="2"/>
  <c r="AV21" i="2" s="1"/>
  <c r="AT21" i="2"/>
  <c r="Y21" i="2"/>
  <c r="T21" i="2"/>
  <c r="W21" i="2" s="1"/>
  <c r="N21" i="2"/>
  <c r="Q21" i="2" s="1"/>
  <c r="L21" i="2"/>
  <c r="H21" i="2"/>
  <c r="I21" i="2" s="1"/>
  <c r="AU20" i="2"/>
  <c r="AV20" i="2" s="1"/>
  <c r="AT20" i="2"/>
  <c r="AA20" i="2"/>
  <c r="AD20" i="2" s="1"/>
  <c r="AH20" i="2" s="1"/>
  <c r="AP20" i="2" s="1"/>
  <c r="Y20" i="2"/>
  <c r="T20" i="2"/>
  <c r="W20" i="2" s="1"/>
  <c r="X20" i="2" s="1"/>
  <c r="L20" i="2"/>
  <c r="H20" i="2"/>
  <c r="I20" i="2" s="1"/>
  <c r="AU19" i="2"/>
  <c r="AV19" i="2" s="1"/>
  <c r="AT19" i="2"/>
  <c r="Y19" i="2"/>
  <c r="AA19" i="2" s="1"/>
  <c r="AD19" i="2" s="1"/>
  <c r="AH19" i="2" s="1"/>
  <c r="AP19" i="2" s="1"/>
  <c r="T19" i="2"/>
  <c r="W19" i="2" s="1"/>
  <c r="L19" i="2"/>
  <c r="H19" i="2"/>
  <c r="I19" i="2" s="1"/>
  <c r="AU18" i="2"/>
  <c r="AV18" i="2" s="1"/>
  <c r="AT18" i="2"/>
  <c r="AA18" i="2"/>
  <c r="AD18" i="2" s="1"/>
  <c r="AH18" i="2" s="1"/>
  <c r="AP18" i="2" s="1"/>
  <c r="Y18" i="2"/>
  <c r="T18" i="2"/>
  <c r="W18" i="2" s="1"/>
  <c r="L18" i="2"/>
  <c r="AE18" i="2" s="1"/>
  <c r="H18" i="2"/>
  <c r="I18" i="2" s="1"/>
  <c r="AU17" i="2"/>
  <c r="AV17" i="2" s="1"/>
  <c r="AT17" i="2"/>
  <c r="AE17" i="2"/>
  <c r="AA17" i="2"/>
  <c r="AD17" i="2" s="1"/>
  <c r="AH17" i="2" s="1"/>
  <c r="AP17" i="2" s="1"/>
  <c r="T17" i="2"/>
  <c r="W17" i="2" s="1"/>
  <c r="X17" i="2" s="1"/>
  <c r="N17" i="2"/>
  <c r="Q17" i="2" s="1"/>
  <c r="H17" i="2"/>
  <c r="I17" i="2" s="1"/>
  <c r="AU16" i="2"/>
  <c r="AV16" i="2" s="1"/>
  <c r="AT16" i="2"/>
  <c r="Y16" i="2"/>
  <c r="T16" i="2"/>
  <c r="W16" i="2" s="1"/>
  <c r="L16" i="2"/>
  <c r="N16" i="2" s="1"/>
  <c r="Q16" i="2" s="1"/>
  <c r="H16" i="2"/>
  <c r="K16" i="2" s="1"/>
  <c r="AU15" i="2"/>
  <c r="AV15" i="2" s="1"/>
  <c r="AT15" i="2"/>
  <c r="Y15" i="2"/>
  <c r="T15" i="2"/>
  <c r="W15" i="2" s="1"/>
  <c r="L15" i="2"/>
  <c r="H15" i="2"/>
  <c r="I15" i="2" s="1"/>
  <c r="AU14" i="2"/>
  <c r="AV14" i="2" s="1"/>
  <c r="AT14" i="2"/>
  <c r="AE14" i="2"/>
  <c r="AA14" i="2"/>
  <c r="AD14" i="2" s="1"/>
  <c r="AH14" i="2" s="1"/>
  <c r="AP14" i="2" s="1"/>
  <c r="W14" i="2"/>
  <c r="X14" i="2" s="1"/>
  <c r="T14" i="2"/>
  <c r="N14" i="2"/>
  <c r="Q14" i="2" s="1"/>
  <c r="H14" i="2"/>
  <c r="I14" i="2" s="1"/>
  <c r="AU13" i="2"/>
  <c r="AV13" i="2" s="1"/>
  <c r="AT13" i="2"/>
  <c r="AE13" i="2"/>
  <c r="AA13" i="2"/>
  <c r="AD13" i="2" s="1"/>
  <c r="AH13" i="2" s="1"/>
  <c r="AP13" i="2" s="1"/>
  <c r="W13" i="2"/>
  <c r="X13" i="2" s="1"/>
  <c r="T13" i="2"/>
  <c r="N13" i="2"/>
  <c r="Q13" i="2" s="1"/>
  <c r="K13" i="2"/>
  <c r="H13" i="2"/>
  <c r="I13" i="2" s="1"/>
  <c r="AU12" i="2"/>
  <c r="AV12" i="2" s="1"/>
  <c r="AT12" i="2"/>
  <c r="Y12" i="2"/>
  <c r="T12" i="2"/>
  <c r="W12" i="2" s="1"/>
  <c r="L12" i="2"/>
  <c r="N12" i="2" s="1"/>
  <c r="Q12" i="2" s="1"/>
  <c r="H12" i="2"/>
  <c r="K12" i="2" s="1"/>
  <c r="AU11" i="2"/>
  <c r="AV11" i="2" s="1"/>
  <c r="AT11" i="2"/>
  <c r="Y11" i="2"/>
  <c r="AA11" i="2" s="1"/>
  <c r="AD11" i="2" s="1"/>
  <c r="AH11" i="2" s="1"/>
  <c r="AP11" i="2" s="1"/>
  <c r="T11" i="2"/>
  <c r="W11" i="2" s="1"/>
  <c r="L11" i="2"/>
  <c r="H11" i="2"/>
  <c r="I11" i="2" s="1"/>
  <c r="AU10" i="2"/>
  <c r="AV10" i="2" s="1"/>
  <c r="AT10" i="2"/>
  <c r="Y10" i="2"/>
  <c r="T10" i="2"/>
  <c r="W10" i="2" s="1"/>
  <c r="L10" i="2"/>
  <c r="N10" i="2" s="1"/>
  <c r="Q10" i="2" s="1"/>
  <c r="H10" i="2"/>
  <c r="I10" i="2" s="1"/>
  <c r="AU9" i="2"/>
  <c r="AV9" i="2" s="1"/>
  <c r="AT9" i="2"/>
  <c r="Y9" i="2"/>
  <c r="AA9" i="2" s="1"/>
  <c r="T9" i="2"/>
  <c r="L9" i="2"/>
  <c r="H9" i="2"/>
  <c r="I9" i="2" s="1"/>
  <c r="L181" i="1"/>
  <c r="K77" i="2" l="1"/>
  <c r="K25" i="2"/>
  <c r="AG49" i="2"/>
  <c r="AO49" i="2" s="1"/>
  <c r="K73" i="2"/>
  <c r="AE96" i="2"/>
  <c r="AG59" i="2"/>
  <c r="AO59" i="2" s="1"/>
  <c r="K97" i="2"/>
  <c r="AF97" i="2" s="1"/>
  <c r="AN97" i="2" s="1"/>
  <c r="I134" i="2"/>
  <c r="N152" i="2"/>
  <c r="Q152" i="2" s="1"/>
  <c r="AE19" i="2"/>
  <c r="N18" i="2"/>
  <c r="Q18" i="2" s="1"/>
  <c r="K41" i="2"/>
  <c r="AG58" i="2"/>
  <c r="AO58" i="2" s="1"/>
  <c r="K173" i="2"/>
  <c r="K181" i="2"/>
  <c r="AF181" i="2" s="1"/>
  <c r="AN181" i="2" s="1"/>
  <c r="I183" i="2"/>
  <c r="K46" i="2"/>
  <c r="I54" i="2"/>
  <c r="I108" i="2"/>
  <c r="K127" i="2"/>
  <c r="AF127" i="2" s="1"/>
  <c r="AN127" i="2" s="1"/>
  <c r="K162" i="2"/>
  <c r="K163" i="2"/>
  <c r="AG61" i="2"/>
  <c r="AO61" i="2" s="1"/>
  <c r="AE141" i="2"/>
  <c r="AE23" i="2"/>
  <c r="I57" i="2"/>
  <c r="K157" i="2"/>
  <c r="AF157" i="2" s="1"/>
  <c r="AN157" i="2" s="1"/>
  <c r="AG162" i="2"/>
  <c r="AO162" i="2" s="1"/>
  <c r="AG54" i="2"/>
  <c r="AO54" i="2" s="1"/>
  <c r="X28" i="2"/>
  <c r="AG28" i="2"/>
  <c r="AO28" i="2" s="1"/>
  <c r="X151" i="2"/>
  <c r="AG151" i="2"/>
  <c r="AO151" i="2" s="1"/>
  <c r="X149" i="2"/>
  <c r="AG149" i="2"/>
  <c r="AO149" i="2" s="1"/>
  <c r="AF108" i="2"/>
  <c r="AN108" i="2" s="1"/>
  <c r="X154" i="2"/>
  <c r="AG154" i="2"/>
  <c r="AO154" i="2" s="1"/>
  <c r="AF105" i="2"/>
  <c r="AN105" i="2" s="1"/>
  <c r="AG93" i="2"/>
  <c r="AO93" i="2" s="1"/>
  <c r="X93" i="2"/>
  <c r="AF16" i="2"/>
  <c r="AN16" i="2" s="1"/>
  <c r="I36" i="2"/>
  <c r="I67" i="2"/>
  <c r="K109" i="2"/>
  <c r="K114" i="2"/>
  <c r="K117" i="2"/>
  <c r="K120" i="2"/>
  <c r="I164" i="2"/>
  <c r="AG18" i="2"/>
  <c r="AO18" i="2" s="1"/>
  <c r="I33" i="2"/>
  <c r="AG36" i="2"/>
  <c r="AO36" i="2" s="1"/>
  <c r="I55" i="2"/>
  <c r="X59" i="2"/>
  <c r="K98" i="2"/>
  <c r="AF98" i="2" s="1"/>
  <c r="AN98" i="2" s="1"/>
  <c r="K101" i="2"/>
  <c r="AF87" i="2"/>
  <c r="AN87" i="2" s="1"/>
  <c r="K11" i="2"/>
  <c r="K9" i="2"/>
  <c r="I34" i="2"/>
  <c r="I40" i="2"/>
  <c r="AG41" i="2"/>
  <c r="AO41" i="2" s="1"/>
  <c r="K44" i="2"/>
  <c r="K51" i="2"/>
  <c r="I53" i="2"/>
  <c r="X58" i="2"/>
  <c r="K75" i="2"/>
  <c r="K85" i="2"/>
  <c r="AF85" i="2" s="1"/>
  <c r="AN85" i="2" s="1"/>
  <c r="I90" i="2"/>
  <c r="I102" i="2"/>
  <c r="I105" i="2"/>
  <c r="I107" i="2"/>
  <c r="I111" i="2"/>
  <c r="AF128" i="2"/>
  <c r="AN128" i="2" s="1"/>
  <c r="I138" i="2"/>
  <c r="AF160" i="2"/>
  <c r="AN160" i="2" s="1"/>
  <c r="AF175" i="2"/>
  <c r="AN175" i="2" s="1"/>
  <c r="AF182" i="2"/>
  <c r="AN182" i="2" s="1"/>
  <c r="N19" i="2"/>
  <c r="Q19" i="2" s="1"/>
  <c r="N23" i="2"/>
  <c r="Q23" i="2" s="1"/>
  <c r="X49" i="2"/>
  <c r="AG31" i="2"/>
  <c r="AO31" i="2" s="1"/>
  <c r="AF35" i="2"/>
  <c r="AN35" i="2" s="1"/>
  <c r="AF57" i="2"/>
  <c r="AN57" i="2" s="1"/>
  <c r="K64" i="2"/>
  <c r="AF64" i="2" s="1"/>
  <c r="AN64" i="2" s="1"/>
  <c r="AF91" i="2"/>
  <c r="AN91" i="2" s="1"/>
  <c r="AG130" i="2"/>
  <c r="AO130" i="2" s="1"/>
  <c r="K147" i="2"/>
  <c r="AF147" i="2" s="1"/>
  <c r="AN147" i="2" s="1"/>
  <c r="I160" i="2"/>
  <c r="I182" i="2"/>
  <c r="K14" i="2"/>
  <c r="AF14" i="2" s="1"/>
  <c r="AN14" i="2" s="1"/>
  <c r="T189" i="2"/>
  <c r="AG27" i="2"/>
  <c r="AO27" i="2" s="1"/>
  <c r="AF40" i="2"/>
  <c r="AN40" i="2" s="1"/>
  <c r="AF180" i="2"/>
  <c r="AN180" i="2" s="1"/>
  <c r="K24" i="2"/>
  <c r="AF24" i="2" s="1"/>
  <c r="AN24" i="2" s="1"/>
  <c r="K95" i="2"/>
  <c r="K103" i="2"/>
  <c r="AF103" i="2" s="1"/>
  <c r="AN103" i="2" s="1"/>
  <c r="K106" i="2"/>
  <c r="AF106" i="2" s="1"/>
  <c r="AN106" i="2" s="1"/>
  <c r="K112" i="2"/>
  <c r="AF112" i="2" s="1"/>
  <c r="AN112" i="2" s="1"/>
  <c r="K124" i="2"/>
  <c r="AG150" i="2"/>
  <c r="AO150" i="2" s="1"/>
  <c r="K153" i="2"/>
  <c r="AF153" i="2" s="1"/>
  <c r="AN153" i="2" s="1"/>
  <c r="AG170" i="2"/>
  <c r="AO170" i="2" s="1"/>
  <c r="AG175" i="2"/>
  <c r="AO175" i="2" s="1"/>
  <c r="I177" i="2"/>
  <c r="I180" i="2"/>
  <c r="AF183" i="2"/>
  <c r="AN183" i="2" s="1"/>
  <c r="AF36" i="2"/>
  <c r="AN36" i="2" s="1"/>
  <c r="AA34" i="2"/>
  <c r="AD34" i="2" s="1"/>
  <c r="AH34" i="2" s="1"/>
  <c r="AP34" i="2" s="1"/>
  <c r="AG37" i="2"/>
  <c r="AO37" i="2" s="1"/>
  <c r="AG38" i="2"/>
  <c r="AO38" i="2" s="1"/>
  <c r="AA86" i="2"/>
  <c r="AD86" i="2" s="1"/>
  <c r="AH86" i="2" s="1"/>
  <c r="AP86" i="2" s="1"/>
  <c r="AA164" i="2"/>
  <c r="AD164" i="2" s="1"/>
  <c r="AH164" i="2" s="1"/>
  <c r="AP164" i="2" s="1"/>
  <c r="AA167" i="2"/>
  <c r="AD167" i="2" s="1"/>
  <c r="AH167" i="2" s="1"/>
  <c r="AP167" i="2" s="1"/>
  <c r="AA173" i="2"/>
  <c r="AD173" i="2" s="1"/>
  <c r="AH173" i="2" s="1"/>
  <c r="AP173" i="2" s="1"/>
  <c r="AA187" i="2"/>
  <c r="AD187" i="2" s="1"/>
  <c r="AH187" i="2" s="1"/>
  <c r="AP187" i="2" s="1"/>
  <c r="K15" i="2"/>
  <c r="AA15" i="2"/>
  <c r="AD15" i="2" s="1"/>
  <c r="AH15" i="2" s="1"/>
  <c r="AP15" i="2" s="1"/>
  <c r="AE16" i="2"/>
  <c r="K17" i="2"/>
  <c r="AG19" i="2"/>
  <c r="AO19" i="2" s="1"/>
  <c r="N20" i="2"/>
  <c r="Q20" i="2" s="1"/>
  <c r="AE20" i="2"/>
  <c r="AA21" i="2"/>
  <c r="AD21" i="2" s="1"/>
  <c r="AH21" i="2" s="1"/>
  <c r="AP21" i="2" s="1"/>
  <c r="N25" i="2"/>
  <c r="Q25" i="2" s="1"/>
  <c r="AF25" i="2" s="1"/>
  <c r="AN25" i="2" s="1"/>
  <c r="AE25" i="2"/>
  <c r="I35" i="2"/>
  <c r="I37" i="2"/>
  <c r="I38" i="2"/>
  <c r="I39" i="2"/>
  <c r="AA39" i="2"/>
  <c r="AD39" i="2" s="1"/>
  <c r="AH39" i="2" s="1"/>
  <c r="AP39" i="2" s="1"/>
  <c r="AA41" i="2"/>
  <c r="AD41" i="2" s="1"/>
  <c r="AH41" i="2" s="1"/>
  <c r="AP41" i="2" s="1"/>
  <c r="N63" i="2"/>
  <c r="Q63" i="2" s="1"/>
  <c r="AF63" i="2" s="1"/>
  <c r="AN63" i="2" s="1"/>
  <c r="I86" i="2"/>
  <c r="K86" i="2"/>
  <c r="AF86" i="2" s="1"/>
  <c r="AN86" i="2" s="1"/>
  <c r="I93" i="2"/>
  <c r="K93" i="2"/>
  <c r="AF93" i="2" s="1"/>
  <c r="AN93" i="2" s="1"/>
  <c r="AA99" i="2"/>
  <c r="AD99" i="2" s="1"/>
  <c r="AH99" i="2" s="1"/>
  <c r="AP99" i="2" s="1"/>
  <c r="K115" i="2"/>
  <c r="I115" i="2"/>
  <c r="K118" i="2"/>
  <c r="I118" i="2"/>
  <c r="AE120" i="2"/>
  <c r="AE148" i="2"/>
  <c r="AA148" i="2"/>
  <c r="AD148" i="2" s="1"/>
  <c r="AH148" i="2" s="1"/>
  <c r="AP148" i="2" s="1"/>
  <c r="K161" i="2"/>
  <c r="AF161" i="2" s="1"/>
  <c r="AN161" i="2" s="1"/>
  <c r="I161" i="2"/>
  <c r="N172" i="2"/>
  <c r="Q172" i="2" s="1"/>
  <c r="K179" i="2"/>
  <c r="AF179" i="2" s="1"/>
  <c r="AN179" i="2" s="1"/>
  <c r="I179" i="2"/>
  <c r="N187" i="2"/>
  <c r="Q187" i="2" s="1"/>
  <c r="AF187" i="2" s="1"/>
  <c r="AN187" i="2" s="1"/>
  <c r="AE11" i="2"/>
  <c r="AA16" i="2"/>
  <c r="AD16" i="2" s="1"/>
  <c r="AH16" i="2" s="1"/>
  <c r="AP16" i="2" s="1"/>
  <c r="AA40" i="2"/>
  <c r="AD40" i="2" s="1"/>
  <c r="AH40" i="2" s="1"/>
  <c r="AP40" i="2" s="1"/>
  <c r="AE92" i="2"/>
  <c r="N92" i="2"/>
  <c r="Q92" i="2" s="1"/>
  <c r="I100" i="2"/>
  <c r="AG100" i="2"/>
  <c r="AO100" i="2" s="1"/>
  <c r="AE122" i="2"/>
  <c r="K136" i="2"/>
  <c r="I136" i="2"/>
  <c r="AA10" i="2"/>
  <c r="AD10" i="2" s="1"/>
  <c r="AH10" i="2" s="1"/>
  <c r="AP10" i="2" s="1"/>
  <c r="AA12" i="2"/>
  <c r="AD12" i="2" s="1"/>
  <c r="AH12" i="2" s="1"/>
  <c r="AP12" i="2" s="1"/>
  <c r="AE15" i="2"/>
  <c r="AE21" i="2"/>
  <c r="AA33" i="2"/>
  <c r="AD33" i="2" s="1"/>
  <c r="AH33" i="2" s="1"/>
  <c r="AP33" i="2" s="1"/>
  <c r="AE35" i="2"/>
  <c r="K42" i="2"/>
  <c r="AF42" i="2" s="1"/>
  <c r="AN42" i="2" s="1"/>
  <c r="AG42" i="2"/>
  <c r="AO42" i="2" s="1"/>
  <c r="AA51" i="2"/>
  <c r="AD51" i="2" s="1"/>
  <c r="AH51" i="2" s="1"/>
  <c r="AP51" i="2" s="1"/>
  <c r="N60" i="2"/>
  <c r="Q60" i="2" s="1"/>
  <c r="K72" i="2"/>
  <c r="I72" i="2"/>
  <c r="K74" i="2"/>
  <c r="I74" i="2"/>
  <c r="K76" i="2"/>
  <c r="I76" i="2"/>
  <c r="K78" i="2"/>
  <c r="AF78" i="2" s="1"/>
  <c r="AN78" i="2" s="1"/>
  <c r="I78" i="2"/>
  <c r="AA92" i="2"/>
  <c r="AD92" i="2" s="1"/>
  <c r="AH92" i="2" s="1"/>
  <c r="AP92" i="2" s="1"/>
  <c r="AA95" i="2"/>
  <c r="AD95" i="2" s="1"/>
  <c r="AH95" i="2" s="1"/>
  <c r="AP95" i="2" s="1"/>
  <c r="I99" i="2"/>
  <c r="K99" i="2"/>
  <c r="K126" i="2"/>
  <c r="AF126" i="2" s="1"/>
  <c r="AN126" i="2" s="1"/>
  <c r="I126" i="2"/>
  <c r="K132" i="2"/>
  <c r="I132" i="2"/>
  <c r="AA140" i="2"/>
  <c r="AD140" i="2" s="1"/>
  <c r="AH140" i="2" s="1"/>
  <c r="AP140" i="2" s="1"/>
  <c r="I146" i="2"/>
  <c r="K146" i="2"/>
  <c r="AF146" i="2" s="1"/>
  <c r="AN146" i="2" s="1"/>
  <c r="AE157" i="2"/>
  <c r="AA177" i="2"/>
  <c r="AD177" i="2" s="1"/>
  <c r="AH177" i="2" s="1"/>
  <c r="AP177" i="2" s="1"/>
  <c r="AE9" i="2"/>
  <c r="AE10" i="2"/>
  <c r="AE12" i="2"/>
  <c r="AG21" i="2"/>
  <c r="AO21" i="2" s="1"/>
  <c r="AE33" i="2"/>
  <c r="AF38" i="2"/>
  <c r="AN38" i="2" s="1"/>
  <c r="AE40" i="2"/>
  <c r="N43" i="2"/>
  <c r="Q43" i="2" s="1"/>
  <c r="K48" i="2"/>
  <c r="AF48" i="2" s="1"/>
  <c r="AN48" i="2" s="1"/>
  <c r="I48" i="2"/>
  <c r="N50" i="2"/>
  <c r="Q50" i="2" s="1"/>
  <c r="AF50" i="2" s="1"/>
  <c r="AN50" i="2" s="1"/>
  <c r="AA65" i="2"/>
  <c r="AD65" i="2" s="1"/>
  <c r="AH65" i="2" s="1"/>
  <c r="AP65" i="2" s="1"/>
  <c r="N101" i="2"/>
  <c r="Q101" i="2" s="1"/>
  <c r="AE101" i="2"/>
  <c r="AA101" i="2"/>
  <c r="AD101" i="2" s="1"/>
  <c r="AH101" i="2" s="1"/>
  <c r="AP101" i="2" s="1"/>
  <c r="K104" i="2"/>
  <c r="AF104" i="2" s="1"/>
  <c r="AN104" i="2" s="1"/>
  <c r="I104" i="2"/>
  <c r="AA131" i="2"/>
  <c r="AD131" i="2" s="1"/>
  <c r="AH131" i="2" s="1"/>
  <c r="AP131" i="2" s="1"/>
  <c r="AE131" i="2"/>
  <c r="N148" i="2"/>
  <c r="Q148" i="2" s="1"/>
  <c r="AF148" i="2" s="1"/>
  <c r="AN148" i="2" s="1"/>
  <c r="K168" i="2"/>
  <c r="I168" i="2"/>
  <c r="K171" i="2"/>
  <c r="AG171" i="2"/>
  <c r="AO171" i="2" s="1"/>
  <c r="I171" i="2"/>
  <c r="AA176" i="2"/>
  <c r="AD176" i="2" s="1"/>
  <c r="AH176" i="2" s="1"/>
  <c r="AP176" i="2" s="1"/>
  <c r="K186" i="2"/>
  <c r="I186" i="2"/>
  <c r="N45" i="2"/>
  <c r="Q45" i="2" s="1"/>
  <c r="AA45" i="2"/>
  <c r="AD45" i="2" s="1"/>
  <c r="AH45" i="2" s="1"/>
  <c r="AP45" i="2" s="1"/>
  <c r="AA47" i="2"/>
  <c r="AD47" i="2" s="1"/>
  <c r="AH47" i="2" s="1"/>
  <c r="AP47" i="2" s="1"/>
  <c r="AE60" i="2"/>
  <c r="AG94" i="2"/>
  <c r="AO94" i="2" s="1"/>
  <c r="AA115" i="2"/>
  <c r="AD115" i="2" s="1"/>
  <c r="AH115" i="2" s="1"/>
  <c r="AP115" i="2" s="1"/>
  <c r="AA116" i="2"/>
  <c r="AD116" i="2" s="1"/>
  <c r="AH116" i="2" s="1"/>
  <c r="AP116" i="2" s="1"/>
  <c r="AA118" i="2"/>
  <c r="AD118" i="2" s="1"/>
  <c r="AH118" i="2" s="1"/>
  <c r="AP118" i="2" s="1"/>
  <c r="AA119" i="2"/>
  <c r="AD119" i="2" s="1"/>
  <c r="AH119" i="2" s="1"/>
  <c r="AP119" i="2" s="1"/>
  <c r="AA136" i="2"/>
  <c r="AD136" i="2" s="1"/>
  <c r="AH136" i="2" s="1"/>
  <c r="AP136" i="2" s="1"/>
  <c r="AA137" i="2"/>
  <c r="AD137" i="2" s="1"/>
  <c r="AH137" i="2" s="1"/>
  <c r="AP137" i="2" s="1"/>
  <c r="AE145" i="2"/>
  <c r="AE155" i="2"/>
  <c r="AE164" i="2"/>
  <c r="AE168" i="2"/>
  <c r="N176" i="2"/>
  <c r="Q176" i="2" s="1"/>
  <c r="AF176" i="2" s="1"/>
  <c r="AN176" i="2" s="1"/>
  <c r="AA178" i="2"/>
  <c r="AD178" i="2" s="1"/>
  <c r="AH178" i="2" s="1"/>
  <c r="AP178" i="2" s="1"/>
  <c r="AG185" i="2"/>
  <c r="AO185" i="2" s="1"/>
  <c r="AA43" i="2"/>
  <c r="AD43" i="2" s="1"/>
  <c r="AH43" i="2" s="1"/>
  <c r="AP43" i="2" s="1"/>
  <c r="N47" i="2"/>
  <c r="Q47" i="2" s="1"/>
  <c r="AA52" i="2"/>
  <c r="AD52" i="2" s="1"/>
  <c r="AH52" i="2" s="1"/>
  <c r="AP52" i="2" s="1"/>
  <c r="AE58" i="2"/>
  <c r="AF60" i="2"/>
  <c r="AN60" i="2" s="1"/>
  <c r="AA72" i="2"/>
  <c r="AD72" i="2" s="1"/>
  <c r="AH72" i="2" s="1"/>
  <c r="AP72" i="2" s="1"/>
  <c r="AA74" i="2"/>
  <c r="AD74" i="2" s="1"/>
  <c r="AH74" i="2" s="1"/>
  <c r="AP74" i="2" s="1"/>
  <c r="AA76" i="2"/>
  <c r="AD76" i="2" s="1"/>
  <c r="AH76" i="2" s="1"/>
  <c r="AP76" i="2" s="1"/>
  <c r="I87" i="2"/>
  <c r="I91" i="2"/>
  <c r="K94" i="2"/>
  <c r="AF94" i="2" s="1"/>
  <c r="AN94" i="2" s="1"/>
  <c r="AA96" i="2"/>
  <c r="AD96" i="2" s="1"/>
  <c r="AH96" i="2" s="1"/>
  <c r="AP96" i="2" s="1"/>
  <c r="AG97" i="2"/>
  <c r="AO97" i="2" s="1"/>
  <c r="AG98" i="2"/>
  <c r="AO98" i="2" s="1"/>
  <c r="N99" i="2"/>
  <c r="Q99" i="2" s="1"/>
  <c r="AG101" i="2"/>
  <c r="AO101" i="2" s="1"/>
  <c r="AA120" i="2"/>
  <c r="AD120" i="2" s="1"/>
  <c r="AH120" i="2" s="1"/>
  <c r="AP120" i="2" s="1"/>
  <c r="AA121" i="2"/>
  <c r="AD121" i="2" s="1"/>
  <c r="AH121" i="2" s="1"/>
  <c r="AP121" i="2" s="1"/>
  <c r="AA122" i="2"/>
  <c r="AD122" i="2" s="1"/>
  <c r="AH122" i="2" s="1"/>
  <c r="AP122" i="2" s="1"/>
  <c r="AA123" i="2"/>
  <c r="AD123" i="2" s="1"/>
  <c r="AH123" i="2" s="1"/>
  <c r="AP123" i="2" s="1"/>
  <c r="AA124" i="2"/>
  <c r="AD124" i="2" s="1"/>
  <c r="AH124" i="2" s="1"/>
  <c r="AP124" i="2" s="1"/>
  <c r="AF129" i="2"/>
  <c r="AN129" i="2" s="1"/>
  <c r="AA132" i="2"/>
  <c r="AD132" i="2" s="1"/>
  <c r="AH132" i="2" s="1"/>
  <c r="AP132" i="2" s="1"/>
  <c r="I135" i="2"/>
  <c r="I139" i="2"/>
  <c r="AE140" i="2"/>
  <c r="N141" i="2"/>
  <c r="Q141" i="2" s="1"/>
  <c r="AF141" i="2" s="1"/>
  <c r="AN141" i="2" s="1"/>
  <c r="AA141" i="2"/>
  <c r="AD141" i="2" s="1"/>
  <c r="AH141" i="2" s="1"/>
  <c r="AP141" i="2" s="1"/>
  <c r="I148" i="2"/>
  <c r="AE153" i="2"/>
  <c r="N155" i="2"/>
  <c r="Q155" i="2" s="1"/>
  <c r="I156" i="2"/>
  <c r="AA156" i="2"/>
  <c r="AD156" i="2" s="1"/>
  <c r="AH156" i="2" s="1"/>
  <c r="AP156" i="2" s="1"/>
  <c r="K158" i="2"/>
  <c r="AF158" i="2" s="1"/>
  <c r="AN158" i="2" s="1"/>
  <c r="AG158" i="2"/>
  <c r="AO158" i="2" s="1"/>
  <c r="AA159" i="2"/>
  <c r="AD159" i="2" s="1"/>
  <c r="AH159" i="2" s="1"/>
  <c r="AP159" i="2" s="1"/>
  <c r="N162" i="2"/>
  <c r="Q162" i="2" s="1"/>
  <c r="AA162" i="2"/>
  <c r="AD162" i="2" s="1"/>
  <c r="AH162" i="2" s="1"/>
  <c r="AP162" i="2" s="1"/>
  <c r="N164" i="2"/>
  <c r="Q164" i="2" s="1"/>
  <c r="AG164" i="2"/>
  <c r="AO164" i="2" s="1"/>
  <c r="K165" i="2"/>
  <c r="AA165" i="2"/>
  <c r="AD165" i="2" s="1"/>
  <c r="AH165" i="2" s="1"/>
  <c r="AP165" i="2" s="1"/>
  <c r="AG167" i="2"/>
  <c r="AO167" i="2" s="1"/>
  <c r="AG168" i="2"/>
  <c r="AO168" i="2" s="1"/>
  <c r="AF171" i="2"/>
  <c r="AN171" i="2" s="1"/>
  <c r="N178" i="2"/>
  <c r="Q178" i="2" s="1"/>
  <c r="AF178" i="2" s="1"/>
  <c r="AN178" i="2" s="1"/>
  <c r="AG181" i="2"/>
  <c r="AO181" i="2" s="1"/>
  <c r="AA50" i="2"/>
  <c r="AD50" i="2" s="1"/>
  <c r="AH50" i="2" s="1"/>
  <c r="AP50" i="2" s="1"/>
  <c r="N52" i="2"/>
  <c r="Q52" i="2" s="1"/>
  <c r="AF52" i="2" s="1"/>
  <c r="AN52" i="2" s="1"/>
  <c r="AF58" i="2"/>
  <c r="AN58" i="2" s="1"/>
  <c r="AA58" i="2"/>
  <c r="AD58" i="2" s="1"/>
  <c r="AH58" i="2" s="1"/>
  <c r="AP58" i="2" s="1"/>
  <c r="N59" i="2"/>
  <c r="Q59" i="2" s="1"/>
  <c r="AA59" i="2"/>
  <c r="AD59" i="2" s="1"/>
  <c r="AH59" i="2" s="1"/>
  <c r="AP59" i="2" s="1"/>
  <c r="I60" i="2"/>
  <c r="AG60" i="2"/>
  <c r="AO60" i="2" s="1"/>
  <c r="N61" i="2"/>
  <c r="Q61" i="2" s="1"/>
  <c r="AE61" i="2"/>
  <c r="AE62" i="2"/>
  <c r="AA63" i="2"/>
  <c r="AD63" i="2" s="1"/>
  <c r="AH63" i="2" s="1"/>
  <c r="AP63" i="2" s="1"/>
  <c r="AG64" i="2"/>
  <c r="AO64" i="2" s="1"/>
  <c r="I68" i="2"/>
  <c r="N72" i="2"/>
  <c r="Q72" i="2" s="1"/>
  <c r="AE72" i="2"/>
  <c r="N74" i="2"/>
  <c r="Q74" i="2" s="1"/>
  <c r="AE74" i="2"/>
  <c r="N76" i="2"/>
  <c r="Q76" i="2" s="1"/>
  <c r="AE76" i="2"/>
  <c r="N80" i="2"/>
  <c r="Q80" i="2" s="1"/>
  <c r="AF80" i="2" s="1"/>
  <c r="AN80" i="2" s="1"/>
  <c r="K81" i="2"/>
  <c r="N82" i="2"/>
  <c r="Q82" i="2" s="1"/>
  <c r="AF82" i="2" s="1"/>
  <c r="AN82" i="2" s="1"/>
  <c r="AE125" i="2"/>
  <c r="AE132" i="2"/>
  <c r="AG155" i="2"/>
  <c r="AO155" i="2" s="1"/>
  <c r="AG159" i="2"/>
  <c r="AO159" i="2" s="1"/>
  <c r="AE165" i="2"/>
  <c r="AG166" i="2"/>
  <c r="AO166" i="2" s="1"/>
  <c r="AG169" i="2"/>
  <c r="AO169" i="2" s="1"/>
  <c r="AA172" i="2"/>
  <c r="AD172" i="2" s="1"/>
  <c r="AH172" i="2" s="1"/>
  <c r="AP172" i="2" s="1"/>
  <c r="AG10" i="2"/>
  <c r="AO10" i="2" s="1"/>
  <c r="X10" i="2"/>
  <c r="AG11" i="2"/>
  <c r="AO11" i="2" s="1"/>
  <c r="X11" i="2"/>
  <c r="AG12" i="2"/>
  <c r="AO12" i="2" s="1"/>
  <c r="X12" i="2"/>
  <c r="AF12" i="2"/>
  <c r="AN12" i="2" s="1"/>
  <c r="AF13" i="2"/>
  <c r="AN13" i="2" s="1"/>
  <c r="X15" i="2"/>
  <c r="AG15" i="2"/>
  <c r="AO15" i="2" s="1"/>
  <c r="X16" i="2"/>
  <c r="AG16" i="2"/>
  <c r="AO16" i="2" s="1"/>
  <c r="AF17" i="2"/>
  <c r="AN17" i="2" s="1"/>
  <c r="AG22" i="2"/>
  <c r="AO22" i="2" s="1"/>
  <c r="AG32" i="2"/>
  <c r="AO32" i="2" s="1"/>
  <c r="X32" i="2"/>
  <c r="K47" i="2"/>
  <c r="AF47" i="2" s="1"/>
  <c r="AN47" i="2" s="1"/>
  <c r="I47" i="2"/>
  <c r="X56" i="2"/>
  <c r="AG56" i="2"/>
  <c r="AO56" i="2" s="1"/>
  <c r="AG65" i="2"/>
  <c r="AO65" i="2" s="1"/>
  <c r="AE75" i="2"/>
  <c r="N75" i="2"/>
  <c r="Q75" i="2" s="1"/>
  <c r="AE86" i="2"/>
  <c r="N86" i="2"/>
  <c r="Q86" i="2" s="1"/>
  <c r="AG117" i="2"/>
  <c r="AO117" i="2" s="1"/>
  <c r="X117" i="2"/>
  <c r="I12" i="2"/>
  <c r="I16" i="2"/>
  <c r="X18" i="2"/>
  <c r="AG20" i="2"/>
  <c r="AO20" i="2" s="1"/>
  <c r="X61" i="2"/>
  <c r="X73" i="2"/>
  <c r="AG73" i="2"/>
  <c r="AO73" i="2" s="1"/>
  <c r="X75" i="2"/>
  <c r="AG75" i="2"/>
  <c r="AO75" i="2" s="1"/>
  <c r="X77" i="2"/>
  <c r="AG77" i="2"/>
  <c r="AO77" i="2" s="1"/>
  <c r="K79" i="2"/>
  <c r="AF79" i="2" s="1"/>
  <c r="AN79" i="2" s="1"/>
  <c r="I79" i="2"/>
  <c r="AA82" i="2"/>
  <c r="AD82" i="2" s="1"/>
  <c r="AH82" i="2" s="1"/>
  <c r="AP82" i="2" s="1"/>
  <c r="AE82" i="2"/>
  <c r="X86" i="2"/>
  <c r="AG86" i="2"/>
  <c r="AO86" i="2" s="1"/>
  <c r="K88" i="2"/>
  <c r="AF88" i="2" s="1"/>
  <c r="AN88" i="2" s="1"/>
  <c r="I88" i="2"/>
  <c r="AG99" i="2"/>
  <c r="AO99" i="2" s="1"/>
  <c r="X99" i="2"/>
  <c r="K26" i="2"/>
  <c r="AF26" i="2" s="1"/>
  <c r="AN26" i="2" s="1"/>
  <c r="I26" i="2"/>
  <c r="K30" i="2"/>
  <c r="AF30" i="2" s="1"/>
  <c r="AN30" i="2" s="1"/>
  <c r="I30" i="2"/>
  <c r="AG50" i="2"/>
  <c r="AO50" i="2" s="1"/>
  <c r="X50" i="2"/>
  <c r="AG53" i="2"/>
  <c r="AO53" i="2" s="1"/>
  <c r="X53" i="2"/>
  <c r="AE73" i="2"/>
  <c r="N73" i="2"/>
  <c r="Q73" i="2" s="1"/>
  <c r="AF73" i="2" s="1"/>
  <c r="AN73" i="2" s="1"/>
  <c r="AE77" i="2"/>
  <c r="N77" i="2"/>
  <c r="Q77" i="2" s="1"/>
  <c r="AF77" i="2" s="1"/>
  <c r="AN77" i="2" s="1"/>
  <c r="AG81" i="2"/>
  <c r="AO81" i="2" s="1"/>
  <c r="AG85" i="2"/>
  <c r="AO85" i="2" s="1"/>
  <c r="X85" i="2"/>
  <c r="W9" i="2"/>
  <c r="K22" i="2"/>
  <c r="AF22" i="2" s="1"/>
  <c r="AN22" i="2" s="1"/>
  <c r="K29" i="2"/>
  <c r="AF29" i="2" s="1"/>
  <c r="AN29" i="2" s="1"/>
  <c r="I29" i="2"/>
  <c r="AG34" i="2"/>
  <c r="AO34" i="2" s="1"/>
  <c r="X34" i="2"/>
  <c r="X37" i="2"/>
  <c r="N9" i="2"/>
  <c r="Q9" i="2" s="1"/>
  <c r="K10" i="2"/>
  <c r="AF10" i="2" s="1"/>
  <c r="AN10" i="2" s="1"/>
  <c r="N11" i="2"/>
  <c r="Q11" i="2" s="1"/>
  <c r="AF11" i="2" s="1"/>
  <c r="AN11" i="2" s="1"/>
  <c r="AG13" i="2"/>
  <c r="AO13" i="2" s="1"/>
  <c r="AG14" i="2"/>
  <c r="AO14" i="2" s="1"/>
  <c r="N15" i="2"/>
  <c r="Q15" i="2" s="1"/>
  <c r="AF15" i="2" s="1"/>
  <c r="AN15" i="2" s="1"/>
  <c r="K23" i="2"/>
  <c r="AG24" i="2"/>
  <c r="AO24" i="2" s="1"/>
  <c r="X24" i="2"/>
  <c r="K28" i="2"/>
  <c r="AF28" i="2" s="1"/>
  <c r="AN28" i="2" s="1"/>
  <c r="I28" i="2"/>
  <c r="AG39" i="2"/>
  <c r="AO39" i="2" s="1"/>
  <c r="AE41" i="2"/>
  <c r="N41" i="2"/>
  <c r="Q41" i="2" s="1"/>
  <c r="X44" i="2"/>
  <c r="AG44" i="2"/>
  <c r="AO44" i="2" s="1"/>
  <c r="K45" i="2"/>
  <c r="I45" i="2"/>
  <c r="AE50" i="2"/>
  <c r="AG52" i="2"/>
  <c r="AO52" i="2" s="1"/>
  <c r="X52" i="2"/>
  <c r="AF54" i="2"/>
  <c r="AN54" i="2" s="1"/>
  <c r="X57" i="2"/>
  <c r="AG57" i="2"/>
  <c r="AO57" i="2" s="1"/>
  <c r="AE59" i="2"/>
  <c r="K69" i="2"/>
  <c r="AF69" i="2" s="1"/>
  <c r="AN69" i="2" s="1"/>
  <c r="I69" i="2"/>
  <c r="AG83" i="2"/>
  <c r="AO83" i="2" s="1"/>
  <c r="AF84" i="2"/>
  <c r="AN84" i="2" s="1"/>
  <c r="K96" i="2"/>
  <c r="AF96" i="2" s="1"/>
  <c r="AN96" i="2" s="1"/>
  <c r="I96" i="2"/>
  <c r="AG25" i="2"/>
  <c r="AO25" i="2" s="1"/>
  <c r="K43" i="2"/>
  <c r="AF43" i="2" s="1"/>
  <c r="AN43" i="2" s="1"/>
  <c r="I43" i="2"/>
  <c r="X46" i="2"/>
  <c r="AG46" i="2"/>
  <c r="AO46" i="2" s="1"/>
  <c r="AE52" i="2"/>
  <c r="AG72" i="2"/>
  <c r="AO72" i="2" s="1"/>
  <c r="X72" i="2"/>
  <c r="AG74" i="2"/>
  <c r="AO74" i="2" s="1"/>
  <c r="X74" i="2"/>
  <c r="AG76" i="2"/>
  <c r="AO76" i="2" s="1"/>
  <c r="X76" i="2"/>
  <c r="K92" i="2"/>
  <c r="AF92" i="2" s="1"/>
  <c r="AN92" i="2" s="1"/>
  <c r="I92" i="2"/>
  <c r="AG114" i="2"/>
  <c r="AO114" i="2" s="1"/>
  <c r="X114" i="2"/>
  <c r="H189" i="2"/>
  <c r="L189" i="2"/>
  <c r="AD9" i="2"/>
  <c r="K18" i="2"/>
  <c r="AF18" i="2" s="1"/>
  <c r="AN18" i="2" s="1"/>
  <c r="K20" i="2"/>
  <c r="AG23" i="2"/>
  <c r="AO23" i="2" s="1"/>
  <c r="X55" i="2"/>
  <c r="AG55" i="2"/>
  <c r="AO55" i="2" s="1"/>
  <c r="Y189" i="2"/>
  <c r="AG17" i="2"/>
  <c r="AO17" i="2" s="1"/>
  <c r="K19" i="2"/>
  <c r="AF19" i="2" s="1"/>
  <c r="AN19" i="2" s="1"/>
  <c r="X19" i="2"/>
  <c r="K21" i="2"/>
  <c r="AF21" i="2" s="1"/>
  <c r="AN21" i="2" s="1"/>
  <c r="X21" i="2"/>
  <c r="AG26" i="2"/>
  <c r="AO26" i="2" s="1"/>
  <c r="K27" i="2"/>
  <c r="AF27" i="2" s="1"/>
  <c r="AN27" i="2" s="1"/>
  <c r="I27" i="2"/>
  <c r="AG30" i="2"/>
  <c r="AO30" i="2" s="1"/>
  <c r="K31" i="2"/>
  <c r="AF31" i="2" s="1"/>
  <c r="AN31" i="2" s="1"/>
  <c r="I31" i="2"/>
  <c r="AE34" i="2"/>
  <c r="N34" i="2"/>
  <c r="Q34" i="2" s="1"/>
  <c r="AF34" i="2" s="1"/>
  <c r="AN34" i="2" s="1"/>
  <c r="X36" i="2"/>
  <c r="X38" i="2"/>
  <c r="AE39" i="2"/>
  <c r="N39" i="2"/>
  <c r="Q39" i="2" s="1"/>
  <c r="AF39" i="2" s="1"/>
  <c r="AN39" i="2" s="1"/>
  <c r="X48" i="2"/>
  <c r="AG48" i="2"/>
  <c r="AO48" i="2" s="1"/>
  <c r="AG63" i="2"/>
  <c r="AO63" i="2" s="1"/>
  <c r="X63" i="2"/>
  <c r="AG79" i="2"/>
  <c r="AO79" i="2" s="1"/>
  <c r="AA80" i="2"/>
  <c r="AD80" i="2" s="1"/>
  <c r="AH80" i="2" s="1"/>
  <c r="AP80" i="2" s="1"/>
  <c r="AE80" i="2"/>
  <c r="AA84" i="2"/>
  <c r="AD84" i="2" s="1"/>
  <c r="AH84" i="2" s="1"/>
  <c r="AP84" i="2" s="1"/>
  <c r="AE84" i="2"/>
  <c r="AG88" i="2"/>
  <c r="AO88" i="2" s="1"/>
  <c r="AE127" i="2"/>
  <c r="AA127" i="2"/>
  <c r="AD127" i="2" s="1"/>
  <c r="AH127" i="2" s="1"/>
  <c r="AP127" i="2" s="1"/>
  <c r="AG134" i="2"/>
  <c r="AO134" i="2" s="1"/>
  <c r="X134" i="2"/>
  <c r="AG33" i="2"/>
  <c r="AO33" i="2" s="1"/>
  <c r="AG35" i="2"/>
  <c r="AO35" i="2" s="1"/>
  <c r="AG40" i="2"/>
  <c r="AO40" i="2" s="1"/>
  <c r="AE44" i="2"/>
  <c r="N44" i="2"/>
  <c r="Q44" i="2" s="1"/>
  <c r="AF44" i="2" s="1"/>
  <c r="AN44" i="2" s="1"/>
  <c r="AE46" i="2"/>
  <c r="N46" i="2"/>
  <c r="Q46" i="2" s="1"/>
  <c r="AF46" i="2" s="1"/>
  <c r="AN46" i="2" s="1"/>
  <c r="AE48" i="2"/>
  <c r="AE55" i="2"/>
  <c r="N55" i="2"/>
  <c r="Q55" i="2" s="1"/>
  <c r="AF55" i="2" s="1"/>
  <c r="AN55" i="2" s="1"/>
  <c r="AF66" i="2"/>
  <c r="AN66" i="2" s="1"/>
  <c r="AG66" i="2"/>
  <c r="AO66" i="2" s="1"/>
  <c r="AF70" i="2"/>
  <c r="AN70" i="2" s="1"/>
  <c r="AG70" i="2"/>
  <c r="AO70" i="2" s="1"/>
  <c r="AF89" i="2"/>
  <c r="AN89" i="2" s="1"/>
  <c r="AG89" i="2"/>
  <c r="AO89" i="2" s="1"/>
  <c r="AG92" i="2"/>
  <c r="AO92" i="2" s="1"/>
  <c r="AE95" i="2"/>
  <c r="N95" i="2"/>
  <c r="Q95" i="2" s="1"/>
  <c r="AG96" i="2"/>
  <c r="AO96" i="2" s="1"/>
  <c r="X102" i="2"/>
  <c r="AG102" i="2"/>
  <c r="AO102" i="2" s="1"/>
  <c r="AG103" i="2"/>
  <c r="AO103" i="2" s="1"/>
  <c r="X103" i="2"/>
  <c r="AE116" i="2"/>
  <c r="N116" i="2"/>
  <c r="Q116" i="2" s="1"/>
  <c r="AF116" i="2" s="1"/>
  <c r="AN116" i="2" s="1"/>
  <c r="AE119" i="2"/>
  <c r="N119" i="2"/>
  <c r="Q119" i="2" s="1"/>
  <c r="AF119" i="2" s="1"/>
  <c r="AN119" i="2" s="1"/>
  <c r="K145" i="2"/>
  <c r="AF145" i="2" s="1"/>
  <c r="AN145" i="2" s="1"/>
  <c r="I145" i="2"/>
  <c r="AG146" i="2"/>
  <c r="AO146" i="2" s="1"/>
  <c r="X146" i="2"/>
  <c r="K152" i="2"/>
  <c r="AF152" i="2" s="1"/>
  <c r="AN152" i="2" s="1"/>
  <c r="I152" i="2"/>
  <c r="AG43" i="2"/>
  <c r="AO43" i="2" s="1"/>
  <c r="AE43" i="2"/>
  <c r="AG45" i="2"/>
  <c r="AO45" i="2" s="1"/>
  <c r="AE45" i="2"/>
  <c r="AG47" i="2"/>
  <c r="AO47" i="2" s="1"/>
  <c r="AE47" i="2"/>
  <c r="AG62" i="2"/>
  <c r="AO62" i="2" s="1"/>
  <c r="AE65" i="2"/>
  <c r="N65" i="2"/>
  <c r="Q65" i="2" s="1"/>
  <c r="AF65" i="2" s="1"/>
  <c r="AN65" i="2" s="1"/>
  <c r="I66" i="2"/>
  <c r="AF67" i="2"/>
  <c r="AN67" i="2" s="1"/>
  <c r="AG67" i="2"/>
  <c r="AO67" i="2" s="1"/>
  <c r="I70" i="2"/>
  <c r="AF71" i="2"/>
  <c r="AN71" i="2" s="1"/>
  <c r="AG71" i="2"/>
  <c r="AO71" i="2" s="1"/>
  <c r="I80" i="2"/>
  <c r="AG80" i="2"/>
  <c r="AO80" i="2" s="1"/>
  <c r="AE81" i="2"/>
  <c r="N81" i="2"/>
  <c r="Q81" i="2" s="1"/>
  <c r="AF81" i="2" s="1"/>
  <c r="AN81" i="2" s="1"/>
  <c r="I82" i="2"/>
  <c r="AG82" i="2"/>
  <c r="AO82" i="2" s="1"/>
  <c r="AE83" i="2"/>
  <c r="N83" i="2"/>
  <c r="Q83" i="2" s="1"/>
  <c r="AF83" i="2" s="1"/>
  <c r="AN83" i="2" s="1"/>
  <c r="I84" i="2"/>
  <c r="AG84" i="2"/>
  <c r="AO84" i="2" s="1"/>
  <c r="I89" i="2"/>
  <c r="AF90" i="2"/>
  <c r="AN90" i="2" s="1"/>
  <c r="AG90" i="2"/>
  <c r="AO90" i="2" s="1"/>
  <c r="X92" i="2"/>
  <c r="X94" i="2"/>
  <c r="X96" i="2"/>
  <c r="X98" i="2"/>
  <c r="AE99" i="2"/>
  <c r="AG105" i="2"/>
  <c r="AO105" i="2" s="1"/>
  <c r="X105" i="2"/>
  <c r="AG110" i="2"/>
  <c r="AO110" i="2" s="1"/>
  <c r="X110" i="2"/>
  <c r="X132" i="2"/>
  <c r="AG132" i="2"/>
  <c r="AO132" i="2" s="1"/>
  <c r="N33" i="2"/>
  <c r="Q33" i="2" s="1"/>
  <c r="AF33" i="2" s="1"/>
  <c r="AN33" i="2" s="1"/>
  <c r="X43" i="2"/>
  <c r="X45" i="2"/>
  <c r="X47" i="2"/>
  <c r="I50" i="2"/>
  <c r="AE51" i="2"/>
  <c r="N51" i="2"/>
  <c r="Q51" i="2" s="1"/>
  <c r="AG51" i="2"/>
  <c r="AO51" i="2" s="1"/>
  <c r="I52" i="2"/>
  <c r="X54" i="2"/>
  <c r="K59" i="2"/>
  <c r="K61" i="2"/>
  <c r="AE63" i="2"/>
  <c r="AG68" i="2"/>
  <c r="AO68" i="2" s="1"/>
  <c r="AF75" i="2"/>
  <c r="AN75" i="2" s="1"/>
  <c r="AG78" i="2"/>
  <c r="AO78" i="2" s="1"/>
  <c r="AG87" i="2"/>
  <c r="AO87" i="2" s="1"/>
  <c r="AG91" i="2"/>
  <c r="AO91" i="2" s="1"/>
  <c r="AG95" i="2"/>
  <c r="AO95" i="2" s="1"/>
  <c r="AG107" i="2"/>
  <c r="AO107" i="2" s="1"/>
  <c r="X107" i="2"/>
  <c r="X115" i="2"/>
  <c r="AG115" i="2"/>
  <c r="AO115" i="2" s="1"/>
  <c r="X118" i="2"/>
  <c r="AG118" i="2"/>
  <c r="AO118" i="2" s="1"/>
  <c r="AG123" i="2"/>
  <c r="AO123" i="2" s="1"/>
  <c r="X123" i="2"/>
  <c r="AG109" i="2"/>
  <c r="AO109" i="2" s="1"/>
  <c r="X109" i="2"/>
  <c r="AG113" i="2"/>
  <c r="AO113" i="2" s="1"/>
  <c r="X113" i="2"/>
  <c r="X120" i="2"/>
  <c r="AG120" i="2"/>
  <c r="AO120" i="2" s="1"/>
  <c r="AE121" i="2"/>
  <c r="N121" i="2"/>
  <c r="Q121" i="2" s="1"/>
  <c r="AF121" i="2" s="1"/>
  <c r="AN121" i="2" s="1"/>
  <c r="AE124" i="2"/>
  <c r="K131" i="2"/>
  <c r="AF131" i="2" s="1"/>
  <c r="AN131" i="2" s="1"/>
  <c r="I131" i="2"/>
  <c r="AG131" i="2"/>
  <c r="AO131" i="2" s="1"/>
  <c r="AG133" i="2"/>
  <c r="AO133" i="2" s="1"/>
  <c r="X133" i="2"/>
  <c r="AE136" i="2"/>
  <c r="AG137" i="2"/>
  <c r="AO137" i="2" s="1"/>
  <c r="X137" i="2"/>
  <c r="AG141" i="2"/>
  <c r="AO141" i="2" s="1"/>
  <c r="AG178" i="2"/>
  <c r="AO178" i="2" s="1"/>
  <c r="X178" i="2"/>
  <c r="N62" i="2"/>
  <c r="Q62" i="2" s="1"/>
  <c r="AF62" i="2" s="1"/>
  <c r="AN62" i="2" s="1"/>
  <c r="K100" i="2"/>
  <c r="AF100" i="2" s="1"/>
  <c r="AN100" i="2" s="1"/>
  <c r="AG108" i="2"/>
  <c r="AO108" i="2" s="1"/>
  <c r="X108" i="2"/>
  <c r="AF110" i="2"/>
  <c r="AN110" i="2" s="1"/>
  <c r="AG112" i="2"/>
  <c r="AO112" i="2" s="1"/>
  <c r="X112" i="2"/>
  <c r="AF114" i="2"/>
  <c r="AN114" i="2" s="1"/>
  <c r="AE115" i="2"/>
  <c r="AG116" i="2"/>
  <c r="AO116" i="2" s="1"/>
  <c r="X116" i="2"/>
  <c r="AF117" i="2"/>
  <c r="AN117" i="2" s="1"/>
  <c r="AE118" i="2"/>
  <c r="AG119" i="2"/>
  <c r="AO119" i="2" s="1"/>
  <c r="X119" i="2"/>
  <c r="X122" i="2"/>
  <c r="AG122" i="2"/>
  <c r="AO122" i="2" s="1"/>
  <c r="AE123" i="2"/>
  <c r="N123" i="2"/>
  <c r="Q123" i="2" s="1"/>
  <c r="AF123" i="2" s="1"/>
  <c r="AN123" i="2" s="1"/>
  <c r="AF125" i="2"/>
  <c r="AN125" i="2" s="1"/>
  <c r="AG125" i="2"/>
  <c r="AO125" i="2" s="1"/>
  <c r="X125" i="2"/>
  <c r="AG126" i="2"/>
  <c r="AO126" i="2" s="1"/>
  <c r="X126" i="2"/>
  <c r="AF134" i="2"/>
  <c r="AN134" i="2" s="1"/>
  <c r="AG139" i="2"/>
  <c r="AO139" i="2" s="1"/>
  <c r="X139" i="2"/>
  <c r="X140" i="2"/>
  <c r="AG140" i="2"/>
  <c r="AO140" i="2" s="1"/>
  <c r="X148" i="2"/>
  <c r="AG148" i="2"/>
  <c r="AO148" i="2" s="1"/>
  <c r="AG157" i="2"/>
  <c r="AO157" i="2" s="1"/>
  <c r="X157" i="2"/>
  <c r="N159" i="2"/>
  <c r="Q159" i="2" s="1"/>
  <c r="AE159" i="2"/>
  <c r="AG104" i="2"/>
  <c r="AO104" i="2" s="1"/>
  <c r="X104" i="2"/>
  <c r="AG106" i="2"/>
  <c r="AO106" i="2" s="1"/>
  <c r="X106" i="2"/>
  <c r="AF109" i="2"/>
  <c r="AN109" i="2" s="1"/>
  <c r="AG111" i="2"/>
  <c r="AO111" i="2" s="1"/>
  <c r="X111" i="2"/>
  <c r="AF113" i="2"/>
  <c r="AN113" i="2" s="1"/>
  <c r="AG121" i="2"/>
  <c r="AO121" i="2" s="1"/>
  <c r="X121" i="2"/>
  <c r="X124" i="2"/>
  <c r="AG124" i="2"/>
  <c r="AO124" i="2" s="1"/>
  <c r="X127" i="2"/>
  <c r="AG127" i="2"/>
  <c r="AO127" i="2" s="1"/>
  <c r="AG135" i="2"/>
  <c r="AO135" i="2" s="1"/>
  <c r="X135" i="2"/>
  <c r="X136" i="2"/>
  <c r="AG136" i="2"/>
  <c r="AO136" i="2" s="1"/>
  <c r="AE137" i="2"/>
  <c r="N137" i="2"/>
  <c r="Q137" i="2" s="1"/>
  <c r="AF137" i="2" s="1"/>
  <c r="AN137" i="2" s="1"/>
  <c r="AG138" i="2"/>
  <c r="AO138" i="2" s="1"/>
  <c r="X138" i="2"/>
  <c r="AE156" i="2"/>
  <c r="N156" i="2"/>
  <c r="Q156" i="2" s="1"/>
  <c r="AF156" i="2" s="1"/>
  <c r="AN156" i="2" s="1"/>
  <c r="AG128" i="2"/>
  <c r="AO128" i="2" s="1"/>
  <c r="AG129" i="2"/>
  <c r="AO129" i="2" s="1"/>
  <c r="K142" i="2"/>
  <c r="AF142" i="2" s="1"/>
  <c r="AN142" i="2" s="1"/>
  <c r="I142" i="2"/>
  <c r="AG142" i="2"/>
  <c r="AO142" i="2" s="1"/>
  <c r="K151" i="2"/>
  <c r="AF151" i="2" s="1"/>
  <c r="AN151" i="2" s="1"/>
  <c r="I151" i="2"/>
  <c r="X161" i="2"/>
  <c r="AG161" i="2"/>
  <c r="AO161" i="2" s="1"/>
  <c r="AF162" i="2"/>
  <c r="AN162" i="2" s="1"/>
  <c r="N167" i="2"/>
  <c r="Q167" i="2" s="1"/>
  <c r="AE167" i="2"/>
  <c r="K174" i="2"/>
  <c r="AF174" i="2" s="1"/>
  <c r="AN174" i="2" s="1"/>
  <c r="I174" i="2"/>
  <c r="I116" i="2"/>
  <c r="I119" i="2"/>
  <c r="I121" i="2"/>
  <c r="I123" i="2"/>
  <c r="I125" i="2"/>
  <c r="I128" i="2"/>
  <c r="I129" i="2"/>
  <c r="N132" i="2"/>
  <c r="Q132" i="2" s="1"/>
  <c r="I137" i="2"/>
  <c r="X141" i="2"/>
  <c r="K143" i="2"/>
  <c r="AF143" i="2" s="1"/>
  <c r="AN143" i="2" s="1"/>
  <c r="I143" i="2"/>
  <c r="AG143" i="2"/>
  <c r="AO143" i="2" s="1"/>
  <c r="K150" i="2"/>
  <c r="AF150" i="2" s="1"/>
  <c r="AN150" i="2" s="1"/>
  <c r="I150" i="2"/>
  <c r="K155" i="2"/>
  <c r="I155" i="2"/>
  <c r="X155" i="2"/>
  <c r="AG156" i="2"/>
  <c r="AO156" i="2" s="1"/>
  <c r="X156" i="2"/>
  <c r="AE163" i="2"/>
  <c r="N163" i="2"/>
  <c r="Q163" i="2" s="1"/>
  <c r="X186" i="2"/>
  <c r="AG186" i="2"/>
  <c r="AO186" i="2" s="1"/>
  <c r="N115" i="2"/>
  <c r="Q115" i="2" s="1"/>
  <c r="N118" i="2"/>
  <c r="Q118" i="2" s="1"/>
  <c r="AF118" i="2" s="1"/>
  <c r="AN118" i="2" s="1"/>
  <c r="N120" i="2"/>
  <c r="Q120" i="2" s="1"/>
  <c r="AF120" i="2" s="1"/>
  <c r="AN120" i="2" s="1"/>
  <c r="N122" i="2"/>
  <c r="Q122" i="2" s="1"/>
  <c r="AF122" i="2" s="1"/>
  <c r="AN122" i="2" s="1"/>
  <c r="N124" i="2"/>
  <c r="Q124" i="2" s="1"/>
  <c r="AF124" i="2" s="1"/>
  <c r="AN124" i="2" s="1"/>
  <c r="N136" i="2"/>
  <c r="Q136" i="2" s="1"/>
  <c r="AF136" i="2" s="1"/>
  <c r="AN136" i="2" s="1"/>
  <c r="N140" i="2"/>
  <c r="Q140" i="2" s="1"/>
  <c r="AF140" i="2" s="1"/>
  <c r="AN140" i="2" s="1"/>
  <c r="K144" i="2"/>
  <c r="AF144" i="2" s="1"/>
  <c r="AN144" i="2" s="1"/>
  <c r="I144" i="2"/>
  <c r="AG144" i="2"/>
  <c r="AO144" i="2" s="1"/>
  <c r="AG145" i="2"/>
  <c r="AO145" i="2" s="1"/>
  <c r="AG147" i="2"/>
  <c r="AO147" i="2" s="1"/>
  <c r="X147" i="2"/>
  <c r="K149" i="2"/>
  <c r="AF149" i="2" s="1"/>
  <c r="AN149" i="2" s="1"/>
  <c r="I149" i="2"/>
  <c r="AG152" i="2"/>
  <c r="AO152" i="2" s="1"/>
  <c r="AG153" i="2"/>
  <c r="AO153" i="2" s="1"/>
  <c r="K154" i="2"/>
  <c r="AF154" i="2" s="1"/>
  <c r="AN154" i="2" s="1"/>
  <c r="I154" i="2"/>
  <c r="X160" i="2"/>
  <c r="AG160" i="2"/>
  <c r="AO160" i="2" s="1"/>
  <c r="AF170" i="2"/>
  <c r="AN170" i="2" s="1"/>
  <c r="X173" i="2"/>
  <c r="AG173" i="2"/>
  <c r="AO173" i="2" s="1"/>
  <c r="AE176" i="2"/>
  <c r="AF184" i="2"/>
  <c r="AN184" i="2" s="1"/>
  <c r="X162" i="2"/>
  <c r="AG163" i="2"/>
  <c r="AO163" i="2" s="1"/>
  <c r="AG165" i="2"/>
  <c r="AO165" i="2" s="1"/>
  <c r="X165" i="2"/>
  <c r="AG174" i="2"/>
  <c r="AO174" i="2" s="1"/>
  <c r="X174" i="2"/>
  <c r="X177" i="2"/>
  <c r="AG177" i="2"/>
  <c r="AO177" i="2" s="1"/>
  <c r="AE178" i="2"/>
  <c r="AG179" i="2"/>
  <c r="AO179" i="2" s="1"/>
  <c r="X179" i="2"/>
  <c r="AG180" i="2"/>
  <c r="AO180" i="2" s="1"/>
  <c r="X180" i="2"/>
  <c r="X158" i="2"/>
  <c r="K159" i="2"/>
  <c r="AF163" i="2"/>
  <c r="AN163" i="2" s="1"/>
  <c r="AF164" i="2"/>
  <c r="AN164" i="2" s="1"/>
  <c r="AF165" i="2"/>
  <c r="AN165" i="2" s="1"/>
  <c r="AF168" i="2"/>
  <c r="AN168" i="2" s="1"/>
  <c r="K172" i="2"/>
  <c r="AF172" i="2" s="1"/>
  <c r="AN172" i="2" s="1"/>
  <c r="I172" i="2"/>
  <c r="AG176" i="2"/>
  <c r="AO176" i="2" s="1"/>
  <c r="X176" i="2"/>
  <c r="AG182" i="2"/>
  <c r="AO182" i="2" s="1"/>
  <c r="X182" i="2"/>
  <c r="AG183" i="2"/>
  <c r="AO183" i="2" s="1"/>
  <c r="X183" i="2"/>
  <c r="AG184" i="2"/>
  <c r="AO184" i="2" s="1"/>
  <c r="X184" i="2"/>
  <c r="X185" i="2"/>
  <c r="AE173" i="2"/>
  <c r="N173" i="2"/>
  <c r="Q173" i="2" s="1"/>
  <c r="AF173" i="2" s="1"/>
  <c r="AN173" i="2" s="1"/>
  <c r="K166" i="2"/>
  <c r="AF166" i="2" s="1"/>
  <c r="AN166" i="2" s="1"/>
  <c r="X168" i="2"/>
  <c r="X169" i="2"/>
  <c r="AG172" i="2"/>
  <c r="AO172" i="2" s="1"/>
  <c r="AE172" i="2"/>
  <c r="I175" i="2"/>
  <c r="X175" i="2"/>
  <c r="AE186" i="2"/>
  <c r="N186" i="2"/>
  <c r="Q186" i="2" s="1"/>
  <c r="AF186" i="2" s="1"/>
  <c r="AN186" i="2" s="1"/>
  <c r="AE187" i="2"/>
  <c r="X166" i="2"/>
  <c r="K167" i="2"/>
  <c r="I170" i="2"/>
  <c r="X172" i="2"/>
  <c r="I176" i="2"/>
  <c r="AE177" i="2"/>
  <c r="N177" i="2"/>
  <c r="Q177" i="2" s="1"/>
  <c r="AF177" i="2" s="1"/>
  <c r="AN177" i="2" s="1"/>
  <c r="I178" i="2"/>
  <c r="I187" i="2"/>
  <c r="AG187" i="2"/>
  <c r="AO187" i="2" s="1"/>
  <c r="AF167" i="2" l="1"/>
  <c r="AN167" i="2" s="1"/>
  <c r="AF59" i="2"/>
  <c r="AN59" i="2" s="1"/>
  <c r="AF51" i="2"/>
  <c r="AN51" i="2" s="1"/>
  <c r="AF23" i="2"/>
  <c r="AN23" i="2" s="1"/>
  <c r="AF101" i="2"/>
  <c r="AN101" i="2" s="1"/>
  <c r="AF41" i="2"/>
  <c r="AN41" i="2" s="1"/>
  <c r="AF115" i="2"/>
  <c r="AN115" i="2" s="1"/>
  <c r="AF132" i="2"/>
  <c r="AN132" i="2" s="1"/>
  <c r="AF61" i="2"/>
  <c r="AN61" i="2" s="1"/>
  <c r="AF95" i="2"/>
  <c r="AN95" i="2" s="1"/>
  <c r="AF74" i="2"/>
  <c r="AN74" i="2" s="1"/>
  <c r="AE189" i="2"/>
  <c r="AF20" i="2"/>
  <c r="AN20" i="2" s="1"/>
  <c r="AF45" i="2"/>
  <c r="AN45" i="2" s="1"/>
  <c r="AF99" i="2"/>
  <c r="AN99" i="2" s="1"/>
  <c r="I189" i="2"/>
  <c r="AF76" i="2"/>
  <c r="AN76" i="2" s="1"/>
  <c r="AF72" i="2"/>
  <c r="AN72" i="2" s="1"/>
  <c r="AF155" i="2"/>
  <c r="AN155" i="2" s="1"/>
  <c r="AF159" i="2"/>
  <c r="AN159" i="2" s="1"/>
  <c r="K189" i="2"/>
  <c r="E6" i="2"/>
  <c r="AA189" i="2"/>
  <c r="W189" i="2"/>
  <c r="X9" i="2"/>
  <c r="X189" i="2" s="1"/>
  <c r="AG9" i="2"/>
  <c r="AD189" i="2"/>
  <c r="AH9" i="2"/>
  <c r="Q189" i="2"/>
  <c r="AF9" i="2"/>
  <c r="K4" i="2" l="1"/>
  <c r="K5" i="2" s="1"/>
  <c r="E4" i="2"/>
  <c r="E5" i="2" s="1"/>
  <c r="AF189" i="2"/>
  <c r="AN9" i="2"/>
  <c r="AN189" i="2" s="1"/>
  <c r="AH189" i="2"/>
  <c r="AP9" i="2"/>
  <c r="AP189" i="2" s="1"/>
  <c r="AG189" i="2"/>
  <c r="AO9" i="2"/>
</calcChain>
</file>

<file path=xl/sharedStrings.xml><?xml version="1.0" encoding="utf-8"?>
<sst xmlns="http://schemas.openxmlformats.org/spreadsheetml/2006/main" count="972" uniqueCount="497">
  <si>
    <t>DISTRICT CODE</t>
  </si>
  <si>
    <t>COUNTY</t>
  </si>
  <si>
    <t>DISTRICT</t>
  </si>
  <si>
    <t>0010</t>
  </si>
  <si>
    <t>ADAMS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</si>
  <si>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</si>
  <si>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</si>
  <si>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</si>
  <si>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</si>
  <si>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</si>
  <si>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</si>
  <si>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</si>
  <si>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</si>
  <si>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</si>
  <si>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</si>
  <si>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</si>
  <si>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</si>
  <si>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</si>
  <si>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</si>
  <si>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</t>
  </si>
  <si>
    <t>ALAMOSA RE-11J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</si>
  <si>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</si>
  <si>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</si>
  <si>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</si>
  <si>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</si>
  <si>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</si>
  <si>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</si>
  <si>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</si>
  <si>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</si>
  <si>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</si>
  <si>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</si>
  <si>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</si>
  <si>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</si>
  <si>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</si>
  <si>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</si>
  <si>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</si>
  <si>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</si>
  <si>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</si>
  <si>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</si>
  <si>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</t>
  </si>
  <si>
    <t>ARCHULETA COUNTY 50 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</si>
  <si>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</si>
  <si>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</si>
  <si>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</si>
  <si>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</si>
  <si>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</si>
  <si>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</si>
  <si>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</si>
  <si>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</si>
  <si>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</si>
  <si>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</si>
  <si>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</si>
  <si>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</si>
  <si>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BENT</t>
  </si>
  <si>
    <t>LAS ANIMAS RE-1</t>
  </si>
  <si>
    <t>0310</t>
  </si>
  <si>
    <t>MC CLAVE RE-2</t>
  </si>
  <si>
    <t>0470</t>
  </si>
  <si>
    <t>BOULDER</t>
  </si>
  <si>
    <t>ST VRAIN VALLEY RE 1J</t>
  </si>
  <si>
    <t>0480</t>
  </si>
  <si>
    <t>BOULDER VALLEY RE 2</t>
  </si>
  <si>
    <t>0490</t>
  </si>
  <si>
    <t>CHAFFEE</t>
  </si>
  <si>
    <t>BUENA VISTA R-31</t>
  </si>
  <si>
    <t>0500</t>
  </si>
  <si>
    <t>SALIDA R-32</t>
  </si>
  <si>
    <t>0510</t>
  </si>
  <si>
    <t>CHEYENNE</t>
  </si>
  <si>
    <t>KIT CARSON R-1</t>
  </si>
  <si>
    <t>0520</t>
  </si>
  <si>
    <t>CHEYENNE COUNTY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</si>
  <si>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</si>
  <si>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</si>
  <si>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</si>
  <si>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</si>
  <si>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</si>
  <si>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</si>
  <si>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</si>
  <si>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</si>
  <si>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</si>
  <si>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</si>
  <si>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</si>
  <si>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</si>
  <si>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</si>
  <si>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</si>
  <si>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</si>
  <si>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</si>
  <si>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</si>
  <si>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</si>
  <si>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</si>
  <si>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</si>
  <si>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CUSTER COUNTY SCHOOL DISTRICT C-1</t>
  </si>
  <si>
    <t>0870</t>
  </si>
  <si>
    <t>DELTA</t>
  </si>
  <si>
    <t>DELTA COUNTY 50(J)</t>
  </si>
  <si>
    <t>0880</t>
  </si>
  <si>
    <t>DENVER</t>
  </si>
  <si>
    <t>DENVER COUNTY 1</t>
  </si>
  <si>
    <t>0890</t>
  </si>
  <si>
    <t>DOLORES</t>
  </si>
  <si>
    <t>DOLORES COUNTY RE NO.2</t>
  </si>
  <si>
    <t>0900</t>
  </si>
  <si>
    <t>DOUGLAS</t>
  </si>
  <si>
    <t>DOUGLAS COUNTY RE 1</t>
  </si>
  <si>
    <t>0910</t>
  </si>
  <si>
    <t>EAGLE</t>
  </si>
  <si>
    <t>EAGLE COUNTY RE 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</si>
  <si>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</si>
  <si>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</si>
  <si>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</si>
  <si>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</si>
  <si>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</si>
  <si>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</si>
  <si>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</si>
  <si>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</si>
  <si>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</si>
  <si>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</si>
  <si>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</si>
  <si>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</si>
  <si>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</si>
  <si>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</si>
  <si>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</si>
  <si>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</si>
  <si>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</si>
  <si>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</si>
  <si>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</si>
  <si>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</si>
  <si>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</si>
  <si>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</si>
  <si>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</si>
  <si>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</si>
  <si>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</si>
  <si>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</si>
  <si>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</si>
  <si>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</si>
  <si>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</si>
  <si>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</si>
  <si>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</si>
  <si>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</si>
  <si>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</si>
  <si>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</si>
  <si>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</si>
  <si>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</si>
  <si>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</si>
  <si>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</si>
  <si>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</si>
  <si>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</si>
  <si>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</si>
  <si>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 YODER 60 JT</t>
  </si>
  <si>
    <t>1140</t>
  </si>
  <si>
    <t>FREMONT</t>
  </si>
  <si>
    <t>CANON CITY RE-1</t>
  </si>
  <si>
    <t>1150</t>
  </si>
  <si>
    <t>FREMONT RE-2</t>
  </si>
  <si>
    <t>1160</t>
  </si>
  <si>
    <t>COTOPAXI RE-3</t>
  </si>
  <si>
    <t>1180</t>
  </si>
  <si>
    <t>GARFIELD</t>
  </si>
  <si>
    <t>ROARING FORK RE-1</t>
  </si>
  <si>
    <t>1195</t>
  </si>
  <si>
    <t>GARFIELD RE-2</t>
  </si>
  <si>
    <t>1220</t>
  </si>
  <si>
    <t>GARFIELD 16</t>
  </si>
  <si>
    <t>1330</t>
  </si>
  <si>
    <t>GILPIN</t>
  </si>
  <si>
    <t>GILPIN COUNTY RE-1</t>
  </si>
  <si>
    <t>1340</t>
  </si>
  <si>
    <t>GRAND</t>
  </si>
  <si>
    <t>WEST GRAND 1-JT</t>
  </si>
  <si>
    <t>1350</t>
  </si>
  <si>
    <t>EAST GRAND 2</t>
  </si>
  <si>
    <t>1360</t>
  </si>
  <si>
    <t>GUNNISON</t>
  </si>
  <si>
    <t>GUNNISON WATERSHED RE1J</t>
  </si>
  <si>
    <t>1380</t>
  </si>
  <si>
    <t>HINSDALE</t>
  </si>
  <si>
    <t>HINSDALE COUNTY RE 1</t>
  </si>
  <si>
    <t>1390</t>
  </si>
  <si>
    <t>HUERFANO</t>
  </si>
  <si>
    <t>HUERFANO RE-1</t>
  </si>
  <si>
    <t>1400</t>
  </si>
  <si>
    <t>LA VETA RE-2</t>
  </si>
  <si>
    <t>1410</t>
  </si>
  <si>
    <t>JACKSON</t>
  </si>
  <si>
    <t xml:space="preserve">NORTH PARK R-1 </t>
  </si>
  <si>
    <t>1420</t>
  </si>
  <si>
    <t>JEFFERSON115</t>
  </si>
  <si>
    <t>JEFFERSON COUNTY R-1</t>
  </si>
  <si>
    <t>1430</t>
  </si>
  <si>
    <t>KIOWA</t>
  </si>
  <si>
    <t>EADS RE-1</t>
  </si>
  <si>
    <t>1440</t>
  </si>
  <si>
    <t>PLAINVIEW RE-2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</si>
  <si>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</si>
  <si>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</si>
  <si>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</si>
  <si>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</si>
  <si>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</si>
  <si>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</si>
  <si>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</si>
  <si>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</si>
  <si>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</si>
  <si>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</si>
  <si>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</si>
  <si>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</si>
  <si>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</t>
  </si>
  <si>
    <t>LAKE COUNTY R-1</t>
  </si>
  <si>
    <t>1520</t>
  </si>
  <si>
    <t>LA PLATA</t>
  </si>
  <si>
    <t>DURANGO 9-R</t>
  </si>
  <si>
    <t>1530</t>
  </si>
  <si>
    <t>BAYFIELD 10 JT-R</t>
  </si>
  <si>
    <t>1540</t>
  </si>
  <si>
    <t>IGNACIO 11 JT</t>
  </si>
  <si>
    <t>1550</t>
  </si>
  <si>
    <t>LARIMER</t>
  </si>
  <si>
    <t>POUDRE R-1</t>
  </si>
  <si>
    <t>1560</t>
  </si>
  <si>
    <t>THOMPSON R2-J</t>
  </si>
  <si>
    <t>1570</t>
  </si>
  <si>
    <t>ESTES PARK R-3</t>
  </si>
  <si>
    <t>1580</t>
  </si>
  <si>
    <t>LAS ANIMAS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</si>
  <si>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</si>
  <si>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</si>
  <si>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</si>
  <si>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</si>
  <si>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</si>
  <si>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</si>
  <si>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</si>
  <si>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</si>
  <si>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</si>
  <si>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</si>
  <si>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</si>
  <si>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</si>
  <si>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</si>
  <si>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</si>
  <si>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</si>
  <si>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</si>
  <si>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</si>
  <si>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</si>
  <si>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1828</t>
  </si>
  <si>
    <t>LOGAN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</si>
  <si>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</si>
  <si>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</si>
  <si>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</si>
  <si>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</si>
  <si>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</si>
  <si>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</si>
  <si>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</si>
  <si>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</si>
  <si>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MESA</t>
  </si>
  <si>
    <t>DE BEQUE 49JT</t>
  </si>
  <si>
    <t>1990</t>
  </si>
  <si>
    <t>PLATEAU VALLEY 50</t>
  </si>
  <si>
    <t>2000</t>
  </si>
  <si>
    <t>MESA COUNTY VALLEY 51</t>
  </si>
  <si>
    <t>2010</t>
  </si>
  <si>
    <t>MINERAL</t>
  </si>
  <si>
    <t>CREEDE SCHOOL DISTRICT</t>
  </si>
  <si>
    <t>2020</t>
  </si>
  <si>
    <t>MOFFAT</t>
  </si>
  <si>
    <t>MOFFAT COUNTY RE:NO 1</t>
  </si>
  <si>
    <t>2035</t>
  </si>
  <si>
    <t>MONTEZUMA</t>
  </si>
  <si>
    <t>MONTEZUMA-CORTEZ RE-1</t>
  </si>
  <si>
    <t>2055</t>
  </si>
  <si>
    <t>DOLORES RE-4A</t>
  </si>
  <si>
    <t>2070</t>
  </si>
  <si>
    <t>MANCOS RE-6</t>
  </si>
  <si>
    <t>2180</t>
  </si>
  <si>
    <t>MONTROSE</t>
  </si>
  <si>
    <t>MONTROSE COUNTY RE-1J</t>
  </si>
  <si>
    <t>2190</t>
  </si>
  <si>
    <t>WEST END RE-2</t>
  </si>
  <si>
    <t>2395</t>
  </si>
  <si>
    <t>MORGAN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</si>
  <si>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</si>
  <si>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</si>
  <si>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</si>
  <si>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</si>
  <si>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</si>
  <si>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</si>
  <si>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</si>
  <si>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</si>
  <si>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OTERO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</si>
  <si>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</si>
  <si>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</si>
  <si>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</si>
  <si>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</si>
  <si>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</si>
  <si>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</si>
  <si>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</si>
  <si>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</si>
  <si>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</si>
  <si>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</si>
  <si>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</si>
  <si>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</si>
  <si>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</t>
  </si>
  <si>
    <t>OURAY R-1</t>
  </si>
  <si>
    <t>2590</t>
  </si>
  <si>
    <t>RIDGWAY R-2</t>
  </si>
  <si>
    <t>2600</t>
  </si>
  <si>
    <t>PARK</t>
  </si>
  <si>
    <t>PLATTE CANYON 1</t>
  </si>
  <si>
    <t>2610</t>
  </si>
  <si>
    <t>PARK COUNTY RE-2</t>
  </si>
  <si>
    <t>2620</t>
  </si>
  <si>
    <t>PHILLIPS</t>
  </si>
  <si>
    <t>HOLYOKE RE-1J</t>
  </si>
  <si>
    <t>2630</t>
  </si>
  <si>
    <t>HAXTUN RE-2J</t>
  </si>
  <si>
    <t>2640</t>
  </si>
  <si>
    <t>PITKIN</t>
  </si>
  <si>
    <t>ASPEN 1</t>
  </si>
  <si>
    <t>2650</t>
  </si>
  <si>
    <t>PROWERS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</si>
  <si>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</si>
  <si>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</si>
  <si>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</si>
  <si>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</si>
  <si>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</si>
  <si>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</si>
  <si>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</si>
  <si>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</si>
  <si>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</t>
  </si>
  <si>
    <t>PUEBLO CITY 60</t>
  </si>
  <si>
    <t>2700</t>
  </si>
  <si>
    <t>PUEBLO COUNTY 70</t>
  </si>
  <si>
    <t>2710</t>
  </si>
  <si>
    <t>RIO BLANCO</t>
  </si>
  <si>
    <t>MEEKER RE1</t>
  </si>
  <si>
    <t>2720</t>
  </si>
  <si>
    <t>RANGELY RE-4</t>
  </si>
  <si>
    <t>2730</t>
  </si>
  <si>
    <t>RIO GRANDE</t>
  </si>
  <si>
    <t>DEL NORTE C-7</t>
  </si>
  <si>
    <t>2740</t>
  </si>
  <si>
    <t>MONTE VISTA C-8</t>
  </si>
  <si>
    <t>2750</t>
  </si>
  <si>
    <t>SARGENT RE-33J</t>
  </si>
  <si>
    <t>2760</t>
  </si>
  <si>
    <t>ROUTT</t>
  </si>
  <si>
    <t>HAYDEN RE-1</t>
  </si>
  <si>
    <t>2770</t>
  </si>
  <si>
    <t>STEAMBOAT SPRINGS RE-2</t>
  </si>
  <si>
    <t>2780</t>
  </si>
  <si>
    <t>SOUTH ROUTT RE 3</t>
  </si>
  <si>
    <t>2790</t>
  </si>
  <si>
    <t>SAGUACHE</t>
  </si>
  <si>
    <t>MOUNTAIN VALLEY RE 1</t>
  </si>
  <si>
    <t>2800</t>
  </si>
  <si>
    <t>MOFFAT 2</t>
  </si>
  <si>
    <t>2810</t>
  </si>
  <si>
    <t>CENTER 26 JT</t>
  </si>
  <si>
    <t>2820</t>
  </si>
  <si>
    <t>SAN JUAN</t>
  </si>
  <si>
    <t>SILVERTON 1</t>
  </si>
  <si>
    <t>2830</t>
  </si>
  <si>
    <t>SAN MIGUEL</t>
  </si>
  <si>
    <t>TELLURIDE R-1</t>
  </si>
  <si>
    <t>2840</t>
  </si>
  <si>
    <t>NORWOOD R-2J</t>
  </si>
  <si>
    <t>2862</t>
  </si>
  <si>
    <t>SEDGWICK</t>
  </si>
  <si>
    <t>JULESBURG RE-1</t>
  </si>
  <si>
    <t>2865</t>
  </si>
  <si>
    <t>REVERE SCHOOL DISTRICT</t>
  </si>
  <si>
    <t>3000</t>
  </si>
  <si>
    <t>SUMMIT</t>
  </si>
  <si>
    <t>SUMMIT RE-1</t>
  </si>
  <si>
    <t>3010</t>
  </si>
  <si>
    <t>TELLER</t>
  </si>
  <si>
    <t>CRIPPLE CREEK-VICTOR RE-1</t>
  </si>
  <si>
    <t>3020</t>
  </si>
  <si>
    <t>WOODLAND PARK RE-2</t>
  </si>
  <si>
    <t>3030</t>
  </si>
  <si>
    <t>WASHINGTON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</si>
  <si>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</si>
  <si>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</si>
  <si>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</si>
  <si>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</si>
  <si>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</si>
  <si>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</si>
  <si>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</si>
  <si>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</si>
  <si>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</si>
  <si>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</si>
  <si>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</si>
  <si>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</si>
  <si>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</si>
  <si>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</si>
  <si>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</si>
  <si>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</si>
  <si>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</si>
  <si>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</si>
  <si>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</si>
  <si>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</si>
  <si>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</si>
  <si>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</si>
  <si>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</si>
  <si>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</si>
  <si>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</si>
  <si>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</si>
  <si>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</si>
  <si>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</si>
  <si>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</si>
  <si>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</si>
  <si>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</si>
  <si>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</si>
  <si>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</si>
  <si>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</si>
  <si>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</si>
  <si>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</t>
  </si>
  <si>
    <t>YUMA 1</t>
  </si>
  <si>
    <t>3210</t>
  </si>
  <si>
    <t>WRAY RD-2</t>
  </si>
  <si>
    <t>3220</t>
  </si>
  <si>
    <t>IDALIA RJ-3</t>
  </si>
  <si>
    <t>3230</t>
  </si>
  <si>
    <t>LIBERTY J-4</t>
  </si>
  <si>
    <t>Charter School Institute</t>
  </si>
  <si>
    <t>STATE</t>
  </si>
  <si>
    <t>TOTALS</t>
  </si>
  <si>
    <t>FY 2018-2019 Colorado Preschool Program/ECARE Verification of Slots Counted in Student October Count</t>
  </si>
  <si>
    <t xml:space="preserve">CPP </t>
  </si>
  <si>
    <t xml:space="preserve">ECARE </t>
  </si>
  <si>
    <t>Total CPP Slots Allocated</t>
  </si>
  <si>
    <t>Total ECARE Slots Allocated</t>
  </si>
  <si>
    <t>CPP Slots Available for Allocation</t>
  </si>
  <si>
    <t>ECARE Slots Available for Allocation</t>
  </si>
  <si>
    <t>Percentage Full-Day</t>
  </si>
  <si>
    <t>District Code</t>
  </si>
  <si>
    <t xml:space="preserve">District Code (unformatted) </t>
  </si>
  <si>
    <t>2018-19 CPP Preschool Base Slot Allocation (1 slot = .5 FTE</t>
  </si>
  <si>
    <t>District Self-Reported Unused CPP Slots CONFIRMED</t>
  </si>
  <si>
    <t>Temporarily Reallocated CPP Slots</t>
  </si>
  <si>
    <t>Full-Day CPP Preschool Request (children)</t>
  </si>
  <si>
    <t>Full-Day CPP Preschool Request (slots)</t>
  </si>
  <si>
    <t>Students Reported (004) SPED &amp; CPP Preschool 64 - CPP half day</t>
  </si>
  <si>
    <t>Remaining Half-Day CPP Preschool Slots (Formula)</t>
  </si>
  <si>
    <t>2018-19 ECARE Base Preschool Half-Day Slot Allocation</t>
  </si>
  <si>
    <t>Adjusted Half-Day  Preschool ECARE - District Wants to Move ECARE Slots from their Existing ECARE Allocation</t>
  </si>
  <si>
    <t>Conditional Allocation</t>
  </si>
  <si>
    <t>District Self- Reported Unused Preschool Half-Day ECARE Slots CONFIRMED</t>
  </si>
  <si>
    <t>Temporarily Reallocated Preschool Half-Day ECARE Slots</t>
  </si>
  <si>
    <t>Remaining Preschool Half-Day ECARE Slots</t>
  </si>
  <si>
    <t>2018-19 ECARE  Base Preschool Full-Day Slot Allocation (2 slots = 1 child)</t>
  </si>
  <si>
    <t>Adjusted Full-Day Preschool ECARE - District Wants to Move ECARE Slots from their Existing ECARE Allocation</t>
  </si>
  <si>
    <t>District Self-Reported Unused Preschool Full-Day ECARE Slots CONFIRMED</t>
  </si>
  <si>
    <t>Temporarily Reallocated Preschool Full-Day ECARE Slots</t>
  </si>
  <si>
    <t>Remaining Preschool Full-Day ECARE Slots</t>
  </si>
  <si>
    <t>Remaining Preschool Full-Day ECARE CHILDREN</t>
  </si>
  <si>
    <t>2018-19 ECARE  Base Kindergarten Slot Allocation</t>
  </si>
  <si>
    <t>Adjusted FDK ECARE  - District Wants to Move ECARE Slots from their Existing ECARE Allocation</t>
  </si>
  <si>
    <t>District Self-Reported Unused Kindergarten ECARE Slots CONFIRMED</t>
  </si>
  <si>
    <t>Temporarily Reallocated Kindergarten ECARE Slots</t>
  </si>
  <si>
    <t>Remaining Kindergarten ECARE Slots</t>
  </si>
  <si>
    <t>TOTAL ECARE BASE ALLOCATION</t>
  </si>
  <si>
    <t>Expected Half-Day Preschool 004/83 + 004/64</t>
  </si>
  <si>
    <t>Expected Full-Day Preschool 004/81</t>
  </si>
  <si>
    <t>Expected Kindergarten 007/83</t>
  </si>
  <si>
    <t>Reported Half-Day Preschool 004/83 + 004/64</t>
  </si>
  <si>
    <t>Reported Full-Day Preschool 004/81</t>
  </si>
  <si>
    <t>Reported 004/89</t>
  </si>
  <si>
    <t>Reported Kindergarten 007/83</t>
  </si>
  <si>
    <t>District has approved count in Pipeline</t>
  </si>
  <si>
    <t>unreported 1/2 day Preschool Slots</t>
  </si>
  <si>
    <t>Unreported Full-Day Preschool Slots (2 slots=1 child)</t>
  </si>
  <si>
    <t>Unreported Kindergarten Slots</t>
  </si>
  <si>
    <t>Type of slots unused</t>
  </si>
  <si>
    <t>Slots OK to Reallocate</t>
  </si>
  <si>
    <t>Notes</t>
  </si>
  <si>
    <t>Preschool Head Count</t>
  </si>
  <si>
    <t>Preschool Funded Slots</t>
  </si>
  <si>
    <t>CPP Total Funded FTE</t>
  </si>
  <si>
    <t>ELIZABETH SCHOOL DISTRICT</t>
  </si>
  <si>
    <t>DISTRICT 49</t>
  </si>
  <si>
    <t>8001</t>
  </si>
  <si>
    <t>CHARTER SCHOOL INSTITUTE</t>
  </si>
  <si>
    <r>
      <rPr>
        <b/>
        <i/>
        <sz val="11"/>
        <color theme="1"/>
        <rFont val="Calibri"/>
        <family val="2"/>
        <scheme val="minor"/>
      </rPr>
      <t>2021-2022</t>
    </r>
    <r>
      <rPr>
        <i/>
        <sz val="11"/>
        <color theme="1"/>
        <rFont val="Calibri"/>
        <family val="2"/>
        <scheme val="minor"/>
      </rPr>
      <t xml:space="preserve"> CPP FTE</t>
    </r>
  </si>
  <si>
    <r>
      <rPr>
        <b/>
        <i/>
        <sz val="11"/>
        <color theme="1"/>
        <rFont val="Calibri"/>
        <family val="2"/>
        <scheme val="minor"/>
      </rPr>
      <t xml:space="preserve">2021-2022 </t>
    </r>
    <r>
      <rPr>
        <i/>
        <sz val="11"/>
        <color theme="1"/>
        <rFont val="Calibri"/>
        <family val="2"/>
        <scheme val="minor"/>
      </rPr>
      <t>TOTAL ECARE FTE</t>
    </r>
  </si>
  <si>
    <r>
      <rPr>
        <b/>
        <i/>
        <sz val="11"/>
        <color theme="1"/>
        <rFont val="Calibri"/>
        <family val="2"/>
        <scheme val="minor"/>
      </rPr>
      <t xml:space="preserve">2021-2022 </t>
    </r>
    <r>
      <rPr>
        <i/>
        <sz val="11"/>
        <color theme="1"/>
        <rFont val="Calibri"/>
        <family val="2"/>
        <scheme val="minor"/>
      </rPr>
      <t xml:space="preserve">TOTAL CPP + ECARE </t>
    </r>
    <r>
      <rPr>
        <b/>
        <i/>
        <sz val="11"/>
        <color theme="1"/>
        <rFont val="Calibri"/>
        <family val="2"/>
        <scheme val="minor"/>
      </rPr>
      <t>Positions</t>
    </r>
  </si>
  <si>
    <r>
      <rPr>
        <b/>
        <i/>
        <sz val="11"/>
        <color theme="1"/>
        <rFont val="Calibri"/>
        <family val="2"/>
        <scheme val="minor"/>
      </rPr>
      <t xml:space="preserve">2021-2022 </t>
    </r>
    <r>
      <rPr>
        <i/>
        <sz val="11"/>
        <color theme="1"/>
        <rFont val="Calibri"/>
        <family val="2"/>
        <scheme val="minor"/>
      </rPr>
      <t xml:space="preserve">TOTAL                    CPP + ECARE             </t>
    </r>
    <r>
      <rPr>
        <b/>
        <i/>
        <sz val="11"/>
        <color theme="1"/>
        <rFont val="Calibri"/>
        <family val="2"/>
        <scheme val="minor"/>
      </rPr>
      <t>FTE</t>
    </r>
  </si>
  <si>
    <r>
      <rPr>
        <b/>
        <i/>
        <sz val="11"/>
        <color theme="1"/>
        <rFont val="Calibri"/>
        <family val="2"/>
        <scheme val="minor"/>
      </rPr>
      <t>2021-2022</t>
    </r>
    <r>
      <rPr>
        <i/>
        <sz val="11"/>
        <color theme="1"/>
        <rFont val="Calibri"/>
        <family val="2"/>
        <scheme val="minor"/>
      </rPr>
      <t xml:space="preserve"> CPP Position Allocation</t>
    </r>
  </si>
  <si>
    <r>
      <rPr>
        <b/>
        <i/>
        <sz val="11"/>
        <color theme="1"/>
        <rFont val="Calibri"/>
        <family val="2"/>
        <scheme val="minor"/>
      </rPr>
      <t>2021-2022</t>
    </r>
    <r>
      <rPr>
        <i/>
        <sz val="11"/>
        <color theme="1"/>
        <rFont val="Calibri"/>
        <family val="2"/>
        <scheme val="minor"/>
      </rPr>
      <t xml:space="preserve"> Half-Day Preschool ECARE Base Position Allocation</t>
    </r>
  </si>
  <si>
    <r>
      <rPr>
        <b/>
        <i/>
        <sz val="11"/>
        <color theme="1"/>
        <rFont val="Calibri"/>
        <family val="2"/>
        <scheme val="minor"/>
      </rPr>
      <t>2021-2022</t>
    </r>
    <r>
      <rPr>
        <i/>
        <sz val="11"/>
        <color theme="1"/>
        <rFont val="Calibri"/>
        <family val="2"/>
        <scheme val="minor"/>
      </rPr>
      <t xml:space="preserve"> Full-Day Preschool ECARE Base Position Allocation               (2 Positions= 1 child)</t>
    </r>
  </si>
  <si>
    <r>
      <rPr>
        <b/>
        <i/>
        <sz val="11"/>
        <color theme="1"/>
        <rFont val="Calibri"/>
        <family val="2"/>
        <scheme val="minor"/>
      </rPr>
      <t>2021-2022</t>
    </r>
    <r>
      <rPr>
        <i/>
        <sz val="11"/>
        <color theme="1"/>
        <rFont val="Calibri"/>
        <family val="2"/>
        <scheme val="minor"/>
      </rPr>
      <t xml:space="preserve"> TOTAL ECARE Position Allocation</t>
    </r>
  </si>
  <si>
    <r>
      <rPr>
        <b/>
        <i/>
        <sz val="11"/>
        <color theme="1"/>
        <rFont val="Calibri"/>
        <family val="2"/>
        <scheme val="minor"/>
      </rPr>
      <t xml:space="preserve">2022-2023
</t>
    </r>
    <r>
      <rPr>
        <i/>
        <sz val="11"/>
        <color theme="1"/>
        <rFont val="Calibri"/>
        <family val="2"/>
        <scheme val="minor"/>
      </rPr>
      <t>CPP Position Allocation</t>
    </r>
  </si>
  <si>
    <r>
      <rPr>
        <b/>
        <i/>
        <sz val="11"/>
        <color theme="1"/>
        <rFont val="Calibri"/>
        <family val="2"/>
        <scheme val="minor"/>
      </rPr>
      <t>2022-2023</t>
    </r>
    <r>
      <rPr>
        <i/>
        <sz val="11"/>
        <color theme="1"/>
        <rFont val="Calibri"/>
        <family val="2"/>
        <scheme val="minor"/>
      </rPr>
      <t xml:space="preserve"> CPP FTE</t>
    </r>
  </si>
  <si>
    <r>
      <rPr>
        <b/>
        <i/>
        <sz val="11"/>
        <color theme="1"/>
        <rFont val="Calibri"/>
        <family val="2"/>
        <scheme val="minor"/>
      </rPr>
      <t>2022-2023</t>
    </r>
    <r>
      <rPr>
        <i/>
        <sz val="11"/>
        <color theme="1"/>
        <rFont val="Calibri"/>
        <family val="2"/>
        <scheme val="minor"/>
      </rPr>
      <t xml:space="preserve"> Half-Day Preschool ECARE Base Position Allocation</t>
    </r>
  </si>
  <si>
    <r>
      <rPr>
        <b/>
        <i/>
        <sz val="11"/>
        <color theme="1"/>
        <rFont val="Calibri"/>
        <family val="2"/>
        <scheme val="minor"/>
      </rPr>
      <t>2022-2023</t>
    </r>
    <r>
      <rPr>
        <i/>
        <sz val="11"/>
        <color theme="1"/>
        <rFont val="Calibri"/>
        <family val="2"/>
        <scheme val="minor"/>
      </rPr>
      <t xml:space="preserve"> Full-Day Preschool ECARE Base Position Allocation               
(2 Positions= 1 child)</t>
    </r>
  </si>
  <si>
    <r>
      <rPr>
        <b/>
        <i/>
        <sz val="11"/>
        <color theme="1"/>
        <rFont val="Calibri"/>
        <family val="2"/>
        <scheme val="minor"/>
      </rPr>
      <t>2022-2023</t>
    </r>
    <r>
      <rPr>
        <i/>
        <sz val="11"/>
        <color theme="1"/>
        <rFont val="Calibri"/>
        <family val="2"/>
        <scheme val="minor"/>
      </rPr>
      <t xml:space="preserve"> TOTAL ECARE Position Allocation</t>
    </r>
  </si>
  <si>
    <r>
      <rPr>
        <b/>
        <i/>
        <sz val="11"/>
        <color theme="1"/>
        <rFont val="Calibri"/>
        <family val="2"/>
        <scheme val="minor"/>
      </rPr>
      <t xml:space="preserve">2022-2023 </t>
    </r>
    <r>
      <rPr>
        <i/>
        <sz val="11"/>
        <color theme="1"/>
        <rFont val="Calibri"/>
        <family val="2"/>
        <scheme val="minor"/>
      </rPr>
      <t>TOTAL ECARE FTE</t>
    </r>
  </si>
  <si>
    <r>
      <rPr>
        <b/>
        <i/>
        <sz val="11"/>
        <color theme="1"/>
        <rFont val="Calibri"/>
        <family val="2"/>
        <scheme val="minor"/>
      </rPr>
      <t xml:space="preserve">2022-2023 </t>
    </r>
    <r>
      <rPr>
        <i/>
        <sz val="11"/>
        <color theme="1"/>
        <rFont val="Calibri"/>
        <family val="2"/>
        <scheme val="minor"/>
      </rPr>
      <t xml:space="preserve">TOTAL CPP + ECARE </t>
    </r>
    <r>
      <rPr>
        <b/>
        <i/>
        <sz val="11"/>
        <color theme="1"/>
        <rFont val="Calibri"/>
        <family val="2"/>
        <scheme val="minor"/>
      </rPr>
      <t>Positions</t>
    </r>
  </si>
  <si>
    <r>
      <rPr>
        <b/>
        <i/>
        <sz val="11"/>
        <color theme="1"/>
        <rFont val="Calibri"/>
        <family val="2"/>
        <scheme val="minor"/>
      </rPr>
      <t xml:space="preserve">2022-2023 </t>
    </r>
    <r>
      <rPr>
        <i/>
        <sz val="11"/>
        <color theme="1"/>
        <rFont val="Calibri"/>
        <family val="2"/>
        <scheme val="minor"/>
      </rPr>
      <t xml:space="preserve">TOTAL                    CPP + ECARE             </t>
    </r>
    <r>
      <rPr>
        <b/>
        <i/>
        <sz val="11"/>
        <color theme="1"/>
        <rFont val="Calibri"/>
        <family val="2"/>
        <scheme val="minor"/>
      </rPr>
      <t>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</si>
</sst>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Tahoma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ndale WT"/>
      <family val="2"/>
    </font>
    <font>
      <b/>
      <sz val="8"/>
      <color theme="4"/>
      <name val="Calibri"/>
      <family val="2"/>
      <scheme val="minor"/>
    </font>
    <font>
      <b/>
      <strike/>
      <sz val="8"/>
      <name val="Calibri"/>
      <family val="2"/>
      <scheme val="minor"/>
    </font>
    <font>
      <b/>
      <sz val="8"/>
      <color theme="7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trike/>
      <sz val="8"/>
      <color rgb="FF00B050"/>
      <name val="Calibri"/>
      <family val="2"/>
      <scheme val="minor"/>
    </font>
    <font>
      <b/>
      <strike/>
      <sz val="8"/>
      <color theme="7" tint="0.39994506668294322"/>
      <name val="Calibri"/>
      <family val="2"/>
      <scheme val="minor"/>
    </font>
    <font>
      <b/>
      <sz val="8"/>
      <color theme="7" tint="0.399975585192419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CFBD5"/>
        <bgColor indexed="64"/>
      </patternFill>
    </fill>
    <fill>
      <patternFill patternType="solid">
        <fgColor rgb="FFF8F696"/>
        <bgColor indexed="64"/>
      </patternFill>
    </fill>
    <fill>
      <patternFill patternType="solid">
        <fgColor rgb="FFDDEDFF"/>
        <bgColor indexed="64"/>
      </patternFill>
    </fill>
    <fill>
      <patternFill patternType="solid">
        <fgColor rgb="FFB9DA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E7FD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7" fillId="0" borderId="0"/>
  </cellStyleXfs>
  <cellXfs count="15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6" fillId="7" borderId="5" xfId="2" applyFont="1" applyFill="1" applyBorder="1" applyProtection="1"/>
    <xf numFmtId="164" fontId="0" fillId="3" borderId="0" xfId="0" applyNumberFormat="1" applyFill="1"/>
    <xf numFmtId="3" fontId="0" fillId="4" borderId="0" xfId="0" applyNumberFormat="1" applyFill="1"/>
    <xf numFmtId="164" fontId="0" fillId="6" borderId="6" xfId="0" applyNumberFormat="1" applyFill="1" applyBorder="1"/>
    <xf numFmtId="164" fontId="0" fillId="7" borderId="7" xfId="0" applyNumberFormat="1" applyFill="1" applyBorder="1"/>
    <xf numFmtId="0" fontId="6" fillId="0" borderId="5" xfId="2" applyFont="1" applyFill="1" applyBorder="1" applyProtection="1"/>
    <xf numFmtId="0" fontId="0" fillId="0" borderId="5" xfId="0" applyBorder="1"/>
    <xf numFmtId="0" fontId="2" fillId="0" borderId="2" xfId="0" applyFont="1" applyBorder="1"/>
    <xf numFmtId="3" fontId="2" fillId="2" borderId="2" xfId="0" applyNumberFormat="1" applyFont="1" applyFill="1" applyBorder="1"/>
    <xf numFmtId="164" fontId="2" fillId="3" borderId="2" xfId="0" applyNumberFormat="1" applyFont="1" applyFill="1" applyBorder="1"/>
    <xf numFmtId="3" fontId="2" fillId="4" borderId="2" xfId="0" applyNumberFormat="1" applyFont="1" applyFill="1" applyBorder="1"/>
    <xf numFmtId="164" fontId="2" fillId="6" borderId="2" xfId="0" applyNumberFormat="1" applyFont="1" applyFill="1" applyBorder="1"/>
    <xf numFmtId="164" fontId="2" fillId="8" borderId="2" xfId="0" applyNumberFormat="1" applyFont="1" applyFill="1" applyBorder="1"/>
    <xf numFmtId="0" fontId="2" fillId="0" borderId="0" xfId="0" applyFont="1" applyBorder="1"/>
    <xf numFmtId="0" fontId="0" fillId="7" borderId="0" xfId="0" applyFill="1"/>
    <xf numFmtId="0" fontId="8" fillId="0" borderId="0" xfId="2" applyFont="1" applyAlignment="1" applyProtection="1"/>
    <xf numFmtId="0" fontId="8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  <protection locked="0"/>
    </xf>
    <xf numFmtId="0" fontId="0" fillId="0" borderId="0" xfId="0" applyProtection="1"/>
    <xf numFmtId="0" fontId="9" fillId="0" borderId="0" xfId="2" applyFont="1" applyAlignment="1" applyProtection="1"/>
    <xf numFmtId="0" fontId="9" fillId="0" borderId="0" xfId="2" applyFont="1" applyFill="1" applyAlignment="1" applyProtection="1">
      <alignment horizontal="left"/>
    </xf>
    <xf numFmtId="0" fontId="8" fillId="0" borderId="8" xfId="2" applyFont="1" applyBorder="1" applyAlignment="1" applyProtection="1"/>
    <xf numFmtId="0" fontId="0" fillId="0" borderId="9" xfId="0" applyFill="1" applyBorder="1" applyProtection="1"/>
    <xf numFmtId="3" fontId="8" fillId="0" borderId="9" xfId="2" applyNumberFormat="1" applyFont="1" applyFill="1" applyBorder="1" applyAlignment="1" applyProtection="1">
      <alignment horizontal="center"/>
    </xf>
    <xf numFmtId="0" fontId="8" fillId="0" borderId="9" xfId="2" applyFont="1" applyFill="1" applyBorder="1" applyAlignment="1" applyProtection="1">
      <alignment horizontal="left"/>
    </xf>
    <xf numFmtId="0" fontId="8" fillId="0" borderId="9" xfId="2" applyFont="1" applyFill="1" applyBorder="1" applyAlignment="1" applyProtection="1">
      <alignment horizontal="center"/>
    </xf>
    <xf numFmtId="165" fontId="8" fillId="9" borderId="10" xfId="1" applyNumberFormat="1" applyFont="1" applyFill="1" applyBorder="1" applyAlignment="1" applyProtection="1">
      <alignment horizontal="center"/>
    </xf>
    <xf numFmtId="0" fontId="10" fillId="0" borderId="11" xfId="0" applyFont="1" applyBorder="1" applyProtection="1"/>
    <xf numFmtId="0" fontId="2" fillId="0" borderId="0" xfId="0" applyFont="1" applyFill="1" applyProtection="1"/>
    <xf numFmtId="3" fontId="10" fillId="0" borderId="0" xfId="0" applyNumberFormat="1" applyFont="1" applyAlignment="1" applyProtection="1">
      <alignment horizontal="center"/>
    </xf>
    <xf numFmtId="0" fontId="8" fillId="0" borderId="12" xfId="2" applyFont="1" applyFill="1" applyBorder="1" applyAlignment="1" applyProtection="1">
      <alignment horizontal="center"/>
    </xf>
    <xf numFmtId="0" fontId="8" fillId="0" borderId="12" xfId="2" applyFont="1" applyFill="1" applyBorder="1" applyAlignment="1" applyProtection="1">
      <alignment horizontal="left"/>
    </xf>
    <xf numFmtId="165" fontId="8" fillId="0" borderId="13" xfId="2" applyNumberFormat="1" applyFont="1" applyFill="1" applyBorder="1" applyAlignment="1" applyProtection="1">
      <alignment horizontal="center"/>
    </xf>
    <xf numFmtId="0" fontId="8" fillId="0" borderId="14" xfId="2" applyFont="1" applyBorder="1" applyAlignment="1" applyProtection="1"/>
    <xf numFmtId="10" fontId="8" fillId="0" borderId="13" xfId="2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0" fillId="0" borderId="0" xfId="0" applyProtection="1">
      <protection locked="0"/>
    </xf>
    <xf numFmtId="0" fontId="5" fillId="0" borderId="0" xfId="2" applyProtection="1"/>
    <xf numFmtId="0" fontId="5" fillId="0" borderId="0" xfId="2" applyFill="1" applyProtection="1"/>
    <xf numFmtId="0" fontId="11" fillId="0" borderId="0" xfId="2" applyFont="1" applyFill="1" applyProtection="1"/>
    <xf numFmtId="0" fontId="11" fillId="0" borderId="15" xfId="2" applyFont="1" applyFill="1" applyBorder="1" applyAlignment="1" applyProtection="1">
      <alignment horizontal="center"/>
    </xf>
    <xf numFmtId="0" fontId="11" fillId="0" borderId="0" xfId="2" applyFont="1" applyProtection="1"/>
    <xf numFmtId="0" fontId="11" fillId="7" borderId="0" xfId="2" applyFont="1" applyFill="1" applyProtection="1"/>
    <xf numFmtId="0" fontId="5" fillId="0" borderId="0" xfId="2" applyProtection="1">
      <protection locked="0"/>
    </xf>
    <xf numFmtId="0" fontId="8" fillId="0" borderId="2" xfId="2" applyFont="1" applyBorder="1" applyAlignment="1" applyProtection="1">
      <alignment horizontal="center" wrapText="1"/>
    </xf>
    <xf numFmtId="0" fontId="8" fillId="0" borderId="2" xfId="2" applyFont="1" applyFill="1" applyBorder="1" applyAlignment="1" applyProtection="1">
      <alignment horizontal="center" wrapText="1"/>
    </xf>
    <xf numFmtId="0" fontId="12" fillId="10" borderId="2" xfId="2" applyFont="1" applyFill="1" applyBorder="1" applyAlignment="1" applyProtection="1">
      <alignment horizontal="center" wrapText="1"/>
    </xf>
    <xf numFmtId="0" fontId="13" fillId="10" borderId="2" xfId="4" applyFont="1" applyFill="1" applyBorder="1" applyAlignment="1">
      <alignment horizontal="center" wrapText="1"/>
    </xf>
    <xf numFmtId="0" fontId="12" fillId="11" borderId="2" xfId="2" applyFont="1" applyFill="1" applyBorder="1" applyAlignment="1" applyProtection="1">
      <alignment horizontal="center" wrapText="1"/>
    </xf>
    <xf numFmtId="0" fontId="12" fillId="12" borderId="2" xfId="2" applyFont="1" applyFill="1" applyBorder="1" applyAlignment="1" applyProtection="1">
      <alignment horizontal="center" wrapText="1"/>
    </xf>
    <xf numFmtId="0" fontId="12" fillId="13" borderId="2" xfId="2" applyFont="1" applyFill="1" applyBorder="1" applyAlignment="1" applyProtection="1">
      <alignment horizontal="center" wrapText="1"/>
    </xf>
    <xf numFmtId="0" fontId="12" fillId="6" borderId="2" xfId="2" applyFont="1" applyFill="1" applyBorder="1" applyAlignment="1" applyProtection="1">
      <alignment horizontal="center" wrapText="1"/>
    </xf>
    <xf numFmtId="0" fontId="12" fillId="14" borderId="2" xfId="2" applyFont="1" applyFill="1" applyBorder="1" applyAlignment="1" applyProtection="1">
      <alignment horizontal="center" wrapText="1"/>
    </xf>
    <xf numFmtId="0" fontId="12" fillId="15" borderId="2" xfId="2" applyFont="1" applyFill="1" applyBorder="1" applyAlignment="1" applyProtection="1">
      <alignment horizontal="center" wrapText="1"/>
    </xf>
    <xf numFmtId="0" fontId="12" fillId="15" borderId="2" xfId="2" applyFont="1" applyFill="1" applyBorder="1" applyAlignment="1" applyProtection="1">
      <alignment horizontal="right" wrapText="1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2" fillId="0" borderId="2" xfId="2" applyFont="1" applyFill="1" applyBorder="1" applyAlignment="1" applyProtection="1">
      <alignment horizontal="center" wrapText="1"/>
    </xf>
    <xf numFmtId="0" fontId="11" fillId="7" borderId="5" xfId="2" quotePrefix="1" applyNumberFormat="1" applyFont="1" applyFill="1" applyBorder="1" applyAlignment="1" applyProtection="1">
      <alignment horizontal="center"/>
    </xf>
    <xf numFmtId="0" fontId="11" fillId="7" borderId="5" xfId="2" applyFont="1" applyFill="1" applyBorder="1" applyProtection="1"/>
    <xf numFmtId="49" fontId="1" fillId="7" borderId="0" xfId="3" applyNumberFormat="1" applyFill="1"/>
    <xf numFmtId="3" fontId="11" fillId="10" borderId="5" xfId="0" applyNumberFormat="1" applyFont="1" applyFill="1" applyBorder="1" applyProtection="1"/>
    <xf numFmtId="0" fontId="11" fillId="10" borderId="5" xfId="2" applyFont="1" applyFill="1" applyBorder="1" applyProtection="1">
      <protection locked="0"/>
    </xf>
    <xf numFmtId="0" fontId="11" fillId="10" borderId="5" xfId="2" applyFont="1" applyFill="1" applyBorder="1" applyProtection="1"/>
    <xf numFmtId="0" fontId="11" fillId="10" borderId="16" xfId="2" applyFont="1" applyFill="1" applyBorder="1" applyProtection="1"/>
    <xf numFmtId="0" fontId="11" fillId="11" borderId="5" xfId="2" applyFont="1" applyFill="1" applyBorder="1" applyProtection="1"/>
    <xf numFmtId="0" fontId="11" fillId="11" borderId="5" xfId="2" applyFont="1" applyFill="1" applyBorder="1" applyProtection="1">
      <protection locked="0"/>
    </xf>
    <xf numFmtId="0" fontId="11" fillId="12" borderId="5" xfId="2" applyFont="1" applyFill="1" applyBorder="1" applyProtection="1"/>
    <xf numFmtId="0" fontId="11" fillId="12" borderId="5" xfId="2" applyFont="1" applyFill="1" applyBorder="1" applyProtection="1">
      <protection locked="0"/>
    </xf>
    <xf numFmtId="0" fontId="11" fillId="13" borderId="5" xfId="2" applyFont="1" applyFill="1" applyBorder="1" applyProtection="1"/>
    <xf numFmtId="0" fontId="11" fillId="13" borderId="5" xfId="2" applyFont="1" applyFill="1" applyBorder="1" applyProtection="1">
      <protection locked="0"/>
    </xf>
    <xf numFmtId="0" fontId="11" fillId="6" borderId="5" xfId="2" applyFont="1" applyFill="1" applyBorder="1" applyProtection="1"/>
    <xf numFmtId="3" fontId="11" fillId="16" borderId="5" xfId="2" applyNumberFormat="1" applyFont="1" applyFill="1" applyBorder="1" applyProtection="1"/>
    <xf numFmtId="0" fontId="11" fillId="16" borderId="5" xfId="2" applyFont="1" applyFill="1" applyBorder="1" applyProtection="1"/>
    <xf numFmtId="0" fontId="11" fillId="14" borderId="5" xfId="2" applyFont="1" applyFill="1" applyBorder="1" applyProtection="1"/>
    <xf numFmtId="3" fontId="11" fillId="15" borderId="5" xfId="2" applyNumberFormat="1" applyFont="1" applyFill="1" applyBorder="1" applyProtection="1"/>
    <xf numFmtId="0" fontId="11" fillId="15" borderId="5" xfId="2" applyFont="1" applyFill="1" applyBorder="1" applyProtection="1"/>
    <xf numFmtId="0" fontId="11" fillId="15" borderId="5" xfId="2" applyFont="1" applyFill="1" applyBorder="1" applyProtection="1">
      <protection locked="0"/>
    </xf>
    <xf numFmtId="0" fontId="11" fillId="15" borderId="5" xfId="2" applyFont="1" applyFill="1" applyBorder="1" applyAlignment="1" applyProtection="1">
      <alignment horizontal="right" wrapText="1"/>
      <protection locked="0"/>
    </xf>
    <xf numFmtId="0" fontId="12" fillId="0" borderId="5" xfId="2" applyFont="1" applyFill="1" applyBorder="1" applyAlignment="1" applyProtection="1">
      <alignment horizontal="left" vertical="top" wrapText="1"/>
      <protection locked="0"/>
    </xf>
    <xf numFmtId="164" fontId="11" fillId="0" borderId="5" xfId="2" applyNumberFormat="1" applyFont="1" applyBorder="1" applyProtection="1"/>
    <xf numFmtId="0" fontId="14" fillId="0" borderId="5" xfId="2" applyFont="1" applyFill="1" applyBorder="1" applyAlignment="1" applyProtection="1">
      <alignment horizontal="left" vertical="top" wrapText="1"/>
      <protection locked="0"/>
    </xf>
    <xf numFmtId="0" fontId="11" fillId="17" borderId="5" xfId="2" applyFont="1" applyFill="1" applyBorder="1" applyProtection="1"/>
    <xf numFmtId="0" fontId="11" fillId="17" borderId="5" xfId="2" applyFont="1" applyFill="1" applyBorder="1" applyProtection="1">
      <protection locked="0"/>
    </xf>
    <xf numFmtId="49" fontId="0" fillId="7" borderId="0" xfId="3" applyNumberFormat="1" applyFont="1" applyFill="1"/>
    <xf numFmtId="0" fontId="15" fillId="0" borderId="5" xfId="2" applyFont="1" applyFill="1" applyBorder="1" applyAlignment="1" applyProtection="1">
      <alignment horizontal="left" vertical="top" wrapText="1"/>
      <protection locked="0"/>
    </xf>
    <xf numFmtId="0" fontId="16" fillId="0" borderId="5" xfId="2" applyFont="1" applyFill="1" applyBorder="1" applyAlignment="1" applyProtection="1">
      <alignment horizontal="left" vertical="top" wrapText="1"/>
      <protection locked="0"/>
    </xf>
    <xf numFmtId="0" fontId="17" fillId="0" borderId="5" xfId="2" applyFont="1" applyFill="1" applyBorder="1" applyAlignment="1" applyProtection="1">
      <alignment horizontal="left" vertical="top" wrapText="1"/>
      <protection locked="0"/>
    </xf>
    <xf numFmtId="0" fontId="11" fillId="0" borderId="5" xfId="2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1" fillId="0" borderId="5" xfId="2" applyFont="1" applyFill="1" applyBorder="1" applyProtection="1"/>
    <xf numFmtId="49" fontId="1" fillId="0" borderId="0" xfId="3" applyNumberFormat="1" applyFill="1"/>
    <xf numFmtId="49" fontId="1" fillId="18" borderId="0" xfId="3" applyNumberFormat="1" applyFill="1"/>
    <xf numFmtId="0" fontId="18" fillId="0" borderId="5" xfId="2" applyFont="1" applyFill="1" applyBorder="1" applyAlignment="1" applyProtection="1">
      <alignment horizontal="left" vertical="top" wrapText="1"/>
      <protection locked="0"/>
    </xf>
    <xf numFmtId="3" fontId="11" fillId="17" borderId="5" xfId="0" applyNumberFormat="1" applyFont="1" applyFill="1" applyBorder="1" applyProtection="1"/>
    <xf numFmtId="0" fontId="11" fillId="17" borderId="16" xfId="2" applyFont="1" applyFill="1" applyBorder="1" applyProtection="1"/>
    <xf numFmtId="0" fontId="11" fillId="7" borderId="5" xfId="2" quotePrefix="1" applyFont="1" applyFill="1" applyBorder="1" applyAlignment="1" applyProtection="1">
      <alignment horizontal="center"/>
    </xf>
    <xf numFmtId="0" fontId="6" fillId="7" borderId="0" xfId="0" applyFont="1" applyFill="1" applyProtection="1"/>
    <xf numFmtId="49" fontId="6" fillId="7" borderId="0" xfId="3" applyNumberFormat="1" applyFont="1" applyFill="1"/>
    <xf numFmtId="0" fontId="19" fillId="0" borderId="5" xfId="2" applyFont="1" applyFill="1" applyBorder="1" applyAlignment="1" applyProtection="1">
      <alignment horizontal="left" vertical="top" wrapText="1"/>
      <protection locked="0"/>
    </xf>
    <xf numFmtId="0" fontId="11" fillId="0" borderId="5" xfId="2" quotePrefix="1" applyFont="1" applyFill="1" applyBorder="1" applyAlignment="1" applyProtection="1">
      <alignment horizontal="center"/>
    </xf>
    <xf numFmtId="49" fontId="0" fillId="0" borderId="0" xfId="3" applyNumberFormat="1" applyFont="1" applyFill="1"/>
    <xf numFmtId="0" fontId="11" fillId="17" borderId="5" xfId="2" applyFont="1" applyFill="1" applyBorder="1" applyAlignment="1" applyProtection="1">
      <alignment horizontal="right" wrapText="1"/>
      <protection locked="0"/>
    </xf>
    <xf numFmtId="3" fontId="11" fillId="17" borderId="5" xfId="2" applyNumberFormat="1" applyFont="1" applyFill="1" applyBorder="1" applyProtection="1"/>
    <xf numFmtId="164" fontId="11" fillId="0" borderId="5" xfId="2" applyNumberFormat="1" applyFont="1" applyFill="1" applyBorder="1" applyProtection="1"/>
    <xf numFmtId="0" fontId="0" fillId="18" borderId="0" xfId="0" applyFill="1" applyProtection="1"/>
    <xf numFmtId="0" fontId="20" fillId="0" borderId="5" xfId="2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/>
    <xf numFmtId="0" fontId="11" fillId="7" borderId="17" xfId="2" applyFont="1" applyFill="1" applyBorder="1" applyProtection="1"/>
    <xf numFmtId="0" fontId="6" fillId="7" borderId="18" xfId="4" applyFont="1" applyFill="1" applyBorder="1" applyAlignment="1">
      <alignment horizontal="left" vertical="center"/>
    </xf>
    <xf numFmtId="3" fontId="11" fillId="10" borderId="19" xfId="0" applyNumberFormat="1" applyFont="1" applyFill="1" applyBorder="1" applyProtection="1"/>
    <xf numFmtId="0" fontId="11" fillId="0" borderId="5" xfId="2" quotePrefix="1" applyFont="1" applyBorder="1" applyAlignment="1" applyProtection="1">
      <alignment horizontal="center"/>
    </xf>
    <xf numFmtId="0" fontId="11" fillId="0" borderId="5" xfId="2" applyFont="1" applyBorder="1" applyProtection="1"/>
    <xf numFmtId="0" fontId="5" fillId="7" borderId="0" xfId="2" applyFill="1" applyProtection="1"/>
    <xf numFmtId="1" fontId="11" fillId="7" borderId="0" xfId="2" applyNumberFormat="1" applyFont="1" applyFill="1" applyProtection="1"/>
    <xf numFmtId="0" fontId="11" fillId="7" borderId="0" xfId="2" applyFont="1" applyFill="1" applyBorder="1" applyProtection="1"/>
    <xf numFmtId="0" fontId="11" fillId="7" borderId="20" xfId="2" applyFont="1" applyFill="1" applyBorder="1" applyProtection="1"/>
    <xf numFmtId="0" fontId="11" fillId="7" borderId="16" xfId="2" applyFont="1" applyFill="1" applyBorder="1" applyAlignment="1" applyProtection="1">
      <alignment horizontal="right" wrapText="1"/>
    </xf>
    <xf numFmtId="0" fontId="5" fillId="0" borderId="0" xfId="2" applyFill="1" applyProtection="1">
      <protection locked="0"/>
    </xf>
    <xf numFmtId="3" fontId="11" fillId="7" borderId="0" xfId="2" applyNumberFormat="1" applyFont="1" applyFill="1" applyProtection="1"/>
    <xf numFmtId="164" fontId="11" fillId="7" borderId="0" xfId="2" applyNumberFormat="1" applyFont="1" applyFill="1" applyProtection="1"/>
    <xf numFmtId="0" fontId="8" fillId="7" borderId="2" xfId="2" applyFont="1" applyFill="1" applyBorder="1" applyAlignment="1" applyProtection="1">
      <alignment horizontal="center"/>
    </xf>
    <xf numFmtId="0" fontId="8" fillId="7" borderId="2" xfId="2" applyFont="1" applyFill="1" applyBorder="1" applyProtection="1"/>
    <xf numFmtId="0" fontId="8" fillId="0" borderId="2" xfId="2" applyFont="1" applyFill="1" applyBorder="1" applyProtection="1"/>
    <xf numFmtId="3" fontId="8" fillId="7" borderId="2" xfId="2" applyNumberFormat="1" applyFont="1" applyFill="1" applyBorder="1" applyProtection="1"/>
    <xf numFmtId="3" fontId="11" fillId="7" borderId="21" xfId="2" applyNumberFormat="1" applyFont="1" applyFill="1" applyBorder="1" applyProtection="1"/>
    <xf numFmtId="3" fontId="12" fillId="0" borderId="2" xfId="2" applyNumberFormat="1" applyFont="1" applyFill="1" applyBorder="1" applyAlignment="1" applyProtection="1">
      <alignment horizontal="left" vertical="top" wrapText="1"/>
      <protection locked="0"/>
    </xf>
    <xf numFmtId="164" fontId="8" fillId="7" borderId="2" xfId="2" applyNumberFormat="1" applyFont="1" applyFill="1" applyBorder="1" applyProtection="1"/>
    <xf numFmtId="3" fontId="0" fillId="0" borderId="0" xfId="0" applyNumberFormat="1"/>
    <xf numFmtId="0" fontId="3" fillId="5" borderId="3" xfId="0" applyFont="1" applyFill="1" applyBorder="1" applyAlignment="1">
      <alignment horizontal="center" wrapText="1"/>
    </xf>
    <xf numFmtId="164" fontId="0" fillId="5" borderId="6" xfId="0" applyNumberFormat="1" applyFill="1" applyBorder="1"/>
    <xf numFmtId="164" fontId="2" fillId="5" borderId="3" xfId="0" applyNumberFormat="1" applyFont="1" applyFill="1" applyBorder="1"/>
    <xf numFmtId="164" fontId="0" fillId="5" borderId="23" xfId="0" applyNumberFormat="1" applyFill="1" applyBorder="1"/>
    <xf numFmtId="0" fontId="3" fillId="6" borderId="22" xfId="0" applyFont="1" applyFill="1" applyBorder="1" applyAlignment="1">
      <alignment horizontal="center" wrapText="1"/>
    </xf>
    <xf numFmtId="3" fontId="0" fillId="6" borderId="0" xfId="0" applyNumberFormat="1" applyFill="1" applyBorder="1"/>
    <xf numFmtId="3" fontId="2" fillId="6" borderId="2" xfId="0" applyNumberFormat="1" applyFont="1" applyFill="1" applyBorder="1"/>
    <xf numFmtId="166" fontId="0" fillId="7" borderId="5" xfId="0" applyNumberFormat="1" applyFill="1" applyBorder="1" applyProtection="1"/>
    <xf numFmtId="166" fontId="0" fillId="0" borderId="5" xfId="0" applyNumberFormat="1" applyFill="1" applyBorder="1" applyProtection="1"/>
    <xf numFmtId="166" fontId="6" fillId="7" borderId="5" xfId="0" applyNumberFormat="1" applyFont="1" applyFill="1" applyBorder="1" applyProtection="1"/>
    <xf numFmtId="166" fontId="0" fillId="0" borderId="5" xfId="0" applyNumberFormat="1" applyBorder="1"/>
    <xf numFmtId="49" fontId="1" fillId="7" borderId="17" xfId="3" applyNumberFormat="1" applyFill="1" applyBorder="1"/>
    <xf numFmtId="49" fontId="0" fillId="7" borderId="17" xfId="3" applyNumberFormat="1" applyFont="1" applyFill="1" applyBorder="1"/>
    <xf numFmtId="49" fontId="1" fillId="0" borderId="17" xfId="3" applyNumberFormat="1" applyFill="1" applyBorder="1"/>
    <xf numFmtId="49" fontId="6" fillId="7" borderId="17" xfId="3" applyNumberFormat="1" applyFont="1" applyFill="1" applyBorder="1"/>
    <xf numFmtId="49" fontId="0" fillId="0" borderId="17" xfId="3" applyNumberFormat="1" applyFont="1" applyFill="1" applyBorder="1"/>
    <xf numFmtId="0" fontId="6" fillId="7" borderId="17" xfId="4" applyFont="1" applyFill="1" applyBorder="1" applyAlignment="1">
      <alignment horizontal="left" vertical="center"/>
    </xf>
    <xf numFmtId="0" fontId="0" fillId="0" borderId="17" xfId="0" applyBorder="1"/>
    <xf numFmtId="0" fontId="2" fillId="0" borderId="0" xfId="0" applyFont="1"/>
    <xf numFmtId="0" fontId="22" fillId="19" borderId="0" xfId="0" applyFont="1" applyFill="1" applyBorder="1" applyAlignment="1">
      <alignment horizontal="right" wrapText="1"/>
    </xf>
    <xf numFmtId="3" fontId="22" fillId="19" borderId="0" xfId="0" applyNumberFormat="1" applyFont="1" applyFill="1" applyBorder="1" applyAlignment="1">
      <alignment horizontal="right" wrapText="1"/>
    </xf>
    <xf numFmtId="0" fontId="22" fillId="20" borderId="0" xfId="0" applyFont="1" applyFill="1" applyBorder="1" applyAlignment="1">
      <alignment horizontal="right" wrapText="1"/>
    </xf>
  </cellXfs>
  <cellStyles count="5">
    <cellStyle name="Comma" xfId="1" builtinId="3"/>
    <cellStyle name="Normal" xfId="0" builtinId="0"/>
    <cellStyle name="Normal 2 5" xfId="3" xr:uid="{00000000-0005-0000-0000-000002000000}"/>
    <cellStyle name="Normal 3" xfId="2" xr:uid="{00000000-0005-0000-0000-000003000000}"/>
    <cellStyle name="Normal 8" xfId="4" xr:uid="{00000000-0005-0000-0000-000004000000}"/>
  </cellStyles>
  <dxfs count="18"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206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fs-01\m5\Operations$\Prevention%20Initiatives\CPP\Counts,%20Funding,%20Slot%20Allocation\2018%20-2019\2018%20October%20Count\2018-19%20CPP%20Slot%20Ver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 for Upload"/>
      <sheetName val="AllocationWorksheet"/>
      <sheetName val="HeadCount"/>
      <sheetName val="CPP Report"/>
      <sheetName val="Approval Status by District"/>
      <sheetName val="18-19 Full Day Approved"/>
      <sheetName val="2018 ECARE Expansion Slots"/>
      <sheetName val="MailMerge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30</v>
          </cell>
          <cell r="C2" t="str">
            <v>Adams 14</v>
          </cell>
          <cell r="D2">
            <v>45</v>
          </cell>
        </row>
        <row r="3">
          <cell r="B3">
            <v>180</v>
          </cell>
          <cell r="C3" t="str">
            <v>Adams-Arapahoe 28J (Aurora Public Schools)</v>
          </cell>
          <cell r="D3">
            <v>101</v>
          </cell>
        </row>
        <row r="4">
          <cell r="B4">
            <v>100</v>
          </cell>
          <cell r="C4" t="str">
            <v>Alamosa School District</v>
          </cell>
          <cell r="D4">
            <v>62</v>
          </cell>
        </row>
        <row r="5">
          <cell r="B5">
            <v>220</v>
          </cell>
          <cell r="C5" t="str">
            <v>Archuleta School District 50 JT</v>
          </cell>
          <cell r="D5">
            <v>8</v>
          </cell>
        </row>
        <row r="6">
          <cell r="B6">
            <v>3040</v>
          </cell>
          <cell r="C6" t="str">
            <v>Arickaree R-2</v>
          </cell>
          <cell r="D6">
            <v>1</v>
          </cell>
        </row>
        <row r="7">
          <cell r="B7">
            <v>480</v>
          </cell>
          <cell r="C7" t="str">
            <v>Boulder Valley School District</v>
          </cell>
          <cell r="D7">
            <v>23</v>
          </cell>
        </row>
        <row r="8">
          <cell r="B8">
            <v>2395</v>
          </cell>
          <cell r="C8" t="str">
            <v>Brush School District R2(j)</v>
          </cell>
          <cell r="D8">
            <v>6</v>
          </cell>
        </row>
        <row r="9">
          <cell r="B9">
            <v>1140</v>
          </cell>
          <cell r="C9" t="str">
            <v>Canon City Schools</v>
          </cell>
          <cell r="D9">
            <v>13</v>
          </cell>
        </row>
        <row r="10">
          <cell r="B10">
            <v>640</v>
          </cell>
          <cell r="C10" t="str">
            <v>Centennial School District R-1</v>
          </cell>
          <cell r="D10">
            <v>5</v>
          </cell>
        </row>
        <row r="11">
          <cell r="B11">
            <v>540</v>
          </cell>
          <cell r="C11" t="str">
            <v>Clear Creek School District</v>
          </cell>
          <cell r="D11">
            <v>10</v>
          </cell>
        </row>
        <row r="12">
          <cell r="B12">
            <v>770</v>
          </cell>
          <cell r="C12" t="str">
            <v>Crowley county RE-1J</v>
          </cell>
          <cell r="D12">
            <v>22</v>
          </cell>
        </row>
        <row r="13">
          <cell r="B13">
            <v>1520</v>
          </cell>
          <cell r="C13" t="str">
            <v>Durango School District 9-R</v>
          </cell>
          <cell r="D13">
            <v>20</v>
          </cell>
        </row>
        <row r="14">
          <cell r="B14">
            <v>910</v>
          </cell>
          <cell r="C14" t="str">
            <v>Eagle County Schools</v>
          </cell>
          <cell r="D14">
            <v>15</v>
          </cell>
        </row>
        <row r="15">
          <cell r="B15">
            <v>120</v>
          </cell>
          <cell r="C15" t="str">
            <v>Englewood Schools (Arapahoe District 1)</v>
          </cell>
          <cell r="D15">
            <v>12</v>
          </cell>
        </row>
        <row r="16">
          <cell r="B16">
            <v>1360</v>
          </cell>
          <cell r="C16" t="str">
            <v>Gunnison RE 1J</v>
          </cell>
          <cell r="D16">
            <v>4</v>
          </cell>
        </row>
        <row r="17">
          <cell r="B17">
            <v>1390</v>
          </cell>
          <cell r="C17" t="str">
            <v>Huerfano RE1</v>
          </cell>
          <cell r="D17">
            <v>1</v>
          </cell>
        </row>
        <row r="18">
          <cell r="B18">
            <v>1440</v>
          </cell>
          <cell r="C18" t="str">
            <v>Kiowa County District</v>
          </cell>
          <cell r="D18">
            <v>5</v>
          </cell>
        </row>
        <row r="19">
          <cell r="B19">
            <v>1510</v>
          </cell>
          <cell r="C19" t="str">
            <v>Lake County School District R-1</v>
          </cell>
          <cell r="D19">
            <v>8</v>
          </cell>
        </row>
        <row r="20">
          <cell r="B20">
            <v>290</v>
          </cell>
          <cell r="C20" t="str">
            <v>Las Animas</v>
          </cell>
          <cell r="D20">
            <v>12</v>
          </cell>
        </row>
        <row r="21">
          <cell r="B21">
            <v>1790</v>
          </cell>
          <cell r="C21" t="str">
            <v>Limon RE-4J</v>
          </cell>
          <cell r="D21">
            <v>6</v>
          </cell>
        </row>
        <row r="22">
          <cell r="B22">
            <v>140</v>
          </cell>
          <cell r="C22" t="str">
            <v>Littleton Public Schools</v>
          </cell>
          <cell r="D22">
            <v>17</v>
          </cell>
        </row>
        <row r="23">
          <cell r="B23">
            <v>2070</v>
          </cell>
          <cell r="C23" t="str">
            <v>Mancos School District</v>
          </cell>
          <cell r="D23">
            <v>2</v>
          </cell>
        </row>
        <row r="24">
          <cell r="B24">
            <v>10</v>
          </cell>
          <cell r="C24" t="str">
            <v>Mapleton Public Schools</v>
          </cell>
          <cell r="D24">
            <v>16</v>
          </cell>
        </row>
        <row r="25">
          <cell r="B25">
            <v>2020</v>
          </cell>
          <cell r="C25" t="str">
            <v>Moffat County School District</v>
          </cell>
          <cell r="D25">
            <v>14</v>
          </cell>
        </row>
        <row r="26">
          <cell r="B26">
            <v>2790</v>
          </cell>
          <cell r="C26" t="str">
            <v>Mountain Valley RE-1</v>
          </cell>
          <cell r="D26">
            <v>5</v>
          </cell>
        </row>
        <row r="27">
          <cell r="B27">
            <v>2610</v>
          </cell>
          <cell r="C27" t="str">
            <v>Park County RE-2</v>
          </cell>
          <cell r="D27">
            <v>2</v>
          </cell>
        </row>
        <row r="28">
          <cell r="B28">
            <v>1990</v>
          </cell>
          <cell r="C28" t="str">
            <v>Plateau Valley 50</v>
          </cell>
          <cell r="D28">
            <v>8</v>
          </cell>
        </row>
        <row r="29">
          <cell r="B29">
            <v>1550</v>
          </cell>
          <cell r="C29" t="str">
            <v>Poudre School District</v>
          </cell>
          <cell r="D29">
            <v>31</v>
          </cell>
        </row>
        <row r="30">
          <cell r="B30">
            <v>2690</v>
          </cell>
          <cell r="C30" t="str">
            <v>Pueblo City Schools District No. 60</v>
          </cell>
          <cell r="D30">
            <v>182</v>
          </cell>
        </row>
        <row r="31">
          <cell r="B31">
            <v>2590</v>
          </cell>
          <cell r="C31" t="str">
            <v>Ridgway</v>
          </cell>
          <cell r="D31">
            <v>2</v>
          </cell>
        </row>
        <row r="32">
          <cell r="B32">
            <v>1180</v>
          </cell>
          <cell r="C32" t="str">
            <v>Roaring Fork School District Re1</v>
          </cell>
          <cell r="D32">
            <v>5</v>
          </cell>
        </row>
        <row r="33">
          <cell r="B33">
            <v>500</v>
          </cell>
          <cell r="C33" t="str">
            <v>Salida R32j</v>
          </cell>
          <cell r="D33">
            <v>8</v>
          </cell>
        </row>
        <row r="34">
          <cell r="B34">
            <v>123</v>
          </cell>
          <cell r="C34" t="str">
            <v>Sheridan School District</v>
          </cell>
          <cell r="D34">
            <v>40</v>
          </cell>
        </row>
        <row r="35">
          <cell r="B35">
            <v>250</v>
          </cell>
          <cell r="C35" t="str">
            <v>Springfield RE-4</v>
          </cell>
          <cell r="D35">
            <v>1</v>
          </cell>
        </row>
        <row r="36">
          <cell r="B36">
            <v>3000</v>
          </cell>
          <cell r="C36" t="str">
            <v>Summit School District</v>
          </cell>
          <cell r="D36">
            <v>11</v>
          </cell>
        </row>
        <row r="37">
          <cell r="B37">
            <v>2515</v>
          </cell>
          <cell r="C37" t="str">
            <v>Wiggins School District RE 50 J</v>
          </cell>
          <cell r="D37">
            <v>10</v>
          </cell>
        </row>
      </sheetData>
      <sheetData sheetId="6">
        <row r="1">
          <cell r="A1" t="str">
            <v>District Code</v>
          </cell>
          <cell r="B1" t="str">
            <v xml:space="preserve">District Code (unformatted) </v>
          </cell>
          <cell r="C1" t="str">
            <v>COUNTY</v>
          </cell>
          <cell r="D1" t="str">
            <v>DISTRICT</v>
          </cell>
          <cell r="F1" t="str">
            <v>2018-19 ECARE Base Preschool Half-Day Slot Allocation</v>
          </cell>
          <cell r="G1" t="str">
            <v>2018-19 ECARE  Base Kindergarten Slot Allocation</v>
          </cell>
          <cell r="H1" t="str">
            <v>2018 Expansion PK</v>
          </cell>
          <cell r="I1" t="str">
            <v>2018 Expansion K</v>
          </cell>
          <cell r="J1" t="str">
            <v>NEW 18-19 PK ECARE Slot Allocation</v>
          </cell>
          <cell r="K1" t="str">
            <v>NEW 18-19 K ECARE Slot Allocation</v>
          </cell>
        </row>
        <row r="2">
          <cell r="A2">
            <v>10</v>
          </cell>
          <cell r="B2" t="str">
            <v>0010</v>
          </cell>
          <cell r="C2" t="str">
            <v>ADAMS</v>
          </cell>
          <cell r="D2" t="str">
            <v>MAPLETON 1</v>
          </cell>
          <cell r="F2">
            <v>12</v>
          </cell>
          <cell r="G2">
            <v>0</v>
          </cell>
          <cell r="H2">
            <v>40</v>
          </cell>
          <cell r="I2">
            <v>0</v>
          </cell>
          <cell r="J2">
            <v>52</v>
          </cell>
          <cell r="K2">
            <v>0</v>
          </cell>
        </row>
        <row r="3">
          <cell r="A3">
            <v>20</v>
          </cell>
          <cell r="B3" t="str">
            <v>0020</v>
          </cell>
          <cell r="C3" t="str">
            <v>ADAMS</v>
          </cell>
          <cell r="D3" t="str">
            <v>ADAMS 12 FIVE STAR SCHOOLS</v>
          </cell>
          <cell r="F3">
            <v>151</v>
          </cell>
          <cell r="G3">
            <v>0</v>
          </cell>
          <cell r="H3">
            <v>0</v>
          </cell>
          <cell r="I3">
            <v>0</v>
          </cell>
          <cell r="J3">
            <v>151</v>
          </cell>
          <cell r="K3">
            <v>0</v>
          </cell>
        </row>
        <row r="4">
          <cell r="A4">
            <v>30</v>
          </cell>
          <cell r="B4" t="str">
            <v>0030</v>
          </cell>
          <cell r="C4" t="str">
            <v>ADAMS</v>
          </cell>
          <cell r="D4" t="str">
            <v>ADAMS COUNTY 14</v>
          </cell>
          <cell r="F4">
            <v>8</v>
          </cell>
          <cell r="G4">
            <v>329</v>
          </cell>
          <cell r="H4">
            <v>0</v>
          </cell>
          <cell r="I4">
            <v>25</v>
          </cell>
          <cell r="J4">
            <v>8</v>
          </cell>
          <cell r="K4">
            <v>354</v>
          </cell>
        </row>
        <row r="5">
          <cell r="A5">
            <v>40</v>
          </cell>
          <cell r="B5" t="str">
            <v>0040</v>
          </cell>
          <cell r="C5" t="str">
            <v>ADAMS</v>
          </cell>
          <cell r="D5" t="str">
            <v>SCHOOL DISTRICT 27J</v>
          </cell>
          <cell r="F5">
            <v>0</v>
          </cell>
          <cell r="G5">
            <v>335</v>
          </cell>
          <cell r="H5">
            <v>53</v>
          </cell>
          <cell r="I5">
            <v>0</v>
          </cell>
          <cell r="J5">
            <v>53</v>
          </cell>
          <cell r="K5">
            <v>335</v>
          </cell>
        </row>
        <row r="6">
          <cell r="A6">
            <v>50</v>
          </cell>
          <cell r="B6" t="str">
            <v>0050</v>
          </cell>
          <cell r="C6" t="str">
            <v>ADAMS</v>
          </cell>
          <cell r="D6" t="str">
            <v>BENNETT 29J</v>
          </cell>
          <cell r="F6"/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60</v>
          </cell>
          <cell r="B7" t="str">
            <v>0060</v>
          </cell>
          <cell r="C7" t="str">
            <v>ADAMS</v>
          </cell>
          <cell r="D7" t="str">
            <v>STRASBURG 31J</v>
          </cell>
          <cell r="F7"/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70</v>
          </cell>
          <cell r="B8" t="str">
            <v>0070</v>
          </cell>
          <cell r="C8" t="str">
            <v>ADAMS</v>
          </cell>
          <cell r="D8" t="str">
            <v>WESTMINSTER PUBLIC SCHOOLS</v>
          </cell>
          <cell r="F8">
            <v>100</v>
          </cell>
          <cell r="G8">
            <v>540</v>
          </cell>
          <cell r="H8">
            <v>0</v>
          </cell>
          <cell r="I8">
            <v>0</v>
          </cell>
          <cell r="J8">
            <v>100</v>
          </cell>
          <cell r="K8">
            <v>540</v>
          </cell>
        </row>
        <row r="9">
          <cell r="A9">
            <v>100</v>
          </cell>
          <cell r="B9" t="str">
            <v>0100</v>
          </cell>
          <cell r="C9" t="str">
            <v>ALAMOSA</v>
          </cell>
          <cell r="D9" t="str">
            <v>ALAMOSA RE-11J</v>
          </cell>
          <cell r="F9">
            <v>6</v>
          </cell>
          <cell r="G9">
            <v>0</v>
          </cell>
          <cell r="H9">
            <v>10</v>
          </cell>
          <cell r="I9">
            <v>0</v>
          </cell>
          <cell r="J9">
            <v>16</v>
          </cell>
          <cell r="K9">
            <v>0</v>
          </cell>
        </row>
        <row r="10">
          <cell r="A10">
            <v>110</v>
          </cell>
          <cell r="B10" t="str">
            <v>0110</v>
          </cell>
          <cell r="C10" t="str">
            <v>ALAMOSA</v>
          </cell>
          <cell r="D10" t="str">
            <v>SANGRE DE CRISTO RE-22J</v>
          </cell>
          <cell r="F10"/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120</v>
          </cell>
          <cell r="B11" t="str">
            <v>0120</v>
          </cell>
          <cell r="C11" t="str">
            <v>ARAPAHOE</v>
          </cell>
          <cell r="D11" t="str">
            <v>ENGLEWOOD 1</v>
          </cell>
          <cell r="F11">
            <v>0</v>
          </cell>
          <cell r="G11">
            <v>62</v>
          </cell>
          <cell r="H11">
            <v>0</v>
          </cell>
          <cell r="I11">
            <v>0</v>
          </cell>
          <cell r="J11">
            <v>0</v>
          </cell>
          <cell r="K11">
            <v>62</v>
          </cell>
        </row>
        <row r="12">
          <cell r="A12">
            <v>123</v>
          </cell>
          <cell r="B12" t="str">
            <v>0123</v>
          </cell>
          <cell r="C12" t="str">
            <v>ARAPAHOE</v>
          </cell>
          <cell r="D12" t="str">
            <v>SHERIDAN 2</v>
          </cell>
          <cell r="F12">
            <v>0</v>
          </cell>
          <cell r="G12">
            <v>17</v>
          </cell>
          <cell r="H12">
            <v>0</v>
          </cell>
          <cell r="I12">
            <v>0</v>
          </cell>
          <cell r="J12">
            <v>0</v>
          </cell>
          <cell r="K12">
            <v>17</v>
          </cell>
        </row>
        <row r="13">
          <cell r="A13">
            <v>130</v>
          </cell>
          <cell r="B13" t="str">
            <v>0130</v>
          </cell>
          <cell r="C13" t="str">
            <v>ARAPAHOE</v>
          </cell>
          <cell r="D13" t="str">
            <v>CHERRY CREEK 5</v>
          </cell>
          <cell r="F13">
            <v>125</v>
          </cell>
          <cell r="G13">
            <v>0</v>
          </cell>
          <cell r="H13">
            <v>0</v>
          </cell>
          <cell r="I13">
            <v>0</v>
          </cell>
          <cell r="J13">
            <v>125</v>
          </cell>
          <cell r="K13">
            <v>0</v>
          </cell>
        </row>
        <row r="14">
          <cell r="A14">
            <v>140</v>
          </cell>
          <cell r="B14" t="str">
            <v>0140</v>
          </cell>
          <cell r="C14" t="str">
            <v>ARAPAHOE</v>
          </cell>
          <cell r="D14" t="str">
            <v>LITTLETON 6</v>
          </cell>
          <cell r="F14"/>
          <cell r="H14">
            <v>24</v>
          </cell>
          <cell r="I14">
            <v>0</v>
          </cell>
          <cell r="J14">
            <v>24</v>
          </cell>
          <cell r="K14">
            <v>0</v>
          </cell>
        </row>
        <row r="15">
          <cell r="A15">
            <v>170</v>
          </cell>
          <cell r="B15" t="str">
            <v>0170</v>
          </cell>
          <cell r="C15" t="str">
            <v>ARAPAHOE</v>
          </cell>
          <cell r="D15" t="str">
            <v>DEER TRAIL 26J</v>
          </cell>
          <cell r="F15"/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180</v>
          </cell>
          <cell r="B16" t="str">
            <v>0180</v>
          </cell>
          <cell r="C16" t="str">
            <v>ARAPAHOE</v>
          </cell>
          <cell r="D16" t="str">
            <v>ADAMS-ARAPAHOE 28J</v>
          </cell>
          <cell r="F16">
            <v>289</v>
          </cell>
          <cell r="G16">
            <v>0</v>
          </cell>
          <cell r="H16">
            <v>211</v>
          </cell>
          <cell r="I16">
            <v>0</v>
          </cell>
          <cell r="J16">
            <v>500</v>
          </cell>
          <cell r="K16">
            <v>0</v>
          </cell>
        </row>
        <row r="17">
          <cell r="A17">
            <v>190</v>
          </cell>
          <cell r="B17" t="str">
            <v>0190</v>
          </cell>
          <cell r="C17" t="str">
            <v>ARAPAHOE</v>
          </cell>
          <cell r="D17" t="str">
            <v>BYERS 32J</v>
          </cell>
          <cell r="F17"/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220</v>
          </cell>
          <cell r="B18" t="str">
            <v>0220</v>
          </cell>
          <cell r="C18" t="str">
            <v>ARCHULETA</v>
          </cell>
          <cell r="D18" t="str">
            <v>ARCHULETA COUNTY 50 JT</v>
          </cell>
          <cell r="F18">
            <v>0</v>
          </cell>
          <cell r="G18">
            <v>23</v>
          </cell>
          <cell r="H18">
            <v>0</v>
          </cell>
          <cell r="I18">
            <v>0</v>
          </cell>
          <cell r="J18">
            <v>0</v>
          </cell>
          <cell r="K18">
            <v>23</v>
          </cell>
        </row>
        <row r="19">
          <cell r="A19">
            <v>230</v>
          </cell>
          <cell r="B19" t="str">
            <v>0230</v>
          </cell>
          <cell r="C19" t="str">
            <v>BACA</v>
          </cell>
          <cell r="D19" t="str">
            <v>WALSH RE-1</v>
          </cell>
          <cell r="F19"/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240</v>
          </cell>
          <cell r="B20" t="str">
            <v>0240</v>
          </cell>
          <cell r="C20" t="str">
            <v>BACA</v>
          </cell>
          <cell r="D20" t="str">
            <v>PRITCHETT RE-3</v>
          </cell>
          <cell r="F20"/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250</v>
          </cell>
          <cell r="B21" t="str">
            <v>0250</v>
          </cell>
          <cell r="C21" t="str">
            <v>BACA</v>
          </cell>
          <cell r="D21" t="str">
            <v>SPRINGFIELD RE-4</v>
          </cell>
          <cell r="F21"/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260</v>
          </cell>
          <cell r="B22" t="str">
            <v>0260</v>
          </cell>
          <cell r="C22" t="str">
            <v>BACA</v>
          </cell>
          <cell r="D22" t="str">
            <v>VILAS RE-5</v>
          </cell>
          <cell r="F22"/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270</v>
          </cell>
          <cell r="B23" t="str">
            <v>0270</v>
          </cell>
          <cell r="C23" t="str">
            <v>BACA</v>
          </cell>
          <cell r="D23" t="str">
            <v>CAMPO RE-6</v>
          </cell>
          <cell r="F23"/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290</v>
          </cell>
          <cell r="B24" t="str">
            <v>0290</v>
          </cell>
          <cell r="C24" t="str">
            <v>BENT</v>
          </cell>
          <cell r="D24" t="str">
            <v>LAS ANIMAS RE-1</v>
          </cell>
          <cell r="F24"/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310</v>
          </cell>
          <cell r="B25" t="str">
            <v>0310</v>
          </cell>
          <cell r="C25" t="str">
            <v>BENT</v>
          </cell>
          <cell r="D25" t="str">
            <v>MC CLAVE RE-2</v>
          </cell>
          <cell r="F25"/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470</v>
          </cell>
          <cell r="B26" t="str">
            <v>0470</v>
          </cell>
          <cell r="C26" t="str">
            <v>BOULDER</v>
          </cell>
          <cell r="D26" t="str">
            <v>ST VRAIN VALLEY RE 1J</v>
          </cell>
          <cell r="F26">
            <v>150</v>
          </cell>
          <cell r="G26">
            <v>0</v>
          </cell>
          <cell r="H26">
            <v>0</v>
          </cell>
          <cell r="I26">
            <v>0</v>
          </cell>
          <cell r="J26">
            <v>150</v>
          </cell>
          <cell r="K26">
            <v>0</v>
          </cell>
        </row>
        <row r="27">
          <cell r="A27">
            <v>480</v>
          </cell>
          <cell r="B27" t="str">
            <v>0480</v>
          </cell>
          <cell r="C27" t="str">
            <v>BOULDER</v>
          </cell>
          <cell r="D27" t="str">
            <v>BOULDER VALLEY RE 2</v>
          </cell>
          <cell r="F27">
            <v>25</v>
          </cell>
          <cell r="G27">
            <v>66</v>
          </cell>
          <cell r="H27">
            <v>0</v>
          </cell>
          <cell r="I27">
            <v>55</v>
          </cell>
          <cell r="J27">
            <v>25</v>
          </cell>
          <cell r="K27">
            <v>121</v>
          </cell>
        </row>
        <row r="28">
          <cell r="A28">
            <v>490</v>
          </cell>
          <cell r="B28" t="str">
            <v>0490</v>
          </cell>
          <cell r="C28" t="str">
            <v>CHAFFEE</v>
          </cell>
          <cell r="D28" t="str">
            <v>BUENA VISTA R-31</v>
          </cell>
          <cell r="F28"/>
          <cell r="H28">
            <v>15</v>
          </cell>
          <cell r="I28">
            <v>15</v>
          </cell>
          <cell r="J28">
            <v>15</v>
          </cell>
          <cell r="K28">
            <v>15</v>
          </cell>
        </row>
        <row r="29">
          <cell r="A29">
            <v>500</v>
          </cell>
          <cell r="B29" t="str">
            <v>0500</v>
          </cell>
          <cell r="C29" t="str">
            <v>CHAFFEE</v>
          </cell>
          <cell r="D29" t="str">
            <v>SALIDA R-32</v>
          </cell>
          <cell r="F29"/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510</v>
          </cell>
          <cell r="B30" t="str">
            <v>0510</v>
          </cell>
          <cell r="C30" t="str">
            <v>CHEYENNE</v>
          </cell>
          <cell r="D30" t="str">
            <v>KIT CARSON R-1</v>
          </cell>
          <cell r="F30"/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520</v>
          </cell>
          <cell r="B31" t="str">
            <v>0520</v>
          </cell>
          <cell r="C31" t="str">
            <v>CHEYENNE</v>
          </cell>
          <cell r="D31" t="str">
            <v>CHEYENNE COUNTY RE-5</v>
          </cell>
          <cell r="F31"/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540</v>
          </cell>
          <cell r="B32" t="str">
            <v>0540</v>
          </cell>
          <cell r="C32" t="str">
            <v>CLEAR CREEK</v>
          </cell>
          <cell r="D32" t="str">
            <v>CLEAR CREEK RE-1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A33">
            <v>550</v>
          </cell>
          <cell r="B33" t="str">
            <v>0550</v>
          </cell>
          <cell r="C33" t="str">
            <v>CONEJOS</v>
          </cell>
          <cell r="D33" t="str">
            <v>NORTH CONEJOS RE-1J</v>
          </cell>
          <cell r="F33">
            <v>0</v>
          </cell>
          <cell r="G33">
            <v>10</v>
          </cell>
          <cell r="H33">
            <v>0</v>
          </cell>
          <cell r="I33">
            <v>0</v>
          </cell>
          <cell r="J33">
            <v>0</v>
          </cell>
          <cell r="K33">
            <v>10</v>
          </cell>
        </row>
        <row r="34">
          <cell r="A34">
            <v>560</v>
          </cell>
          <cell r="B34" t="str">
            <v>0560</v>
          </cell>
          <cell r="C34" t="str">
            <v>CONEJOS</v>
          </cell>
          <cell r="D34" t="str">
            <v>SANFORD 6J</v>
          </cell>
          <cell r="F34">
            <v>0</v>
          </cell>
          <cell r="G34">
            <v>12</v>
          </cell>
          <cell r="H34">
            <v>0</v>
          </cell>
          <cell r="I34">
            <v>0</v>
          </cell>
          <cell r="J34">
            <v>0</v>
          </cell>
          <cell r="K34">
            <v>12</v>
          </cell>
        </row>
        <row r="35">
          <cell r="A35">
            <v>580</v>
          </cell>
          <cell r="B35" t="str">
            <v>0580</v>
          </cell>
          <cell r="C35" t="str">
            <v>CONEJOS</v>
          </cell>
          <cell r="D35" t="str">
            <v>SOUTH CONEJOS RE-10</v>
          </cell>
          <cell r="F35"/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640</v>
          </cell>
          <cell r="B36" t="str">
            <v>0640</v>
          </cell>
          <cell r="C36" t="str">
            <v>COSTILLA</v>
          </cell>
          <cell r="D36" t="str">
            <v>CENTENNIAL R-1</v>
          </cell>
          <cell r="F36">
            <v>0</v>
          </cell>
          <cell r="G36">
            <v>14</v>
          </cell>
          <cell r="H36">
            <v>0</v>
          </cell>
          <cell r="I36">
            <v>0</v>
          </cell>
          <cell r="J36">
            <v>0</v>
          </cell>
          <cell r="K36">
            <v>14</v>
          </cell>
        </row>
        <row r="37">
          <cell r="A37">
            <v>740</v>
          </cell>
          <cell r="B37" t="str">
            <v>0740</v>
          </cell>
          <cell r="C37" t="str">
            <v>COSTILLA</v>
          </cell>
          <cell r="D37" t="str">
            <v>SIERRA GRANDE R-30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7</v>
          </cell>
        </row>
        <row r="38">
          <cell r="A38">
            <v>770</v>
          </cell>
          <cell r="B38" t="str">
            <v>0770</v>
          </cell>
          <cell r="C38" t="str">
            <v>CROWLEY</v>
          </cell>
          <cell r="D38" t="str">
            <v>CROWLEY COUNTY RE-1-J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860</v>
          </cell>
          <cell r="B39" t="str">
            <v>0860</v>
          </cell>
          <cell r="C39" t="str">
            <v>CUSTER</v>
          </cell>
          <cell r="D39" t="str">
            <v>CUSTER COUNTY SCHOOL DISTRICT C-1</v>
          </cell>
          <cell r="F39">
            <v>0</v>
          </cell>
          <cell r="G39">
            <v>7</v>
          </cell>
          <cell r="H39">
            <v>0</v>
          </cell>
          <cell r="I39">
            <v>0</v>
          </cell>
          <cell r="J39">
            <v>0</v>
          </cell>
          <cell r="K39">
            <v>7</v>
          </cell>
        </row>
        <row r="40">
          <cell r="A40">
            <v>870</v>
          </cell>
          <cell r="B40" t="str">
            <v>0870</v>
          </cell>
          <cell r="C40" t="str">
            <v>DELTA</v>
          </cell>
          <cell r="D40" t="str">
            <v>DELTA COUNTY 50(J)</v>
          </cell>
          <cell r="F40">
            <v>0</v>
          </cell>
          <cell r="G40">
            <v>44</v>
          </cell>
          <cell r="H40">
            <v>0</v>
          </cell>
          <cell r="I40">
            <v>15</v>
          </cell>
          <cell r="J40">
            <v>0</v>
          </cell>
          <cell r="K40">
            <v>59</v>
          </cell>
        </row>
        <row r="41">
          <cell r="A41">
            <v>880</v>
          </cell>
          <cell r="B41" t="str">
            <v>0880</v>
          </cell>
          <cell r="C41" t="str">
            <v>DENVER</v>
          </cell>
          <cell r="D41" t="str">
            <v>DENVER COUNTY 1</v>
          </cell>
          <cell r="F41">
            <v>341</v>
          </cell>
          <cell r="G41">
            <v>1700</v>
          </cell>
          <cell r="H41">
            <v>117</v>
          </cell>
          <cell r="I41">
            <v>0</v>
          </cell>
          <cell r="J41">
            <v>458</v>
          </cell>
          <cell r="K41">
            <v>1700</v>
          </cell>
        </row>
        <row r="42">
          <cell r="A42">
            <v>890</v>
          </cell>
          <cell r="B42" t="str">
            <v>0890</v>
          </cell>
          <cell r="C42" t="str">
            <v>DOLORES</v>
          </cell>
          <cell r="D42" t="str">
            <v>DOLORES COUNTY RE NO.2</v>
          </cell>
          <cell r="F42"/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900</v>
          </cell>
          <cell r="B43" t="str">
            <v>0900</v>
          </cell>
          <cell r="C43" t="str">
            <v>DOUGLAS</v>
          </cell>
          <cell r="D43" t="str">
            <v>DOUGLAS COUNTY RE 1</v>
          </cell>
          <cell r="F43">
            <v>56</v>
          </cell>
          <cell r="G43">
            <v>0</v>
          </cell>
          <cell r="H43">
            <v>0</v>
          </cell>
          <cell r="I43">
            <v>0</v>
          </cell>
          <cell r="J43">
            <v>56</v>
          </cell>
          <cell r="K43">
            <v>0</v>
          </cell>
        </row>
        <row r="44">
          <cell r="A44">
            <v>910</v>
          </cell>
          <cell r="B44" t="str">
            <v>0910</v>
          </cell>
          <cell r="C44" t="str">
            <v>EAGLE</v>
          </cell>
          <cell r="D44" t="str">
            <v>EAGLE COUNTY RE 50</v>
          </cell>
          <cell r="F44">
            <v>0</v>
          </cell>
          <cell r="G44">
            <v>20</v>
          </cell>
          <cell r="H44">
            <v>10</v>
          </cell>
          <cell r="I44">
            <v>0</v>
          </cell>
          <cell r="J44">
            <v>10</v>
          </cell>
          <cell r="K44">
            <v>20</v>
          </cell>
        </row>
        <row r="45">
          <cell r="A45">
            <v>920</v>
          </cell>
          <cell r="B45" t="str">
            <v>0920</v>
          </cell>
          <cell r="C45" t="str">
            <v>ELBERT</v>
          </cell>
          <cell r="D45" t="str">
            <v>ELIZABETH C-1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930</v>
          </cell>
          <cell r="B46" t="str">
            <v>0930</v>
          </cell>
          <cell r="C46" t="str">
            <v>ELBERT</v>
          </cell>
          <cell r="D46" t="str">
            <v>KIOWA C-2</v>
          </cell>
          <cell r="F46"/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940</v>
          </cell>
          <cell r="B47" t="str">
            <v>0940</v>
          </cell>
          <cell r="C47" t="str">
            <v>ELBERT</v>
          </cell>
          <cell r="D47" t="str">
            <v>BIG SANDY 100J</v>
          </cell>
          <cell r="F47"/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950</v>
          </cell>
          <cell r="B48" t="str">
            <v>0950</v>
          </cell>
          <cell r="C48" t="str">
            <v>ELBERT</v>
          </cell>
          <cell r="D48" t="str">
            <v>ELBERT 200</v>
          </cell>
          <cell r="F48">
            <v>0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2</v>
          </cell>
        </row>
        <row r="49">
          <cell r="A49">
            <v>960</v>
          </cell>
          <cell r="B49" t="str">
            <v>0960</v>
          </cell>
          <cell r="C49" t="str">
            <v>ELBERT</v>
          </cell>
          <cell r="D49" t="str">
            <v>AGATE 300</v>
          </cell>
          <cell r="F49"/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970</v>
          </cell>
          <cell r="B50" t="str">
            <v>0970</v>
          </cell>
          <cell r="C50" t="str">
            <v>EL PASO</v>
          </cell>
          <cell r="D50" t="str">
            <v>CALHAN RJ-1</v>
          </cell>
          <cell r="F50"/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980</v>
          </cell>
          <cell r="B51" t="str">
            <v>0980</v>
          </cell>
          <cell r="C51" t="str">
            <v>EL PASO</v>
          </cell>
          <cell r="D51" t="str">
            <v>HARRISON 2</v>
          </cell>
          <cell r="F51">
            <v>32</v>
          </cell>
          <cell r="G51">
            <v>92</v>
          </cell>
          <cell r="H51">
            <v>32</v>
          </cell>
          <cell r="I51">
            <v>0</v>
          </cell>
          <cell r="J51">
            <v>64</v>
          </cell>
          <cell r="K51">
            <v>92</v>
          </cell>
        </row>
        <row r="52">
          <cell r="A52">
            <v>990</v>
          </cell>
          <cell r="B52" t="str">
            <v>0990</v>
          </cell>
          <cell r="C52" t="str">
            <v>EL PASO</v>
          </cell>
          <cell r="D52" t="str">
            <v>WIDEFIELD 3</v>
          </cell>
          <cell r="F52">
            <v>56</v>
          </cell>
          <cell r="G52">
            <v>0</v>
          </cell>
          <cell r="H52">
            <v>0</v>
          </cell>
          <cell r="I52">
            <v>0</v>
          </cell>
          <cell r="J52">
            <v>56</v>
          </cell>
          <cell r="K52">
            <v>0</v>
          </cell>
        </row>
        <row r="53">
          <cell r="A53">
            <v>1000</v>
          </cell>
          <cell r="B53" t="str">
            <v>1000</v>
          </cell>
          <cell r="C53" t="str">
            <v>EL PASO</v>
          </cell>
          <cell r="D53" t="str">
            <v>FOUNTAIN 8</v>
          </cell>
          <cell r="F53">
            <v>144</v>
          </cell>
          <cell r="G53">
            <v>0</v>
          </cell>
          <cell r="H53">
            <v>52</v>
          </cell>
          <cell r="I53">
            <v>0</v>
          </cell>
          <cell r="J53">
            <v>196</v>
          </cell>
          <cell r="K53">
            <v>0</v>
          </cell>
        </row>
        <row r="54">
          <cell r="A54">
            <v>1010</v>
          </cell>
          <cell r="B54" t="str">
            <v>1010</v>
          </cell>
          <cell r="C54" t="str">
            <v>EL PASO</v>
          </cell>
          <cell r="D54" t="str">
            <v>COLORADO SPRINGS 11</v>
          </cell>
          <cell r="F54">
            <v>28</v>
          </cell>
          <cell r="G54">
            <v>0</v>
          </cell>
          <cell r="H54">
            <v>0</v>
          </cell>
          <cell r="I54">
            <v>0</v>
          </cell>
          <cell r="J54">
            <v>28</v>
          </cell>
          <cell r="K54">
            <v>0</v>
          </cell>
        </row>
        <row r="55">
          <cell r="A55">
            <v>1020</v>
          </cell>
          <cell r="B55" t="str">
            <v>1020</v>
          </cell>
          <cell r="C55" t="str">
            <v>EL PASO</v>
          </cell>
          <cell r="D55" t="str">
            <v>CHEYENNE MOUNTAIN 12</v>
          </cell>
          <cell r="F55">
            <v>12</v>
          </cell>
          <cell r="G55">
            <v>0</v>
          </cell>
          <cell r="H55">
            <v>0</v>
          </cell>
          <cell r="I55">
            <v>0</v>
          </cell>
          <cell r="J55">
            <v>12</v>
          </cell>
          <cell r="K55">
            <v>0</v>
          </cell>
        </row>
        <row r="56">
          <cell r="A56">
            <v>1030</v>
          </cell>
          <cell r="B56" t="str">
            <v>1030</v>
          </cell>
          <cell r="C56" t="str">
            <v>EL PASO</v>
          </cell>
          <cell r="D56" t="str">
            <v>MANITOU SPRINGS 14</v>
          </cell>
          <cell r="F56">
            <v>10</v>
          </cell>
          <cell r="G56">
            <v>15</v>
          </cell>
          <cell r="H56">
            <v>0</v>
          </cell>
          <cell r="I56">
            <v>0</v>
          </cell>
          <cell r="J56">
            <v>10</v>
          </cell>
          <cell r="K56">
            <v>15</v>
          </cell>
        </row>
        <row r="57">
          <cell r="A57">
            <v>1040</v>
          </cell>
          <cell r="B57" t="str">
            <v>1040</v>
          </cell>
          <cell r="C57" t="str">
            <v>EL PASO</v>
          </cell>
          <cell r="D57" t="str">
            <v>ACADEMY 20</v>
          </cell>
          <cell r="F57"/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1050</v>
          </cell>
          <cell r="B58" t="str">
            <v>1050</v>
          </cell>
          <cell r="C58" t="str">
            <v>EL PASO</v>
          </cell>
          <cell r="D58" t="str">
            <v>ELLICOTT 22</v>
          </cell>
          <cell r="F58">
            <v>10</v>
          </cell>
          <cell r="G58">
            <v>10</v>
          </cell>
          <cell r="H58">
            <v>5</v>
          </cell>
          <cell r="I58">
            <v>10</v>
          </cell>
          <cell r="J58">
            <v>15</v>
          </cell>
          <cell r="K58">
            <v>20</v>
          </cell>
        </row>
        <row r="59">
          <cell r="A59">
            <v>1060</v>
          </cell>
          <cell r="B59" t="str">
            <v>1060</v>
          </cell>
          <cell r="C59" t="str">
            <v>EL PASO</v>
          </cell>
          <cell r="D59" t="str">
            <v>PEYTON 23 JT</v>
          </cell>
          <cell r="F59"/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1070</v>
          </cell>
          <cell r="B60" t="str">
            <v>1070</v>
          </cell>
          <cell r="C60" t="str">
            <v>EL PASO</v>
          </cell>
          <cell r="D60" t="str">
            <v>HANOVER 28</v>
          </cell>
          <cell r="F60"/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1080</v>
          </cell>
          <cell r="B61" t="str">
            <v>1080</v>
          </cell>
          <cell r="C61" t="str">
            <v>EL PASO</v>
          </cell>
          <cell r="D61" t="str">
            <v>LEWIS-PALMER 38</v>
          </cell>
          <cell r="F61"/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1110</v>
          </cell>
          <cell r="B62" t="str">
            <v>1110</v>
          </cell>
          <cell r="C62" t="str">
            <v>EL PASO</v>
          </cell>
          <cell r="D62" t="str">
            <v>FALCON 49</v>
          </cell>
          <cell r="F62"/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1120</v>
          </cell>
          <cell r="B63" t="str">
            <v>1120</v>
          </cell>
          <cell r="C63" t="str">
            <v>EL PASO</v>
          </cell>
          <cell r="D63" t="str">
            <v>EDISON 54 JT</v>
          </cell>
          <cell r="F63"/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1130</v>
          </cell>
          <cell r="B64" t="str">
            <v>1130</v>
          </cell>
          <cell r="C64" t="str">
            <v>EL PASO</v>
          </cell>
          <cell r="D64" t="str">
            <v>MIAMI YODER 60 JT</v>
          </cell>
          <cell r="F64"/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1140</v>
          </cell>
          <cell r="B65" t="str">
            <v>1140</v>
          </cell>
          <cell r="C65" t="str">
            <v>FREMONT</v>
          </cell>
          <cell r="D65" t="str">
            <v>CANON CITY RE-1</v>
          </cell>
          <cell r="F65">
            <v>0</v>
          </cell>
          <cell r="G65">
            <v>87</v>
          </cell>
          <cell r="H65">
            <v>0</v>
          </cell>
          <cell r="I65">
            <v>0</v>
          </cell>
          <cell r="J65">
            <v>0</v>
          </cell>
          <cell r="K65">
            <v>87</v>
          </cell>
        </row>
        <row r="66">
          <cell r="A66">
            <v>1150</v>
          </cell>
          <cell r="B66" t="str">
            <v>1150</v>
          </cell>
          <cell r="C66" t="str">
            <v>FREMONT</v>
          </cell>
          <cell r="D66" t="str">
            <v>FREMONT RE-2</v>
          </cell>
          <cell r="F66">
            <v>0</v>
          </cell>
          <cell r="G66">
            <v>5</v>
          </cell>
          <cell r="H66">
            <v>0</v>
          </cell>
          <cell r="I66">
            <v>0</v>
          </cell>
          <cell r="J66">
            <v>0</v>
          </cell>
          <cell r="K66">
            <v>5</v>
          </cell>
        </row>
        <row r="67">
          <cell r="A67">
            <v>1160</v>
          </cell>
          <cell r="B67" t="str">
            <v>1160</v>
          </cell>
          <cell r="C67" t="str">
            <v>FREMONT</v>
          </cell>
          <cell r="D67" t="str">
            <v>COTOPAXI RE-3</v>
          </cell>
          <cell r="F67">
            <v>0</v>
          </cell>
          <cell r="G67">
            <v>3</v>
          </cell>
          <cell r="H67">
            <v>0</v>
          </cell>
          <cell r="I67">
            <v>0</v>
          </cell>
          <cell r="J67">
            <v>0</v>
          </cell>
          <cell r="K67">
            <v>3</v>
          </cell>
        </row>
        <row r="68">
          <cell r="A68">
            <v>1180</v>
          </cell>
          <cell r="B68" t="str">
            <v>1180</v>
          </cell>
          <cell r="C68" t="str">
            <v>GARFIELD</v>
          </cell>
          <cell r="D68" t="str">
            <v>ROARING FORK RE-1</v>
          </cell>
          <cell r="F68">
            <v>0</v>
          </cell>
          <cell r="G68">
            <v>131</v>
          </cell>
          <cell r="H68">
            <v>10</v>
          </cell>
          <cell r="I68">
            <v>0</v>
          </cell>
          <cell r="J68">
            <v>10</v>
          </cell>
          <cell r="K68">
            <v>131</v>
          </cell>
        </row>
        <row r="69">
          <cell r="A69">
            <v>1195</v>
          </cell>
          <cell r="B69" t="str">
            <v>1195</v>
          </cell>
          <cell r="C69" t="str">
            <v>GARFIELD</v>
          </cell>
          <cell r="D69" t="str">
            <v>GARFIELD RE-2</v>
          </cell>
          <cell r="F69">
            <v>0</v>
          </cell>
          <cell r="G69">
            <v>30</v>
          </cell>
          <cell r="H69">
            <v>25</v>
          </cell>
          <cell r="I69">
            <v>82</v>
          </cell>
          <cell r="J69">
            <v>25</v>
          </cell>
          <cell r="K69">
            <v>112</v>
          </cell>
        </row>
        <row r="70">
          <cell r="A70">
            <v>1220</v>
          </cell>
          <cell r="B70" t="str">
            <v>1220</v>
          </cell>
          <cell r="C70" t="str">
            <v>GARFIELD</v>
          </cell>
          <cell r="D70" t="str">
            <v>GARFIELD 16</v>
          </cell>
          <cell r="F70">
            <v>0</v>
          </cell>
          <cell r="G70">
            <v>29</v>
          </cell>
          <cell r="H70">
            <v>0</v>
          </cell>
          <cell r="I70">
            <v>0</v>
          </cell>
          <cell r="J70">
            <v>0</v>
          </cell>
          <cell r="K70">
            <v>29</v>
          </cell>
        </row>
        <row r="71">
          <cell r="A71">
            <v>1330</v>
          </cell>
          <cell r="B71" t="str">
            <v>1330</v>
          </cell>
          <cell r="C71" t="str">
            <v>GILPIN</v>
          </cell>
          <cell r="D71" t="str">
            <v>GILPIN COUNTY RE-1</v>
          </cell>
          <cell r="F71"/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1340</v>
          </cell>
          <cell r="B72" t="str">
            <v>1340</v>
          </cell>
          <cell r="C72" t="str">
            <v>GRAND</v>
          </cell>
          <cell r="D72" t="str">
            <v>WEST GRAND 1-JT</v>
          </cell>
          <cell r="F72"/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1350</v>
          </cell>
          <cell r="B73" t="str">
            <v>1350</v>
          </cell>
          <cell r="C73" t="str">
            <v>GRAND</v>
          </cell>
          <cell r="D73" t="str">
            <v>EAST GRAND 2</v>
          </cell>
          <cell r="F73">
            <v>0</v>
          </cell>
          <cell r="G73">
            <v>9</v>
          </cell>
          <cell r="H73">
            <v>5</v>
          </cell>
          <cell r="I73">
            <v>0</v>
          </cell>
          <cell r="J73">
            <v>5</v>
          </cell>
          <cell r="K73">
            <v>9</v>
          </cell>
        </row>
        <row r="74">
          <cell r="A74">
            <v>1360</v>
          </cell>
          <cell r="B74" t="str">
            <v>1360</v>
          </cell>
          <cell r="C74" t="str">
            <v>GUNNISON</v>
          </cell>
          <cell r="D74" t="str">
            <v>GUNNISON WATERSHED RE1J</v>
          </cell>
          <cell r="F74">
            <v>0</v>
          </cell>
          <cell r="G74">
            <v>14</v>
          </cell>
          <cell r="H74">
            <v>4</v>
          </cell>
          <cell r="I74">
            <v>0</v>
          </cell>
          <cell r="J74">
            <v>4</v>
          </cell>
          <cell r="K74">
            <v>14</v>
          </cell>
        </row>
        <row r="75">
          <cell r="A75">
            <v>1380</v>
          </cell>
          <cell r="B75" t="str">
            <v>1380</v>
          </cell>
          <cell r="C75" t="str">
            <v>HINSDALE</v>
          </cell>
          <cell r="D75" t="str">
            <v>HINSDALE COUNTY RE 1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1</v>
          </cell>
        </row>
        <row r="76">
          <cell r="A76">
            <v>1390</v>
          </cell>
          <cell r="B76" t="str">
            <v>1390</v>
          </cell>
          <cell r="C76" t="str">
            <v>HUERFANO</v>
          </cell>
          <cell r="D76" t="str">
            <v>HUERFANO RE-1</v>
          </cell>
          <cell r="F76">
            <v>0</v>
          </cell>
          <cell r="G76">
            <v>11</v>
          </cell>
          <cell r="H76">
            <v>0</v>
          </cell>
          <cell r="I76">
            <v>0</v>
          </cell>
          <cell r="J76">
            <v>0</v>
          </cell>
          <cell r="K76">
            <v>11</v>
          </cell>
        </row>
        <row r="77">
          <cell r="A77">
            <v>1400</v>
          </cell>
          <cell r="B77" t="str">
            <v>1400</v>
          </cell>
          <cell r="C77" t="str">
            <v>HUERFANO</v>
          </cell>
          <cell r="D77" t="str">
            <v>LA VETA RE-2</v>
          </cell>
          <cell r="F77">
            <v>2</v>
          </cell>
          <cell r="G77">
            <v>0</v>
          </cell>
          <cell r="H77">
            <v>0</v>
          </cell>
          <cell r="I77">
            <v>0</v>
          </cell>
          <cell r="J77">
            <v>2</v>
          </cell>
          <cell r="K77">
            <v>0</v>
          </cell>
        </row>
        <row r="78">
          <cell r="A78">
            <v>1410</v>
          </cell>
          <cell r="B78" t="str">
            <v>1410</v>
          </cell>
          <cell r="C78" t="str">
            <v>JACKSON</v>
          </cell>
          <cell r="D78" t="str">
            <v xml:space="preserve">NORTH PARK R-1 </v>
          </cell>
          <cell r="F78"/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1420</v>
          </cell>
          <cell r="B79" t="str">
            <v>1420</v>
          </cell>
          <cell r="C79" t="str">
            <v>JEFFERSON115</v>
          </cell>
          <cell r="D79" t="str">
            <v>JEFFERSON COUNTY R-1</v>
          </cell>
          <cell r="F79">
            <v>183</v>
          </cell>
          <cell r="G79">
            <v>0</v>
          </cell>
          <cell r="H79">
            <v>32</v>
          </cell>
          <cell r="I79">
            <v>0</v>
          </cell>
          <cell r="J79">
            <v>215</v>
          </cell>
          <cell r="K79">
            <v>0</v>
          </cell>
        </row>
        <row r="80">
          <cell r="A80">
            <v>1430</v>
          </cell>
          <cell r="B80" t="str">
            <v>1430</v>
          </cell>
          <cell r="C80" t="str">
            <v>KIOWA</v>
          </cell>
          <cell r="D80" t="str">
            <v>EADS RE-1</v>
          </cell>
          <cell r="F80"/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1440</v>
          </cell>
          <cell r="B81" t="str">
            <v>1440</v>
          </cell>
          <cell r="C81" t="str">
            <v>KIOWA</v>
          </cell>
          <cell r="D81" t="str">
            <v>PLAINVIEW RE-2</v>
          </cell>
          <cell r="F81"/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1450</v>
          </cell>
          <cell r="B82" t="str">
            <v>1450</v>
          </cell>
          <cell r="C82" t="str">
            <v>KIT CARSON</v>
          </cell>
          <cell r="D82" t="str">
            <v>ARRIBA-FLAGLER C-20</v>
          </cell>
          <cell r="F82"/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1460</v>
          </cell>
          <cell r="B83" t="str">
            <v>1460</v>
          </cell>
          <cell r="C83" t="str">
            <v>KIT CARSON</v>
          </cell>
          <cell r="D83" t="str">
            <v>HI-PLAINS R-23</v>
          </cell>
          <cell r="F83"/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1480</v>
          </cell>
          <cell r="B84" t="str">
            <v>1480</v>
          </cell>
          <cell r="C84" t="str">
            <v>KIT CARSON</v>
          </cell>
          <cell r="D84" t="str">
            <v>STRATTON R-4</v>
          </cell>
          <cell r="F84"/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1490</v>
          </cell>
          <cell r="B85" t="str">
            <v>1490</v>
          </cell>
          <cell r="C85" t="str">
            <v>KIT CARSON</v>
          </cell>
          <cell r="D85" t="str">
            <v>BETHUNE R-5</v>
          </cell>
          <cell r="F85">
            <v>3</v>
          </cell>
          <cell r="G85">
            <v>2</v>
          </cell>
          <cell r="H85">
            <v>0</v>
          </cell>
          <cell r="I85">
            <v>0</v>
          </cell>
          <cell r="J85">
            <v>3</v>
          </cell>
          <cell r="K85">
            <v>2</v>
          </cell>
        </row>
        <row r="86">
          <cell r="A86">
            <v>1500</v>
          </cell>
          <cell r="B86" t="str">
            <v>1500</v>
          </cell>
          <cell r="C86" t="str">
            <v>KIT CARSON</v>
          </cell>
          <cell r="D86" t="str">
            <v>BURLINGTON RE-6J</v>
          </cell>
          <cell r="F86"/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1510</v>
          </cell>
          <cell r="B87" t="str">
            <v>1510</v>
          </cell>
          <cell r="C87" t="str">
            <v>LAKE</v>
          </cell>
          <cell r="D87" t="str">
            <v>LAKE COUNTY R-1</v>
          </cell>
          <cell r="F87"/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1520</v>
          </cell>
          <cell r="B88" t="str">
            <v>1520</v>
          </cell>
          <cell r="C88" t="str">
            <v>LA PLATA</v>
          </cell>
          <cell r="D88" t="str">
            <v>DURANGO 9-R</v>
          </cell>
          <cell r="F88">
            <v>0</v>
          </cell>
          <cell r="G88">
            <v>74</v>
          </cell>
          <cell r="H88">
            <v>0</v>
          </cell>
          <cell r="I88">
            <v>0</v>
          </cell>
          <cell r="J88">
            <v>0</v>
          </cell>
          <cell r="K88">
            <v>74</v>
          </cell>
        </row>
        <row r="89">
          <cell r="A89">
            <v>1530</v>
          </cell>
          <cell r="B89" t="str">
            <v>1530</v>
          </cell>
          <cell r="C89" t="str">
            <v>LA PLATA</v>
          </cell>
          <cell r="D89" t="str">
            <v>BAYFIELD 10 JT-R</v>
          </cell>
          <cell r="F89"/>
          <cell r="H89">
            <v>12</v>
          </cell>
          <cell r="I89">
            <v>0</v>
          </cell>
          <cell r="J89">
            <v>12</v>
          </cell>
          <cell r="K89">
            <v>0</v>
          </cell>
        </row>
        <row r="90">
          <cell r="A90">
            <v>1540</v>
          </cell>
          <cell r="B90" t="str">
            <v>1540</v>
          </cell>
          <cell r="C90" t="str">
            <v>LA PLATA</v>
          </cell>
          <cell r="D90" t="str">
            <v>IGNACIO 11 JT</v>
          </cell>
          <cell r="F90"/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1550</v>
          </cell>
          <cell r="B91" t="str">
            <v>1550</v>
          </cell>
          <cell r="C91" t="str">
            <v>LARIMER</v>
          </cell>
          <cell r="D91" t="str">
            <v>POUDRE R-1</v>
          </cell>
          <cell r="F91"/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1560</v>
          </cell>
          <cell r="B92" t="str">
            <v>1560</v>
          </cell>
          <cell r="C92" t="str">
            <v>LARIMER</v>
          </cell>
          <cell r="D92" t="str">
            <v>THOMPSON R2-J</v>
          </cell>
          <cell r="F92">
            <v>88</v>
          </cell>
          <cell r="G92">
            <v>30</v>
          </cell>
          <cell r="H92">
            <v>0</v>
          </cell>
          <cell r="I92">
            <v>0</v>
          </cell>
          <cell r="J92">
            <v>88</v>
          </cell>
          <cell r="K92">
            <v>30</v>
          </cell>
        </row>
        <row r="93">
          <cell r="A93">
            <v>1570</v>
          </cell>
          <cell r="B93" t="str">
            <v>1570</v>
          </cell>
          <cell r="C93" t="str">
            <v>LARIMER</v>
          </cell>
          <cell r="D93" t="str">
            <v>ESTES PARK R-3</v>
          </cell>
          <cell r="F93"/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1580</v>
          </cell>
          <cell r="B94" t="str">
            <v>1580</v>
          </cell>
          <cell r="C94" t="str">
            <v>LAS ANIMAS</v>
          </cell>
          <cell r="D94" t="str">
            <v>TRINIDAD 1</v>
          </cell>
          <cell r="F94">
            <v>0</v>
          </cell>
          <cell r="G94">
            <v>11</v>
          </cell>
          <cell r="H94">
            <v>0</v>
          </cell>
          <cell r="I94">
            <v>0</v>
          </cell>
          <cell r="J94">
            <v>0</v>
          </cell>
          <cell r="K94">
            <v>11</v>
          </cell>
        </row>
        <row r="95">
          <cell r="A95">
            <v>1590</v>
          </cell>
          <cell r="B95" t="str">
            <v>1590</v>
          </cell>
          <cell r="C95" t="str">
            <v>LAS ANIMAS</v>
          </cell>
          <cell r="D95" t="str">
            <v>PRIMERO REORGANIZED 2</v>
          </cell>
          <cell r="F95"/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1600</v>
          </cell>
          <cell r="B96" t="str">
            <v>1600</v>
          </cell>
          <cell r="C96" t="str">
            <v>LAS ANIMAS</v>
          </cell>
          <cell r="D96" t="str">
            <v>HOEHNE REORGANIZED 3</v>
          </cell>
          <cell r="F96"/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1620</v>
          </cell>
          <cell r="B97" t="str">
            <v>1620</v>
          </cell>
          <cell r="C97" t="str">
            <v>LAS ANIMAS</v>
          </cell>
          <cell r="D97" t="str">
            <v>AGUILAR REORGANIZED 6</v>
          </cell>
          <cell r="F97"/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1750</v>
          </cell>
          <cell r="B98" t="str">
            <v>1750</v>
          </cell>
          <cell r="C98" t="str">
            <v>LAS ANIMAS</v>
          </cell>
          <cell r="D98" t="str">
            <v>BRANSON REORGANIZED 82</v>
          </cell>
          <cell r="F98"/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1760</v>
          </cell>
          <cell r="B99" t="str">
            <v>1760</v>
          </cell>
          <cell r="C99" t="str">
            <v>LAS ANIMAS</v>
          </cell>
          <cell r="D99" t="str">
            <v>KIM REORGANIZED 88</v>
          </cell>
          <cell r="F99"/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1780</v>
          </cell>
          <cell r="B100" t="str">
            <v>1780</v>
          </cell>
          <cell r="C100" t="str">
            <v>LINCOLN</v>
          </cell>
          <cell r="D100" t="str">
            <v>GENOA-HUGO C113</v>
          </cell>
          <cell r="F100"/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1790</v>
          </cell>
          <cell r="B101" t="str">
            <v>1790</v>
          </cell>
          <cell r="C101" t="str">
            <v>LINCOLN</v>
          </cell>
          <cell r="D101" t="str">
            <v>LIMON RE-4J</v>
          </cell>
          <cell r="F101"/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1810</v>
          </cell>
          <cell r="B102" t="str">
            <v>1810</v>
          </cell>
          <cell r="C102" t="str">
            <v>LINCOLN</v>
          </cell>
          <cell r="D102" t="str">
            <v>KARVAL RE-23</v>
          </cell>
          <cell r="F102"/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1828</v>
          </cell>
          <cell r="B103" t="str">
            <v>1828</v>
          </cell>
          <cell r="C103" t="str">
            <v>LOGAN</v>
          </cell>
          <cell r="D103" t="str">
            <v>VALLEY RE-1</v>
          </cell>
          <cell r="F103"/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1850</v>
          </cell>
          <cell r="B104" t="str">
            <v>1850</v>
          </cell>
          <cell r="C104" t="str">
            <v>LOGAN</v>
          </cell>
          <cell r="D104" t="str">
            <v>FRENCHMAN RE-3</v>
          </cell>
          <cell r="F104"/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1860</v>
          </cell>
          <cell r="B105" t="str">
            <v>1860</v>
          </cell>
          <cell r="C105" t="str">
            <v>LOGAN</v>
          </cell>
          <cell r="D105" t="str">
            <v>BUFFALO RE-4J</v>
          </cell>
          <cell r="F105"/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1870</v>
          </cell>
          <cell r="B106" t="str">
            <v>1870</v>
          </cell>
          <cell r="C106" t="str">
            <v>LOGAN</v>
          </cell>
          <cell r="D106" t="str">
            <v>PLATEAU RE-5</v>
          </cell>
          <cell r="F106"/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1980</v>
          </cell>
          <cell r="B107" t="str">
            <v>1980</v>
          </cell>
          <cell r="C107" t="str">
            <v>MESA</v>
          </cell>
          <cell r="D107" t="str">
            <v>DE BEQUE 49JT</v>
          </cell>
          <cell r="F107"/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1990</v>
          </cell>
          <cell r="B108" t="str">
            <v>1990</v>
          </cell>
          <cell r="C108" t="str">
            <v>MESA</v>
          </cell>
          <cell r="D108" t="str">
            <v>PLATEAU VALLEY 50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  <cell r="K108">
            <v>7</v>
          </cell>
        </row>
        <row r="109">
          <cell r="A109">
            <v>2000</v>
          </cell>
          <cell r="B109" t="str">
            <v>2000</v>
          </cell>
          <cell r="C109" t="str">
            <v>MESA</v>
          </cell>
          <cell r="D109" t="str">
            <v>MESA COUNTY VALLEY 51</v>
          </cell>
          <cell r="F109">
            <v>60</v>
          </cell>
          <cell r="G109">
            <v>360</v>
          </cell>
          <cell r="H109">
            <v>0</v>
          </cell>
          <cell r="I109">
            <v>0</v>
          </cell>
          <cell r="J109">
            <v>60</v>
          </cell>
          <cell r="K109">
            <v>360</v>
          </cell>
        </row>
        <row r="110">
          <cell r="A110">
            <v>2010</v>
          </cell>
          <cell r="B110" t="str">
            <v>2010</v>
          </cell>
          <cell r="C110" t="str">
            <v>MINERAL</v>
          </cell>
          <cell r="D110" t="str">
            <v>CREEDE SCHOOL DISTRICT</v>
          </cell>
          <cell r="F110"/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2020</v>
          </cell>
          <cell r="B111" t="str">
            <v>2020</v>
          </cell>
          <cell r="C111" t="str">
            <v>MOFFAT</v>
          </cell>
          <cell r="D111" t="str">
            <v>MOFFAT COUNTY RE:NO 1</v>
          </cell>
          <cell r="F111">
            <v>0</v>
          </cell>
          <cell r="G111">
            <v>43</v>
          </cell>
          <cell r="H111">
            <v>0</v>
          </cell>
          <cell r="I111">
            <v>0</v>
          </cell>
          <cell r="J111">
            <v>0</v>
          </cell>
          <cell r="K111">
            <v>43</v>
          </cell>
        </row>
        <row r="112">
          <cell r="A112">
            <v>2035</v>
          </cell>
          <cell r="B112" t="str">
            <v>2035</v>
          </cell>
          <cell r="C112" t="str">
            <v>MONTEZUMA</v>
          </cell>
          <cell r="D112" t="str">
            <v>MONTEZUMA-CORTEZ RE-1</v>
          </cell>
          <cell r="F112">
            <v>30</v>
          </cell>
          <cell r="G112">
            <v>45</v>
          </cell>
          <cell r="H112">
            <v>16</v>
          </cell>
          <cell r="I112">
            <v>0</v>
          </cell>
          <cell r="J112">
            <v>46</v>
          </cell>
          <cell r="K112">
            <v>45</v>
          </cell>
        </row>
        <row r="113">
          <cell r="A113">
            <v>2055</v>
          </cell>
          <cell r="B113" t="str">
            <v>2055</v>
          </cell>
          <cell r="C113" t="str">
            <v>MONTEZUMA</v>
          </cell>
          <cell r="D113" t="str">
            <v>DOLORES RE-4A</v>
          </cell>
          <cell r="F113">
            <v>5</v>
          </cell>
          <cell r="G113">
            <v>0</v>
          </cell>
          <cell r="H113">
            <v>0</v>
          </cell>
          <cell r="I113">
            <v>0</v>
          </cell>
          <cell r="J113">
            <v>5</v>
          </cell>
          <cell r="K113">
            <v>0</v>
          </cell>
        </row>
        <row r="114">
          <cell r="A114">
            <v>2070</v>
          </cell>
          <cell r="B114" t="str">
            <v>2070</v>
          </cell>
          <cell r="C114" t="str">
            <v>MONTEZUMA</v>
          </cell>
          <cell r="D114" t="str">
            <v>MANCOS RE-6</v>
          </cell>
          <cell r="F114">
            <v>8</v>
          </cell>
          <cell r="G114">
            <v>0</v>
          </cell>
          <cell r="H114">
            <v>0</v>
          </cell>
          <cell r="I114">
            <v>0</v>
          </cell>
          <cell r="J114">
            <v>8</v>
          </cell>
          <cell r="K114">
            <v>0</v>
          </cell>
        </row>
        <row r="115">
          <cell r="A115">
            <v>2180</v>
          </cell>
          <cell r="B115" t="str">
            <v>2180</v>
          </cell>
          <cell r="C115" t="str">
            <v>MONTROSE</v>
          </cell>
          <cell r="D115" t="str">
            <v>MONTROSE COUNTY RE-1J</v>
          </cell>
          <cell r="F115">
            <v>7</v>
          </cell>
          <cell r="G115">
            <v>92</v>
          </cell>
          <cell r="H115">
            <v>0</v>
          </cell>
          <cell r="I115">
            <v>48</v>
          </cell>
          <cell r="J115">
            <v>7</v>
          </cell>
          <cell r="K115">
            <v>140</v>
          </cell>
        </row>
        <row r="116">
          <cell r="A116">
            <v>2190</v>
          </cell>
          <cell r="B116" t="str">
            <v>2190</v>
          </cell>
          <cell r="C116" t="str">
            <v>MONTROSE</v>
          </cell>
          <cell r="D116" t="str">
            <v>WEST END RE-2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2</v>
          </cell>
        </row>
        <row r="117">
          <cell r="A117">
            <v>2395</v>
          </cell>
          <cell r="B117" t="str">
            <v>2395</v>
          </cell>
          <cell r="C117" t="str">
            <v>MORGAN</v>
          </cell>
          <cell r="D117" t="str">
            <v>BRUSH RE-2(J)</v>
          </cell>
          <cell r="F117"/>
          <cell r="H117">
            <v>6</v>
          </cell>
          <cell r="I117">
            <v>0</v>
          </cell>
          <cell r="J117">
            <v>6</v>
          </cell>
          <cell r="K117">
            <v>0</v>
          </cell>
        </row>
        <row r="118">
          <cell r="A118">
            <v>2405</v>
          </cell>
          <cell r="B118" t="str">
            <v>2405</v>
          </cell>
          <cell r="C118" t="str">
            <v>MORGAN</v>
          </cell>
          <cell r="D118" t="str">
            <v>FORT MORGAN RE-3</v>
          </cell>
          <cell r="F118">
            <v>40</v>
          </cell>
          <cell r="G118">
            <v>67</v>
          </cell>
          <cell r="H118">
            <v>0</v>
          </cell>
          <cell r="I118">
            <v>0</v>
          </cell>
          <cell r="J118">
            <v>40</v>
          </cell>
          <cell r="K118">
            <v>67</v>
          </cell>
        </row>
        <row r="119">
          <cell r="A119">
            <v>2505</v>
          </cell>
          <cell r="B119" t="str">
            <v>2505</v>
          </cell>
          <cell r="C119" t="str">
            <v>MORGAN</v>
          </cell>
          <cell r="D119" t="str">
            <v>WELDON VALLEY RE-20(J)</v>
          </cell>
          <cell r="F119"/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2515</v>
          </cell>
          <cell r="B120" t="str">
            <v>2515</v>
          </cell>
          <cell r="C120" t="str">
            <v>MORGAN</v>
          </cell>
          <cell r="D120" t="str">
            <v>WIGGINS RE-50(J)</v>
          </cell>
          <cell r="F120">
            <v>0</v>
          </cell>
          <cell r="G120">
            <v>15</v>
          </cell>
          <cell r="H120">
            <v>0</v>
          </cell>
          <cell r="I120">
            <v>10</v>
          </cell>
          <cell r="J120">
            <v>0</v>
          </cell>
          <cell r="K120">
            <v>25</v>
          </cell>
        </row>
        <row r="121">
          <cell r="A121">
            <v>2520</v>
          </cell>
          <cell r="B121" t="str">
            <v>2520</v>
          </cell>
          <cell r="C121" t="str">
            <v>OTERO</v>
          </cell>
          <cell r="D121" t="str">
            <v>EAST OTERO R-1</v>
          </cell>
          <cell r="F121"/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2530</v>
          </cell>
          <cell r="B122" t="str">
            <v>2530</v>
          </cell>
          <cell r="C122" t="str">
            <v>OTERO</v>
          </cell>
          <cell r="D122" t="str">
            <v>ROCKY FORD R-2</v>
          </cell>
          <cell r="F122"/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2535</v>
          </cell>
          <cell r="B123" t="str">
            <v>2535</v>
          </cell>
          <cell r="C123" t="str">
            <v>OTERO</v>
          </cell>
          <cell r="D123" t="str">
            <v>MANZANOLA 3J</v>
          </cell>
          <cell r="F123"/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2540</v>
          </cell>
          <cell r="B124" t="str">
            <v>2540</v>
          </cell>
          <cell r="C124" t="str">
            <v>OTERO</v>
          </cell>
          <cell r="D124" t="str">
            <v>FOWLER R-4J</v>
          </cell>
          <cell r="F124">
            <v>2</v>
          </cell>
          <cell r="G124">
            <v>0</v>
          </cell>
          <cell r="H124">
            <v>0</v>
          </cell>
          <cell r="I124">
            <v>0</v>
          </cell>
          <cell r="J124">
            <v>2</v>
          </cell>
          <cell r="K124">
            <v>0</v>
          </cell>
        </row>
        <row r="125">
          <cell r="A125">
            <v>2560</v>
          </cell>
          <cell r="B125" t="str">
            <v>2560</v>
          </cell>
          <cell r="C125" t="str">
            <v>OTERO</v>
          </cell>
          <cell r="D125" t="str">
            <v>CHERAW 31</v>
          </cell>
          <cell r="F125">
            <v>1</v>
          </cell>
          <cell r="G125">
            <v>0</v>
          </cell>
          <cell r="H125">
            <v>0</v>
          </cell>
          <cell r="I125">
            <v>0</v>
          </cell>
          <cell r="J125">
            <v>1</v>
          </cell>
          <cell r="K125">
            <v>0</v>
          </cell>
        </row>
        <row r="126">
          <cell r="A126">
            <v>2570</v>
          </cell>
          <cell r="B126" t="str">
            <v>2570</v>
          </cell>
          <cell r="C126" t="str">
            <v>OTERO</v>
          </cell>
          <cell r="D126" t="str">
            <v>SWINK 33</v>
          </cell>
          <cell r="F126"/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2580</v>
          </cell>
          <cell r="B127" t="str">
            <v>2580</v>
          </cell>
          <cell r="C127" t="str">
            <v>OURAY</v>
          </cell>
          <cell r="D127" t="str">
            <v>OURAY R-1</v>
          </cell>
          <cell r="F127"/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2590</v>
          </cell>
          <cell r="B128" t="str">
            <v>2590</v>
          </cell>
          <cell r="C128" t="str">
            <v>OURAY</v>
          </cell>
          <cell r="D128" t="str">
            <v>RIDGWAY R-2</v>
          </cell>
          <cell r="F128"/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2600</v>
          </cell>
          <cell r="B129" t="str">
            <v>2600</v>
          </cell>
          <cell r="C129" t="str">
            <v>PARK</v>
          </cell>
          <cell r="D129" t="str">
            <v>PLATTE CANYON 1</v>
          </cell>
          <cell r="F129">
            <v>0</v>
          </cell>
          <cell r="G129">
            <v>8</v>
          </cell>
          <cell r="H129">
            <v>5</v>
          </cell>
          <cell r="I129">
            <v>0</v>
          </cell>
          <cell r="J129">
            <v>5</v>
          </cell>
          <cell r="K129">
            <v>8</v>
          </cell>
        </row>
        <row r="130">
          <cell r="A130">
            <v>2610</v>
          </cell>
          <cell r="B130" t="str">
            <v>2610</v>
          </cell>
          <cell r="C130" t="str">
            <v>PARK</v>
          </cell>
          <cell r="D130" t="str">
            <v>PARK COUNTY RE-2</v>
          </cell>
          <cell r="F130">
            <v>0</v>
          </cell>
          <cell r="G130">
            <v>18</v>
          </cell>
          <cell r="H130">
            <v>0</v>
          </cell>
          <cell r="I130">
            <v>0</v>
          </cell>
          <cell r="J130">
            <v>0</v>
          </cell>
          <cell r="K130">
            <v>18</v>
          </cell>
        </row>
        <row r="131">
          <cell r="A131">
            <v>2620</v>
          </cell>
          <cell r="B131" t="str">
            <v>2620</v>
          </cell>
          <cell r="C131" t="str">
            <v>PHILLIPS</v>
          </cell>
          <cell r="D131" t="str">
            <v>HOLYOKE RE-1J</v>
          </cell>
          <cell r="F131"/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2630</v>
          </cell>
          <cell r="B132" t="str">
            <v>2630</v>
          </cell>
          <cell r="C132" t="str">
            <v>PHILLIPS</v>
          </cell>
          <cell r="D132" t="str">
            <v>HAXTUN RE-2J</v>
          </cell>
          <cell r="F132"/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2640</v>
          </cell>
          <cell r="B133" t="str">
            <v>2640</v>
          </cell>
          <cell r="C133" t="str">
            <v>PITKIN</v>
          </cell>
          <cell r="D133" t="str">
            <v>ASPEN 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2650</v>
          </cell>
          <cell r="B134" t="str">
            <v>2650</v>
          </cell>
          <cell r="C134" t="str">
            <v>PROWERS</v>
          </cell>
          <cell r="D134" t="str">
            <v>GRANADA RE-1</v>
          </cell>
          <cell r="F134">
            <v>0</v>
          </cell>
          <cell r="G134">
            <v>5</v>
          </cell>
          <cell r="H134">
            <v>0</v>
          </cell>
          <cell r="I134">
            <v>0</v>
          </cell>
          <cell r="J134">
            <v>0</v>
          </cell>
          <cell r="K134">
            <v>5</v>
          </cell>
        </row>
        <row r="135">
          <cell r="A135">
            <v>2660</v>
          </cell>
          <cell r="B135" t="str">
            <v>2660</v>
          </cell>
          <cell r="C135" t="str">
            <v>PROWERS</v>
          </cell>
          <cell r="D135" t="str">
            <v>LAMAR RE-2</v>
          </cell>
          <cell r="F135"/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2670</v>
          </cell>
          <cell r="B136" t="str">
            <v>2670</v>
          </cell>
          <cell r="C136" t="str">
            <v>PROWERS</v>
          </cell>
          <cell r="D136" t="str">
            <v>HOLLY RE-3</v>
          </cell>
          <cell r="F136"/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2680</v>
          </cell>
          <cell r="B137" t="str">
            <v>2680</v>
          </cell>
          <cell r="C137" t="str">
            <v>PROWERS</v>
          </cell>
          <cell r="D137" t="str">
            <v>WILEY RE-13 JT</v>
          </cell>
          <cell r="F137"/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2690</v>
          </cell>
          <cell r="B138" t="str">
            <v>2690</v>
          </cell>
          <cell r="C138" t="str">
            <v>PUEBLO</v>
          </cell>
          <cell r="D138" t="str">
            <v>PUEBLO CITY 60</v>
          </cell>
          <cell r="F138">
            <v>20</v>
          </cell>
          <cell r="G138">
            <v>248</v>
          </cell>
          <cell r="H138">
            <v>0</v>
          </cell>
          <cell r="I138">
            <v>0</v>
          </cell>
          <cell r="J138">
            <v>20</v>
          </cell>
          <cell r="K138">
            <v>248</v>
          </cell>
        </row>
        <row r="139">
          <cell r="A139">
            <v>2700</v>
          </cell>
          <cell r="B139" t="str">
            <v>2700</v>
          </cell>
          <cell r="C139" t="str">
            <v>PUEBLO</v>
          </cell>
          <cell r="D139" t="str">
            <v>PUEBLO COUNTY 70</v>
          </cell>
          <cell r="F139"/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2710</v>
          </cell>
          <cell r="B140" t="str">
            <v>2710</v>
          </cell>
          <cell r="C140" t="str">
            <v>RIO BLANCO</v>
          </cell>
          <cell r="D140" t="str">
            <v>MEEKER RE1</v>
          </cell>
          <cell r="F140"/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2720</v>
          </cell>
          <cell r="B141" t="str">
            <v>2720</v>
          </cell>
          <cell r="C141" t="str">
            <v>RIO BLANCO</v>
          </cell>
          <cell r="D141" t="str">
            <v>RANGELY RE-4</v>
          </cell>
          <cell r="F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1</v>
          </cell>
          <cell r="K141">
            <v>0</v>
          </cell>
        </row>
        <row r="142">
          <cell r="A142">
            <v>2730</v>
          </cell>
          <cell r="B142" t="str">
            <v>2730</v>
          </cell>
          <cell r="C142" t="str">
            <v>RIO GRANDE</v>
          </cell>
          <cell r="D142" t="str">
            <v>DEL NORTE C-7</v>
          </cell>
          <cell r="F142"/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2740</v>
          </cell>
          <cell r="B143" t="str">
            <v>2740</v>
          </cell>
          <cell r="C143" t="str">
            <v>RIO GRANDE</v>
          </cell>
          <cell r="D143" t="str">
            <v>MONTE VISTA C-8</v>
          </cell>
          <cell r="F143"/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2750</v>
          </cell>
          <cell r="B144" t="str">
            <v>2750</v>
          </cell>
          <cell r="C144" t="str">
            <v>RIO GRANDE</v>
          </cell>
          <cell r="D144" t="str">
            <v>SARGENT RE-33J</v>
          </cell>
          <cell r="F144"/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2760</v>
          </cell>
          <cell r="B145" t="str">
            <v>2760</v>
          </cell>
          <cell r="C145" t="str">
            <v>ROUTT</v>
          </cell>
          <cell r="D145" t="str">
            <v>HAYDEN RE-1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1</v>
          </cell>
          <cell r="K145">
            <v>0</v>
          </cell>
        </row>
        <row r="146">
          <cell r="A146">
            <v>2770</v>
          </cell>
          <cell r="B146" t="str">
            <v>2770</v>
          </cell>
          <cell r="C146" t="str">
            <v>ROUTT</v>
          </cell>
          <cell r="D146" t="str">
            <v>STEAMBOAT SPRINGS RE-2</v>
          </cell>
          <cell r="F146">
            <v>0</v>
          </cell>
          <cell r="G146">
            <v>21</v>
          </cell>
          <cell r="H146">
            <v>0</v>
          </cell>
          <cell r="I146">
            <v>0</v>
          </cell>
          <cell r="J146">
            <v>0</v>
          </cell>
          <cell r="K146">
            <v>21</v>
          </cell>
        </row>
        <row r="147">
          <cell r="A147">
            <v>2780</v>
          </cell>
          <cell r="B147" t="str">
            <v>2780</v>
          </cell>
          <cell r="C147" t="str">
            <v>ROUTT</v>
          </cell>
          <cell r="D147" t="str">
            <v>SOUTH ROUTT RE 3</v>
          </cell>
          <cell r="F147"/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2790</v>
          </cell>
          <cell r="B148" t="str">
            <v>2790</v>
          </cell>
          <cell r="C148" t="str">
            <v>SAGUACHE</v>
          </cell>
          <cell r="D148" t="str">
            <v>MOUNTAIN VALLEY RE 1</v>
          </cell>
          <cell r="F148"/>
          <cell r="H148">
            <v>4</v>
          </cell>
          <cell r="I148">
            <v>0</v>
          </cell>
          <cell r="J148">
            <v>4</v>
          </cell>
          <cell r="K148">
            <v>0</v>
          </cell>
        </row>
        <row r="149">
          <cell r="A149">
            <v>2800</v>
          </cell>
          <cell r="B149" t="str">
            <v>2800</v>
          </cell>
          <cell r="C149" t="str">
            <v>SAGUACHE</v>
          </cell>
          <cell r="D149" t="str">
            <v>MOFFAT 2</v>
          </cell>
          <cell r="F149">
            <v>0</v>
          </cell>
          <cell r="G149">
            <v>4</v>
          </cell>
          <cell r="H149">
            <v>5</v>
          </cell>
          <cell r="I149">
            <v>1</v>
          </cell>
          <cell r="J149">
            <v>5</v>
          </cell>
          <cell r="K149">
            <v>5</v>
          </cell>
        </row>
        <row r="150">
          <cell r="A150">
            <v>2810</v>
          </cell>
          <cell r="B150" t="str">
            <v>2810</v>
          </cell>
          <cell r="C150" t="str">
            <v>SAGUACHE</v>
          </cell>
          <cell r="D150" t="str">
            <v>CENTER 26 JT</v>
          </cell>
          <cell r="F150">
            <v>11</v>
          </cell>
          <cell r="G150">
            <v>30</v>
          </cell>
          <cell r="H150">
            <v>0</v>
          </cell>
          <cell r="I150">
            <v>0</v>
          </cell>
          <cell r="J150">
            <v>11</v>
          </cell>
          <cell r="K150">
            <v>30</v>
          </cell>
        </row>
        <row r="151">
          <cell r="A151">
            <v>2820</v>
          </cell>
          <cell r="B151" t="str">
            <v>2820</v>
          </cell>
          <cell r="C151" t="str">
            <v>SAN JUAN</v>
          </cell>
          <cell r="D151" t="str">
            <v>SILVERTON 1</v>
          </cell>
          <cell r="F151"/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2830</v>
          </cell>
          <cell r="B152" t="str">
            <v>2830</v>
          </cell>
          <cell r="C152" t="str">
            <v>SAN MIGUEL</v>
          </cell>
          <cell r="D152" t="str">
            <v>TELLURIDE R-1</v>
          </cell>
          <cell r="F152">
            <v>0</v>
          </cell>
          <cell r="G152">
            <v>10</v>
          </cell>
          <cell r="H152">
            <v>0</v>
          </cell>
          <cell r="I152">
            <v>0</v>
          </cell>
          <cell r="J152">
            <v>0</v>
          </cell>
          <cell r="K152">
            <v>10</v>
          </cell>
        </row>
        <row r="153">
          <cell r="A153">
            <v>2840</v>
          </cell>
          <cell r="B153" t="str">
            <v>2840</v>
          </cell>
          <cell r="C153" t="str">
            <v>SAN MIGUEL</v>
          </cell>
          <cell r="D153" t="str">
            <v>NORWOOD R-2J</v>
          </cell>
          <cell r="F153"/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2862</v>
          </cell>
          <cell r="B154" t="str">
            <v>2862</v>
          </cell>
          <cell r="C154" t="str">
            <v>SEDGWICK</v>
          </cell>
          <cell r="D154" t="str">
            <v>JULESBURG RE-1</v>
          </cell>
          <cell r="F154"/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2865</v>
          </cell>
          <cell r="B155" t="str">
            <v>2865</v>
          </cell>
          <cell r="C155" t="str">
            <v>SEDGWICK</v>
          </cell>
          <cell r="D155" t="str">
            <v>REVERE SCHOOL DISTRICT</v>
          </cell>
          <cell r="F155">
            <v>0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2</v>
          </cell>
        </row>
        <row r="156">
          <cell r="A156">
            <v>3000</v>
          </cell>
          <cell r="B156" t="str">
            <v>3000</v>
          </cell>
          <cell r="C156" t="str">
            <v>SUMMIT</v>
          </cell>
          <cell r="D156" t="str">
            <v>SUMMIT RE-1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3010</v>
          </cell>
          <cell r="B157" t="str">
            <v>3010</v>
          </cell>
          <cell r="C157" t="str">
            <v>TELLER</v>
          </cell>
          <cell r="D157" t="str">
            <v>CRIPPLE CREEK-VICTOR RE-1</v>
          </cell>
          <cell r="F157">
            <v>0</v>
          </cell>
          <cell r="G157">
            <v>15</v>
          </cell>
          <cell r="H157">
            <v>0</v>
          </cell>
          <cell r="I157">
            <v>0</v>
          </cell>
          <cell r="J157">
            <v>0</v>
          </cell>
          <cell r="K157">
            <v>15</v>
          </cell>
        </row>
        <row r="158">
          <cell r="A158">
            <v>3020</v>
          </cell>
          <cell r="B158" t="str">
            <v>3020</v>
          </cell>
          <cell r="C158" t="str">
            <v>TELLER</v>
          </cell>
          <cell r="D158" t="str">
            <v>WOODLAND PARK RE-2</v>
          </cell>
          <cell r="F158">
            <v>0</v>
          </cell>
          <cell r="G158">
            <v>4</v>
          </cell>
          <cell r="H158">
            <v>0</v>
          </cell>
          <cell r="I158">
            <v>0</v>
          </cell>
          <cell r="J158">
            <v>0</v>
          </cell>
          <cell r="K158">
            <v>4</v>
          </cell>
        </row>
        <row r="159">
          <cell r="A159">
            <v>3030</v>
          </cell>
          <cell r="B159" t="str">
            <v>3030</v>
          </cell>
          <cell r="C159" t="str">
            <v>WASHINGTON</v>
          </cell>
          <cell r="D159" t="str">
            <v>AKRON R-1</v>
          </cell>
          <cell r="F159"/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3040</v>
          </cell>
          <cell r="B160" t="str">
            <v>3040</v>
          </cell>
          <cell r="C160" t="str">
            <v>WASHINGTON</v>
          </cell>
          <cell r="D160" t="str">
            <v>ARICKAREE R-2</v>
          </cell>
          <cell r="F160">
            <v>0</v>
          </cell>
          <cell r="G160">
            <v>3</v>
          </cell>
          <cell r="H160">
            <v>0</v>
          </cell>
          <cell r="I160">
            <v>0</v>
          </cell>
          <cell r="J160">
            <v>0</v>
          </cell>
          <cell r="K160">
            <v>3</v>
          </cell>
        </row>
        <row r="161">
          <cell r="A161">
            <v>3050</v>
          </cell>
          <cell r="B161" t="str">
            <v>3050</v>
          </cell>
          <cell r="C161" t="str">
            <v>WASHINGTON</v>
          </cell>
          <cell r="D161" t="str">
            <v>OTIS R-3</v>
          </cell>
          <cell r="F161">
            <v>0</v>
          </cell>
          <cell r="G161">
            <v>4</v>
          </cell>
          <cell r="H161">
            <v>0</v>
          </cell>
          <cell r="I161">
            <v>0</v>
          </cell>
          <cell r="J161">
            <v>0</v>
          </cell>
          <cell r="K161">
            <v>4</v>
          </cell>
        </row>
        <row r="162">
          <cell r="A162">
            <v>3060</v>
          </cell>
          <cell r="B162" t="str">
            <v>3060</v>
          </cell>
          <cell r="C162" t="str">
            <v>WASHINGTON</v>
          </cell>
          <cell r="D162" t="str">
            <v>LONE STAR 101</v>
          </cell>
          <cell r="F162"/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3070</v>
          </cell>
          <cell r="B163" t="str">
            <v>3070</v>
          </cell>
          <cell r="C163" t="str">
            <v>WASHINGTON</v>
          </cell>
          <cell r="D163" t="str">
            <v>WOODLIN R-104</v>
          </cell>
          <cell r="F163"/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3080</v>
          </cell>
          <cell r="B164" t="str">
            <v>3080</v>
          </cell>
          <cell r="C164" t="str">
            <v>WELD</v>
          </cell>
          <cell r="D164" t="str">
            <v>WELD COUNTY RE-1</v>
          </cell>
          <cell r="F164"/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3085</v>
          </cell>
          <cell r="B165" t="str">
            <v>3085</v>
          </cell>
          <cell r="C165" t="str">
            <v>WELD</v>
          </cell>
          <cell r="D165" t="str">
            <v>EATON RE-2</v>
          </cell>
          <cell r="F165">
            <v>5</v>
          </cell>
          <cell r="G165">
            <v>0</v>
          </cell>
          <cell r="H165">
            <v>3</v>
          </cell>
          <cell r="I165">
            <v>0</v>
          </cell>
          <cell r="J165">
            <v>8</v>
          </cell>
          <cell r="K165">
            <v>0</v>
          </cell>
        </row>
        <row r="166">
          <cell r="A166">
            <v>3090</v>
          </cell>
          <cell r="B166" t="str">
            <v>3090</v>
          </cell>
          <cell r="C166" t="str">
            <v>WELD</v>
          </cell>
          <cell r="D166" t="str">
            <v>WELD COUNTY SCHOOL DISTRICT RE-3J</v>
          </cell>
          <cell r="F166">
            <v>0</v>
          </cell>
          <cell r="G166">
            <v>3</v>
          </cell>
          <cell r="H166">
            <v>0</v>
          </cell>
          <cell r="I166">
            <v>0</v>
          </cell>
          <cell r="J166">
            <v>0</v>
          </cell>
          <cell r="K166">
            <v>3</v>
          </cell>
        </row>
        <row r="167">
          <cell r="A167">
            <v>3100</v>
          </cell>
          <cell r="B167" t="str">
            <v>3100</v>
          </cell>
          <cell r="C167" t="str">
            <v>WELD</v>
          </cell>
          <cell r="D167" t="str">
            <v>WINDSOR RE-4</v>
          </cell>
          <cell r="F167"/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3110</v>
          </cell>
          <cell r="B168" t="str">
            <v>3110</v>
          </cell>
          <cell r="C168" t="str">
            <v>WELD</v>
          </cell>
          <cell r="D168" t="str">
            <v>JOHNSTOWN-MILLIKEN RE-5J</v>
          </cell>
          <cell r="F168"/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3120</v>
          </cell>
          <cell r="B169" t="str">
            <v>3120</v>
          </cell>
          <cell r="C169" t="str">
            <v>WELD</v>
          </cell>
          <cell r="D169" t="str">
            <v>GREELEY 6</v>
          </cell>
          <cell r="F169">
            <v>32</v>
          </cell>
          <cell r="G169">
            <v>100</v>
          </cell>
          <cell r="H169">
            <v>0</v>
          </cell>
          <cell r="I169">
            <v>0</v>
          </cell>
          <cell r="J169">
            <v>32</v>
          </cell>
          <cell r="K169">
            <v>100</v>
          </cell>
        </row>
        <row r="170">
          <cell r="A170">
            <v>3130</v>
          </cell>
          <cell r="B170" t="str">
            <v>3130</v>
          </cell>
          <cell r="C170" t="str">
            <v>WELD</v>
          </cell>
          <cell r="D170" t="str">
            <v>PLATTE VALLEY RE-7</v>
          </cell>
          <cell r="F170">
            <v>4</v>
          </cell>
          <cell r="G170">
            <v>0</v>
          </cell>
          <cell r="H170">
            <v>0</v>
          </cell>
          <cell r="I170">
            <v>0</v>
          </cell>
          <cell r="J170">
            <v>4</v>
          </cell>
          <cell r="K170">
            <v>0</v>
          </cell>
        </row>
        <row r="171">
          <cell r="A171">
            <v>3140</v>
          </cell>
          <cell r="B171" t="str">
            <v>3140</v>
          </cell>
          <cell r="C171" t="str">
            <v>WELD</v>
          </cell>
          <cell r="D171" t="str">
            <v>WELD COUNTY S/D RE-8</v>
          </cell>
          <cell r="F171">
            <v>0</v>
          </cell>
          <cell r="G171">
            <v>40</v>
          </cell>
          <cell r="H171">
            <v>0</v>
          </cell>
          <cell r="I171">
            <v>30</v>
          </cell>
          <cell r="J171">
            <v>0</v>
          </cell>
          <cell r="K171">
            <v>70</v>
          </cell>
        </row>
        <row r="172">
          <cell r="A172">
            <v>3145</v>
          </cell>
          <cell r="B172" t="str">
            <v>3145</v>
          </cell>
          <cell r="C172" t="str">
            <v>WELD</v>
          </cell>
          <cell r="D172" t="str">
            <v>AULT-HIGHLAND RE-9</v>
          </cell>
          <cell r="F172"/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3146</v>
          </cell>
          <cell r="B173" t="str">
            <v>3146</v>
          </cell>
          <cell r="C173" t="str">
            <v>WELD</v>
          </cell>
          <cell r="D173" t="str">
            <v>BRIGGSDALE RE-10</v>
          </cell>
          <cell r="F173"/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3147</v>
          </cell>
          <cell r="B174" t="str">
            <v>3147</v>
          </cell>
          <cell r="C174" t="str">
            <v>WELD</v>
          </cell>
          <cell r="D174" t="str">
            <v>PRAIRIE RE-11</v>
          </cell>
          <cell r="F174"/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3148</v>
          </cell>
          <cell r="B175" t="str">
            <v>3148</v>
          </cell>
          <cell r="C175" t="str">
            <v>WELD</v>
          </cell>
          <cell r="D175" t="str">
            <v>PAWNEE RE-12</v>
          </cell>
          <cell r="F175"/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3200</v>
          </cell>
          <cell r="B176" t="str">
            <v>3200</v>
          </cell>
          <cell r="C176" t="str">
            <v>YUMA</v>
          </cell>
          <cell r="D176" t="str">
            <v>YUMA 1</v>
          </cell>
          <cell r="F176"/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3210</v>
          </cell>
          <cell r="B177" t="str">
            <v>3210</v>
          </cell>
          <cell r="C177" t="str">
            <v>YUMA</v>
          </cell>
          <cell r="D177" t="str">
            <v>WRAY RD-2</v>
          </cell>
          <cell r="F177"/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3220</v>
          </cell>
          <cell r="B178" t="str">
            <v>3220</v>
          </cell>
          <cell r="C178" t="str">
            <v>YUMA</v>
          </cell>
          <cell r="D178" t="str">
            <v>IDALIA RJ-3</v>
          </cell>
          <cell r="F178"/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3230</v>
          </cell>
          <cell r="B179" t="str">
            <v>3230</v>
          </cell>
          <cell r="C179" t="str">
            <v>YUMA</v>
          </cell>
          <cell r="D179" t="str">
            <v>LIBERTY J-4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1</v>
          </cell>
        </row>
        <row r="180">
          <cell r="A180">
            <v>8001</v>
          </cell>
          <cell r="B180" t="str">
            <v>8001</v>
          </cell>
          <cell r="C180"/>
          <cell r="D180" t="str">
            <v>CHARTER SCHOOL INSTITUTE</v>
          </cell>
          <cell r="F180">
            <v>85</v>
          </cell>
          <cell r="G180">
            <v>200</v>
          </cell>
          <cell r="H180">
            <v>13</v>
          </cell>
          <cell r="I180">
            <v>0</v>
          </cell>
          <cell r="J180">
            <v>98</v>
          </cell>
          <cell r="K180">
            <v>200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1" sqref="L1"/>
    </sheetView>
  </sheetViews>
  <sheetFormatPr defaultRowHeight="14.5"/>
  <cols>
    <col min="1" max="1" width="9.36328125" bestFit="1" customWidth="1"/>
    <col min="2" max="2" width="13.90625" bestFit="1" customWidth="1"/>
    <col min="3" max="3" width="35.36328125" bestFit="1" customWidth="1"/>
    <col min="4" max="4" width="10.54296875" bestFit="1" customWidth="1"/>
    <col min="5" max="5" width="8.453125" bestFit="1" customWidth="1"/>
    <col min="6" max="6" width="10.54296875" bestFit="1" customWidth="1"/>
    <col min="7" max="7" width="12.54296875" customWidth="1"/>
    <col min="8" max="8" width="13.08984375" bestFit="1" customWidth="1"/>
    <col min="9" max="9" width="10.54296875" bestFit="1" customWidth="1"/>
    <col min="10" max="10" width="10.54296875" customWidth="1"/>
    <col min="11" max="11" width="12.453125" bestFit="1" customWidth="1"/>
    <col min="12" max="12" width="3.54296875" style="22" bestFit="1" customWidth="1"/>
    <col min="13" max="13" width="9.08984375" customWidth="1"/>
    <col min="15" max="15" width="9.6328125" customWidth="1"/>
    <col min="16" max="16" width="11.36328125" customWidth="1"/>
    <col min="17" max="17" width="9.54296875" customWidth="1"/>
  </cols>
  <sheetData>
    <row r="1" spans="1:20" ht="124.5" customHeight="1" thickBot="1">
      <c r="A1" s="1" t="s">
        <v>0</v>
      </c>
      <c r="B1" s="2" t="s">
        <v>1</v>
      </c>
      <c r="C1" s="2" t="s">
        <v>2</v>
      </c>
      <c r="D1" s="3" t="s">
        <v>485</v>
      </c>
      <c r="E1" s="4" t="s">
        <v>481</v>
      </c>
      <c r="F1" s="5" t="s">
        <v>486</v>
      </c>
      <c r="G1" s="5" t="s">
        <v>487</v>
      </c>
      <c r="H1" s="5" t="s">
        <v>488</v>
      </c>
      <c r="I1" s="136" t="s">
        <v>482</v>
      </c>
      <c r="J1" s="140" t="s">
        <v>483</v>
      </c>
      <c r="K1" s="6" t="s">
        <v>484</v>
      </c>
      <c r="L1" s="7"/>
      <c r="M1" s="3" t="s">
        <v>489</v>
      </c>
      <c r="N1" s="4" t="s">
        <v>490</v>
      </c>
      <c r="O1" s="5" t="s">
        <v>491</v>
      </c>
      <c r="P1" s="5" t="s">
        <v>492</v>
      </c>
      <c r="Q1" s="5" t="s">
        <v>493</v>
      </c>
      <c r="R1" s="136" t="s">
        <v>494</v>
      </c>
      <c r="S1" s="140" t="s">
        <v>495</v>
      </c>
      <c r="T1" s="6" t="s">
        <v>496</v>
      </c>
    </row>
    <row r="2" spans="1:20" ht="15" thickTop="1">
      <c r="A2" s="143">
        <v>10</v>
      </c>
      <c r="B2" s="8" t="s">
        <v>4</v>
      </c>
      <c r="C2" s="147" t="s">
        <v>5</v>
      </c>
      <c r="D2" s="155">
        <v>322</v>
      </c>
      <c r="E2" s="9">
        <f>D2/2</f>
        <v>161</v>
      </c>
      <c r="F2" s="10">
        <v>102</v>
      </c>
      <c r="G2" s="10">
        <v>0</v>
      </c>
      <c r="H2" s="10">
        <v>102</v>
      </c>
      <c r="I2" s="137">
        <v>51</v>
      </c>
      <c r="J2" s="141">
        <f>D2+H2</f>
        <v>424</v>
      </c>
      <c r="K2" s="11">
        <f>J2/2</f>
        <v>212</v>
      </c>
      <c r="L2" s="12"/>
      <c r="M2" s="155">
        <v>322</v>
      </c>
      <c r="N2" s="9">
        <f>M2/2</f>
        <v>161</v>
      </c>
      <c r="O2" s="10">
        <v>102</v>
      </c>
      <c r="P2" s="10">
        <v>0</v>
      </c>
      <c r="Q2" s="10">
        <v>102</v>
      </c>
      <c r="R2" s="137">
        <v>51</v>
      </c>
      <c r="S2" s="141">
        <f>M2+Q2</f>
        <v>424</v>
      </c>
      <c r="T2" s="11">
        <f>S2/2</f>
        <v>212</v>
      </c>
    </row>
    <row r="3" spans="1:20">
      <c r="A3" s="143">
        <v>20</v>
      </c>
      <c r="B3" s="8" t="s">
        <v>4</v>
      </c>
      <c r="C3" s="147" t="s">
        <v>7</v>
      </c>
      <c r="D3" s="155">
        <v>542</v>
      </c>
      <c r="E3" s="9">
        <f t="shared" ref="E3:E66" si="0">D3/2</f>
        <v>271</v>
      </c>
      <c r="F3" s="10">
        <v>161</v>
      </c>
      <c r="G3" s="10">
        <v>0</v>
      </c>
      <c r="H3" s="10">
        <v>161</v>
      </c>
      <c r="I3" s="137">
        <v>80.5</v>
      </c>
      <c r="J3" s="141">
        <f t="shared" ref="J3:J66" si="1">D3+H3</f>
        <v>703</v>
      </c>
      <c r="K3" s="11">
        <f t="shared" ref="K3:K66" si="2">J3/2</f>
        <v>351.5</v>
      </c>
      <c r="L3" s="12"/>
      <c r="M3" s="155">
        <v>542</v>
      </c>
      <c r="N3" s="9">
        <f t="shared" ref="N3:N66" si="3">M3/2</f>
        <v>271</v>
      </c>
      <c r="O3" s="10">
        <v>161</v>
      </c>
      <c r="P3" s="10">
        <v>0</v>
      </c>
      <c r="Q3" s="10">
        <v>161</v>
      </c>
      <c r="R3" s="137">
        <v>80.5</v>
      </c>
      <c r="S3" s="141">
        <f t="shared" ref="S3:S66" si="4">M3+Q3</f>
        <v>703</v>
      </c>
      <c r="T3" s="11">
        <f t="shared" ref="T3:T66" si="5">S3/2</f>
        <v>351.5</v>
      </c>
    </row>
    <row r="4" spans="1:20">
      <c r="A4" s="143">
        <v>30</v>
      </c>
      <c r="B4" s="8" t="s">
        <v>4</v>
      </c>
      <c r="C4" s="147" t="s">
        <v>9</v>
      </c>
      <c r="D4" s="155">
        <v>584</v>
      </c>
      <c r="E4" s="9">
        <f t="shared" si="0"/>
        <v>292</v>
      </c>
      <c r="F4" s="10">
        <v>162</v>
      </c>
      <c r="G4" s="10">
        <v>20</v>
      </c>
      <c r="H4" s="10">
        <v>182</v>
      </c>
      <c r="I4" s="137">
        <v>91</v>
      </c>
      <c r="J4" s="141">
        <f t="shared" si="1"/>
        <v>766</v>
      </c>
      <c r="K4" s="11">
        <f t="shared" si="2"/>
        <v>383</v>
      </c>
      <c r="L4" s="12"/>
      <c r="M4" s="155">
        <v>584</v>
      </c>
      <c r="N4" s="9">
        <f t="shared" si="3"/>
        <v>292</v>
      </c>
      <c r="O4" s="10">
        <v>162</v>
      </c>
      <c r="P4" s="10">
        <v>20</v>
      </c>
      <c r="Q4" s="10">
        <v>182</v>
      </c>
      <c r="R4" s="137">
        <v>91</v>
      </c>
      <c r="S4" s="141">
        <f t="shared" si="4"/>
        <v>766</v>
      </c>
      <c r="T4" s="11">
        <f t="shared" si="5"/>
        <v>383</v>
      </c>
    </row>
    <row r="5" spans="1:20">
      <c r="A5" s="143">
        <v>40</v>
      </c>
      <c r="B5" s="8" t="s">
        <v>4</v>
      </c>
      <c r="C5" s="147" t="s">
        <v>11</v>
      </c>
      <c r="D5" s="155">
        <v>420</v>
      </c>
      <c r="E5" s="9">
        <f t="shared" si="0"/>
        <v>210</v>
      </c>
      <c r="F5" s="10">
        <v>113</v>
      </c>
      <c r="G5" s="10">
        <v>0</v>
      </c>
      <c r="H5" s="10">
        <v>113</v>
      </c>
      <c r="I5" s="137">
        <v>56.5</v>
      </c>
      <c r="J5" s="141">
        <f t="shared" si="1"/>
        <v>533</v>
      </c>
      <c r="K5" s="11">
        <f t="shared" si="2"/>
        <v>266.5</v>
      </c>
      <c r="L5" s="12"/>
      <c r="M5" s="155">
        <v>420</v>
      </c>
      <c r="N5" s="9">
        <f t="shared" si="3"/>
        <v>210</v>
      </c>
      <c r="O5" s="10">
        <v>113</v>
      </c>
      <c r="P5" s="10">
        <v>0</v>
      </c>
      <c r="Q5" s="10">
        <v>113</v>
      </c>
      <c r="R5" s="137">
        <v>56.5</v>
      </c>
      <c r="S5" s="141">
        <f t="shared" si="4"/>
        <v>533</v>
      </c>
      <c r="T5" s="11">
        <f t="shared" si="5"/>
        <v>266.5</v>
      </c>
    </row>
    <row r="6" spans="1:20">
      <c r="A6" s="143">
        <v>50</v>
      </c>
      <c r="B6" s="8" t="s">
        <v>4</v>
      </c>
      <c r="C6" s="147" t="s">
        <v>13</v>
      </c>
      <c r="D6" s="155">
        <v>20</v>
      </c>
      <c r="E6" s="9">
        <f t="shared" si="0"/>
        <v>10</v>
      </c>
      <c r="F6" s="10">
        <v>5</v>
      </c>
      <c r="G6" s="10">
        <v>0</v>
      </c>
      <c r="H6" s="10">
        <v>5</v>
      </c>
      <c r="I6" s="137">
        <v>2.5</v>
      </c>
      <c r="J6" s="141">
        <f t="shared" si="1"/>
        <v>25</v>
      </c>
      <c r="K6" s="11">
        <f t="shared" si="2"/>
        <v>12.5</v>
      </c>
      <c r="L6" s="12"/>
      <c r="M6" s="155">
        <v>20</v>
      </c>
      <c r="N6" s="9">
        <f t="shared" si="3"/>
        <v>10</v>
      </c>
      <c r="O6" s="10">
        <v>5</v>
      </c>
      <c r="P6" s="10">
        <v>0</v>
      </c>
      <c r="Q6" s="10">
        <v>5</v>
      </c>
      <c r="R6" s="137">
        <v>2.5</v>
      </c>
      <c r="S6" s="141">
        <f t="shared" si="4"/>
        <v>25</v>
      </c>
      <c r="T6" s="11">
        <f t="shared" si="5"/>
        <v>12.5</v>
      </c>
    </row>
    <row r="7" spans="1:20">
      <c r="A7" s="143">
        <v>60</v>
      </c>
      <c r="B7" s="8" t="s">
        <v>4</v>
      </c>
      <c r="C7" s="147" t="s">
        <v>15</v>
      </c>
      <c r="D7" s="155">
        <v>22</v>
      </c>
      <c r="E7" s="9">
        <f t="shared" si="0"/>
        <v>11</v>
      </c>
      <c r="F7" s="10">
        <v>3</v>
      </c>
      <c r="G7" s="10">
        <v>0</v>
      </c>
      <c r="H7" s="10">
        <v>3</v>
      </c>
      <c r="I7" s="137">
        <v>1.5</v>
      </c>
      <c r="J7" s="141">
        <f t="shared" si="1"/>
        <v>25</v>
      </c>
      <c r="K7" s="11">
        <f t="shared" si="2"/>
        <v>12.5</v>
      </c>
      <c r="L7" s="12"/>
      <c r="M7" s="155">
        <v>22</v>
      </c>
      <c r="N7" s="9">
        <f t="shared" si="3"/>
        <v>11</v>
      </c>
      <c r="O7" s="10">
        <v>3</v>
      </c>
      <c r="P7" s="10">
        <v>0</v>
      </c>
      <c r="Q7" s="10">
        <v>3</v>
      </c>
      <c r="R7" s="137">
        <v>1.5</v>
      </c>
      <c r="S7" s="141">
        <f t="shared" si="4"/>
        <v>25</v>
      </c>
      <c r="T7" s="11">
        <f t="shared" si="5"/>
        <v>12.5</v>
      </c>
    </row>
    <row r="8" spans="1:20">
      <c r="A8" s="143">
        <v>70</v>
      </c>
      <c r="B8" s="8" t="s">
        <v>4</v>
      </c>
      <c r="C8" s="148" t="s">
        <v>17</v>
      </c>
      <c r="D8" s="155">
        <v>270</v>
      </c>
      <c r="E8" s="9">
        <f t="shared" si="0"/>
        <v>135</v>
      </c>
      <c r="F8" s="10">
        <v>580</v>
      </c>
      <c r="G8" s="10">
        <v>0</v>
      </c>
      <c r="H8" s="10">
        <v>580</v>
      </c>
      <c r="I8" s="137">
        <v>290</v>
      </c>
      <c r="J8" s="141">
        <f t="shared" si="1"/>
        <v>850</v>
      </c>
      <c r="K8" s="11">
        <f t="shared" si="2"/>
        <v>425</v>
      </c>
      <c r="L8" s="12"/>
      <c r="M8" s="155">
        <v>270</v>
      </c>
      <c r="N8" s="9">
        <f t="shared" si="3"/>
        <v>135</v>
      </c>
      <c r="O8" s="10">
        <v>580</v>
      </c>
      <c r="P8" s="10">
        <v>0</v>
      </c>
      <c r="Q8" s="10">
        <v>580</v>
      </c>
      <c r="R8" s="137">
        <v>290</v>
      </c>
      <c r="S8" s="141">
        <f t="shared" si="4"/>
        <v>850</v>
      </c>
      <c r="T8" s="11">
        <f t="shared" si="5"/>
        <v>425</v>
      </c>
    </row>
    <row r="9" spans="1:20">
      <c r="A9" s="143">
        <v>100</v>
      </c>
      <c r="B9" s="8" t="s">
        <v>19</v>
      </c>
      <c r="C9" s="147" t="s">
        <v>20</v>
      </c>
      <c r="D9" s="155">
        <v>150</v>
      </c>
      <c r="E9" s="9">
        <f t="shared" si="0"/>
        <v>75</v>
      </c>
      <c r="F9" s="10">
        <v>26</v>
      </c>
      <c r="G9" s="10">
        <v>38</v>
      </c>
      <c r="H9" s="10">
        <v>64</v>
      </c>
      <c r="I9" s="137">
        <v>32</v>
      </c>
      <c r="J9" s="141">
        <f t="shared" si="1"/>
        <v>214</v>
      </c>
      <c r="K9" s="11">
        <f t="shared" si="2"/>
        <v>107</v>
      </c>
      <c r="L9" s="12"/>
      <c r="M9" s="155">
        <v>150</v>
      </c>
      <c r="N9" s="9">
        <f t="shared" si="3"/>
        <v>75</v>
      </c>
      <c r="O9" s="10">
        <v>26</v>
      </c>
      <c r="P9" s="10">
        <v>38</v>
      </c>
      <c r="Q9" s="10">
        <v>64</v>
      </c>
      <c r="R9" s="137">
        <v>32</v>
      </c>
      <c r="S9" s="141">
        <f t="shared" si="4"/>
        <v>214</v>
      </c>
      <c r="T9" s="11">
        <f t="shared" si="5"/>
        <v>107</v>
      </c>
    </row>
    <row r="10" spans="1:20">
      <c r="A10" s="143">
        <v>110</v>
      </c>
      <c r="B10" s="8" t="s">
        <v>19</v>
      </c>
      <c r="C10" s="147" t="s">
        <v>22</v>
      </c>
      <c r="D10" s="155">
        <v>17</v>
      </c>
      <c r="E10" s="9">
        <f t="shared" si="0"/>
        <v>8.5</v>
      </c>
      <c r="F10" s="10">
        <v>0</v>
      </c>
      <c r="G10" s="10">
        <v>0</v>
      </c>
      <c r="H10" s="10">
        <v>0</v>
      </c>
      <c r="I10" s="137">
        <v>0</v>
      </c>
      <c r="J10" s="141">
        <f t="shared" si="1"/>
        <v>17</v>
      </c>
      <c r="K10" s="11">
        <f t="shared" si="2"/>
        <v>8.5</v>
      </c>
      <c r="L10" s="12"/>
      <c r="M10" s="155">
        <v>17</v>
      </c>
      <c r="N10" s="9">
        <f t="shared" si="3"/>
        <v>8.5</v>
      </c>
      <c r="O10" s="10">
        <v>0</v>
      </c>
      <c r="P10" s="10">
        <v>0</v>
      </c>
      <c r="Q10" s="10">
        <v>0</v>
      </c>
      <c r="R10" s="137">
        <v>0</v>
      </c>
      <c r="S10" s="141">
        <f t="shared" si="4"/>
        <v>17</v>
      </c>
      <c r="T10" s="11">
        <f t="shared" si="5"/>
        <v>8.5</v>
      </c>
    </row>
    <row r="11" spans="1:20">
      <c r="A11" s="143">
        <v>120</v>
      </c>
      <c r="B11" s="8" t="s">
        <v>24</v>
      </c>
      <c r="C11" s="147" t="s">
        <v>25</v>
      </c>
      <c r="D11" s="155">
        <v>170</v>
      </c>
      <c r="E11" s="9">
        <f t="shared" si="0"/>
        <v>85</v>
      </c>
      <c r="F11" s="10">
        <v>16</v>
      </c>
      <c r="G11" s="10">
        <v>24</v>
      </c>
      <c r="H11" s="10">
        <v>40</v>
      </c>
      <c r="I11" s="137">
        <v>20</v>
      </c>
      <c r="J11" s="141">
        <f t="shared" si="1"/>
        <v>210</v>
      </c>
      <c r="K11" s="11">
        <f t="shared" si="2"/>
        <v>105</v>
      </c>
      <c r="L11" s="12"/>
      <c r="M11" s="155">
        <v>170</v>
      </c>
      <c r="N11" s="9">
        <f t="shared" si="3"/>
        <v>85</v>
      </c>
      <c r="O11" s="10">
        <v>16</v>
      </c>
      <c r="P11" s="10">
        <v>24</v>
      </c>
      <c r="Q11" s="10">
        <v>40</v>
      </c>
      <c r="R11" s="137">
        <v>20</v>
      </c>
      <c r="S11" s="141">
        <f t="shared" si="4"/>
        <v>210</v>
      </c>
      <c r="T11" s="11">
        <f t="shared" si="5"/>
        <v>105</v>
      </c>
    </row>
    <row r="12" spans="1:20">
      <c r="A12" s="143">
        <v>123</v>
      </c>
      <c r="B12" s="8" t="s">
        <v>24</v>
      </c>
      <c r="C12" s="147" t="s">
        <v>27</v>
      </c>
      <c r="D12" s="155">
        <v>96</v>
      </c>
      <c r="E12" s="9">
        <f t="shared" si="0"/>
        <v>48</v>
      </c>
      <c r="F12" s="10">
        <v>17</v>
      </c>
      <c r="G12" s="10">
        <v>34</v>
      </c>
      <c r="H12" s="10">
        <v>51</v>
      </c>
      <c r="I12" s="137">
        <v>25.5</v>
      </c>
      <c r="J12" s="141">
        <f t="shared" si="1"/>
        <v>147</v>
      </c>
      <c r="K12" s="11">
        <f t="shared" si="2"/>
        <v>73.5</v>
      </c>
      <c r="L12" s="12"/>
      <c r="M12" s="155">
        <v>96</v>
      </c>
      <c r="N12" s="9">
        <f t="shared" si="3"/>
        <v>48</v>
      </c>
      <c r="O12" s="10">
        <v>17</v>
      </c>
      <c r="P12" s="10">
        <v>34</v>
      </c>
      <c r="Q12" s="10">
        <v>51</v>
      </c>
      <c r="R12" s="137">
        <v>25.5</v>
      </c>
      <c r="S12" s="141">
        <f t="shared" si="4"/>
        <v>147</v>
      </c>
      <c r="T12" s="11">
        <f t="shared" si="5"/>
        <v>73.5</v>
      </c>
    </row>
    <row r="13" spans="1:20">
      <c r="A13" s="143">
        <v>130</v>
      </c>
      <c r="B13" s="8" t="s">
        <v>24</v>
      </c>
      <c r="C13" s="147" t="s">
        <v>29</v>
      </c>
      <c r="D13" s="155">
        <v>586</v>
      </c>
      <c r="E13" s="9">
        <f t="shared" si="0"/>
        <v>293</v>
      </c>
      <c r="F13" s="10">
        <v>125</v>
      </c>
      <c r="G13" s="10">
        <v>0</v>
      </c>
      <c r="H13" s="10">
        <v>125</v>
      </c>
      <c r="I13" s="137">
        <v>62.5</v>
      </c>
      <c r="J13" s="141">
        <f t="shared" si="1"/>
        <v>711</v>
      </c>
      <c r="K13" s="11">
        <f t="shared" si="2"/>
        <v>355.5</v>
      </c>
      <c r="L13" s="12"/>
      <c r="M13" s="155">
        <v>586</v>
      </c>
      <c r="N13" s="9">
        <f t="shared" si="3"/>
        <v>293</v>
      </c>
      <c r="O13" s="10">
        <v>125</v>
      </c>
      <c r="P13" s="10">
        <v>0</v>
      </c>
      <c r="Q13" s="10">
        <v>125</v>
      </c>
      <c r="R13" s="137">
        <v>62.5</v>
      </c>
      <c r="S13" s="141">
        <f t="shared" si="4"/>
        <v>711</v>
      </c>
      <c r="T13" s="11">
        <f t="shared" si="5"/>
        <v>355.5</v>
      </c>
    </row>
    <row r="14" spans="1:20">
      <c r="A14" s="143">
        <v>140</v>
      </c>
      <c r="B14" s="8" t="s">
        <v>24</v>
      </c>
      <c r="C14" s="147" t="s">
        <v>31</v>
      </c>
      <c r="D14" s="155">
        <v>206</v>
      </c>
      <c r="E14" s="9">
        <f t="shared" si="0"/>
        <v>103</v>
      </c>
      <c r="F14" s="10">
        <v>44</v>
      </c>
      <c r="G14" s="10">
        <v>0</v>
      </c>
      <c r="H14" s="10">
        <v>44</v>
      </c>
      <c r="I14" s="137">
        <v>22</v>
      </c>
      <c r="J14" s="141">
        <f t="shared" si="1"/>
        <v>250</v>
      </c>
      <c r="K14" s="11">
        <f t="shared" si="2"/>
        <v>125</v>
      </c>
      <c r="L14" s="12"/>
      <c r="M14" s="155">
        <v>206</v>
      </c>
      <c r="N14" s="9">
        <f t="shared" si="3"/>
        <v>103</v>
      </c>
      <c r="O14" s="10">
        <v>44</v>
      </c>
      <c r="P14" s="10">
        <v>0</v>
      </c>
      <c r="Q14" s="10">
        <v>44</v>
      </c>
      <c r="R14" s="137">
        <v>22</v>
      </c>
      <c r="S14" s="141">
        <f t="shared" si="4"/>
        <v>250</v>
      </c>
      <c r="T14" s="11">
        <f t="shared" si="5"/>
        <v>125</v>
      </c>
    </row>
    <row r="15" spans="1:20">
      <c r="A15" s="143">
        <v>170</v>
      </c>
      <c r="B15" s="8" t="s">
        <v>24</v>
      </c>
      <c r="C15" s="147" t="s">
        <v>33</v>
      </c>
      <c r="D15" s="155">
        <v>6</v>
      </c>
      <c r="E15" s="9">
        <f t="shared" si="0"/>
        <v>3</v>
      </c>
      <c r="F15" s="10">
        <v>0</v>
      </c>
      <c r="G15" s="10">
        <v>0</v>
      </c>
      <c r="H15" s="10">
        <v>0</v>
      </c>
      <c r="I15" s="137">
        <v>0</v>
      </c>
      <c r="J15" s="141">
        <f t="shared" si="1"/>
        <v>6</v>
      </c>
      <c r="K15" s="11">
        <f t="shared" si="2"/>
        <v>3</v>
      </c>
      <c r="L15" s="12"/>
      <c r="M15" s="155">
        <v>6</v>
      </c>
      <c r="N15" s="9">
        <f t="shared" si="3"/>
        <v>3</v>
      </c>
      <c r="O15" s="10">
        <v>0</v>
      </c>
      <c r="P15" s="10">
        <v>0</v>
      </c>
      <c r="Q15" s="10">
        <v>0</v>
      </c>
      <c r="R15" s="137">
        <v>0</v>
      </c>
      <c r="S15" s="141">
        <f t="shared" si="4"/>
        <v>6</v>
      </c>
      <c r="T15" s="11">
        <f t="shared" si="5"/>
        <v>3</v>
      </c>
    </row>
    <row r="16" spans="1:20">
      <c r="A16" s="143">
        <v>180</v>
      </c>
      <c r="B16" s="8" t="s">
        <v>24</v>
      </c>
      <c r="C16" s="147" t="s">
        <v>35</v>
      </c>
      <c r="D16" s="156">
        <v>1418</v>
      </c>
      <c r="E16" s="9">
        <f t="shared" si="0"/>
        <v>709</v>
      </c>
      <c r="F16" s="10">
        <v>772</v>
      </c>
      <c r="G16" s="10">
        <v>0</v>
      </c>
      <c r="H16" s="10">
        <v>772</v>
      </c>
      <c r="I16" s="137">
        <v>386</v>
      </c>
      <c r="J16" s="141">
        <f t="shared" si="1"/>
        <v>2190</v>
      </c>
      <c r="K16" s="11">
        <f t="shared" si="2"/>
        <v>1095</v>
      </c>
      <c r="L16" s="12"/>
      <c r="M16" s="156">
        <v>1418</v>
      </c>
      <c r="N16" s="9">
        <f t="shared" si="3"/>
        <v>709</v>
      </c>
      <c r="O16" s="10">
        <v>772</v>
      </c>
      <c r="P16" s="10">
        <v>0</v>
      </c>
      <c r="Q16" s="10">
        <v>772</v>
      </c>
      <c r="R16" s="137">
        <v>386</v>
      </c>
      <c r="S16" s="141">
        <f t="shared" si="4"/>
        <v>2190</v>
      </c>
      <c r="T16" s="11">
        <f t="shared" si="5"/>
        <v>1095</v>
      </c>
    </row>
    <row r="17" spans="1:20">
      <c r="A17" s="143">
        <v>190</v>
      </c>
      <c r="B17" s="8" t="s">
        <v>24</v>
      </c>
      <c r="C17" s="147" t="s">
        <v>37</v>
      </c>
      <c r="D17" s="155">
        <v>12</v>
      </c>
      <c r="E17" s="9">
        <f t="shared" si="0"/>
        <v>6</v>
      </c>
      <c r="F17" s="10">
        <v>8</v>
      </c>
      <c r="G17" s="10">
        <v>0</v>
      </c>
      <c r="H17" s="10">
        <v>8</v>
      </c>
      <c r="I17" s="137">
        <v>4</v>
      </c>
      <c r="J17" s="141">
        <f t="shared" si="1"/>
        <v>20</v>
      </c>
      <c r="K17" s="11">
        <f t="shared" si="2"/>
        <v>10</v>
      </c>
      <c r="L17" s="12"/>
      <c r="M17" s="155">
        <v>12</v>
      </c>
      <c r="N17" s="9">
        <f t="shared" si="3"/>
        <v>6</v>
      </c>
      <c r="O17" s="10">
        <v>8</v>
      </c>
      <c r="P17" s="10">
        <v>0</v>
      </c>
      <c r="Q17" s="10">
        <v>8</v>
      </c>
      <c r="R17" s="137">
        <v>4</v>
      </c>
      <c r="S17" s="141">
        <f t="shared" si="4"/>
        <v>20</v>
      </c>
      <c r="T17" s="11">
        <f t="shared" si="5"/>
        <v>10</v>
      </c>
    </row>
    <row r="18" spans="1:20">
      <c r="A18" s="143">
        <v>220</v>
      </c>
      <c r="B18" s="8" t="s">
        <v>39</v>
      </c>
      <c r="C18" s="147" t="s">
        <v>40</v>
      </c>
      <c r="D18" s="155">
        <v>52</v>
      </c>
      <c r="E18" s="9">
        <f t="shared" si="0"/>
        <v>26</v>
      </c>
      <c r="F18" s="10">
        <v>23</v>
      </c>
      <c r="G18" s="10">
        <v>0</v>
      </c>
      <c r="H18" s="10">
        <v>23</v>
      </c>
      <c r="I18" s="137">
        <v>11.5</v>
      </c>
      <c r="J18" s="141">
        <f t="shared" si="1"/>
        <v>75</v>
      </c>
      <c r="K18" s="11">
        <f t="shared" si="2"/>
        <v>37.5</v>
      </c>
      <c r="L18" s="12"/>
      <c r="M18" s="155">
        <v>52</v>
      </c>
      <c r="N18" s="9">
        <f t="shared" si="3"/>
        <v>26</v>
      </c>
      <c r="O18" s="10">
        <v>23</v>
      </c>
      <c r="P18" s="10">
        <v>0</v>
      </c>
      <c r="Q18" s="10">
        <v>23</v>
      </c>
      <c r="R18" s="137">
        <v>11.5</v>
      </c>
      <c r="S18" s="141">
        <f t="shared" si="4"/>
        <v>75</v>
      </c>
      <c r="T18" s="11">
        <f t="shared" si="5"/>
        <v>37.5</v>
      </c>
    </row>
    <row r="19" spans="1:20">
      <c r="A19" s="143">
        <v>230</v>
      </c>
      <c r="B19" s="8" t="s">
        <v>42</v>
      </c>
      <c r="C19" s="147" t="s">
        <v>43</v>
      </c>
      <c r="D19" s="155">
        <v>12</v>
      </c>
      <c r="E19" s="9">
        <f t="shared" si="0"/>
        <v>6</v>
      </c>
      <c r="F19" s="10">
        <v>0</v>
      </c>
      <c r="G19" s="10">
        <v>0</v>
      </c>
      <c r="H19" s="10">
        <v>0</v>
      </c>
      <c r="I19" s="137">
        <v>0</v>
      </c>
      <c r="J19" s="141">
        <f t="shared" si="1"/>
        <v>12</v>
      </c>
      <c r="K19" s="11">
        <f t="shared" si="2"/>
        <v>6</v>
      </c>
      <c r="L19" s="12"/>
      <c r="M19" s="155">
        <v>12</v>
      </c>
      <c r="N19" s="9">
        <f t="shared" si="3"/>
        <v>6</v>
      </c>
      <c r="O19" s="10">
        <v>0</v>
      </c>
      <c r="P19" s="10">
        <v>0</v>
      </c>
      <c r="Q19" s="10">
        <v>0</v>
      </c>
      <c r="R19" s="137">
        <v>0</v>
      </c>
      <c r="S19" s="141">
        <f t="shared" si="4"/>
        <v>12</v>
      </c>
      <c r="T19" s="11">
        <f t="shared" si="5"/>
        <v>6</v>
      </c>
    </row>
    <row r="20" spans="1:20">
      <c r="A20" s="143">
        <v>240</v>
      </c>
      <c r="B20" s="8" t="s">
        <v>42</v>
      </c>
      <c r="C20" s="147" t="s">
        <v>45</v>
      </c>
      <c r="D20" s="155">
        <v>3</v>
      </c>
      <c r="E20" s="9">
        <f t="shared" si="0"/>
        <v>1.5</v>
      </c>
      <c r="F20" s="10">
        <v>0</v>
      </c>
      <c r="G20" s="10">
        <v>0</v>
      </c>
      <c r="H20" s="10">
        <v>0</v>
      </c>
      <c r="I20" s="137">
        <v>0</v>
      </c>
      <c r="J20" s="141">
        <f t="shared" si="1"/>
        <v>3</v>
      </c>
      <c r="K20" s="11">
        <f t="shared" si="2"/>
        <v>1.5</v>
      </c>
      <c r="L20" s="12"/>
      <c r="M20" s="155">
        <v>3</v>
      </c>
      <c r="N20" s="9">
        <f t="shared" si="3"/>
        <v>1.5</v>
      </c>
      <c r="O20" s="10">
        <v>0</v>
      </c>
      <c r="P20" s="10">
        <v>0</v>
      </c>
      <c r="Q20" s="10">
        <v>0</v>
      </c>
      <c r="R20" s="137">
        <v>0</v>
      </c>
      <c r="S20" s="141">
        <f t="shared" si="4"/>
        <v>3</v>
      </c>
      <c r="T20" s="11">
        <f t="shared" si="5"/>
        <v>1.5</v>
      </c>
    </row>
    <row r="21" spans="1:20">
      <c r="A21" s="143">
        <v>250</v>
      </c>
      <c r="B21" s="8" t="s">
        <v>42</v>
      </c>
      <c r="C21" s="147" t="s">
        <v>47</v>
      </c>
      <c r="D21" s="155">
        <v>18</v>
      </c>
      <c r="E21" s="9">
        <f t="shared" si="0"/>
        <v>9</v>
      </c>
      <c r="F21" s="10">
        <v>0</v>
      </c>
      <c r="G21" s="10">
        <v>0</v>
      </c>
      <c r="H21" s="10">
        <v>0</v>
      </c>
      <c r="I21" s="137">
        <v>0</v>
      </c>
      <c r="J21" s="141">
        <f t="shared" si="1"/>
        <v>18</v>
      </c>
      <c r="K21" s="11">
        <f t="shared" si="2"/>
        <v>9</v>
      </c>
      <c r="L21" s="12"/>
      <c r="M21" s="155">
        <v>18</v>
      </c>
      <c r="N21" s="9">
        <f t="shared" si="3"/>
        <v>9</v>
      </c>
      <c r="O21" s="10">
        <v>0</v>
      </c>
      <c r="P21" s="10">
        <v>0</v>
      </c>
      <c r="Q21" s="10">
        <v>0</v>
      </c>
      <c r="R21" s="137">
        <v>0</v>
      </c>
      <c r="S21" s="141">
        <f t="shared" si="4"/>
        <v>18</v>
      </c>
      <c r="T21" s="11">
        <f t="shared" si="5"/>
        <v>9</v>
      </c>
    </row>
    <row r="22" spans="1:20">
      <c r="A22" s="143">
        <v>260</v>
      </c>
      <c r="B22" s="8" t="s">
        <v>42</v>
      </c>
      <c r="C22" s="147" t="s">
        <v>49</v>
      </c>
      <c r="D22" s="155">
        <v>3</v>
      </c>
      <c r="E22" s="9">
        <f t="shared" si="0"/>
        <v>1.5</v>
      </c>
      <c r="F22" s="10">
        <v>0</v>
      </c>
      <c r="G22" s="10">
        <v>0</v>
      </c>
      <c r="H22" s="10">
        <v>0</v>
      </c>
      <c r="I22" s="137">
        <v>0</v>
      </c>
      <c r="J22" s="141">
        <f t="shared" si="1"/>
        <v>3</v>
      </c>
      <c r="K22" s="11">
        <f t="shared" si="2"/>
        <v>1.5</v>
      </c>
      <c r="L22" s="12"/>
      <c r="M22" s="155">
        <v>3</v>
      </c>
      <c r="N22" s="9">
        <f t="shared" si="3"/>
        <v>1.5</v>
      </c>
      <c r="O22" s="10">
        <v>0</v>
      </c>
      <c r="P22" s="10">
        <v>0</v>
      </c>
      <c r="Q22" s="10">
        <v>0</v>
      </c>
      <c r="R22" s="137">
        <v>0</v>
      </c>
      <c r="S22" s="141">
        <f t="shared" si="4"/>
        <v>3</v>
      </c>
      <c r="T22" s="11">
        <f t="shared" si="5"/>
        <v>1.5</v>
      </c>
    </row>
    <row r="23" spans="1:20">
      <c r="A23" s="143">
        <v>270</v>
      </c>
      <c r="B23" s="8" t="s">
        <v>42</v>
      </c>
      <c r="C23" s="147" t="s">
        <v>51</v>
      </c>
      <c r="D23" s="155">
        <v>2</v>
      </c>
      <c r="E23" s="9">
        <f t="shared" si="0"/>
        <v>1</v>
      </c>
      <c r="F23" s="10">
        <v>0</v>
      </c>
      <c r="G23" s="10">
        <v>0</v>
      </c>
      <c r="H23" s="10">
        <v>0</v>
      </c>
      <c r="I23" s="137">
        <v>0</v>
      </c>
      <c r="J23" s="141">
        <f t="shared" si="1"/>
        <v>2</v>
      </c>
      <c r="K23" s="11">
        <f t="shared" si="2"/>
        <v>1</v>
      </c>
      <c r="L23" s="12"/>
      <c r="M23" s="155">
        <v>2</v>
      </c>
      <c r="N23" s="9">
        <f t="shared" si="3"/>
        <v>1</v>
      </c>
      <c r="O23" s="10">
        <v>0</v>
      </c>
      <c r="P23" s="10">
        <v>0</v>
      </c>
      <c r="Q23" s="10">
        <v>0</v>
      </c>
      <c r="R23" s="137">
        <v>0</v>
      </c>
      <c r="S23" s="141">
        <f t="shared" si="4"/>
        <v>2</v>
      </c>
      <c r="T23" s="11">
        <f t="shared" si="5"/>
        <v>1</v>
      </c>
    </row>
    <row r="24" spans="1:20">
      <c r="A24" s="143">
        <v>290</v>
      </c>
      <c r="B24" s="8" t="s">
        <v>53</v>
      </c>
      <c r="C24" s="147" t="s">
        <v>54</v>
      </c>
      <c r="D24" s="155">
        <v>47</v>
      </c>
      <c r="E24" s="9">
        <f t="shared" si="0"/>
        <v>23.5</v>
      </c>
      <c r="F24" s="10">
        <v>6</v>
      </c>
      <c r="G24" s="10">
        <v>0</v>
      </c>
      <c r="H24" s="10">
        <v>6</v>
      </c>
      <c r="I24" s="137">
        <v>3</v>
      </c>
      <c r="J24" s="141">
        <f t="shared" si="1"/>
        <v>53</v>
      </c>
      <c r="K24" s="11">
        <f t="shared" si="2"/>
        <v>26.5</v>
      </c>
      <c r="L24" s="12"/>
      <c r="M24" s="155">
        <v>47</v>
      </c>
      <c r="N24" s="9">
        <f t="shared" si="3"/>
        <v>23.5</v>
      </c>
      <c r="O24" s="10">
        <v>6</v>
      </c>
      <c r="P24" s="10">
        <v>0</v>
      </c>
      <c r="Q24" s="10">
        <v>6</v>
      </c>
      <c r="R24" s="137">
        <v>3</v>
      </c>
      <c r="S24" s="141">
        <f t="shared" si="4"/>
        <v>53</v>
      </c>
      <c r="T24" s="11">
        <f t="shared" si="5"/>
        <v>26.5</v>
      </c>
    </row>
    <row r="25" spans="1:20">
      <c r="A25" s="143">
        <v>310</v>
      </c>
      <c r="B25" s="8" t="s">
        <v>53</v>
      </c>
      <c r="C25" s="147" t="s">
        <v>56</v>
      </c>
      <c r="D25" s="155">
        <v>11</v>
      </c>
      <c r="E25" s="9">
        <f t="shared" si="0"/>
        <v>5.5</v>
      </c>
      <c r="F25" s="10">
        <v>0</v>
      </c>
      <c r="G25" s="10">
        <v>0</v>
      </c>
      <c r="H25" s="10">
        <v>0</v>
      </c>
      <c r="I25" s="137">
        <v>0</v>
      </c>
      <c r="J25" s="141">
        <f t="shared" si="1"/>
        <v>11</v>
      </c>
      <c r="K25" s="11">
        <f t="shared" si="2"/>
        <v>5.5</v>
      </c>
      <c r="L25" s="12"/>
      <c r="M25" s="155">
        <v>11</v>
      </c>
      <c r="N25" s="9">
        <f t="shared" si="3"/>
        <v>5.5</v>
      </c>
      <c r="O25" s="10">
        <v>0</v>
      </c>
      <c r="P25" s="10">
        <v>0</v>
      </c>
      <c r="Q25" s="10">
        <v>0</v>
      </c>
      <c r="R25" s="137">
        <v>0</v>
      </c>
      <c r="S25" s="141">
        <f t="shared" si="4"/>
        <v>11</v>
      </c>
      <c r="T25" s="11">
        <f t="shared" si="5"/>
        <v>5.5</v>
      </c>
    </row>
    <row r="26" spans="1:20">
      <c r="A26" s="143">
        <v>470</v>
      </c>
      <c r="B26" s="8" t="s">
        <v>58</v>
      </c>
      <c r="C26" s="147" t="s">
        <v>59</v>
      </c>
      <c r="D26" s="155">
        <v>300</v>
      </c>
      <c r="E26" s="9">
        <f t="shared" si="0"/>
        <v>150</v>
      </c>
      <c r="F26" s="10">
        <v>230</v>
      </c>
      <c r="G26" s="10">
        <v>0</v>
      </c>
      <c r="H26" s="10">
        <v>230</v>
      </c>
      <c r="I26" s="137">
        <v>115</v>
      </c>
      <c r="J26" s="141">
        <f t="shared" si="1"/>
        <v>530</v>
      </c>
      <c r="K26" s="11">
        <f t="shared" si="2"/>
        <v>265</v>
      </c>
      <c r="L26" s="12"/>
      <c r="M26" s="155">
        <v>300</v>
      </c>
      <c r="N26" s="9">
        <f t="shared" si="3"/>
        <v>150</v>
      </c>
      <c r="O26" s="10">
        <v>230</v>
      </c>
      <c r="P26" s="10">
        <v>0</v>
      </c>
      <c r="Q26" s="10">
        <v>230</v>
      </c>
      <c r="R26" s="137">
        <v>115</v>
      </c>
      <c r="S26" s="141">
        <f t="shared" si="4"/>
        <v>530</v>
      </c>
      <c r="T26" s="11">
        <f t="shared" si="5"/>
        <v>265</v>
      </c>
    </row>
    <row r="27" spans="1:20">
      <c r="A27" s="143">
        <v>480</v>
      </c>
      <c r="B27" s="8" t="s">
        <v>58</v>
      </c>
      <c r="C27" s="147" t="s">
        <v>61</v>
      </c>
      <c r="D27" s="155">
        <v>334</v>
      </c>
      <c r="E27" s="9">
        <f t="shared" si="0"/>
        <v>167</v>
      </c>
      <c r="F27" s="10">
        <v>105</v>
      </c>
      <c r="G27" s="10">
        <v>40</v>
      </c>
      <c r="H27" s="10">
        <v>145</v>
      </c>
      <c r="I27" s="137">
        <v>72.5</v>
      </c>
      <c r="J27" s="141">
        <f t="shared" si="1"/>
        <v>479</v>
      </c>
      <c r="K27" s="11">
        <f t="shared" si="2"/>
        <v>239.5</v>
      </c>
      <c r="L27" s="12"/>
      <c r="M27" s="155">
        <v>334</v>
      </c>
      <c r="N27" s="9">
        <f t="shared" si="3"/>
        <v>167</v>
      </c>
      <c r="O27" s="10">
        <v>105</v>
      </c>
      <c r="P27" s="10">
        <v>40</v>
      </c>
      <c r="Q27" s="10">
        <v>145</v>
      </c>
      <c r="R27" s="137">
        <v>72.5</v>
      </c>
      <c r="S27" s="141">
        <f t="shared" si="4"/>
        <v>479</v>
      </c>
      <c r="T27" s="11">
        <f t="shared" si="5"/>
        <v>239.5</v>
      </c>
    </row>
    <row r="28" spans="1:20">
      <c r="A28" s="143">
        <v>490</v>
      </c>
      <c r="B28" s="8" t="s">
        <v>63</v>
      </c>
      <c r="C28" s="147" t="s">
        <v>64</v>
      </c>
      <c r="D28" s="155">
        <v>16</v>
      </c>
      <c r="E28" s="9">
        <f t="shared" si="0"/>
        <v>8</v>
      </c>
      <c r="F28" s="10">
        <v>70</v>
      </c>
      <c r="G28" s="10">
        <v>0</v>
      </c>
      <c r="H28" s="10">
        <v>70</v>
      </c>
      <c r="I28" s="137">
        <v>35</v>
      </c>
      <c r="J28" s="141">
        <f t="shared" si="1"/>
        <v>86</v>
      </c>
      <c r="K28" s="11">
        <f t="shared" si="2"/>
        <v>43</v>
      </c>
      <c r="L28" s="12"/>
      <c r="M28" s="155">
        <v>16</v>
      </c>
      <c r="N28" s="9">
        <f t="shared" si="3"/>
        <v>8</v>
      </c>
      <c r="O28" s="10">
        <v>70</v>
      </c>
      <c r="P28" s="10">
        <v>0</v>
      </c>
      <c r="Q28" s="10">
        <v>70</v>
      </c>
      <c r="R28" s="137">
        <v>35</v>
      </c>
      <c r="S28" s="141">
        <f t="shared" si="4"/>
        <v>86</v>
      </c>
      <c r="T28" s="11">
        <f t="shared" si="5"/>
        <v>43</v>
      </c>
    </row>
    <row r="29" spans="1:20">
      <c r="A29" s="143">
        <v>500</v>
      </c>
      <c r="B29" s="8" t="s">
        <v>63</v>
      </c>
      <c r="C29" s="147" t="s">
        <v>66</v>
      </c>
      <c r="D29" s="155">
        <v>53</v>
      </c>
      <c r="E29" s="9">
        <f t="shared" si="0"/>
        <v>26.5</v>
      </c>
      <c r="F29" s="10">
        <v>32</v>
      </c>
      <c r="G29" s="10">
        <v>0</v>
      </c>
      <c r="H29" s="10">
        <v>32</v>
      </c>
      <c r="I29" s="137">
        <v>16</v>
      </c>
      <c r="J29" s="141">
        <f t="shared" si="1"/>
        <v>85</v>
      </c>
      <c r="K29" s="11">
        <f t="shared" si="2"/>
        <v>42.5</v>
      </c>
      <c r="L29" s="12"/>
      <c r="M29" s="155">
        <v>53</v>
      </c>
      <c r="N29" s="9">
        <f t="shared" si="3"/>
        <v>26.5</v>
      </c>
      <c r="O29" s="10">
        <v>32</v>
      </c>
      <c r="P29" s="10">
        <v>0</v>
      </c>
      <c r="Q29" s="10">
        <v>32</v>
      </c>
      <c r="R29" s="137">
        <v>16</v>
      </c>
      <c r="S29" s="141">
        <f t="shared" si="4"/>
        <v>85</v>
      </c>
      <c r="T29" s="11">
        <f t="shared" si="5"/>
        <v>42.5</v>
      </c>
    </row>
    <row r="30" spans="1:20">
      <c r="A30" s="144">
        <v>510</v>
      </c>
      <c r="B30" s="13" t="s">
        <v>68</v>
      </c>
      <c r="C30" s="149" t="s">
        <v>69</v>
      </c>
      <c r="D30" s="155">
        <v>10</v>
      </c>
      <c r="E30" s="9">
        <f t="shared" si="0"/>
        <v>5</v>
      </c>
      <c r="F30" s="10">
        <v>0</v>
      </c>
      <c r="G30" s="10">
        <v>0</v>
      </c>
      <c r="H30" s="10">
        <v>0</v>
      </c>
      <c r="I30" s="137">
        <v>0</v>
      </c>
      <c r="J30" s="141">
        <f t="shared" si="1"/>
        <v>10</v>
      </c>
      <c r="K30" s="11">
        <f t="shared" si="2"/>
        <v>5</v>
      </c>
      <c r="L30" s="12"/>
      <c r="M30" s="155">
        <v>10</v>
      </c>
      <c r="N30" s="9">
        <f t="shared" si="3"/>
        <v>5</v>
      </c>
      <c r="O30" s="10">
        <v>0</v>
      </c>
      <c r="P30" s="10">
        <v>0</v>
      </c>
      <c r="Q30" s="10">
        <v>0</v>
      </c>
      <c r="R30" s="137">
        <v>0</v>
      </c>
      <c r="S30" s="141">
        <f t="shared" si="4"/>
        <v>10</v>
      </c>
      <c r="T30" s="11">
        <f t="shared" si="5"/>
        <v>5</v>
      </c>
    </row>
    <row r="31" spans="1:20">
      <c r="A31" s="143">
        <v>520</v>
      </c>
      <c r="B31" s="8" t="s">
        <v>68</v>
      </c>
      <c r="C31" s="147" t="s">
        <v>71</v>
      </c>
      <c r="D31" s="155">
        <v>8</v>
      </c>
      <c r="E31" s="9">
        <f t="shared" si="0"/>
        <v>4</v>
      </c>
      <c r="F31" s="10">
        <v>0</v>
      </c>
      <c r="G31" s="10">
        <v>0</v>
      </c>
      <c r="H31" s="10">
        <v>0</v>
      </c>
      <c r="I31" s="137">
        <v>0</v>
      </c>
      <c r="J31" s="141">
        <f t="shared" si="1"/>
        <v>8</v>
      </c>
      <c r="K31" s="11">
        <f t="shared" si="2"/>
        <v>4</v>
      </c>
      <c r="L31" s="12"/>
      <c r="M31" s="155">
        <v>8</v>
      </c>
      <c r="N31" s="9">
        <f t="shared" si="3"/>
        <v>4</v>
      </c>
      <c r="O31" s="10">
        <v>0</v>
      </c>
      <c r="P31" s="10">
        <v>0</v>
      </c>
      <c r="Q31" s="10">
        <v>0</v>
      </c>
      <c r="R31" s="137">
        <v>0</v>
      </c>
      <c r="S31" s="141">
        <f t="shared" si="4"/>
        <v>8</v>
      </c>
      <c r="T31" s="11">
        <f t="shared" si="5"/>
        <v>4</v>
      </c>
    </row>
    <row r="32" spans="1:20">
      <c r="A32" s="143">
        <v>540</v>
      </c>
      <c r="B32" s="8" t="s">
        <v>73</v>
      </c>
      <c r="C32" s="147" t="s">
        <v>74</v>
      </c>
      <c r="D32" s="155">
        <v>40</v>
      </c>
      <c r="E32" s="9">
        <f t="shared" si="0"/>
        <v>20</v>
      </c>
      <c r="F32" s="10">
        <v>1</v>
      </c>
      <c r="G32" s="10">
        <v>0</v>
      </c>
      <c r="H32" s="10">
        <v>1</v>
      </c>
      <c r="I32" s="137">
        <v>0.5</v>
      </c>
      <c r="J32" s="141">
        <f t="shared" si="1"/>
        <v>41</v>
      </c>
      <c r="K32" s="11">
        <f t="shared" si="2"/>
        <v>20.5</v>
      </c>
      <c r="L32" s="12"/>
      <c r="M32" s="155">
        <v>40</v>
      </c>
      <c r="N32" s="9">
        <f t="shared" si="3"/>
        <v>20</v>
      </c>
      <c r="O32" s="10">
        <v>1</v>
      </c>
      <c r="P32" s="10">
        <v>0</v>
      </c>
      <c r="Q32" s="10">
        <v>1</v>
      </c>
      <c r="R32" s="137">
        <v>0.5</v>
      </c>
      <c r="S32" s="141">
        <f t="shared" si="4"/>
        <v>41</v>
      </c>
      <c r="T32" s="11">
        <f t="shared" si="5"/>
        <v>20.5</v>
      </c>
    </row>
    <row r="33" spans="1:20">
      <c r="A33" s="143">
        <v>550</v>
      </c>
      <c r="B33" s="8" t="s">
        <v>76</v>
      </c>
      <c r="C33" s="147" t="s">
        <v>77</v>
      </c>
      <c r="D33" s="155">
        <v>61</v>
      </c>
      <c r="E33" s="9">
        <f t="shared" si="0"/>
        <v>30.5</v>
      </c>
      <c r="F33" s="10">
        <v>5</v>
      </c>
      <c r="G33" s="10">
        <v>0</v>
      </c>
      <c r="H33" s="10">
        <v>5</v>
      </c>
      <c r="I33" s="137">
        <v>2.5</v>
      </c>
      <c r="J33" s="141">
        <f t="shared" si="1"/>
        <v>66</v>
      </c>
      <c r="K33" s="11">
        <f t="shared" si="2"/>
        <v>33</v>
      </c>
      <c r="L33" s="12"/>
      <c r="M33" s="155">
        <v>61</v>
      </c>
      <c r="N33" s="9">
        <f t="shared" si="3"/>
        <v>30.5</v>
      </c>
      <c r="O33" s="10">
        <v>5</v>
      </c>
      <c r="P33" s="10">
        <v>0</v>
      </c>
      <c r="Q33" s="10">
        <v>5</v>
      </c>
      <c r="R33" s="137">
        <v>2.5</v>
      </c>
      <c r="S33" s="141">
        <f t="shared" si="4"/>
        <v>66</v>
      </c>
      <c r="T33" s="11">
        <f t="shared" si="5"/>
        <v>33</v>
      </c>
    </row>
    <row r="34" spans="1:20">
      <c r="A34" s="143">
        <v>560</v>
      </c>
      <c r="B34" s="8" t="s">
        <v>76</v>
      </c>
      <c r="C34" s="147" t="s">
        <v>79</v>
      </c>
      <c r="D34" s="155">
        <v>20</v>
      </c>
      <c r="E34" s="9">
        <f t="shared" si="0"/>
        <v>10</v>
      </c>
      <c r="F34" s="10">
        <v>12</v>
      </c>
      <c r="G34" s="10">
        <v>0</v>
      </c>
      <c r="H34" s="10">
        <v>12</v>
      </c>
      <c r="I34" s="137">
        <v>6</v>
      </c>
      <c r="J34" s="141">
        <f t="shared" si="1"/>
        <v>32</v>
      </c>
      <c r="K34" s="11">
        <f t="shared" si="2"/>
        <v>16</v>
      </c>
      <c r="L34" s="12"/>
      <c r="M34" s="155">
        <v>20</v>
      </c>
      <c r="N34" s="9">
        <f t="shared" si="3"/>
        <v>10</v>
      </c>
      <c r="O34" s="10">
        <v>12</v>
      </c>
      <c r="P34" s="10">
        <v>0</v>
      </c>
      <c r="Q34" s="10">
        <v>12</v>
      </c>
      <c r="R34" s="137">
        <v>6</v>
      </c>
      <c r="S34" s="141">
        <f t="shared" si="4"/>
        <v>32</v>
      </c>
      <c r="T34" s="11">
        <f t="shared" si="5"/>
        <v>16</v>
      </c>
    </row>
    <row r="35" spans="1:20">
      <c r="A35" s="143">
        <v>580</v>
      </c>
      <c r="B35" s="8" t="s">
        <v>76</v>
      </c>
      <c r="C35" s="147" t="s">
        <v>81</v>
      </c>
      <c r="D35" s="155">
        <v>8</v>
      </c>
      <c r="E35" s="9">
        <f t="shared" si="0"/>
        <v>4</v>
      </c>
      <c r="F35" s="10">
        <v>0</v>
      </c>
      <c r="G35" s="10">
        <v>0</v>
      </c>
      <c r="H35" s="10">
        <v>0</v>
      </c>
      <c r="I35" s="137">
        <v>0</v>
      </c>
      <c r="J35" s="141">
        <f t="shared" si="1"/>
        <v>8</v>
      </c>
      <c r="K35" s="11">
        <f t="shared" si="2"/>
        <v>4</v>
      </c>
      <c r="L35" s="12"/>
      <c r="M35" s="155">
        <v>8</v>
      </c>
      <c r="N35" s="9">
        <f t="shared" si="3"/>
        <v>4</v>
      </c>
      <c r="O35" s="10">
        <v>0</v>
      </c>
      <c r="P35" s="10">
        <v>0</v>
      </c>
      <c r="Q35" s="10">
        <v>0</v>
      </c>
      <c r="R35" s="137">
        <v>0</v>
      </c>
      <c r="S35" s="141">
        <f t="shared" si="4"/>
        <v>8</v>
      </c>
      <c r="T35" s="11">
        <f t="shared" si="5"/>
        <v>4</v>
      </c>
    </row>
    <row r="36" spans="1:20">
      <c r="A36" s="143">
        <v>640</v>
      </c>
      <c r="B36" s="8" t="s">
        <v>83</v>
      </c>
      <c r="C36" s="147" t="s">
        <v>84</v>
      </c>
      <c r="D36" s="155">
        <v>10</v>
      </c>
      <c r="E36" s="9">
        <f t="shared" si="0"/>
        <v>5</v>
      </c>
      <c r="F36" s="10">
        <v>14</v>
      </c>
      <c r="G36" s="10">
        <v>22</v>
      </c>
      <c r="H36" s="10">
        <v>36</v>
      </c>
      <c r="I36" s="137">
        <v>18</v>
      </c>
      <c r="J36" s="141">
        <f t="shared" si="1"/>
        <v>46</v>
      </c>
      <c r="K36" s="11">
        <f t="shared" si="2"/>
        <v>23</v>
      </c>
      <c r="L36" s="12"/>
      <c r="M36" s="155">
        <v>10</v>
      </c>
      <c r="N36" s="9">
        <f t="shared" si="3"/>
        <v>5</v>
      </c>
      <c r="O36" s="10">
        <v>14</v>
      </c>
      <c r="P36" s="10">
        <v>22</v>
      </c>
      <c r="Q36" s="10">
        <v>36</v>
      </c>
      <c r="R36" s="137">
        <v>18</v>
      </c>
      <c r="S36" s="141">
        <f t="shared" si="4"/>
        <v>46</v>
      </c>
      <c r="T36" s="11">
        <f t="shared" si="5"/>
        <v>23</v>
      </c>
    </row>
    <row r="37" spans="1:20">
      <c r="A37" s="143">
        <v>740</v>
      </c>
      <c r="B37" s="8" t="s">
        <v>83</v>
      </c>
      <c r="C37" s="147" t="s">
        <v>86</v>
      </c>
      <c r="D37" s="155">
        <v>15</v>
      </c>
      <c r="E37" s="9">
        <f t="shared" si="0"/>
        <v>7.5</v>
      </c>
      <c r="F37" s="10">
        <v>11</v>
      </c>
      <c r="G37" s="10">
        <v>0</v>
      </c>
      <c r="H37" s="10">
        <v>11</v>
      </c>
      <c r="I37" s="137">
        <v>5.5</v>
      </c>
      <c r="J37" s="141">
        <f t="shared" si="1"/>
        <v>26</v>
      </c>
      <c r="K37" s="11">
        <f t="shared" si="2"/>
        <v>13</v>
      </c>
      <c r="L37" s="12"/>
      <c r="M37" s="155">
        <v>15</v>
      </c>
      <c r="N37" s="9">
        <f t="shared" si="3"/>
        <v>7.5</v>
      </c>
      <c r="O37" s="10">
        <v>11</v>
      </c>
      <c r="P37" s="10">
        <v>0</v>
      </c>
      <c r="Q37" s="10">
        <v>11</v>
      </c>
      <c r="R37" s="137">
        <v>5.5</v>
      </c>
      <c r="S37" s="141">
        <f t="shared" si="4"/>
        <v>26</v>
      </c>
      <c r="T37" s="11">
        <f t="shared" si="5"/>
        <v>13</v>
      </c>
    </row>
    <row r="38" spans="1:20">
      <c r="A38" s="143">
        <v>770</v>
      </c>
      <c r="B38" s="8" t="s">
        <v>88</v>
      </c>
      <c r="C38" s="147" t="s">
        <v>89</v>
      </c>
      <c r="D38" s="155">
        <v>29</v>
      </c>
      <c r="E38" s="9">
        <f t="shared" si="0"/>
        <v>14.5</v>
      </c>
      <c r="F38" s="10">
        <v>3</v>
      </c>
      <c r="G38" s="10">
        <v>16</v>
      </c>
      <c r="H38" s="10">
        <v>19</v>
      </c>
      <c r="I38" s="137">
        <v>9.5</v>
      </c>
      <c r="J38" s="141">
        <f t="shared" si="1"/>
        <v>48</v>
      </c>
      <c r="K38" s="11">
        <f t="shared" si="2"/>
        <v>24</v>
      </c>
      <c r="L38" s="12"/>
      <c r="M38" s="155">
        <v>29</v>
      </c>
      <c r="N38" s="9">
        <f t="shared" si="3"/>
        <v>14.5</v>
      </c>
      <c r="O38" s="10">
        <v>3</v>
      </c>
      <c r="P38" s="10">
        <v>16</v>
      </c>
      <c r="Q38" s="10">
        <v>19</v>
      </c>
      <c r="R38" s="137">
        <v>9.5</v>
      </c>
      <c r="S38" s="141">
        <f t="shared" si="4"/>
        <v>48</v>
      </c>
      <c r="T38" s="11">
        <f t="shared" si="5"/>
        <v>24</v>
      </c>
    </row>
    <row r="39" spans="1:20">
      <c r="A39" s="143">
        <v>860</v>
      </c>
      <c r="B39" s="8" t="s">
        <v>91</v>
      </c>
      <c r="C39" s="147" t="s">
        <v>92</v>
      </c>
      <c r="D39" s="155">
        <v>17</v>
      </c>
      <c r="E39" s="9">
        <f t="shared" si="0"/>
        <v>8.5</v>
      </c>
      <c r="F39" s="10">
        <v>7</v>
      </c>
      <c r="G39" s="10">
        <v>0</v>
      </c>
      <c r="H39" s="10">
        <v>7</v>
      </c>
      <c r="I39" s="137">
        <v>3.5</v>
      </c>
      <c r="J39" s="141">
        <f t="shared" si="1"/>
        <v>24</v>
      </c>
      <c r="K39" s="11">
        <f t="shared" si="2"/>
        <v>12</v>
      </c>
      <c r="L39" s="12"/>
      <c r="M39" s="155">
        <v>17</v>
      </c>
      <c r="N39" s="9">
        <f t="shared" si="3"/>
        <v>8.5</v>
      </c>
      <c r="O39" s="10">
        <v>7</v>
      </c>
      <c r="P39" s="10">
        <v>0</v>
      </c>
      <c r="Q39" s="10">
        <v>7</v>
      </c>
      <c r="R39" s="137">
        <v>3.5</v>
      </c>
      <c r="S39" s="141">
        <f t="shared" si="4"/>
        <v>24</v>
      </c>
      <c r="T39" s="11">
        <f t="shared" si="5"/>
        <v>12</v>
      </c>
    </row>
    <row r="40" spans="1:20">
      <c r="A40" s="143">
        <v>870</v>
      </c>
      <c r="B40" s="8" t="s">
        <v>94</v>
      </c>
      <c r="C40" s="147" t="s">
        <v>95</v>
      </c>
      <c r="D40" s="155">
        <v>203</v>
      </c>
      <c r="E40" s="9">
        <f t="shared" si="0"/>
        <v>101.5</v>
      </c>
      <c r="F40" s="10">
        <v>40</v>
      </c>
      <c r="G40" s="10">
        <v>0</v>
      </c>
      <c r="H40" s="10">
        <v>40</v>
      </c>
      <c r="I40" s="137">
        <v>20</v>
      </c>
      <c r="J40" s="141">
        <f t="shared" si="1"/>
        <v>243</v>
      </c>
      <c r="K40" s="11">
        <f t="shared" si="2"/>
        <v>121.5</v>
      </c>
      <c r="L40" s="12"/>
      <c r="M40" s="155">
        <v>203</v>
      </c>
      <c r="N40" s="9">
        <f t="shared" si="3"/>
        <v>101.5</v>
      </c>
      <c r="O40" s="10">
        <v>40</v>
      </c>
      <c r="P40" s="10">
        <v>0</v>
      </c>
      <c r="Q40" s="10">
        <v>40</v>
      </c>
      <c r="R40" s="137">
        <v>20</v>
      </c>
      <c r="S40" s="141">
        <f t="shared" si="4"/>
        <v>243</v>
      </c>
      <c r="T40" s="11">
        <f t="shared" si="5"/>
        <v>121.5</v>
      </c>
    </row>
    <row r="41" spans="1:20">
      <c r="A41" s="143">
        <v>880</v>
      </c>
      <c r="B41" s="8" t="s">
        <v>97</v>
      </c>
      <c r="C41" s="147" t="s">
        <v>98</v>
      </c>
      <c r="D41" s="156">
        <v>4024</v>
      </c>
      <c r="E41" s="9">
        <f t="shared" si="0"/>
        <v>2012</v>
      </c>
      <c r="F41" s="10">
        <v>2158</v>
      </c>
      <c r="G41" s="10">
        <v>238</v>
      </c>
      <c r="H41" s="10">
        <v>2396</v>
      </c>
      <c r="I41" s="137">
        <v>1198</v>
      </c>
      <c r="J41" s="141">
        <f t="shared" si="1"/>
        <v>6420</v>
      </c>
      <c r="K41" s="11">
        <f t="shared" si="2"/>
        <v>3210</v>
      </c>
      <c r="L41" s="12"/>
      <c r="M41" s="156">
        <v>4024</v>
      </c>
      <c r="N41" s="9">
        <f t="shared" si="3"/>
        <v>2012</v>
      </c>
      <c r="O41" s="10">
        <v>2158</v>
      </c>
      <c r="P41" s="10">
        <v>238</v>
      </c>
      <c r="Q41" s="10">
        <v>2396</v>
      </c>
      <c r="R41" s="137">
        <v>1198</v>
      </c>
      <c r="S41" s="141">
        <f t="shared" si="4"/>
        <v>6420</v>
      </c>
      <c r="T41" s="11">
        <f t="shared" si="5"/>
        <v>3210</v>
      </c>
    </row>
    <row r="42" spans="1:20">
      <c r="A42" s="143">
        <v>890</v>
      </c>
      <c r="B42" s="8" t="s">
        <v>100</v>
      </c>
      <c r="C42" s="147" t="s">
        <v>101</v>
      </c>
      <c r="D42" s="155">
        <v>12</v>
      </c>
      <c r="E42" s="9">
        <f t="shared" si="0"/>
        <v>6</v>
      </c>
      <c r="F42" s="10">
        <v>0</v>
      </c>
      <c r="G42" s="10">
        <v>0</v>
      </c>
      <c r="H42" s="10">
        <v>0</v>
      </c>
      <c r="I42" s="137">
        <v>0</v>
      </c>
      <c r="J42" s="141">
        <f t="shared" si="1"/>
        <v>12</v>
      </c>
      <c r="K42" s="11">
        <f t="shared" si="2"/>
        <v>6</v>
      </c>
      <c r="L42" s="12"/>
      <c r="M42" s="155">
        <v>12</v>
      </c>
      <c r="N42" s="9">
        <f t="shared" si="3"/>
        <v>6</v>
      </c>
      <c r="O42" s="10">
        <v>0</v>
      </c>
      <c r="P42" s="10">
        <v>0</v>
      </c>
      <c r="Q42" s="10">
        <v>0</v>
      </c>
      <c r="R42" s="137">
        <v>0</v>
      </c>
      <c r="S42" s="141">
        <f t="shared" si="4"/>
        <v>12</v>
      </c>
      <c r="T42" s="11">
        <f t="shared" si="5"/>
        <v>6</v>
      </c>
    </row>
    <row r="43" spans="1:20">
      <c r="A43" s="144">
        <v>900</v>
      </c>
      <c r="B43" s="13" t="s">
        <v>103</v>
      </c>
      <c r="C43" s="149" t="s">
        <v>104</v>
      </c>
      <c r="D43" s="155">
        <v>223</v>
      </c>
      <c r="E43" s="9">
        <f t="shared" si="0"/>
        <v>111.5</v>
      </c>
      <c r="F43" s="10">
        <v>66</v>
      </c>
      <c r="G43" s="10">
        <v>0</v>
      </c>
      <c r="H43" s="10">
        <v>66</v>
      </c>
      <c r="I43" s="137">
        <v>33</v>
      </c>
      <c r="J43" s="141">
        <f t="shared" si="1"/>
        <v>289</v>
      </c>
      <c r="K43" s="11">
        <f t="shared" si="2"/>
        <v>144.5</v>
      </c>
      <c r="L43" s="12"/>
      <c r="M43" s="155">
        <v>223</v>
      </c>
      <c r="N43" s="9">
        <f t="shared" si="3"/>
        <v>111.5</v>
      </c>
      <c r="O43" s="10">
        <v>66</v>
      </c>
      <c r="P43" s="10">
        <v>0</v>
      </c>
      <c r="Q43" s="10">
        <v>66</v>
      </c>
      <c r="R43" s="137">
        <v>33</v>
      </c>
      <c r="S43" s="141">
        <f t="shared" si="4"/>
        <v>289</v>
      </c>
      <c r="T43" s="11">
        <f t="shared" si="5"/>
        <v>144.5</v>
      </c>
    </row>
    <row r="44" spans="1:20">
      <c r="A44" s="143">
        <v>910</v>
      </c>
      <c r="B44" s="8" t="s">
        <v>106</v>
      </c>
      <c r="C44" s="147" t="s">
        <v>107</v>
      </c>
      <c r="D44" s="155">
        <v>120</v>
      </c>
      <c r="E44" s="9">
        <f t="shared" si="0"/>
        <v>60</v>
      </c>
      <c r="F44" s="10">
        <v>30</v>
      </c>
      <c r="G44" s="10">
        <v>94</v>
      </c>
      <c r="H44" s="10">
        <v>124</v>
      </c>
      <c r="I44" s="137">
        <v>62</v>
      </c>
      <c r="J44" s="141">
        <f t="shared" si="1"/>
        <v>244</v>
      </c>
      <c r="K44" s="11">
        <f t="shared" si="2"/>
        <v>122</v>
      </c>
      <c r="L44" s="12"/>
      <c r="M44" s="155">
        <v>120</v>
      </c>
      <c r="N44" s="9">
        <f t="shared" si="3"/>
        <v>60</v>
      </c>
      <c r="O44" s="10">
        <v>30</v>
      </c>
      <c r="P44" s="10">
        <v>94</v>
      </c>
      <c r="Q44" s="10">
        <v>124</v>
      </c>
      <c r="R44" s="137">
        <v>62</v>
      </c>
      <c r="S44" s="141">
        <f t="shared" si="4"/>
        <v>244</v>
      </c>
      <c r="T44" s="11">
        <f t="shared" si="5"/>
        <v>122</v>
      </c>
    </row>
    <row r="45" spans="1:20">
      <c r="A45" s="143">
        <v>920</v>
      </c>
      <c r="B45" s="8" t="s">
        <v>109</v>
      </c>
      <c r="C45" s="147" t="s">
        <v>110</v>
      </c>
      <c r="D45" s="155">
        <v>21</v>
      </c>
      <c r="E45" s="9">
        <f t="shared" si="0"/>
        <v>10.5</v>
      </c>
      <c r="F45" s="10">
        <v>0</v>
      </c>
      <c r="G45" s="10">
        <v>10</v>
      </c>
      <c r="H45" s="10">
        <v>10</v>
      </c>
      <c r="I45" s="137">
        <v>5</v>
      </c>
      <c r="J45" s="141">
        <f t="shared" si="1"/>
        <v>31</v>
      </c>
      <c r="K45" s="11">
        <f t="shared" si="2"/>
        <v>15.5</v>
      </c>
      <c r="L45" s="12"/>
      <c r="M45" s="155">
        <v>21</v>
      </c>
      <c r="N45" s="9">
        <f t="shared" si="3"/>
        <v>10.5</v>
      </c>
      <c r="O45" s="10">
        <v>0</v>
      </c>
      <c r="P45" s="10">
        <v>10</v>
      </c>
      <c r="Q45" s="10">
        <v>10</v>
      </c>
      <c r="R45" s="137">
        <v>5</v>
      </c>
      <c r="S45" s="141">
        <f t="shared" si="4"/>
        <v>31</v>
      </c>
      <c r="T45" s="11">
        <f t="shared" si="5"/>
        <v>15.5</v>
      </c>
    </row>
    <row r="46" spans="1:20">
      <c r="A46" s="143">
        <v>930</v>
      </c>
      <c r="B46" s="8" t="s">
        <v>109</v>
      </c>
      <c r="C46" s="147" t="s">
        <v>112</v>
      </c>
      <c r="D46" s="155">
        <v>9</v>
      </c>
      <c r="E46" s="9">
        <f t="shared" si="0"/>
        <v>4.5</v>
      </c>
      <c r="F46" s="10">
        <v>10</v>
      </c>
      <c r="G46" s="10">
        <v>0</v>
      </c>
      <c r="H46" s="10">
        <v>10</v>
      </c>
      <c r="I46" s="137">
        <v>5</v>
      </c>
      <c r="J46" s="141">
        <f t="shared" si="1"/>
        <v>19</v>
      </c>
      <c r="K46" s="11">
        <f t="shared" si="2"/>
        <v>9.5</v>
      </c>
      <c r="L46" s="12"/>
      <c r="M46" s="155">
        <v>9</v>
      </c>
      <c r="N46" s="9">
        <f t="shared" si="3"/>
        <v>4.5</v>
      </c>
      <c r="O46" s="10">
        <v>10</v>
      </c>
      <c r="P46" s="10">
        <v>0</v>
      </c>
      <c r="Q46" s="10">
        <v>10</v>
      </c>
      <c r="R46" s="137">
        <v>5</v>
      </c>
      <c r="S46" s="141">
        <f t="shared" si="4"/>
        <v>19</v>
      </c>
      <c r="T46" s="11">
        <f t="shared" si="5"/>
        <v>9.5</v>
      </c>
    </row>
    <row r="47" spans="1:20">
      <c r="A47" s="143">
        <v>940</v>
      </c>
      <c r="B47" s="8" t="s">
        <v>109</v>
      </c>
      <c r="C47" s="147" t="s">
        <v>114</v>
      </c>
      <c r="D47" s="155">
        <v>18</v>
      </c>
      <c r="E47" s="9">
        <f t="shared" si="0"/>
        <v>9</v>
      </c>
      <c r="F47" s="10">
        <v>0</v>
      </c>
      <c r="G47" s="10">
        <v>0</v>
      </c>
      <c r="H47" s="10">
        <v>0</v>
      </c>
      <c r="I47" s="137">
        <v>0</v>
      </c>
      <c r="J47" s="141">
        <f t="shared" si="1"/>
        <v>18</v>
      </c>
      <c r="K47" s="11">
        <f t="shared" si="2"/>
        <v>9</v>
      </c>
      <c r="L47" s="12"/>
      <c r="M47" s="155">
        <v>18</v>
      </c>
      <c r="N47" s="9">
        <f t="shared" si="3"/>
        <v>9</v>
      </c>
      <c r="O47" s="10">
        <v>0</v>
      </c>
      <c r="P47" s="10">
        <v>0</v>
      </c>
      <c r="Q47" s="10">
        <v>0</v>
      </c>
      <c r="R47" s="137">
        <v>0</v>
      </c>
      <c r="S47" s="141">
        <f t="shared" si="4"/>
        <v>18</v>
      </c>
      <c r="T47" s="11">
        <f t="shared" si="5"/>
        <v>9</v>
      </c>
    </row>
    <row r="48" spans="1:20">
      <c r="A48" s="143">
        <v>950</v>
      </c>
      <c r="B48" s="8" t="s">
        <v>109</v>
      </c>
      <c r="C48" s="147" t="s">
        <v>116</v>
      </c>
      <c r="D48" s="155">
        <v>8</v>
      </c>
      <c r="E48" s="9">
        <f t="shared" si="0"/>
        <v>4</v>
      </c>
      <c r="F48" s="10">
        <v>2</v>
      </c>
      <c r="G48" s="10">
        <v>0</v>
      </c>
      <c r="H48" s="10">
        <v>2</v>
      </c>
      <c r="I48" s="137">
        <v>1</v>
      </c>
      <c r="J48" s="141">
        <f t="shared" si="1"/>
        <v>10</v>
      </c>
      <c r="K48" s="11">
        <f t="shared" si="2"/>
        <v>5</v>
      </c>
      <c r="L48" s="12"/>
      <c r="M48" s="155">
        <v>8</v>
      </c>
      <c r="N48" s="9">
        <f t="shared" si="3"/>
        <v>4</v>
      </c>
      <c r="O48" s="10">
        <v>2</v>
      </c>
      <c r="P48" s="10">
        <v>0</v>
      </c>
      <c r="Q48" s="10">
        <v>2</v>
      </c>
      <c r="R48" s="137">
        <v>1</v>
      </c>
      <c r="S48" s="141">
        <f t="shared" si="4"/>
        <v>10</v>
      </c>
      <c r="T48" s="11">
        <f t="shared" si="5"/>
        <v>5</v>
      </c>
    </row>
    <row r="49" spans="1:20">
      <c r="A49" s="143">
        <v>960</v>
      </c>
      <c r="B49" s="8" t="s">
        <v>109</v>
      </c>
      <c r="C49" s="147" t="s">
        <v>118</v>
      </c>
      <c r="D49" s="157">
        <v>0</v>
      </c>
      <c r="E49" s="9">
        <f t="shared" si="0"/>
        <v>0</v>
      </c>
      <c r="F49" s="10">
        <v>6</v>
      </c>
      <c r="G49" s="10">
        <v>0</v>
      </c>
      <c r="H49" s="10">
        <v>6</v>
      </c>
      <c r="I49" s="137">
        <v>3</v>
      </c>
      <c r="J49" s="141">
        <f t="shared" si="1"/>
        <v>6</v>
      </c>
      <c r="K49" s="11">
        <f t="shared" si="2"/>
        <v>3</v>
      </c>
      <c r="L49" s="12"/>
      <c r="M49" s="157">
        <v>0</v>
      </c>
      <c r="N49" s="9">
        <f t="shared" si="3"/>
        <v>0</v>
      </c>
      <c r="O49" s="10">
        <v>6</v>
      </c>
      <c r="P49" s="10">
        <v>0</v>
      </c>
      <c r="Q49" s="10">
        <v>6</v>
      </c>
      <c r="R49" s="137">
        <v>3</v>
      </c>
      <c r="S49" s="141">
        <f t="shared" si="4"/>
        <v>6</v>
      </c>
      <c r="T49" s="11">
        <f t="shared" si="5"/>
        <v>3</v>
      </c>
    </row>
    <row r="50" spans="1:20">
      <c r="A50" s="143">
        <v>970</v>
      </c>
      <c r="B50" s="8" t="s">
        <v>120</v>
      </c>
      <c r="C50" s="147" t="s">
        <v>121</v>
      </c>
      <c r="D50" s="155">
        <v>22</v>
      </c>
      <c r="E50" s="9">
        <f t="shared" si="0"/>
        <v>11</v>
      </c>
      <c r="F50" s="10">
        <v>0</v>
      </c>
      <c r="G50" s="10">
        <v>0</v>
      </c>
      <c r="H50" s="10">
        <v>0</v>
      </c>
      <c r="I50" s="137">
        <v>0</v>
      </c>
      <c r="J50" s="141">
        <f t="shared" si="1"/>
        <v>22</v>
      </c>
      <c r="K50" s="11">
        <f t="shared" si="2"/>
        <v>11</v>
      </c>
      <c r="L50" s="12"/>
      <c r="M50" s="155">
        <v>22</v>
      </c>
      <c r="N50" s="9">
        <f t="shared" si="3"/>
        <v>11</v>
      </c>
      <c r="O50" s="10">
        <v>0</v>
      </c>
      <c r="P50" s="10">
        <v>0</v>
      </c>
      <c r="Q50" s="10">
        <v>0</v>
      </c>
      <c r="R50" s="137">
        <v>0</v>
      </c>
      <c r="S50" s="141">
        <f t="shared" si="4"/>
        <v>22</v>
      </c>
      <c r="T50" s="11">
        <f t="shared" si="5"/>
        <v>11</v>
      </c>
    </row>
    <row r="51" spans="1:20">
      <c r="A51" s="143">
        <v>980</v>
      </c>
      <c r="B51" s="8" t="s">
        <v>120</v>
      </c>
      <c r="C51" s="147" t="s">
        <v>123</v>
      </c>
      <c r="D51" s="155">
        <v>364</v>
      </c>
      <c r="E51" s="9">
        <f t="shared" si="0"/>
        <v>182</v>
      </c>
      <c r="F51" s="10">
        <v>132</v>
      </c>
      <c r="G51" s="10">
        <v>0</v>
      </c>
      <c r="H51" s="10">
        <v>132</v>
      </c>
      <c r="I51" s="137">
        <v>66</v>
      </c>
      <c r="J51" s="141">
        <f t="shared" si="1"/>
        <v>496</v>
      </c>
      <c r="K51" s="11">
        <f t="shared" si="2"/>
        <v>248</v>
      </c>
      <c r="L51" s="12"/>
      <c r="M51" s="155">
        <v>364</v>
      </c>
      <c r="N51" s="9">
        <f t="shared" si="3"/>
        <v>182</v>
      </c>
      <c r="O51" s="10">
        <v>132</v>
      </c>
      <c r="P51" s="10">
        <v>0</v>
      </c>
      <c r="Q51" s="10">
        <v>132</v>
      </c>
      <c r="R51" s="137">
        <v>66</v>
      </c>
      <c r="S51" s="141">
        <f t="shared" si="4"/>
        <v>496</v>
      </c>
      <c r="T51" s="11">
        <f t="shared" si="5"/>
        <v>248</v>
      </c>
    </row>
    <row r="52" spans="1:20">
      <c r="A52" s="143">
        <v>990</v>
      </c>
      <c r="B52" s="8" t="s">
        <v>120</v>
      </c>
      <c r="C52" s="147" t="s">
        <v>125</v>
      </c>
      <c r="D52" s="155">
        <v>120</v>
      </c>
      <c r="E52" s="9">
        <f t="shared" si="0"/>
        <v>60</v>
      </c>
      <c r="F52" s="10">
        <v>56</v>
      </c>
      <c r="G52" s="10">
        <v>0</v>
      </c>
      <c r="H52" s="10">
        <v>56</v>
      </c>
      <c r="I52" s="137">
        <v>28</v>
      </c>
      <c r="J52" s="141">
        <f t="shared" si="1"/>
        <v>176</v>
      </c>
      <c r="K52" s="11">
        <f t="shared" si="2"/>
        <v>88</v>
      </c>
      <c r="L52" s="12"/>
      <c r="M52" s="155">
        <v>120</v>
      </c>
      <c r="N52" s="9">
        <f t="shared" si="3"/>
        <v>60</v>
      </c>
      <c r="O52" s="10">
        <v>56</v>
      </c>
      <c r="P52" s="10">
        <v>0</v>
      </c>
      <c r="Q52" s="10">
        <v>56</v>
      </c>
      <c r="R52" s="137">
        <v>28</v>
      </c>
      <c r="S52" s="141">
        <f t="shared" si="4"/>
        <v>176</v>
      </c>
      <c r="T52" s="11">
        <f t="shared" si="5"/>
        <v>88</v>
      </c>
    </row>
    <row r="53" spans="1:20">
      <c r="A53" s="143">
        <v>1000</v>
      </c>
      <c r="B53" s="8" t="s">
        <v>120</v>
      </c>
      <c r="C53" s="147" t="s">
        <v>127</v>
      </c>
      <c r="D53" s="155">
        <v>120</v>
      </c>
      <c r="E53" s="9">
        <f t="shared" si="0"/>
        <v>60</v>
      </c>
      <c r="F53" s="10">
        <v>328</v>
      </c>
      <c r="G53" s="10">
        <v>0</v>
      </c>
      <c r="H53" s="10">
        <v>328</v>
      </c>
      <c r="I53" s="137">
        <v>164</v>
      </c>
      <c r="J53" s="141">
        <f t="shared" si="1"/>
        <v>448</v>
      </c>
      <c r="K53" s="11">
        <f t="shared" si="2"/>
        <v>224</v>
      </c>
      <c r="L53" s="12"/>
      <c r="M53" s="155">
        <v>120</v>
      </c>
      <c r="N53" s="9">
        <f t="shared" si="3"/>
        <v>60</v>
      </c>
      <c r="O53" s="10">
        <v>328</v>
      </c>
      <c r="P53" s="10">
        <v>0</v>
      </c>
      <c r="Q53" s="10">
        <v>328</v>
      </c>
      <c r="R53" s="137">
        <v>164</v>
      </c>
      <c r="S53" s="141">
        <f t="shared" si="4"/>
        <v>448</v>
      </c>
      <c r="T53" s="11">
        <f t="shared" si="5"/>
        <v>224</v>
      </c>
    </row>
    <row r="54" spans="1:20">
      <c r="A54" s="145">
        <v>1010</v>
      </c>
      <c r="B54" s="8" t="s">
        <v>120</v>
      </c>
      <c r="C54" s="150" t="s">
        <v>129</v>
      </c>
      <c r="D54" s="155">
        <v>826</v>
      </c>
      <c r="E54" s="9">
        <f t="shared" si="0"/>
        <v>413</v>
      </c>
      <c r="F54" s="10">
        <v>188</v>
      </c>
      <c r="G54" s="10">
        <v>0</v>
      </c>
      <c r="H54" s="10">
        <v>188</v>
      </c>
      <c r="I54" s="137">
        <v>94</v>
      </c>
      <c r="J54" s="141">
        <f t="shared" si="1"/>
        <v>1014</v>
      </c>
      <c r="K54" s="11">
        <f t="shared" si="2"/>
        <v>507</v>
      </c>
      <c r="L54" s="12"/>
      <c r="M54" s="155">
        <v>826</v>
      </c>
      <c r="N54" s="9">
        <f t="shared" si="3"/>
        <v>413</v>
      </c>
      <c r="O54" s="10">
        <v>188</v>
      </c>
      <c r="P54" s="10">
        <v>0</v>
      </c>
      <c r="Q54" s="10">
        <v>188</v>
      </c>
      <c r="R54" s="137">
        <v>94</v>
      </c>
      <c r="S54" s="141">
        <f t="shared" si="4"/>
        <v>1014</v>
      </c>
      <c r="T54" s="11">
        <f t="shared" si="5"/>
        <v>507</v>
      </c>
    </row>
    <row r="55" spans="1:20">
      <c r="A55" s="143">
        <v>1020</v>
      </c>
      <c r="B55" s="8" t="s">
        <v>120</v>
      </c>
      <c r="C55" s="147" t="s">
        <v>131</v>
      </c>
      <c r="D55" s="155">
        <v>4</v>
      </c>
      <c r="E55" s="9">
        <f t="shared" si="0"/>
        <v>2</v>
      </c>
      <c r="F55" s="10">
        <v>12</v>
      </c>
      <c r="G55" s="10">
        <v>0</v>
      </c>
      <c r="H55" s="10">
        <v>12</v>
      </c>
      <c r="I55" s="137">
        <v>6</v>
      </c>
      <c r="J55" s="141">
        <f t="shared" si="1"/>
        <v>16</v>
      </c>
      <c r="K55" s="11">
        <f t="shared" si="2"/>
        <v>8</v>
      </c>
      <c r="L55" s="12"/>
      <c r="M55" s="155">
        <v>4</v>
      </c>
      <c r="N55" s="9">
        <f t="shared" si="3"/>
        <v>2</v>
      </c>
      <c r="O55" s="10">
        <v>12</v>
      </c>
      <c r="P55" s="10">
        <v>0</v>
      </c>
      <c r="Q55" s="10">
        <v>12</v>
      </c>
      <c r="R55" s="137">
        <v>6</v>
      </c>
      <c r="S55" s="141">
        <f t="shared" si="4"/>
        <v>16</v>
      </c>
      <c r="T55" s="11">
        <f t="shared" si="5"/>
        <v>8</v>
      </c>
    </row>
    <row r="56" spans="1:20">
      <c r="A56" s="143">
        <v>1030</v>
      </c>
      <c r="B56" s="8" t="s">
        <v>120</v>
      </c>
      <c r="C56" s="147" t="s">
        <v>133</v>
      </c>
      <c r="D56" s="155">
        <v>0</v>
      </c>
      <c r="E56" s="9">
        <f t="shared" si="0"/>
        <v>0</v>
      </c>
      <c r="F56" s="10">
        <v>19</v>
      </c>
      <c r="G56" s="10">
        <v>0</v>
      </c>
      <c r="H56" s="10">
        <v>19</v>
      </c>
      <c r="I56" s="137">
        <v>9.5</v>
      </c>
      <c r="J56" s="141">
        <f t="shared" si="1"/>
        <v>19</v>
      </c>
      <c r="K56" s="11">
        <f t="shared" si="2"/>
        <v>9.5</v>
      </c>
      <c r="L56" s="12"/>
      <c r="M56" s="155">
        <v>0</v>
      </c>
      <c r="N56" s="9">
        <f t="shared" si="3"/>
        <v>0</v>
      </c>
      <c r="O56" s="10">
        <v>19</v>
      </c>
      <c r="P56" s="10">
        <v>0</v>
      </c>
      <c r="Q56" s="10">
        <v>19</v>
      </c>
      <c r="R56" s="137">
        <v>9.5</v>
      </c>
      <c r="S56" s="141">
        <f t="shared" si="4"/>
        <v>19</v>
      </c>
      <c r="T56" s="11">
        <f t="shared" si="5"/>
        <v>9.5</v>
      </c>
    </row>
    <row r="57" spans="1:20">
      <c r="A57" s="143">
        <v>1040</v>
      </c>
      <c r="B57" s="8" t="s">
        <v>120</v>
      </c>
      <c r="C57" s="147" t="s">
        <v>135</v>
      </c>
      <c r="D57" s="155">
        <v>78</v>
      </c>
      <c r="E57" s="9">
        <f t="shared" si="0"/>
        <v>39</v>
      </c>
      <c r="F57" s="10">
        <v>0</v>
      </c>
      <c r="G57" s="10">
        <v>0</v>
      </c>
      <c r="H57" s="10">
        <v>0</v>
      </c>
      <c r="I57" s="137">
        <v>0</v>
      </c>
      <c r="J57" s="141">
        <f t="shared" si="1"/>
        <v>78</v>
      </c>
      <c r="K57" s="11">
        <f t="shared" si="2"/>
        <v>39</v>
      </c>
      <c r="L57" s="12"/>
      <c r="M57" s="155">
        <v>78</v>
      </c>
      <c r="N57" s="9">
        <f t="shared" si="3"/>
        <v>39</v>
      </c>
      <c r="O57" s="10">
        <v>0</v>
      </c>
      <c r="P57" s="10">
        <v>0</v>
      </c>
      <c r="Q57" s="10">
        <v>0</v>
      </c>
      <c r="R57" s="137">
        <v>0</v>
      </c>
      <c r="S57" s="141">
        <f t="shared" si="4"/>
        <v>78</v>
      </c>
      <c r="T57" s="11">
        <f t="shared" si="5"/>
        <v>39</v>
      </c>
    </row>
    <row r="58" spans="1:20">
      <c r="A58" s="143">
        <v>1050</v>
      </c>
      <c r="B58" s="8" t="s">
        <v>120</v>
      </c>
      <c r="C58" s="147" t="s">
        <v>137</v>
      </c>
      <c r="D58" s="155">
        <v>63</v>
      </c>
      <c r="E58" s="9">
        <f t="shared" si="0"/>
        <v>31.5</v>
      </c>
      <c r="F58" s="10">
        <v>35</v>
      </c>
      <c r="G58" s="10">
        <v>0</v>
      </c>
      <c r="H58" s="10">
        <v>35</v>
      </c>
      <c r="I58" s="137">
        <v>17.5</v>
      </c>
      <c r="J58" s="141">
        <f t="shared" si="1"/>
        <v>98</v>
      </c>
      <c r="K58" s="11">
        <f t="shared" si="2"/>
        <v>49</v>
      </c>
      <c r="L58" s="12"/>
      <c r="M58" s="155">
        <v>63</v>
      </c>
      <c r="N58" s="9">
        <f t="shared" si="3"/>
        <v>31.5</v>
      </c>
      <c r="O58" s="10">
        <v>35</v>
      </c>
      <c r="P58" s="10">
        <v>0</v>
      </c>
      <c r="Q58" s="10">
        <v>35</v>
      </c>
      <c r="R58" s="137">
        <v>17.5</v>
      </c>
      <c r="S58" s="141">
        <f t="shared" si="4"/>
        <v>98</v>
      </c>
      <c r="T58" s="11">
        <f t="shared" si="5"/>
        <v>49</v>
      </c>
    </row>
    <row r="59" spans="1:20">
      <c r="A59" s="143">
        <v>1060</v>
      </c>
      <c r="B59" s="8" t="s">
        <v>120</v>
      </c>
      <c r="C59" s="147" t="s">
        <v>139</v>
      </c>
      <c r="D59" s="155">
        <v>18</v>
      </c>
      <c r="E59" s="9">
        <f t="shared" si="0"/>
        <v>9</v>
      </c>
      <c r="F59" s="10">
        <v>0</v>
      </c>
      <c r="G59" s="10">
        <v>0</v>
      </c>
      <c r="H59" s="10">
        <v>0</v>
      </c>
      <c r="I59" s="137">
        <v>0</v>
      </c>
      <c r="J59" s="141">
        <f t="shared" si="1"/>
        <v>18</v>
      </c>
      <c r="K59" s="11">
        <f t="shared" si="2"/>
        <v>9</v>
      </c>
      <c r="L59" s="12"/>
      <c r="M59" s="155">
        <v>18</v>
      </c>
      <c r="N59" s="9">
        <f t="shared" si="3"/>
        <v>9</v>
      </c>
      <c r="O59" s="10">
        <v>0</v>
      </c>
      <c r="P59" s="10">
        <v>0</v>
      </c>
      <c r="Q59" s="10">
        <v>0</v>
      </c>
      <c r="R59" s="137">
        <v>0</v>
      </c>
      <c r="S59" s="141">
        <f t="shared" si="4"/>
        <v>18</v>
      </c>
      <c r="T59" s="11">
        <f t="shared" si="5"/>
        <v>9</v>
      </c>
    </row>
    <row r="60" spans="1:20">
      <c r="A60" s="143">
        <v>1070</v>
      </c>
      <c r="B60" s="8" t="s">
        <v>120</v>
      </c>
      <c r="C60" s="147" t="s">
        <v>141</v>
      </c>
      <c r="D60" s="155">
        <v>12</v>
      </c>
      <c r="E60" s="9">
        <f t="shared" si="0"/>
        <v>6</v>
      </c>
      <c r="F60" s="10">
        <v>0</v>
      </c>
      <c r="G60" s="10">
        <v>0</v>
      </c>
      <c r="H60" s="10">
        <v>0</v>
      </c>
      <c r="I60" s="137">
        <v>0</v>
      </c>
      <c r="J60" s="141">
        <f t="shared" si="1"/>
        <v>12</v>
      </c>
      <c r="K60" s="11">
        <f t="shared" si="2"/>
        <v>6</v>
      </c>
      <c r="L60" s="12"/>
      <c r="M60" s="155">
        <v>12</v>
      </c>
      <c r="N60" s="9">
        <f t="shared" si="3"/>
        <v>6</v>
      </c>
      <c r="O60" s="10">
        <v>0</v>
      </c>
      <c r="P60" s="10">
        <v>0</v>
      </c>
      <c r="Q60" s="10">
        <v>0</v>
      </c>
      <c r="R60" s="137">
        <v>0</v>
      </c>
      <c r="S60" s="141">
        <f t="shared" si="4"/>
        <v>12</v>
      </c>
      <c r="T60" s="11">
        <f t="shared" si="5"/>
        <v>6</v>
      </c>
    </row>
    <row r="61" spans="1:20">
      <c r="A61" s="143">
        <v>1080</v>
      </c>
      <c r="B61" s="8" t="s">
        <v>120</v>
      </c>
      <c r="C61" s="147" t="s">
        <v>143</v>
      </c>
      <c r="D61" s="155">
        <v>40</v>
      </c>
      <c r="E61" s="9">
        <f t="shared" si="0"/>
        <v>20</v>
      </c>
      <c r="F61" s="10">
        <v>20</v>
      </c>
      <c r="G61" s="10">
        <v>0</v>
      </c>
      <c r="H61" s="10">
        <v>20</v>
      </c>
      <c r="I61" s="137">
        <v>10</v>
      </c>
      <c r="J61" s="141">
        <f t="shared" si="1"/>
        <v>60</v>
      </c>
      <c r="K61" s="11">
        <f t="shared" si="2"/>
        <v>30</v>
      </c>
      <c r="L61" s="12"/>
      <c r="M61" s="155">
        <v>40</v>
      </c>
      <c r="N61" s="9">
        <f t="shared" si="3"/>
        <v>20</v>
      </c>
      <c r="O61" s="10">
        <v>20</v>
      </c>
      <c r="P61" s="10">
        <v>0</v>
      </c>
      <c r="Q61" s="10">
        <v>20</v>
      </c>
      <c r="R61" s="137">
        <v>10</v>
      </c>
      <c r="S61" s="141">
        <f t="shared" si="4"/>
        <v>60</v>
      </c>
      <c r="T61" s="11">
        <f t="shared" si="5"/>
        <v>30</v>
      </c>
    </row>
    <row r="62" spans="1:20">
      <c r="A62" s="143">
        <v>1110</v>
      </c>
      <c r="B62" s="8" t="s">
        <v>120</v>
      </c>
      <c r="C62" s="147" t="s">
        <v>145</v>
      </c>
      <c r="D62" s="155">
        <v>125</v>
      </c>
      <c r="E62" s="9">
        <f t="shared" si="0"/>
        <v>62.5</v>
      </c>
      <c r="F62" s="10">
        <v>0</v>
      </c>
      <c r="G62" s="10">
        <v>0</v>
      </c>
      <c r="H62" s="10">
        <v>0</v>
      </c>
      <c r="I62" s="137">
        <v>0</v>
      </c>
      <c r="J62" s="141">
        <f t="shared" si="1"/>
        <v>125</v>
      </c>
      <c r="K62" s="11">
        <f t="shared" si="2"/>
        <v>62.5</v>
      </c>
      <c r="L62" s="12"/>
      <c r="M62" s="155">
        <v>125</v>
      </c>
      <c r="N62" s="9">
        <f t="shared" si="3"/>
        <v>62.5</v>
      </c>
      <c r="O62" s="10">
        <v>0</v>
      </c>
      <c r="P62" s="10">
        <v>0</v>
      </c>
      <c r="Q62" s="10">
        <v>0</v>
      </c>
      <c r="R62" s="137">
        <v>0</v>
      </c>
      <c r="S62" s="141">
        <f t="shared" si="4"/>
        <v>125</v>
      </c>
      <c r="T62" s="11">
        <f t="shared" si="5"/>
        <v>62.5</v>
      </c>
    </row>
    <row r="63" spans="1:20">
      <c r="A63" s="143">
        <v>1120</v>
      </c>
      <c r="B63" s="8" t="s">
        <v>120</v>
      </c>
      <c r="C63" s="147" t="s">
        <v>147</v>
      </c>
      <c r="D63" s="155">
        <v>5</v>
      </c>
      <c r="E63" s="9">
        <f t="shared" si="0"/>
        <v>2.5</v>
      </c>
      <c r="F63" s="10">
        <v>0</v>
      </c>
      <c r="G63" s="10">
        <v>0</v>
      </c>
      <c r="H63" s="10">
        <v>0</v>
      </c>
      <c r="I63" s="137">
        <v>0</v>
      </c>
      <c r="J63" s="141">
        <f t="shared" si="1"/>
        <v>5</v>
      </c>
      <c r="K63" s="11">
        <f t="shared" si="2"/>
        <v>2.5</v>
      </c>
      <c r="L63" s="12"/>
      <c r="M63" s="155">
        <v>5</v>
      </c>
      <c r="N63" s="9">
        <f t="shared" si="3"/>
        <v>2.5</v>
      </c>
      <c r="O63" s="10">
        <v>0</v>
      </c>
      <c r="P63" s="10">
        <v>0</v>
      </c>
      <c r="Q63" s="10">
        <v>0</v>
      </c>
      <c r="R63" s="137">
        <v>0</v>
      </c>
      <c r="S63" s="141">
        <f t="shared" si="4"/>
        <v>5</v>
      </c>
      <c r="T63" s="11">
        <f t="shared" si="5"/>
        <v>2.5</v>
      </c>
    </row>
    <row r="64" spans="1:20">
      <c r="A64" s="143">
        <v>1130</v>
      </c>
      <c r="B64" s="8" t="s">
        <v>120</v>
      </c>
      <c r="C64" s="148" t="s">
        <v>149</v>
      </c>
      <c r="D64" s="155">
        <v>14</v>
      </c>
      <c r="E64" s="9">
        <f t="shared" si="0"/>
        <v>7</v>
      </c>
      <c r="F64" s="10">
        <v>0</v>
      </c>
      <c r="G64" s="10">
        <v>0</v>
      </c>
      <c r="H64" s="10">
        <v>0</v>
      </c>
      <c r="I64" s="137">
        <v>0</v>
      </c>
      <c r="J64" s="141">
        <f t="shared" si="1"/>
        <v>14</v>
      </c>
      <c r="K64" s="11">
        <f t="shared" si="2"/>
        <v>7</v>
      </c>
      <c r="L64" s="12"/>
      <c r="M64" s="155">
        <v>14</v>
      </c>
      <c r="N64" s="9">
        <f t="shared" si="3"/>
        <v>7</v>
      </c>
      <c r="O64" s="10">
        <v>0</v>
      </c>
      <c r="P64" s="10">
        <v>0</v>
      </c>
      <c r="Q64" s="10">
        <v>0</v>
      </c>
      <c r="R64" s="137">
        <v>0</v>
      </c>
      <c r="S64" s="141">
        <f t="shared" si="4"/>
        <v>14</v>
      </c>
      <c r="T64" s="11">
        <f t="shared" si="5"/>
        <v>7</v>
      </c>
    </row>
    <row r="65" spans="1:20">
      <c r="A65" s="143">
        <v>1140</v>
      </c>
      <c r="B65" s="8" t="s">
        <v>151</v>
      </c>
      <c r="C65" s="147" t="s">
        <v>152</v>
      </c>
      <c r="D65" s="155">
        <v>189</v>
      </c>
      <c r="E65" s="9">
        <f t="shared" si="0"/>
        <v>94.5</v>
      </c>
      <c r="F65" s="10">
        <v>87</v>
      </c>
      <c r="G65" s="10">
        <v>0</v>
      </c>
      <c r="H65" s="10">
        <v>87</v>
      </c>
      <c r="I65" s="137">
        <v>43.5</v>
      </c>
      <c r="J65" s="141">
        <f t="shared" si="1"/>
        <v>276</v>
      </c>
      <c r="K65" s="11">
        <f t="shared" si="2"/>
        <v>138</v>
      </c>
      <c r="L65" s="12"/>
      <c r="M65" s="155">
        <v>189</v>
      </c>
      <c r="N65" s="9">
        <f t="shared" si="3"/>
        <v>94.5</v>
      </c>
      <c r="O65" s="10">
        <v>87</v>
      </c>
      <c r="P65" s="10">
        <v>0</v>
      </c>
      <c r="Q65" s="10">
        <v>87</v>
      </c>
      <c r="R65" s="137">
        <v>43.5</v>
      </c>
      <c r="S65" s="141">
        <f t="shared" si="4"/>
        <v>276</v>
      </c>
      <c r="T65" s="11">
        <f t="shared" si="5"/>
        <v>138</v>
      </c>
    </row>
    <row r="66" spans="1:20">
      <c r="A66" s="143">
        <v>1150</v>
      </c>
      <c r="B66" s="8" t="s">
        <v>151</v>
      </c>
      <c r="C66" s="147" t="s">
        <v>154</v>
      </c>
      <c r="D66" s="155">
        <v>61</v>
      </c>
      <c r="E66" s="9">
        <f t="shared" si="0"/>
        <v>30.5</v>
      </c>
      <c r="F66" s="10">
        <v>20</v>
      </c>
      <c r="G66" s="10">
        <v>0</v>
      </c>
      <c r="H66" s="10">
        <v>20</v>
      </c>
      <c r="I66" s="137">
        <v>10</v>
      </c>
      <c r="J66" s="141">
        <f t="shared" si="1"/>
        <v>81</v>
      </c>
      <c r="K66" s="11">
        <f t="shared" si="2"/>
        <v>40.5</v>
      </c>
      <c r="L66" s="12"/>
      <c r="M66" s="155">
        <v>61</v>
      </c>
      <c r="N66" s="9">
        <f t="shared" si="3"/>
        <v>30.5</v>
      </c>
      <c r="O66" s="10">
        <v>20</v>
      </c>
      <c r="P66" s="10">
        <v>0</v>
      </c>
      <c r="Q66" s="10">
        <v>20</v>
      </c>
      <c r="R66" s="137">
        <v>10</v>
      </c>
      <c r="S66" s="141">
        <f t="shared" si="4"/>
        <v>81</v>
      </c>
      <c r="T66" s="11">
        <f t="shared" si="5"/>
        <v>40.5</v>
      </c>
    </row>
    <row r="67" spans="1:20">
      <c r="A67" s="143">
        <v>1160</v>
      </c>
      <c r="B67" s="8" t="s">
        <v>151</v>
      </c>
      <c r="C67" s="147" t="s">
        <v>156</v>
      </c>
      <c r="D67" s="155">
        <v>11</v>
      </c>
      <c r="E67" s="9">
        <f t="shared" ref="E67:E130" si="6">D67/2</f>
        <v>5.5</v>
      </c>
      <c r="F67" s="10">
        <v>3</v>
      </c>
      <c r="G67" s="10">
        <v>0</v>
      </c>
      <c r="H67" s="10">
        <v>3</v>
      </c>
      <c r="I67" s="137">
        <v>1.5</v>
      </c>
      <c r="J67" s="141">
        <f t="shared" ref="J67:J130" si="7">D67+H67</f>
        <v>14</v>
      </c>
      <c r="K67" s="11">
        <f t="shared" ref="K67:K130" si="8">J67/2</f>
        <v>7</v>
      </c>
      <c r="L67" s="12"/>
      <c r="M67" s="155">
        <v>11</v>
      </c>
      <c r="N67" s="9">
        <f t="shared" ref="N67:N130" si="9">M67/2</f>
        <v>5.5</v>
      </c>
      <c r="O67" s="10">
        <v>3</v>
      </c>
      <c r="P67" s="10">
        <v>0</v>
      </c>
      <c r="Q67" s="10">
        <v>3</v>
      </c>
      <c r="R67" s="137">
        <v>1.5</v>
      </c>
      <c r="S67" s="141">
        <f t="shared" ref="S67:S130" si="10">M67+Q67</f>
        <v>14</v>
      </c>
      <c r="T67" s="11">
        <f t="shared" ref="T67:T130" si="11">S67/2</f>
        <v>7</v>
      </c>
    </row>
    <row r="68" spans="1:20">
      <c r="A68" s="143">
        <v>1180</v>
      </c>
      <c r="B68" s="8" t="s">
        <v>158</v>
      </c>
      <c r="C68" s="147" t="s">
        <v>159</v>
      </c>
      <c r="D68" s="155">
        <v>142</v>
      </c>
      <c r="E68" s="9">
        <f t="shared" si="6"/>
        <v>71</v>
      </c>
      <c r="F68" s="10">
        <v>141</v>
      </c>
      <c r="G68" s="10">
        <v>0</v>
      </c>
      <c r="H68" s="10">
        <v>141</v>
      </c>
      <c r="I68" s="137">
        <v>70.5</v>
      </c>
      <c r="J68" s="141">
        <f t="shared" si="7"/>
        <v>283</v>
      </c>
      <c r="K68" s="11">
        <f t="shared" si="8"/>
        <v>141.5</v>
      </c>
      <c r="L68" s="12"/>
      <c r="M68" s="155">
        <v>142</v>
      </c>
      <c r="N68" s="9">
        <f t="shared" si="9"/>
        <v>71</v>
      </c>
      <c r="O68" s="10">
        <v>141</v>
      </c>
      <c r="P68" s="10">
        <v>0</v>
      </c>
      <c r="Q68" s="10">
        <v>141</v>
      </c>
      <c r="R68" s="137">
        <v>70.5</v>
      </c>
      <c r="S68" s="141">
        <f t="shared" si="10"/>
        <v>283</v>
      </c>
      <c r="T68" s="11">
        <f t="shared" si="11"/>
        <v>141.5</v>
      </c>
    </row>
    <row r="69" spans="1:20">
      <c r="A69" s="143">
        <v>1195</v>
      </c>
      <c r="B69" s="8" t="s">
        <v>158</v>
      </c>
      <c r="C69" s="147" t="s">
        <v>161</v>
      </c>
      <c r="D69" s="155">
        <v>100</v>
      </c>
      <c r="E69" s="9">
        <f t="shared" si="6"/>
        <v>50</v>
      </c>
      <c r="F69" s="10">
        <v>150</v>
      </c>
      <c r="G69" s="10">
        <v>0</v>
      </c>
      <c r="H69" s="10">
        <v>150</v>
      </c>
      <c r="I69" s="137">
        <v>75</v>
      </c>
      <c r="J69" s="141">
        <f t="shared" si="7"/>
        <v>250</v>
      </c>
      <c r="K69" s="11">
        <f t="shared" si="8"/>
        <v>125</v>
      </c>
      <c r="L69" s="12"/>
      <c r="M69" s="155">
        <v>100</v>
      </c>
      <c r="N69" s="9">
        <f t="shared" si="9"/>
        <v>50</v>
      </c>
      <c r="O69" s="10">
        <v>150</v>
      </c>
      <c r="P69" s="10">
        <v>0</v>
      </c>
      <c r="Q69" s="10">
        <v>150</v>
      </c>
      <c r="R69" s="137">
        <v>75</v>
      </c>
      <c r="S69" s="141">
        <f t="shared" si="10"/>
        <v>250</v>
      </c>
      <c r="T69" s="11">
        <f t="shared" si="11"/>
        <v>125</v>
      </c>
    </row>
    <row r="70" spans="1:20">
      <c r="A70" s="143">
        <v>1220</v>
      </c>
      <c r="B70" s="8" t="s">
        <v>158</v>
      </c>
      <c r="C70" s="147" t="s">
        <v>163</v>
      </c>
      <c r="D70" s="155">
        <v>70</v>
      </c>
      <c r="E70" s="9">
        <f t="shared" si="6"/>
        <v>35</v>
      </c>
      <c r="F70" s="10">
        <v>29</v>
      </c>
      <c r="G70" s="10">
        <v>0</v>
      </c>
      <c r="H70" s="10">
        <v>29</v>
      </c>
      <c r="I70" s="137">
        <v>14.5</v>
      </c>
      <c r="J70" s="141">
        <f t="shared" si="7"/>
        <v>99</v>
      </c>
      <c r="K70" s="11">
        <f t="shared" si="8"/>
        <v>49.5</v>
      </c>
      <c r="L70" s="12"/>
      <c r="M70" s="155">
        <v>70</v>
      </c>
      <c r="N70" s="9">
        <f t="shared" si="9"/>
        <v>35</v>
      </c>
      <c r="O70" s="10">
        <v>29</v>
      </c>
      <c r="P70" s="10">
        <v>0</v>
      </c>
      <c r="Q70" s="10">
        <v>29</v>
      </c>
      <c r="R70" s="137">
        <v>14.5</v>
      </c>
      <c r="S70" s="141">
        <f t="shared" si="10"/>
        <v>99</v>
      </c>
      <c r="T70" s="11">
        <f t="shared" si="11"/>
        <v>49.5</v>
      </c>
    </row>
    <row r="71" spans="1:20">
      <c r="A71" s="143">
        <v>1330</v>
      </c>
      <c r="B71" s="8" t="s">
        <v>165</v>
      </c>
      <c r="C71" s="147" t="s">
        <v>166</v>
      </c>
      <c r="D71" s="155">
        <v>7</v>
      </c>
      <c r="E71" s="9">
        <f t="shared" si="6"/>
        <v>3.5</v>
      </c>
      <c r="F71" s="10">
        <v>0</v>
      </c>
      <c r="G71" s="10">
        <v>0</v>
      </c>
      <c r="H71" s="10">
        <v>0</v>
      </c>
      <c r="I71" s="137">
        <v>0</v>
      </c>
      <c r="J71" s="141">
        <f t="shared" si="7"/>
        <v>7</v>
      </c>
      <c r="K71" s="11">
        <f t="shared" si="8"/>
        <v>3.5</v>
      </c>
      <c r="L71" s="12"/>
      <c r="M71" s="155">
        <v>7</v>
      </c>
      <c r="N71" s="9">
        <f t="shared" si="9"/>
        <v>3.5</v>
      </c>
      <c r="O71" s="10">
        <v>0</v>
      </c>
      <c r="P71" s="10">
        <v>0</v>
      </c>
      <c r="Q71" s="10">
        <v>0</v>
      </c>
      <c r="R71" s="137">
        <v>0</v>
      </c>
      <c r="S71" s="141">
        <f t="shared" si="10"/>
        <v>7</v>
      </c>
      <c r="T71" s="11">
        <f t="shared" si="11"/>
        <v>3.5</v>
      </c>
    </row>
    <row r="72" spans="1:20">
      <c r="A72" s="143">
        <v>1340</v>
      </c>
      <c r="B72" s="8" t="s">
        <v>168</v>
      </c>
      <c r="C72" s="147" t="s">
        <v>169</v>
      </c>
      <c r="D72" s="155">
        <v>21</v>
      </c>
      <c r="E72" s="9">
        <f t="shared" si="6"/>
        <v>10.5</v>
      </c>
      <c r="F72" s="10">
        <v>0</v>
      </c>
      <c r="G72" s="10">
        <v>0</v>
      </c>
      <c r="H72" s="10">
        <v>0</v>
      </c>
      <c r="I72" s="137">
        <v>0</v>
      </c>
      <c r="J72" s="141">
        <f t="shared" si="7"/>
        <v>21</v>
      </c>
      <c r="K72" s="11">
        <f t="shared" si="8"/>
        <v>10.5</v>
      </c>
      <c r="L72" s="12"/>
      <c r="M72" s="155">
        <v>21</v>
      </c>
      <c r="N72" s="9">
        <f t="shared" si="9"/>
        <v>10.5</v>
      </c>
      <c r="O72" s="10">
        <v>0</v>
      </c>
      <c r="P72" s="10">
        <v>0</v>
      </c>
      <c r="Q72" s="10">
        <v>0</v>
      </c>
      <c r="R72" s="137">
        <v>0</v>
      </c>
      <c r="S72" s="141">
        <f t="shared" si="10"/>
        <v>21</v>
      </c>
      <c r="T72" s="11">
        <f t="shared" si="11"/>
        <v>10.5</v>
      </c>
    </row>
    <row r="73" spans="1:20">
      <c r="A73" s="143">
        <v>1350</v>
      </c>
      <c r="B73" s="8" t="s">
        <v>168</v>
      </c>
      <c r="C73" s="147" t="s">
        <v>171</v>
      </c>
      <c r="D73" s="155">
        <v>30</v>
      </c>
      <c r="E73" s="9">
        <f t="shared" si="6"/>
        <v>15</v>
      </c>
      <c r="F73" s="10">
        <v>20</v>
      </c>
      <c r="G73" s="10">
        <v>0</v>
      </c>
      <c r="H73" s="10">
        <v>20</v>
      </c>
      <c r="I73" s="137">
        <v>10</v>
      </c>
      <c r="J73" s="141">
        <f t="shared" si="7"/>
        <v>50</v>
      </c>
      <c r="K73" s="11">
        <f t="shared" si="8"/>
        <v>25</v>
      </c>
      <c r="L73" s="12"/>
      <c r="M73" s="155">
        <v>30</v>
      </c>
      <c r="N73" s="9">
        <f t="shared" si="9"/>
        <v>15</v>
      </c>
      <c r="O73" s="10">
        <v>20</v>
      </c>
      <c r="P73" s="10">
        <v>0</v>
      </c>
      <c r="Q73" s="10">
        <v>20</v>
      </c>
      <c r="R73" s="137">
        <v>10</v>
      </c>
      <c r="S73" s="141">
        <f t="shared" si="10"/>
        <v>50</v>
      </c>
      <c r="T73" s="11">
        <f t="shared" si="11"/>
        <v>25</v>
      </c>
    </row>
    <row r="74" spans="1:20">
      <c r="A74" s="143">
        <v>1360</v>
      </c>
      <c r="B74" s="8" t="s">
        <v>173</v>
      </c>
      <c r="C74" s="147" t="s">
        <v>174</v>
      </c>
      <c r="D74" s="155">
        <v>47</v>
      </c>
      <c r="E74" s="9">
        <f t="shared" si="6"/>
        <v>23.5</v>
      </c>
      <c r="F74" s="10">
        <v>22</v>
      </c>
      <c r="G74" s="10">
        <v>0</v>
      </c>
      <c r="H74" s="10">
        <v>22</v>
      </c>
      <c r="I74" s="137">
        <v>11</v>
      </c>
      <c r="J74" s="141">
        <f t="shared" si="7"/>
        <v>69</v>
      </c>
      <c r="K74" s="11">
        <f t="shared" si="8"/>
        <v>34.5</v>
      </c>
      <c r="L74" s="12"/>
      <c r="M74" s="155">
        <v>47</v>
      </c>
      <c r="N74" s="9">
        <f t="shared" si="9"/>
        <v>23.5</v>
      </c>
      <c r="O74" s="10">
        <v>22</v>
      </c>
      <c r="P74" s="10">
        <v>0</v>
      </c>
      <c r="Q74" s="10">
        <v>22</v>
      </c>
      <c r="R74" s="137">
        <v>11</v>
      </c>
      <c r="S74" s="141">
        <f t="shared" si="10"/>
        <v>69</v>
      </c>
      <c r="T74" s="11">
        <f t="shared" si="11"/>
        <v>34.5</v>
      </c>
    </row>
    <row r="75" spans="1:20">
      <c r="A75" s="143">
        <v>1380</v>
      </c>
      <c r="B75" s="8" t="s">
        <v>176</v>
      </c>
      <c r="C75" s="147" t="s">
        <v>177</v>
      </c>
      <c r="D75" s="155">
        <v>7</v>
      </c>
      <c r="E75" s="9">
        <f t="shared" si="6"/>
        <v>3.5</v>
      </c>
      <c r="F75" s="10">
        <v>1</v>
      </c>
      <c r="G75" s="10">
        <v>0</v>
      </c>
      <c r="H75" s="10">
        <v>1</v>
      </c>
      <c r="I75" s="137">
        <v>0.5</v>
      </c>
      <c r="J75" s="141">
        <f t="shared" si="7"/>
        <v>8</v>
      </c>
      <c r="K75" s="11">
        <f t="shared" si="8"/>
        <v>4</v>
      </c>
      <c r="L75" s="12"/>
      <c r="M75" s="155">
        <v>7</v>
      </c>
      <c r="N75" s="9">
        <f t="shared" si="9"/>
        <v>3.5</v>
      </c>
      <c r="O75" s="10">
        <v>1</v>
      </c>
      <c r="P75" s="10">
        <v>0</v>
      </c>
      <c r="Q75" s="10">
        <v>1</v>
      </c>
      <c r="R75" s="137">
        <v>0.5</v>
      </c>
      <c r="S75" s="141">
        <f t="shared" si="10"/>
        <v>8</v>
      </c>
      <c r="T75" s="11">
        <f t="shared" si="11"/>
        <v>4</v>
      </c>
    </row>
    <row r="76" spans="1:20">
      <c r="A76" s="143">
        <v>1390</v>
      </c>
      <c r="B76" s="8" t="s">
        <v>179</v>
      </c>
      <c r="C76" s="147" t="s">
        <v>180</v>
      </c>
      <c r="D76" s="155">
        <v>30</v>
      </c>
      <c r="E76" s="9">
        <f t="shared" si="6"/>
        <v>15</v>
      </c>
      <c r="F76" s="10">
        <v>12</v>
      </c>
      <c r="G76" s="10">
        <v>0</v>
      </c>
      <c r="H76" s="10">
        <v>12</v>
      </c>
      <c r="I76" s="137">
        <v>6</v>
      </c>
      <c r="J76" s="141">
        <f t="shared" si="7"/>
        <v>42</v>
      </c>
      <c r="K76" s="11">
        <f t="shared" si="8"/>
        <v>21</v>
      </c>
      <c r="L76" s="12"/>
      <c r="M76" s="155">
        <v>30</v>
      </c>
      <c r="N76" s="9">
        <f t="shared" si="9"/>
        <v>15</v>
      </c>
      <c r="O76" s="10">
        <v>12</v>
      </c>
      <c r="P76" s="10">
        <v>0</v>
      </c>
      <c r="Q76" s="10">
        <v>12</v>
      </c>
      <c r="R76" s="137">
        <v>6</v>
      </c>
      <c r="S76" s="141">
        <f t="shared" si="10"/>
        <v>42</v>
      </c>
      <c r="T76" s="11">
        <f t="shared" si="11"/>
        <v>21</v>
      </c>
    </row>
    <row r="77" spans="1:20">
      <c r="A77" s="143">
        <v>1400</v>
      </c>
      <c r="B77" s="8" t="s">
        <v>179</v>
      </c>
      <c r="C77" s="147" t="s">
        <v>182</v>
      </c>
      <c r="D77" s="155">
        <v>5</v>
      </c>
      <c r="E77" s="9">
        <f t="shared" si="6"/>
        <v>2.5</v>
      </c>
      <c r="F77" s="10">
        <v>18</v>
      </c>
      <c r="G77" s="10">
        <v>0</v>
      </c>
      <c r="H77" s="10">
        <v>18</v>
      </c>
      <c r="I77" s="137">
        <v>9</v>
      </c>
      <c r="J77" s="141">
        <f t="shared" si="7"/>
        <v>23</v>
      </c>
      <c r="K77" s="11">
        <f t="shared" si="8"/>
        <v>11.5</v>
      </c>
      <c r="L77" s="12"/>
      <c r="M77" s="155">
        <v>5</v>
      </c>
      <c r="N77" s="9">
        <f t="shared" si="9"/>
        <v>2.5</v>
      </c>
      <c r="O77" s="10">
        <v>18</v>
      </c>
      <c r="P77" s="10">
        <v>0</v>
      </c>
      <c r="Q77" s="10">
        <v>18</v>
      </c>
      <c r="R77" s="137">
        <v>9</v>
      </c>
      <c r="S77" s="141">
        <f t="shared" si="10"/>
        <v>23</v>
      </c>
      <c r="T77" s="11">
        <f t="shared" si="11"/>
        <v>11.5</v>
      </c>
    </row>
    <row r="78" spans="1:20">
      <c r="A78" s="143">
        <v>1410</v>
      </c>
      <c r="B78" s="8" t="s">
        <v>184</v>
      </c>
      <c r="C78" s="147" t="s">
        <v>185</v>
      </c>
      <c r="D78" s="155">
        <v>10</v>
      </c>
      <c r="E78" s="9">
        <f t="shared" si="6"/>
        <v>5</v>
      </c>
      <c r="F78" s="10">
        <v>0</v>
      </c>
      <c r="G78" s="10">
        <v>0</v>
      </c>
      <c r="H78" s="10">
        <v>0</v>
      </c>
      <c r="I78" s="137">
        <v>0</v>
      </c>
      <c r="J78" s="141">
        <f t="shared" si="7"/>
        <v>10</v>
      </c>
      <c r="K78" s="11">
        <f t="shared" si="8"/>
        <v>5</v>
      </c>
      <c r="L78" s="12"/>
      <c r="M78" s="155">
        <v>10</v>
      </c>
      <c r="N78" s="9">
        <f t="shared" si="9"/>
        <v>5</v>
      </c>
      <c r="O78" s="10">
        <v>0</v>
      </c>
      <c r="P78" s="10">
        <v>0</v>
      </c>
      <c r="Q78" s="10">
        <v>0</v>
      </c>
      <c r="R78" s="137">
        <v>0</v>
      </c>
      <c r="S78" s="141">
        <f t="shared" si="10"/>
        <v>10</v>
      </c>
      <c r="T78" s="11">
        <f t="shared" si="11"/>
        <v>5</v>
      </c>
    </row>
    <row r="79" spans="1:20">
      <c r="A79" s="143">
        <v>1420</v>
      </c>
      <c r="B79" s="8" t="s">
        <v>187</v>
      </c>
      <c r="C79" s="147" t="s">
        <v>188</v>
      </c>
      <c r="D79" s="156">
        <v>1271</v>
      </c>
      <c r="E79" s="9">
        <f t="shared" si="6"/>
        <v>635.5</v>
      </c>
      <c r="F79" s="10">
        <v>247</v>
      </c>
      <c r="G79" s="10">
        <v>160</v>
      </c>
      <c r="H79" s="10">
        <v>407</v>
      </c>
      <c r="I79" s="137">
        <v>203.5</v>
      </c>
      <c r="J79" s="141">
        <f t="shared" si="7"/>
        <v>1678</v>
      </c>
      <c r="K79" s="11">
        <f t="shared" si="8"/>
        <v>839</v>
      </c>
      <c r="L79" s="12"/>
      <c r="M79" s="156">
        <v>1271</v>
      </c>
      <c r="N79" s="9">
        <f t="shared" si="9"/>
        <v>635.5</v>
      </c>
      <c r="O79" s="10">
        <v>247</v>
      </c>
      <c r="P79" s="10">
        <v>160</v>
      </c>
      <c r="Q79" s="10">
        <v>407</v>
      </c>
      <c r="R79" s="137">
        <v>203.5</v>
      </c>
      <c r="S79" s="141">
        <f t="shared" si="10"/>
        <v>1678</v>
      </c>
      <c r="T79" s="11">
        <f t="shared" si="11"/>
        <v>839</v>
      </c>
    </row>
    <row r="80" spans="1:20">
      <c r="A80" s="143">
        <v>1430</v>
      </c>
      <c r="B80" s="8" t="s">
        <v>190</v>
      </c>
      <c r="C80" s="147" t="s">
        <v>191</v>
      </c>
      <c r="D80" s="155">
        <v>9</v>
      </c>
      <c r="E80" s="9">
        <f t="shared" si="6"/>
        <v>4.5</v>
      </c>
      <c r="F80" s="10">
        <v>0</v>
      </c>
      <c r="G80" s="10">
        <v>0</v>
      </c>
      <c r="H80" s="10">
        <v>0</v>
      </c>
      <c r="I80" s="137">
        <v>0</v>
      </c>
      <c r="J80" s="141">
        <f t="shared" si="7"/>
        <v>9</v>
      </c>
      <c r="K80" s="11">
        <f t="shared" si="8"/>
        <v>4.5</v>
      </c>
      <c r="L80" s="12"/>
      <c r="M80" s="155">
        <v>9</v>
      </c>
      <c r="N80" s="9">
        <f t="shared" si="9"/>
        <v>4.5</v>
      </c>
      <c r="O80" s="10">
        <v>0</v>
      </c>
      <c r="P80" s="10">
        <v>0</v>
      </c>
      <c r="Q80" s="10">
        <v>0</v>
      </c>
      <c r="R80" s="137">
        <v>0</v>
      </c>
      <c r="S80" s="141">
        <f t="shared" si="10"/>
        <v>9</v>
      </c>
      <c r="T80" s="11">
        <f t="shared" si="11"/>
        <v>4.5</v>
      </c>
    </row>
    <row r="81" spans="1:20">
      <c r="A81" s="143">
        <v>1440</v>
      </c>
      <c r="B81" s="8" t="s">
        <v>190</v>
      </c>
      <c r="C81" s="147" t="s">
        <v>193</v>
      </c>
      <c r="D81" s="155">
        <v>6</v>
      </c>
      <c r="E81" s="9">
        <f t="shared" si="6"/>
        <v>3</v>
      </c>
      <c r="F81" s="10">
        <v>0</v>
      </c>
      <c r="G81" s="10">
        <v>0</v>
      </c>
      <c r="H81" s="10">
        <v>0</v>
      </c>
      <c r="I81" s="137">
        <v>0</v>
      </c>
      <c r="J81" s="141">
        <f t="shared" si="7"/>
        <v>6</v>
      </c>
      <c r="K81" s="11">
        <f t="shared" si="8"/>
        <v>3</v>
      </c>
      <c r="L81" s="12"/>
      <c r="M81" s="155">
        <v>6</v>
      </c>
      <c r="N81" s="9">
        <f t="shared" si="9"/>
        <v>3</v>
      </c>
      <c r="O81" s="10">
        <v>0</v>
      </c>
      <c r="P81" s="10">
        <v>0</v>
      </c>
      <c r="Q81" s="10">
        <v>0</v>
      </c>
      <c r="R81" s="137">
        <v>0</v>
      </c>
      <c r="S81" s="141">
        <f t="shared" si="10"/>
        <v>6</v>
      </c>
      <c r="T81" s="11">
        <f t="shared" si="11"/>
        <v>3</v>
      </c>
    </row>
    <row r="82" spans="1:20">
      <c r="A82" s="143">
        <v>1450</v>
      </c>
      <c r="B82" s="8" t="s">
        <v>195</v>
      </c>
      <c r="C82" s="147" t="s">
        <v>196</v>
      </c>
      <c r="D82" s="155">
        <v>13</v>
      </c>
      <c r="E82" s="9">
        <f t="shared" si="6"/>
        <v>6.5</v>
      </c>
      <c r="F82" s="10">
        <v>0</v>
      </c>
      <c r="G82" s="10">
        <v>0</v>
      </c>
      <c r="H82" s="10">
        <v>0</v>
      </c>
      <c r="I82" s="137">
        <v>0</v>
      </c>
      <c r="J82" s="141">
        <f t="shared" si="7"/>
        <v>13</v>
      </c>
      <c r="K82" s="11">
        <f t="shared" si="8"/>
        <v>6.5</v>
      </c>
      <c r="L82" s="12"/>
      <c r="M82" s="155">
        <v>13</v>
      </c>
      <c r="N82" s="9">
        <f t="shared" si="9"/>
        <v>6.5</v>
      </c>
      <c r="O82" s="10">
        <v>0</v>
      </c>
      <c r="P82" s="10">
        <v>0</v>
      </c>
      <c r="Q82" s="10">
        <v>0</v>
      </c>
      <c r="R82" s="137">
        <v>0</v>
      </c>
      <c r="S82" s="141">
        <f t="shared" si="10"/>
        <v>13</v>
      </c>
      <c r="T82" s="11">
        <f t="shared" si="11"/>
        <v>6.5</v>
      </c>
    </row>
    <row r="83" spans="1:20">
      <c r="A83" s="143">
        <v>1460</v>
      </c>
      <c r="B83" s="8" t="s">
        <v>195</v>
      </c>
      <c r="C83" s="147" t="s">
        <v>198</v>
      </c>
      <c r="D83" s="155">
        <v>6</v>
      </c>
      <c r="E83" s="9">
        <f t="shared" si="6"/>
        <v>3</v>
      </c>
      <c r="F83" s="10">
        <v>5</v>
      </c>
      <c r="G83" s="10">
        <v>0</v>
      </c>
      <c r="H83" s="10">
        <v>5</v>
      </c>
      <c r="I83" s="137">
        <v>2.5</v>
      </c>
      <c r="J83" s="141">
        <f t="shared" si="7"/>
        <v>11</v>
      </c>
      <c r="K83" s="11">
        <f t="shared" si="8"/>
        <v>5.5</v>
      </c>
      <c r="L83" s="12"/>
      <c r="M83" s="155">
        <v>6</v>
      </c>
      <c r="N83" s="9">
        <f t="shared" si="9"/>
        <v>3</v>
      </c>
      <c r="O83" s="10">
        <v>5</v>
      </c>
      <c r="P83" s="10">
        <v>0</v>
      </c>
      <c r="Q83" s="10">
        <v>5</v>
      </c>
      <c r="R83" s="137">
        <v>2.5</v>
      </c>
      <c r="S83" s="141">
        <f t="shared" si="10"/>
        <v>11</v>
      </c>
      <c r="T83" s="11">
        <f t="shared" si="11"/>
        <v>5.5</v>
      </c>
    </row>
    <row r="84" spans="1:20">
      <c r="A84" s="143">
        <v>1480</v>
      </c>
      <c r="B84" s="8" t="s">
        <v>195</v>
      </c>
      <c r="C84" s="147" t="s">
        <v>200</v>
      </c>
      <c r="D84" s="155">
        <v>14</v>
      </c>
      <c r="E84" s="9">
        <f t="shared" si="6"/>
        <v>7</v>
      </c>
      <c r="F84" s="10">
        <v>0</v>
      </c>
      <c r="G84" s="10">
        <v>0</v>
      </c>
      <c r="H84" s="10">
        <v>0</v>
      </c>
      <c r="I84" s="137">
        <v>0</v>
      </c>
      <c r="J84" s="141">
        <f t="shared" si="7"/>
        <v>14</v>
      </c>
      <c r="K84" s="11">
        <f t="shared" si="8"/>
        <v>7</v>
      </c>
      <c r="L84" s="12"/>
      <c r="M84" s="155">
        <v>14</v>
      </c>
      <c r="N84" s="9">
        <f t="shared" si="9"/>
        <v>7</v>
      </c>
      <c r="O84" s="10">
        <v>0</v>
      </c>
      <c r="P84" s="10">
        <v>0</v>
      </c>
      <c r="Q84" s="10">
        <v>0</v>
      </c>
      <c r="R84" s="137">
        <v>0</v>
      </c>
      <c r="S84" s="141">
        <f t="shared" si="10"/>
        <v>14</v>
      </c>
      <c r="T84" s="11">
        <f t="shared" si="11"/>
        <v>7</v>
      </c>
    </row>
    <row r="85" spans="1:20">
      <c r="A85" s="143">
        <v>1490</v>
      </c>
      <c r="B85" s="8" t="s">
        <v>195</v>
      </c>
      <c r="C85" s="147" t="s">
        <v>202</v>
      </c>
      <c r="D85" s="155">
        <v>3</v>
      </c>
      <c r="E85" s="9">
        <f t="shared" si="6"/>
        <v>1.5</v>
      </c>
      <c r="F85" s="10">
        <v>5</v>
      </c>
      <c r="G85" s="10">
        <v>0</v>
      </c>
      <c r="H85" s="10">
        <v>5</v>
      </c>
      <c r="I85" s="137">
        <v>2.5</v>
      </c>
      <c r="J85" s="141">
        <f t="shared" si="7"/>
        <v>8</v>
      </c>
      <c r="K85" s="11">
        <f t="shared" si="8"/>
        <v>4</v>
      </c>
      <c r="L85" s="12"/>
      <c r="M85" s="155">
        <v>3</v>
      </c>
      <c r="N85" s="9">
        <f t="shared" si="9"/>
        <v>1.5</v>
      </c>
      <c r="O85" s="10">
        <v>5</v>
      </c>
      <c r="P85" s="10">
        <v>0</v>
      </c>
      <c r="Q85" s="10">
        <v>5</v>
      </c>
      <c r="R85" s="137">
        <v>2.5</v>
      </c>
      <c r="S85" s="141">
        <f t="shared" si="10"/>
        <v>8</v>
      </c>
      <c r="T85" s="11">
        <f t="shared" si="11"/>
        <v>4</v>
      </c>
    </row>
    <row r="86" spans="1:20">
      <c r="A86" s="143">
        <v>1500</v>
      </c>
      <c r="B86" s="8" t="s">
        <v>195</v>
      </c>
      <c r="C86" s="147" t="s">
        <v>204</v>
      </c>
      <c r="D86" s="155">
        <v>35</v>
      </c>
      <c r="E86" s="9">
        <f t="shared" si="6"/>
        <v>17.5</v>
      </c>
      <c r="F86" s="10">
        <v>8</v>
      </c>
      <c r="G86" s="10">
        <v>0</v>
      </c>
      <c r="H86" s="10">
        <v>8</v>
      </c>
      <c r="I86" s="137">
        <v>4</v>
      </c>
      <c r="J86" s="141">
        <f t="shared" si="7"/>
        <v>43</v>
      </c>
      <c r="K86" s="11">
        <f t="shared" si="8"/>
        <v>21.5</v>
      </c>
      <c r="L86" s="12"/>
      <c r="M86" s="155">
        <v>35</v>
      </c>
      <c r="N86" s="9">
        <f t="shared" si="9"/>
        <v>17.5</v>
      </c>
      <c r="O86" s="10">
        <v>8</v>
      </c>
      <c r="P86" s="10">
        <v>0</v>
      </c>
      <c r="Q86" s="10">
        <v>8</v>
      </c>
      <c r="R86" s="137">
        <v>4</v>
      </c>
      <c r="S86" s="141">
        <f t="shared" si="10"/>
        <v>43</v>
      </c>
      <c r="T86" s="11">
        <f t="shared" si="11"/>
        <v>21.5</v>
      </c>
    </row>
    <row r="87" spans="1:20">
      <c r="A87" s="143">
        <v>1510</v>
      </c>
      <c r="B87" s="8" t="s">
        <v>206</v>
      </c>
      <c r="C87" s="147" t="s">
        <v>207</v>
      </c>
      <c r="D87" s="155">
        <v>75</v>
      </c>
      <c r="E87" s="9">
        <f t="shared" si="6"/>
        <v>37.5</v>
      </c>
      <c r="F87" s="10">
        <v>0</v>
      </c>
      <c r="G87" s="10">
        <v>0</v>
      </c>
      <c r="H87" s="10">
        <v>0</v>
      </c>
      <c r="I87" s="137">
        <v>0</v>
      </c>
      <c r="J87" s="141">
        <f t="shared" si="7"/>
        <v>75</v>
      </c>
      <c r="K87" s="11">
        <f t="shared" si="8"/>
        <v>37.5</v>
      </c>
      <c r="L87" s="12"/>
      <c r="M87" s="155">
        <v>75</v>
      </c>
      <c r="N87" s="9">
        <f t="shared" si="9"/>
        <v>37.5</v>
      </c>
      <c r="O87" s="10">
        <v>0</v>
      </c>
      <c r="P87" s="10">
        <v>0</v>
      </c>
      <c r="Q87" s="10">
        <v>0</v>
      </c>
      <c r="R87" s="137">
        <v>0</v>
      </c>
      <c r="S87" s="141">
        <f t="shared" si="10"/>
        <v>75</v>
      </c>
      <c r="T87" s="11">
        <f t="shared" si="11"/>
        <v>37.5</v>
      </c>
    </row>
    <row r="88" spans="1:20">
      <c r="A88" s="143">
        <v>1520</v>
      </c>
      <c r="B88" s="8" t="s">
        <v>209</v>
      </c>
      <c r="C88" s="147" t="s">
        <v>210</v>
      </c>
      <c r="D88" s="155">
        <v>164</v>
      </c>
      <c r="E88" s="9">
        <f t="shared" si="6"/>
        <v>82</v>
      </c>
      <c r="F88" s="10">
        <v>74</v>
      </c>
      <c r="G88" s="10">
        <v>0</v>
      </c>
      <c r="H88" s="10">
        <v>74</v>
      </c>
      <c r="I88" s="137">
        <v>37</v>
      </c>
      <c r="J88" s="141">
        <f t="shared" si="7"/>
        <v>238</v>
      </c>
      <c r="K88" s="11">
        <f t="shared" si="8"/>
        <v>119</v>
      </c>
      <c r="L88" s="12"/>
      <c r="M88" s="155">
        <v>164</v>
      </c>
      <c r="N88" s="9">
        <f t="shared" si="9"/>
        <v>82</v>
      </c>
      <c r="O88" s="10">
        <v>74</v>
      </c>
      <c r="P88" s="10">
        <v>0</v>
      </c>
      <c r="Q88" s="10">
        <v>74</v>
      </c>
      <c r="R88" s="137">
        <v>37</v>
      </c>
      <c r="S88" s="141">
        <f t="shared" si="10"/>
        <v>238</v>
      </c>
      <c r="T88" s="11">
        <f t="shared" si="11"/>
        <v>119</v>
      </c>
    </row>
    <row r="89" spans="1:20">
      <c r="A89" s="143">
        <v>1530</v>
      </c>
      <c r="B89" s="8" t="s">
        <v>209</v>
      </c>
      <c r="C89" s="147" t="s">
        <v>212</v>
      </c>
      <c r="D89" s="155">
        <v>20</v>
      </c>
      <c r="E89" s="9">
        <f t="shared" si="6"/>
        <v>10</v>
      </c>
      <c r="F89" s="10">
        <v>27</v>
      </c>
      <c r="G89" s="10">
        <v>0</v>
      </c>
      <c r="H89" s="10">
        <v>27</v>
      </c>
      <c r="I89" s="137">
        <v>13.5</v>
      </c>
      <c r="J89" s="141">
        <f t="shared" si="7"/>
        <v>47</v>
      </c>
      <c r="K89" s="11">
        <f t="shared" si="8"/>
        <v>23.5</v>
      </c>
      <c r="L89" s="12"/>
      <c r="M89" s="155">
        <v>20</v>
      </c>
      <c r="N89" s="9">
        <f t="shared" si="9"/>
        <v>10</v>
      </c>
      <c r="O89" s="10">
        <v>27</v>
      </c>
      <c r="P89" s="10">
        <v>0</v>
      </c>
      <c r="Q89" s="10">
        <v>27</v>
      </c>
      <c r="R89" s="137">
        <v>13.5</v>
      </c>
      <c r="S89" s="141">
        <f t="shared" si="10"/>
        <v>47</v>
      </c>
      <c r="T89" s="11">
        <f t="shared" si="11"/>
        <v>23.5</v>
      </c>
    </row>
    <row r="90" spans="1:20">
      <c r="A90" s="143">
        <v>1540</v>
      </c>
      <c r="B90" s="8" t="s">
        <v>209</v>
      </c>
      <c r="C90" s="147" t="s">
        <v>214</v>
      </c>
      <c r="D90" s="155">
        <v>42</v>
      </c>
      <c r="E90" s="9">
        <f t="shared" si="6"/>
        <v>21</v>
      </c>
      <c r="F90" s="10">
        <v>10</v>
      </c>
      <c r="G90" s="10">
        <v>0</v>
      </c>
      <c r="H90" s="10">
        <v>10</v>
      </c>
      <c r="I90" s="137">
        <v>5</v>
      </c>
      <c r="J90" s="141">
        <f t="shared" si="7"/>
        <v>52</v>
      </c>
      <c r="K90" s="11">
        <f t="shared" si="8"/>
        <v>26</v>
      </c>
      <c r="L90" s="12"/>
      <c r="M90" s="155">
        <v>42</v>
      </c>
      <c r="N90" s="9">
        <f t="shared" si="9"/>
        <v>21</v>
      </c>
      <c r="O90" s="10">
        <v>10</v>
      </c>
      <c r="P90" s="10">
        <v>0</v>
      </c>
      <c r="Q90" s="10">
        <v>10</v>
      </c>
      <c r="R90" s="137">
        <v>5</v>
      </c>
      <c r="S90" s="141">
        <f t="shared" si="10"/>
        <v>52</v>
      </c>
      <c r="T90" s="11">
        <f t="shared" si="11"/>
        <v>26</v>
      </c>
    </row>
    <row r="91" spans="1:20">
      <c r="A91" s="143">
        <v>1550</v>
      </c>
      <c r="B91" s="8" t="s">
        <v>216</v>
      </c>
      <c r="C91" s="147" t="s">
        <v>217</v>
      </c>
      <c r="D91" s="155">
        <v>386</v>
      </c>
      <c r="E91" s="9">
        <f t="shared" si="6"/>
        <v>193</v>
      </c>
      <c r="F91" s="10">
        <v>83</v>
      </c>
      <c r="G91" s="10">
        <v>0</v>
      </c>
      <c r="H91" s="10">
        <v>83</v>
      </c>
      <c r="I91" s="137">
        <v>41.5</v>
      </c>
      <c r="J91" s="141">
        <f t="shared" si="7"/>
        <v>469</v>
      </c>
      <c r="K91" s="11">
        <f t="shared" si="8"/>
        <v>234.5</v>
      </c>
      <c r="L91" s="12"/>
      <c r="M91" s="155">
        <v>386</v>
      </c>
      <c r="N91" s="9">
        <f t="shared" si="9"/>
        <v>193</v>
      </c>
      <c r="O91" s="10">
        <v>83</v>
      </c>
      <c r="P91" s="10">
        <v>0</v>
      </c>
      <c r="Q91" s="10">
        <v>83</v>
      </c>
      <c r="R91" s="137">
        <v>41.5</v>
      </c>
      <c r="S91" s="141">
        <f t="shared" si="10"/>
        <v>469</v>
      </c>
      <c r="T91" s="11">
        <f t="shared" si="11"/>
        <v>234.5</v>
      </c>
    </row>
    <row r="92" spans="1:20">
      <c r="A92" s="143">
        <v>1560</v>
      </c>
      <c r="B92" s="8" t="s">
        <v>216</v>
      </c>
      <c r="C92" s="147" t="s">
        <v>219</v>
      </c>
      <c r="D92" s="155">
        <v>180</v>
      </c>
      <c r="E92" s="9">
        <f t="shared" si="6"/>
        <v>90</v>
      </c>
      <c r="F92" s="10">
        <v>28</v>
      </c>
      <c r="G92" s="10">
        <v>0</v>
      </c>
      <c r="H92" s="10">
        <v>28</v>
      </c>
      <c r="I92" s="137">
        <v>14</v>
      </c>
      <c r="J92" s="141">
        <f t="shared" si="7"/>
        <v>208</v>
      </c>
      <c r="K92" s="11">
        <f t="shared" si="8"/>
        <v>104</v>
      </c>
      <c r="L92" s="12"/>
      <c r="M92" s="155">
        <v>180</v>
      </c>
      <c r="N92" s="9">
        <f t="shared" si="9"/>
        <v>90</v>
      </c>
      <c r="O92" s="10">
        <v>28</v>
      </c>
      <c r="P92" s="10">
        <v>0</v>
      </c>
      <c r="Q92" s="10">
        <v>28</v>
      </c>
      <c r="R92" s="137">
        <v>14</v>
      </c>
      <c r="S92" s="141">
        <f t="shared" si="10"/>
        <v>208</v>
      </c>
      <c r="T92" s="11">
        <f t="shared" si="11"/>
        <v>104</v>
      </c>
    </row>
    <row r="93" spans="1:20">
      <c r="A93" s="143">
        <v>1570</v>
      </c>
      <c r="B93" s="8" t="s">
        <v>216</v>
      </c>
      <c r="C93" s="147" t="s">
        <v>221</v>
      </c>
      <c r="D93" s="155">
        <v>32</v>
      </c>
      <c r="E93" s="9">
        <f t="shared" si="6"/>
        <v>16</v>
      </c>
      <c r="F93" s="10">
        <v>0</v>
      </c>
      <c r="G93" s="10">
        <v>0</v>
      </c>
      <c r="H93" s="10">
        <v>0</v>
      </c>
      <c r="I93" s="137">
        <v>0</v>
      </c>
      <c r="J93" s="141">
        <f t="shared" si="7"/>
        <v>32</v>
      </c>
      <c r="K93" s="11">
        <f t="shared" si="8"/>
        <v>16</v>
      </c>
      <c r="L93" s="12"/>
      <c r="M93" s="155">
        <v>32</v>
      </c>
      <c r="N93" s="9">
        <f t="shared" si="9"/>
        <v>16</v>
      </c>
      <c r="O93" s="10">
        <v>0</v>
      </c>
      <c r="P93" s="10">
        <v>0</v>
      </c>
      <c r="Q93" s="10">
        <v>0</v>
      </c>
      <c r="R93" s="137">
        <v>0</v>
      </c>
      <c r="S93" s="141">
        <f t="shared" si="10"/>
        <v>32</v>
      </c>
      <c r="T93" s="11">
        <f t="shared" si="11"/>
        <v>16</v>
      </c>
    </row>
    <row r="94" spans="1:20">
      <c r="A94" s="143">
        <v>1580</v>
      </c>
      <c r="B94" s="8" t="s">
        <v>223</v>
      </c>
      <c r="C94" s="147" t="s">
        <v>224</v>
      </c>
      <c r="D94" s="155">
        <v>94</v>
      </c>
      <c r="E94" s="9">
        <f t="shared" si="6"/>
        <v>47</v>
      </c>
      <c r="F94" s="10">
        <v>11</v>
      </c>
      <c r="G94" s="10">
        <v>0</v>
      </c>
      <c r="H94" s="10">
        <v>11</v>
      </c>
      <c r="I94" s="137">
        <v>5.5</v>
      </c>
      <c r="J94" s="141">
        <f t="shared" si="7"/>
        <v>105</v>
      </c>
      <c r="K94" s="11">
        <f t="shared" si="8"/>
        <v>52.5</v>
      </c>
      <c r="L94" s="12"/>
      <c r="M94" s="155">
        <v>94</v>
      </c>
      <c r="N94" s="9">
        <f t="shared" si="9"/>
        <v>47</v>
      </c>
      <c r="O94" s="10">
        <v>11</v>
      </c>
      <c r="P94" s="10">
        <v>0</v>
      </c>
      <c r="Q94" s="10">
        <v>11</v>
      </c>
      <c r="R94" s="137">
        <v>5.5</v>
      </c>
      <c r="S94" s="141">
        <f t="shared" si="10"/>
        <v>105</v>
      </c>
      <c r="T94" s="11">
        <f t="shared" si="11"/>
        <v>52.5</v>
      </c>
    </row>
    <row r="95" spans="1:20">
      <c r="A95" s="143">
        <v>1590</v>
      </c>
      <c r="B95" s="8" t="s">
        <v>223</v>
      </c>
      <c r="C95" s="147" t="s">
        <v>226</v>
      </c>
      <c r="D95" s="155">
        <v>7</v>
      </c>
      <c r="E95" s="9">
        <f t="shared" si="6"/>
        <v>3.5</v>
      </c>
      <c r="F95" s="10">
        <v>0</v>
      </c>
      <c r="G95" s="10">
        <v>0</v>
      </c>
      <c r="H95" s="10">
        <v>0</v>
      </c>
      <c r="I95" s="137">
        <v>0</v>
      </c>
      <c r="J95" s="141">
        <f t="shared" si="7"/>
        <v>7</v>
      </c>
      <c r="K95" s="11">
        <f t="shared" si="8"/>
        <v>3.5</v>
      </c>
      <c r="L95" s="12"/>
      <c r="M95" s="155">
        <v>7</v>
      </c>
      <c r="N95" s="9">
        <f t="shared" si="9"/>
        <v>3.5</v>
      </c>
      <c r="O95" s="10">
        <v>0</v>
      </c>
      <c r="P95" s="10">
        <v>0</v>
      </c>
      <c r="Q95" s="10">
        <v>0</v>
      </c>
      <c r="R95" s="137">
        <v>0</v>
      </c>
      <c r="S95" s="141">
        <f t="shared" si="10"/>
        <v>7</v>
      </c>
      <c r="T95" s="11">
        <f t="shared" si="11"/>
        <v>3.5</v>
      </c>
    </row>
    <row r="96" spans="1:20">
      <c r="A96" s="143">
        <v>1600</v>
      </c>
      <c r="B96" s="8" t="s">
        <v>223</v>
      </c>
      <c r="C96" s="147" t="s">
        <v>228</v>
      </c>
      <c r="D96" s="155">
        <v>10</v>
      </c>
      <c r="E96" s="9">
        <f t="shared" si="6"/>
        <v>5</v>
      </c>
      <c r="F96" s="10">
        <v>0</v>
      </c>
      <c r="G96" s="10">
        <v>0</v>
      </c>
      <c r="H96" s="10">
        <v>0</v>
      </c>
      <c r="I96" s="137">
        <v>0</v>
      </c>
      <c r="J96" s="141">
        <f t="shared" si="7"/>
        <v>10</v>
      </c>
      <c r="K96" s="11">
        <f t="shared" si="8"/>
        <v>5</v>
      </c>
      <c r="L96" s="12"/>
      <c r="M96" s="155">
        <v>10</v>
      </c>
      <c r="N96" s="9">
        <f t="shared" si="9"/>
        <v>5</v>
      </c>
      <c r="O96" s="10">
        <v>0</v>
      </c>
      <c r="P96" s="10">
        <v>0</v>
      </c>
      <c r="Q96" s="10">
        <v>0</v>
      </c>
      <c r="R96" s="137">
        <v>0</v>
      </c>
      <c r="S96" s="141">
        <f t="shared" si="10"/>
        <v>10</v>
      </c>
      <c r="T96" s="11">
        <f t="shared" si="11"/>
        <v>5</v>
      </c>
    </row>
    <row r="97" spans="1:20">
      <c r="A97" s="143">
        <v>1620</v>
      </c>
      <c r="B97" s="8" t="s">
        <v>223</v>
      </c>
      <c r="C97" s="147" t="s">
        <v>230</v>
      </c>
      <c r="D97" s="155">
        <v>9</v>
      </c>
      <c r="E97" s="9">
        <f t="shared" si="6"/>
        <v>4.5</v>
      </c>
      <c r="F97" s="10">
        <v>0</v>
      </c>
      <c r="G97" s="10">
        <v>0</v>
      </c>
      <c r="H97" s="10">
        <v>0</v>
      </c>
      <c r="I97" s="137">
        <v>0</v>
      </c>
      <c r="J97" s="141">
        <f t="shared" si="7"/>
        <v>9</v>
      </c>
      <c r="K97" s="11">
        <f t="shared" si="8"/>
        <v>4.5</v>
      </c>
      <c r="L97" s="12"/>
      <c r="M97" s="155">
        <v>9</v>
      </c>
      <c r="N97" s="9">
        <f t="shared" si="9"/>
        <v>4.5</v>
      </c>
      <c r="O97" s="10">
        <v>0</v>
      </c>
      <c r="P97" s="10">
        <v>0</v>
      </c>
      <c r="Q97" s="10">
        <v>0</v>
      </c>
      <c r="R97" s="137">
        <v>0</v>
      </c>
      <c r="S97" s="141">
        <f t="shared" si="10"/>
        <v>9</v>
      </c>
      <c r="T97" s="11">
        <f t="shared" si="11"/>
        <v>4.5</v>
      </c>
    </row>
    <row r="98" spans="1:20">
      <c r="A98" s="143">
        <v>1750</v>
      </c>
      <c r="B98" s="8" t="s">
        <v>223</v>
      </c>
      <c r="C98" s="147" t="s">
        <v>232</v>
      </c>
      <c r="D98" s="155">
        <v>3</v>
      </c>
      <c r="E98" s="9">
        <f t="shared" si="6"/>
        <v>1.5</v>
      </c>
      <c r="F98" s="10">
        <v>0</v>
      </c>
      <c r="G98" s="10">
        <v>0</v>
      </c>
      <c r="H98" s="10">
        <v>0</v>
      </c>
      <c r="I98" s="137">
        <v>0</v>
      </c>
      <c r="J98" s="141">
        <f t="shared" si="7"/>
        <v>3</v>
      </c>
      <c r="K98" s="11">
        <f t="shared" si="8"/>
        <v>1.5</v>
      </c>
      <c r="L98" s="12"/>
      <c r="M98" s="155">
        <v>3</v>
      </c>
      <c r="N98" s="9">
        <f t="shared" si="9"/>
        <v>1.5</v>
      </c>
      <c r="O98" s="10">
        <v>0</v>
      </c>
      <c r="P98" s="10">
        <v>0</v>
      </c>
      <c r="Q98" s="10">
        <v>0</v>
      </c>
      <c r="R98" s="137">
        <v>0</v>
      </c>
      <c r="S98" s="141">
        <f t="shared" si="10"/>
        <v>3</v>
      </c>
      <c r="T98" s="11">
        <f t="shared" si="11"/>
        <v>1.5</v>
      </c>
    </row>
    <row r="99" spans="1:20">
      <c r="A99" s="143">
        <v>1760</v>
      </c>
      <c r="B99" s="8" t="s">
        <v>223</v>
      </c>
      <c r="C99" s="147" t="s">
        <v>234</v>
      </c>
      <c r="D99" s="155">
        <v>3</v>
      </c>
      <c r="E99" s="9">
        <f t="shared" si="6"/>
        <v>1.5</v>
      </c>
      <c r="F99" s="10">
        <v>3</v>
      </c>
      <c r="G99" s="10">
        <v>0</v>
      </c>
      <c r="H99" s="10">
        <v>3</v>
      </c>
      <c r="I99" s="137">
        <v>1.5</v>
      </c>
      <c r="J99" s="141">
        <f t="shared" si="7"/>
        <v>6</v>
      </c>
      <c r="K99" s="11">
        <f t="shared" si="8"/>
        <v>3</v>
      </c>
      <c r="L99" s="12"/>
      <c r="M99" s="155">
        <v>3</v>
      </c>
      <c r="N99" s="9">
        <f t="shared" si="9"/>
        <v>1.5</v>
      </c>
      <c r="O99" s="10">
        <v>3</v>
      </c>
      <c r="P99" s="10">
        <v>0</v>
      </c>
      <c r="Q99" s="10">
        <v>3</v>
      </c>
      <c r="R99" s="137">
        <v>1.5</v>
      </c>
      <c r="S99" s="141">
        <f t="shared" si="10"/>
        <v>6</v>
      </c>
      <c r="T99" s="11">
        <f t="shared" si="11"/>
        <v>3</v>
      </c>
    </row>
    <row r="100" spans="1:20">
      <c r="A100" s="143">
        <v>1780</v>
      </c>
      <c r="B100" s="8" t="s">
        <v>236</v>
      </c>
      <c r="C100" s="147" t="s">
        <v>237</v>
      </c>
      <c r="D100" s="155">
        <v>5</v>
      </c>
      <c r="E100" s="9">
        <f t="shared" si="6"/>
        <v>2.5</v>
      </c>
      <c r="F100" s="10">
        <v>5</v>
      </c>
      <c r="G100" s="10">
        <v>0</v>
      </c>
      <c r="H100" s="10">
        <v>5</v>
      </c>
      <c r="I100" s="137">
        <v>2.5</v>
      </c>
      <c r="J100" s="141">
        <f t="shared" si="7"/>
        <v>10</v>
      </c>
      <c r="K100" s="11">
        <f t="shared" si="8"/>
        <v>5</v>
      </c>
      <c r="L100" s="12"/>
      <c r="M100" s="155">
        <v>5</v>
      </c>
      <c r="N100" s="9">
        <f t="shared" si="9"/>
        <v>2.5</v>
      </c>
      <c r="O100" s="10">
        <v>5</v>
      </c>
      <c r="P100" s="10">
        <v>0</v>
      </c>
      <c r="Q100" s="10">
        <v>5</v>
      </c>
      <c r="R100" s="137">
        <v>2.5</v>
      </c>
      <c r="S100" s="141">
        <f t="shared" si="10"/>
        <v>10</v>
      </c>
      <c r="T100" s="11">
        <f t="shared" si="11"/>
        <v>5</v>
      </c>
    </row>
    <row r="101" spans="1:20">
      <c r="A101" s="143">
        <v>1790</v>
      </c>
      <c r="B101" s="8" t="s">
        <v>236</v>
      </c>
      <c r="C101" s="147" t="s">
        <v>239</v>
      </c>
      <c r="D101" s="155">
        <v>36</v>
      </c>
      <c r="E101" s="9">
        <f t="shared" si="6"/>
        <v>18</v>
      </c>
      <c r="F101" s="10">
        <v>20</v>
      </c>
      <c r="G101" s="10">
        <v>0</v>
      </c>
      <c r="H101" s="10">
        <v>20</v>
      </c>
      <c r="I101" s="137">
        <v>10</v>
      </c>
      <c r="J101" s="141">
        <f t="shared" si="7"/>
        <v>56</v>
      </c>
      <c r="K101" s="11">
        <f t="shared" si="8"/>
        <v>28</v>
      </c>
      <c r="L101" s="12"/>
      <c r="M101" s="155">
        <v>36</v>
      </c>
      <c r="N101" s="9">
        <f t="shared" si="9"/>
        <v>18</v>
      </c>
      <c r="O101" s="10">
        <v>20</v>
      </c>
      <c r="P101" s="10">
        <v>0</v>
      </c>
      <c r="Q101" s="10">
        <v>20</v>
      </c>
      <c r="R101" s="137">
        <v>10</v>
      </c>
      <c r="S101" s="141">
        <f t="shared" si="10"/>
        <v>56</v>
      </c>
      <c r="T101" s="11">
        <f t="shared" si="11"/>
        <v>28</v>
      </c>
    </row>
    <row r="102" spans="1:20">
      <c r="A102" s="143">
        <v>1810</v>
      </c>
      <c r="B102" s="8" t="s">
        <v>236</v>
      </c>
      <c r="C102" s="147" t="s">
        <v>241</v>
      </c>
      <c r="D102" s="155">
        <v>1</v>
      </c>
      <c r="E102" s="9">
        <f t="shared" si="6"/>
        <v>0.5</v>
      </c>
      <c r="F102" s="10">
        <v>3</v>
      </c>
      <c r="G102" s="10">
        <v>0</v>
      </c>
      <c r="H102" s="10">
        <v>3</v>
      </c>
      <c r="I102" s="137">
        <v>1.5</v>
      </c>
      <c r="J102" s="141">
        <f t="shared" si="7"/>
        <v>4</v>
      </c>
      <c r="K102" s="11">
        <f t="shared" si="8"/>
        <v>2</v>
      </c>
      <c r="L102" s="12"/>
      <c r="M102" s="155">
        <v>1</v>
      </c>
      <c r="N102" s="9">
        <f t="shared" si="9"/>
        <v>0.5</v>
      </c>
      <c r="O102" s="10">
        <v>3</v>
      </c>
      <c r="P102" s="10">
        <v>0</v>
      </c>
      <c r="Q102" s="10">
        <v>3</v>
      </c>
      <c r="R102" s="137">
        <v>1.5</v>
      </c>
      <c r="S102" s="141">
        <f t="shared" si="10"/>
        <v>4</v>
      </c>
      <c r="T102" s="11">
        <f t="shared" si="11"/>
        <v>2</v>
      </c>
    </row>
    <row r="103" spans="1:20">
      <c r="A103" s="143">
        <v>1828</v>
      </c>
      <c r="B103" s="8" t="s">
        <v>243</v>
      </c>
      <c r="C103" s="147" t="s">
        <v>244</v>
      </c>
      <c r="D103" s="155">
        <v>121</v>
      </c>
      <c r="E103" s="9">
        <f t="shared" si="6"/>
        <v>60.5</v>
      </c>
      <c r="F103" s="10">
        <v>20</v>
      </c>
      <c r="G103" s="10">
        <v>0</v>
      </c>
      <c r="H103" s="10">
        <v>20</v>
      </c>
      <c r="I103" s="137">
        <v>10</v>
      </c>
      <c r="J103" s="141">
        <f t="shared" si="7"/>
        <v>141</v>
      </c>
      <c r="K103" s="11">
        <f t="shared" si="8"/>
        <v>70.5</v>
      </c>
      <c r="L103" s="12"/>
      <c r="M103" s="155">
        <v>121</v>
      </c>
      <c r="N103" s="9">
        <f t="shared" si="9"/>
        <v>60.5</v>
      </c>
      <c r="O103" s="10">
        <v>20</v>
      </c>
      <c r="P103" s="10">
        <v>0</v>
      </c>
      <c r="Q103" s="10">
        <v>20</v>
      </c>
      <c r="R103" s="137">
        <v>10</v>
      </c>
      <c r="S103" s="141">
        <f t="shared" si="10"/>
        <v>141</v>
      </c>
      <c r="T103" s="11">
        <f t="shared" si="11"/>
        <v>70.5</v>
      </c>
    </row>
    <row r="104" spans="1:20">
      <c r="A104" s="143">
        <v>1850</v>
      </c>
      <c r="B104" s="8" t="s">
        <v>243</v>
      </c>
      <c r="C104" s="147" t="s">
        <v>246</v>
      </c>
      <c r="D104" s="155">
        <v>11</v>
      </c>
      <c r="E104" s="9">
        <f t="shared" si="6"/>
        <v>5.5</v>
      </c>
      <c r="F104" s="10">
        <v>6</v>
      </c>
      <c r="G104" s="10">
        <v>0</v>
      </c>
      <c r="H104" s="10">
        <v>6</v>
      </c>
      <c r="I104" s="137">
        <v>3</v>
      </c>
      <c r="J104" s="141">
        <f t="shared" si="7"/>
        <v>17</v>
      </c>
      <c r="K104" s="11">
        <f t="shared" si="8"/>
        <v>8.5</v>
      </c>
      <c r="L104" s="12"/>
      <c r="M104" s="155">
        <v>11</v>
      </c>
      <c r="N104" s="9">
        <f t="shared" si="9"/>
        <v>5.5</v>
      </c>
      <c r="O104" s="10">
        <v>6</v>
      </c>
      <c r="P104" s="10">
        <v>0</v>
      </c>
      <c r="Q104" s="10">
        <v>6</v>
      </c>
      <c r="R104" s="137">
        <v>3</v>
      </c>
      <c r="S104" s="141">
        <f t="shared" si="10"/>
        <v>17</v>
      </c>
      <c r="T104" s="11">
        <f t="shared" si="11"/>
        <v>8.5</v>
      </c>
    </row>
    <row r="105" spans="1:20">
      <c r="A105" s="143">
        <v>1860</v>
      </c>
      <c r="B105" s="8" t="s">
        <v>243</v>
      </c>
      <c r="C105" s="147" t="s">
        <v>248</v>
      </c>
      <c r="D105" s="155">
        <v>8</v>
      </c>
      <c r="E105" s="9">
        <f t="shared" si="6"/>
        <v>4</v>
      </c>
      <c r="F105" s="10">
        <v>0</v>
      </c>
      <c r="G105" s="10">
        <v>0</v>
      </c>
      <c r="H105" s="10">
        <v>0</v>
      </c>
      <c r="I105" s="137">
        <v>0</v>
      </c>
      <c r="J105" s="141">
        <f t="shared" si="7"/>
        <v>8</v>
      </c>
      <c r="K105" s="11">
        <f t="shared" si="8"/>
        <v>4</v>
      </c>
      <c r="L105" s="12"/>
      <c r="M105" s="155">
        <v>8</v>
      </c>
      <c r="N105" s="9">
        <f t="shared" si="9"/>
        <v>4</v>
      </c>
      <c r="O105" s="10">
        <v>0</v>
      </c>
      <c r="P105" s="10">
        <v>0</v>
      </c>
      <c r="Q105" s="10">
        <v>0</v>
      </c>
      <c r="R105" s="137">
        <v>0</v>
      </c>
      <c r="S105" s="141">
        <f t="shared" si="10"/>
        <v>8</v>
      </c>
      <c r="T105" s="11">
        <f t="shared" si="11"/>
        <v>4</v>
      </c>
    </row>
    <row r="106" spans="1:20">
      <c r="A106" s="143">
        <v>1870</v>
      </c>
      <c r="B106" s="8" t="s">
        <v>243</v>
      </c>
      <c r="C106" s="147" t="s">
        <v>250</v>
      </c>
      <c r="D106" s="155">
        <v>4</v>
      </c>
      <c r="E106" s="9">
        <f t="shared" si="6"/>
        <v>2</v>
      </c>
      <c r="F106" s="10">
        <v>4</v>
      </c>
      <c r="G106" s="10">
        <v>0</v>
      </c>
      <c r="H106" s="10">
        <v>4</v>
      </c>
      <c r="I106" s="137">
        <v>2</v>
      </c>
      <c r="J106" s="141">
        <f t="shared" si="7"/>
        <v>8</v>
      </c>
      <c r="K106" s="11">
        <f t="shared" si="8"/>
        <v>4</v>
      </c>
      <c r="L106" s="12"/>
      <c r="M106" s="155">
        <v>4</v>
      </c>
      <c r="N106" s="9">
        <f t="shared" si="9"/>
        <v>2</v>
      </c>
      <c r="O106" s="10">
        <v>4</v>
      </c>
      <c r="P106" s="10">
        <v>0</v>
      </c>
      <c r="Q106" s="10">
        <v>4</v>
      </c>
      <c r="R106" s="137">
        <v>2</v>
      </c>
      <c r="S106" s="141">
        <f t="shared" si="10"/>
        <v>8</v>
      </c>
      <c r="T106" s="11">
        <f t="shared" si="11"/>
        <v>4</v>
      </c>
    </row>
    <row r="107" spans="1:20">
      <c r="A107" s="143">
        <v>1980</v>
      </c>
      <c r="B107" s="8" t="s">
        <v>252</v>
      </c>
      <c r="C107" s="147" t="s">
        <v>253</v>
      </c>
      <c r="D107" s="155">
        <v>12</v>
      </c>
      <c r="E107" s="9">
        <f t="shared" si="6"/>
        <v>6</v>
      </c>
      <c r="F107" s="10">
        <v>0</v>
      </c>
      <c r="G107" s="10">
        <v>0</v>
      </c>
      <c r="H107" s="10">
        <v>0</v>
      </c>
      <c r="I107" s="137">
        <v>0</v>
      </c>
      <c r="J107" s="141">
        <f t="shared" si="7"/>
        <v>12</v>
      </c>
      <c r="K107" s="11">
        <f t="shared" si="8"/>
        <v>6</v>
      </c>
      <c r="L107" s="12"/>
      <c r="M107" s="155">
        <v>12</v>
      </c>
      <c r="N107" s="9">
        <f t="shared" si="9"/>
        <v>6</v>
      </c>
      <c r="O107" s="10">
        <v>0</v>
      </c>
      <c r="P107" s="10">
        <v>0</v>
      </c>
      <c r="Q107" s="10">
        <v>0</v>
      </c>
      <c r="R107" s="137">
        <v>0</v>
      </c>
      <c r="S107" s="141">
        <f t="shared" si="10"/>
        <v>12</v>
      </c>
      <c r="T107" s="11">
        <f t="shared" si="11"/>
        <v>6</v>
      </c>
    </row>
    <row r="108" spans="1:20">
      <c r="A108" s="143">
        <v>1990</v>
      </c>
      <c r="B108" s="8" t="s">
        <v>252</v>
      </c>
      <c r="C108" s="147" t="s">
        <v>255</v>
      </c>
      <c r="D108" s="155">
        <v>20</v>
      </c>
      <c r="E108" s="9">
        <f t="shared" si="6"/>
        <v>10</v>
      </c>
      <c r="F108" s="10">
        <v>0</v>
      </c>
      <c r="G108" s="10">
        <v>0</v>
      </c>
      <c r="H108" s="10">
        <v>0</v>
      </c>
      <c r="I108" s="137">
        <v>0</v>
      </c>
      <c r="J108" s="141">
        <f t="shared" si="7"/>
        <v>20</v>
      </c>
      <c r="K108" s="11">
        <f t="shared" si="8"/>
        <v>10</v>
      </c>
      <c r="L108" s="12"/>
      <c r="M108" s="155">
        <v>20</v>
      </c>
      <c r="N108" s="9">
        <f t="shared" si="9"/>
        <v>10</v>
      </c>
      <c r="O108" s="10">
        <v>0</v>
      </c>
      <c r="P108" s="10">
        <v>0</v>
      </c>
      <c r="Q108" s="10">
        <v>0</v>
      </c>
      <c r="R108" s="137">
        <v>0</v>
      </c>
      <c r="S108" s="141">
        <f t="shared" si="10"/>
        <v>20</v>
      </c>
      <c r="T108" s="11">
        <f t="shared" si="11"/>
        <v>10</v>
      </c>
    </row>
    <row r="109" spans="1:20">
      <c r="A109" s="143">
        <v>2000</v>
      </c>
      <c r="B109" s="8" t="s">
        <v>252</v>
      </c>
      <c r="C109" s="147" t="s">
        <v>257</v>
      </c>
      <c r="D109" s="155">
        <v>425</v>
      </c>
      <c r="E109" s="9">
        <f t="shared" si="6"/>
        <v>212.5</v>
      </c>
      <c r="F109" s="10">
        <v>160</v>
      </c>
      <c r="G109" s="10">
        <v>0</v>
      </c>
      <c r="H109" s="10">
        <v>160</v>
      </c>
      <c r="I109" s="137">
        <v>80</v>
      </c>
      <c r="J109" s="141">
        <f t="shared" si="7"/>
        <v>585</v>
      </c>
      <c r="K109" s="11">
        <f t="shared" si="8"/>
        <v>292.5</v>
      </c>
      <c r="L109" s="12"/>
      <c r="M109" s="155">
        <v>425</v>
      </c>
      <c r="N109" s="9">
        <f t="shared" si="9"/>
        <v>212.5</v>
      </c>
      <c r="O109" s="10">
        <v>160</v>
      </c>
      <c r="P109" s="10">
        <v>0</v>
      </c>
      <c r="Q109" s="10">
        <v>160</v>
      </c>
      <c r="R109" s="137">
        <v>80</v>
      </c>
      <c r="S109" s="141">
        <f t="shared" si="10"/>
        <v>585</v>
      </c>
      <c r="T109" s="11">
        <f t="shared" si="11"/>
        <v>292.5</v>
      </c>
    </row>
    <row r="110" spans="1:20">
      <c r="A110" s="143">
        <v>2010</v>
      </c>
      <c r="B110" s="8" t="s">
        <v>259</v>
      </c>
      <c r="C110" s="147" t="s">
        <v>260</v>
      </c>
      <c r="D110" s="155">
        <v>6</v>
      </c>
      <c r="E110" s="9">
        <f t="shared" si="6"/>
        <v>3</v>
      </c>
      <c r="F110" s="10">
        <v>3</v>
      </c>
      <c r="G110" s="10">
        <v>0</v>
      </c>
      <c r="H110" s="10">
        <v>3</v>
      </c>
      <c r="I110" s="137">
        <v>1.5</v>
      </c>
      <c r="J110" s="141">
        <f t="shared" si="7"/>
        <v>9</v>
      </c>
      <c r="K110" s="11">
        <f t="shared" si="8"/>
        <v>4.5</v>
      </c>
      <c r="L110" s="12"/>
      <c r="M110" s="155">
        <v>6</v>
      </c>
      <c r="N110" s="9">
        <f t="shared" si="9"/>
        <v>3</v>
      </c>
      <c r="O110" s="10">
        <v>3</v>
      </c>
      <c r="P110" s="10">
        <v>0</v>
      </c>
      <c r="Q110" s="10">
        <v>3</v>
      </c>
      <c r="R110" s="137">
        <v>1.5</v>
      </c>
      <c r="S110" s="141">
        <f t="shared" si="10"/>
        <v>9</v>
      </c>
      <c r="T110" s="11">
        <f t="shared" si="11"/>
        <v>4.5</v>
      </c>
    </row>
    <row r="111" spans="1:20">
      <c r="A111" s="144">
        <v>2020</v>
      </c>
      <c r="B111" s="13" t="s">
        <v>262</v>
      </c>
      <c r="C111" s="151" t="s">
        <v>263</v>
      </c>
      <c r="D111" s="155">
        <v>100</v>
      </c>
      <c r="E111" s="9">
        <f t="shared" si="6"/>
        <v>50</v>
      </c>
      <c r="F111" s="10">
        <v>43</v>
      </c>
      <c r="G111" s="10">
        <v>24</v>
      </c>
      <c r="H111" s="10">
        <v>67</v>
      </c>
      <c r="I111" s="137">
        <v>33.5</v>
      </c>
      <c r="J111" s="141">
        <f t="shared" si="7"/>
        <v>167</v>
      </c>
      <c r="K111" s="11">
        <f t="shared" si="8"/>
        <v>83.5</v>
      </c>
      <c r="L111" s="12"/>
      <c r="M111" s="155">
        <v>100</v>
      </c>
      <c r="N111" s="9">
        <f t="shared" si="9"/>
        <v>50</v>
      </c>
      <c r="O111" s="10">
        <v>43</v>
      </c>
      <c r="P111" s="10">
        <v>24</v>
      </c>
      <c r="Q111" s="10">
        <v>67</v>
      </c>
      <c r="R111" s="137">
        <v>33.5</v>
      </c>
      <c r="S111" s="141">
        <f t="shared" si="10"/>
        <v>167</v>
      </c>
      <c r="T111" s="11">
        <f t="shared" si="11"/>
        <v>83.5</v>
      </c>
    </row>
    <row r="112" spans="1:20">
      <c r="A112" s="143">
        <v>2035</v>
      </c>
      <c r="B112" s="8" t="s">
        <v>265</v>
      </c>
      <c r="C112" s="147" t="s">
        <v>266</v>
      </c>
      <c r="D112" s="155">
        <v>105</v>
      </c>
      <c r="E112" s="9">
        <f t="shared" si="6"/>
        <v>52.5</v>
      </c>
      <c r="F112" s="10">
        <v>91</v>
      </c>
      <c r="G112" s="10">
        <v>0</v>
      </c>
      <c r="H112" s="10">
        <v>91</v>
      </c>
      <c r="I112" s="137">
        <v>45.5</v>
      </c>
      <c r="J112" s="141">
        <f t="shared" si="7"/>
        <v>196</v>
      </c>
      <c r="K112" s="11">
        <f t="shared" si="8"/>
        <v>98</v>
      </c>
      <c r="L112" s="12"/>
      <c r="M112" s="155">
        <v>105</v>
      </c>
      <c r="N112" s="9">
        <f t="shared" si="9"/>
        <v>52.5</v>
      </c>
      <c r="O112" s="10">
        <v>91</v>
      </c>
      <c r="P112" s="10">
        <v>0</v>
      </c>
      <c r="Q112" s="10">
        <v>91</v>
      </c>
      <c r="R112" s="137">
        <v>45.5</v>
      </c>
      <c r="S112" s="141">
        <f t="shared" si="10"/>
        <v>196</v>
      </c>
      <c r="T112" s="11">
        <f t="shared" si="11"/>
        <v>98</v>
      </c>
    </row>
    <row r="113" spans="1:20">
      <c r="A113" s="145">
        <v>2055</v>
      </c>
      <c r="B113" s="8" t="s">
        <v>265</v>
      </c>
      <c r="C113" s="150" t="s">
        <v>268</v>
      </c>
      <c r="D113" s="155">
        <v>16</v>
      </c>
      <c r="E113" s="9">
        <f t="shared" si="6"/>
        <v>8</v>
      </c>
      <c r="F113" s="10">
        <v>15</v>
      </c>
      <c r="G113" s="10">
        <v>0</v>
      </c>
      <c r="H113" s="10">
        <v>15</v>
      </c>
      <c r="I113" s="137">
        <v>7.5</v>
      </c>
      <c r="J113" s="141">
        <f t="shared" si="7"/>
        <v>31</v>
      </c>
      <c r="K113" s="11">
        <f t="shared" si="8"/>
        <v>15.5</v>
      </c>
      <c r="L113" s="12"/>
      <c r="M113" s="155">
        <v>16</v>
      </c>
      <c r="N113" s="9">
        <f t="shared" si="9"/>
        <v>8</v>
      </c>
      <c r="O113" s="10">
        <v>15</v>
      </c>
      <c r="P113" s="10">
        <v>0</v>
      </c>
      <c r="Q113" s="10">
        <v>15</v>
      </c>
      <c r="R113" s="137">
        <v>7.5</v>
      </c>
      <c r="S113" s="141">
        <f t="shared" si="10"/>
        <v>31</v>
      </c>
      <c r="T113" s="11">
        <f t="shared" si="11"/>
        <v>15.5</v>
      </c>
    </row>
    <row r="114" spans="1:20">
      <c r="A114" s="143">
        <v>2070</v>
      </c>
      <c r="B114" s="8" t="s">
        <v>265</v>
      </c>
      <c r="C114" s="147" t="s">
        <v>270</v>
      </c>
      <c r="D114" s="155">
        <v>10</v>
      </c>
      <c r="E114" s="9">
        <f t="shared" si="6"/>
        <v>5</v>
      </c>
      <c r="F114" s="10">
        <v>8</v>
      </c>
      <c r="G114" s="10">
        <v>8</v>
      </c>
      <c r="H114" s="10">
        <v>16</v>
      </c>
      <c r="I114" s="137">
        <v>8</v>
      </c>
      <c r="J114" s="141">
        <f t="shared" si="7"/>
        <v>26</v>
      </c>
      <c r="K114" s="11">
        <f t="shared" si="8"/>
        <v>13</v>
      </c>
      <c r="L114" s="12"/>
      <c r="M114" s="155">
        <v>10</v>
      </c>
      <c r="N114" s="9">
        <f t="shared" si="9"/>
        <v>5</v>
      </c>
      <c r="O114" s="10">
        <v>8</v>
      </c>
      <c r="P114" s="10">
        <v>8</v>
      </c>
      <c r="Q114" s="10">
        <v>16</v>
      </c>
      <c r="R114" s="137">
        <v>8</v>
      </c>
      <c r="S114" s="141">
        <f t="shared" si="10"/>
        <v>26</v>
      </c>
      <c r="T114" s="11">
        <f t="shared" si="11"/>
        <v>13</v>
      </c>
    </row>
    <row r="115" spans="1:20">
      <c r="A115" s="143">
        <v>2180</v>
      </c>
      <c r="B115" s="8" t="s">
        <v>272</v>
      </c>
      <c r="C115" s="147" t="s">
        <v>273</v>
      </c>
      <c r="D115" s="155">
        <v>130</v>
      </c>
      <c r="E115" s="9">
        <f t="shared" si="6"/>
        <v>65</v>
      </c>
      <c r="F115" s="10">
        <v>120</v>
      </c>
      <c r="G115" s="10">
        <v>0</v>
      </c>
      <c r="H115" s="10">
        <v>120</v>
      </c>
      <c r="I115" s="137">
        <v>60</v>
      </c>
      <c r="J115" s="141">
        <f t="shared" si="7"/>
        <v>250</v>
      </c>
      <c r="K115" s="11">
        <f t="shared" si="8"/>
        <v>125</v>
      </c>
      <c r="L115" s="12"/>
      <c r="M115" s="155">
        <v>130</v>
      </c>
      <c r="N115" s="9">
        <f t="shared" si="9"/>
        <v>65</v>
      </c>
      <c r="O115" s="10">
        <v>120</v>
      </c>
      <c r="P115" s="10">
        <v>0</v>
      </c>
      <c r="Q115" s="10">
        <v>120</v>
      </c>
      <c r="R115" s="137">
        <v>60</v>
      </c>
      <c r="S115" s="141">
        <f t="shared" si="10"/>
        <v>250</v>
      </c>
      <c r="T115" s="11">
        <f t="shared" si="11"/>
        <v>125</v>
      </c>
    </row>
    <row r="116" spans="1:20">
      <c r="A116" s="143">
        <v>2190</v>
      </c>
      <c r="B116" s="8" t="s">
        <v>272</v>
      </c>
      <c r="C116" s="147" t="s">
        <v>275</v>
      </c>
      <c r="D116" s="155">
        <v>21</v>
      </c>
      <c r="E116" s="9">
        <f t="shared" si="6"/>
        <v>10.5</v>
      </c>
      <c r="F116" s="10">
        <v>2</v>
      </c>
      <c r="G116" s="10">
        <v>0</v>
      </c>
      <c r="H116" s="10">
        <v>2</v>
      </c>
      <c r="I116" s="137">
        <v>1</v>
      </c>
      <c r="J116" s="141">
        <f t="shared" si="7"/>
        <v>23</v>
      </c>
      <c r="K116" s="11">
        <f t="shared" si="8"/>
        <v>11.5</v>
      </c>
      <c r="L116" s="12"/>
      <c r="M116" s="155">
        <v>21</v>
      </c>
      <c r="N116" s="9">
        <f t="shared" si="9"/>
        <v>10.5</v>
      </c>
      <c r="O116" s="10">
        <v>2</v>
      </c>
      <c r="P116" s="10">
        <v>0</v>
      </c>
      <c r="Q116" s="10">
        <v>2</v>
      </c>
      <c r="R116" s="137">
        <v>1</v>
      </c>
      <c r="S116" s="141">
        <f t="shared" si="10"/>
        <v>23</v>
      </c>
      <c r="T116" s="11">
        <f t="shared" si="11"/>
        <v>11.5</v>
      </c>
    </row>
    <row r="117" spans="1:20">
      <c r="A117" s="143">
        <v>2395</v>
      </c>
      <c r="B117" s="8" t="s">
        <v>277</v>
      </c>
      <c r="C117" s="147" t="s">
        <v>278</v>
      </c>
      <c r="D117" s="155">
        <v>56</v>
      </c>
      <c r="E117" s="9">
        <f t="shared" si="6"/>
        <v>28</v>
      </c>
      <c r="F117" s="10">
        <v>26</v>
      </c>
      <c r="G117" s="10">
        <v>0</v>
      </c>
      <c r="H117" s="10">
        <v>26</v>
      </c>
      <c r="I117" s="137">
        <v>13</v>
      </c>
      <c r="J117" s="141">
        <f t="shared" si="7"/>
        <v>82</v>
      </c>
      <c r="K117" s="11">
        <f t="shared" si="8"/>
        <v>41</v>
      </c>
      <c r="L117" s="12"/>
      <c r="M117" s="155">
        <v>56</v>
      </c>
      <c r="N117" s="9">
        <f t="shared" si="9"/>
        <v>28</v>
      </c>
      <c r="O117" s="10">
        <v>26</v>
      </c>
      <c r="P117" s="10">
        <v>0</v>
      </c>
      <c r="Q117" s="10">
        <v>26</v>
      </c>
      <c r="R117" s="137">
        <v>13</v>
      </c>
      <c r="S117" s="141">
        <f t="shared" si="10"/>
        <v>82</v>
      </c>
      <c r="T117" s="11">
        <f t="shared" si="11"/>
        <v>41</v>
      </c>
    </row>
    <row r="118" spans="1:20">
      <c r="A118" s="143">
        <v>2405</v>
      </c>
      <c r="B118" s="8" t="s">
        <v>277</v>
      </c>
      <c r="C118" s="147" t="s">
        <v>280</v>
      </c>
      <c r="D118" s="155">
        <v>120</v>
      </c>
      <c r="E118" s="9">
        <f t="shared" si="6"/>
        <v>60</v>
      </c>
      <c r="F118" s="10">
        <v>20</v>
      </c>
      <c r="G118" s="10">
        <v>0</v>
      </c>
      <c r="H118" s="10">
        <v>20</v>
      </c>
      <c r="I118" s="137">
        <v>10</v>
      </c>
      <c r="J118" s="141">
        <f t="shared" si="7"/>
        <v>140</v>
      </c>
      <c r="K118" s="11">
        <f t="shared" si="8"/>
        <v>70</v>
      </c>
      <c r="L118" s="12"/>
      <c r="M118" s="155">
        <v>120</v>
      </c>
      <c r="N118" s="9">
        <f t="shared" si="9"/>
        <v>60</v>
      </c>
      <c r="O118" s="10">
        <v>20</v>
      </c>
      <c r="P118" s="10">
        <v>0</v>
      </c>
      <c r="Q118" s="10">
        <v>20</v>
      </c>
      <c r="R118" s="137">
        <v>10</v>
      </c>
      <c r="S118" s="141">
        <f t="shared" si="10"/>
        <v>140</v>
      </c>
      <c r="T118" s="11">
        <f t="shared" si="11"/>
        <v>70</v>
      </c>
    </row>
    <row r="119" spans="1:20">
      <c r="A119" s="143">
        <v>2505</v>
      </c>
      <c r="B119" s="8" t="s">
        <v>277</v>
      </c>
      <c r="C119" s="147" t="s">
        <v>282</v>
      </c>
      <c r="D119" s="155">
        <v>14</v>
      </c>
      <c r="E119" s="9">
        <f t="shared" si="6"/>
        <v>7</v>
      </c>
      <c r="F119" s="10">
        <v>0</v>
      </c>
      <c r="G119" s="10">
        <v>0</v>
      </c>
      <c r="H119" s="10">
        <v>0</v>
      </c>
      <c r="I119" s="137">
        <v>0</v>
      </c>
      <c r="J119" s="141">
        <f t="shared" si="7"/>
        <v>14</v>
      </c>
      <c r="K119" s="11">
        <f t="shared" si="8"/>
        <v>7</v>
      </c>
      <c r="L119" s="12"/>
      <c r="M119" s="155">
        <v>14</v>
      </c>
      <c r="N119" s="9">
        <f t="shared" si="9"/>
        <v>7</v>
      </c>
      <c r="O119" s="10">
        <v>0</v>
      </c>
      <c r="P119" s="10">
        <v>0</v>
      </c>
      <c r="Q119" s="10">
        <v>0</v>
      </c>
      <c r="R119" s="137">
        <v>0</v>
      </c>
      <c r="S119" s="141">
        <f t="shared" si="10"/>
        <v>14</v>
      </c>
      <c r="T119" s="11">
        <f t="shared" si="11"/>
        <v>7</v>
      </c>
    </row>
    <row r="120" spans="1:20">
      <c r="A120" s="143">
        <v>2515</v>
      </c>
      <c r="B120" s="8" t="s">
        <v>277</v>
      </c>
      <c r="C120" s="147" t="s">
        <v>284</v>
      </c>
      <c r="D120" s="155">
        <v>27</v>
      </c>
      <c r="E120" s="9">
        <f t="shared" si="6"/>
        <v>13.5</v>
      </c>
      <c r="F120" s="10">
        <v>25</v>
      </c>
      <c r="G120" s="10">
        <v>6</v>
      </c>
      <c r="H120" s="10">
        <v>31</v>
      </c>
      <c r="I120" s="137">
        <v>15.5</v>
      </c>
      <c r="J120" s="141">
        <f t="shared" si="7"/>
        <v>58</v>
      </c>
      <c r="K120" s="11">
        <f t="shared" si="8"/>
        <v>29</v>
      </c>
      <c r="L120" s="12"/>
      <c r="M120" s="155">
        <v>27</v>
      </c>
      <c r="N120" s="9">
        <f t="shared" si="9"/>
        <v>13.5</v>
      </c>
      <c r="O120" s="10">
        <v>25</v>
      </c>
      <c r="P120" s="10">
        <v>6</v>
      </c>
      <c r="Q120" s="10">
        <v>31</v>
      </c>
      <c r="R120" s="137">
        <v>15.5</v>
      </c>
      <c r="S120" s="141">
        <f t="shared" si="10"/>
        <v>58</v>
      </c>
      <c r="T120" s="11">
        <f t="shared" si="11"/>
        <v>29</v>
      </c>
    </row>
    <row r="121" spans="1:20">
      <c r="A121" s="143">
        <v>2520</v>
      </c>
      <c r="B121" s="8" t="s">
        <v>286</v>
      </c>
      <c r="C121" s="147" t="s">
        <v>287</v>
      </c>
      <c r="D121" s="155">
        <v>91</v>
      </c>
      <c r="E121" s="9">
        <f t="shared" si="6"/>
        <v>45.5</v>
      </c>
      <c r="F121" s="10">
        <v>8</v>
      </c>
      <c r="G121" s="10">
        <v>0</v>
      </c>
      <c r="H121" s="10">
        <v>8</v>
      </c>
      <c r="I121" s="137">
        <v>4</v>
      </c>
      <c r="J121" s="141">
        <f t="shared" si="7"/>
        <v>99</v>
      </c>
      <c r="K121" s="11">
        <f t="shared" si="8"/>
        <v>49.5</v>
      </c>
      <c r="L121" s="12"/>
      <c r="M121" s="155">
        <v>91</v>
      </c>
      <c r="N121" s="9">
        <f t="shared" si="9"/>
        <v>45.5</v>
      </c>
      <c r="O121" s="10">
        <v>8</v>
      </c>
      <c r="P121" s="10">
        <v>0</v>
      </c>
      <c r="Q121" s="10">
        <v>8</v>
      </c>
      <c r="R121" s="137">
        <v>4</v>
      </c>
      <c r="S121" s="141">
        <f t="shared" si="10"/>
        <v>99</v>
      </c>
      <c r="T121" s="11">
        <f t="shared" si="11"/>
        <v>49.5</v>
      </c>
    </row>
    <row r="122" spans="1:20">
      <c r="A122" s="143">
        <v>2530</v>
      </c>
      <c r="B122" s="8" t="s">
        <v>286</v>
      </c>
      <c r="C122" s="147" t="s">
        <v>289</v>
      </c>
      <c r="D122" s="155">
        <v>53</v>
      </c>
      <c r="E122" s="9">
        <f t="shared" si="6"/>
        <v>26.5</v>
      </c>
      <c r="F122" s="10">
        <v>11</v>
      </c>
      <c r="G122" s="10">
        <v>0</v>
      </c>
      <c r="H122" s="10">
        <v>11</v>
      </c>
      <c r="I122" s="137">
        <v>5.5</v>
      </c>
      <c r="J122" s="141">
        <f t="shared" si="7"/>
        <v>64</v>
      </c>
      <c r="K122" s="11">
        <f t="shared" si="8"/>
        <v>32</v>
      </c>
      <c r="L122" s="12"/>
      <c r="M122" s="155">
        <v>53</v>
      </c>
      <c r="N122" s="9">
        <f t="shared" si="9"/>
        <v>26.5</v>
      </c>
      <c r="O122" s="10">
        <v>11</v>
      </c>
      <c r="P122" s="10">
        <v>0</v>
      </c>
      <c r="Q122" s="10">
        <v>11</v>
      </c>
      <c r="R122" s="137">
        <v>5.5</v>
      </c>
      <c r="S122" s="141">
        <f t="shared" si="10"/>
        <v>64</v>
      </c>
      <c r="T122" s="11">
        <f t="shared" si="11"/>
        <v>32</v>
      </c>
    </row>
    <row r="123" spans="1:20">
      <c r="A123" s="143">
        <v>2535</v>
      </c>
      <c r="B123" s="8" t="s">
        <v>286</v>
      </c>
      <c r="C123" s="147" t="s">
        <v>291</v>
      </c>
      <c r="D123" s="157">
        <v>0</v>
      </c>
      <c r="E123" s="9">
        <f t="shared" si="6"/>
        <v>0</v>
      </c>
      <c r="F123" s="10">
        <v>0</v>
      </c>
      <c r="G123" s="10">
        <v>0</v>
      </c>
      <c r="H123" s="10">
        <v>0</v>
      </c>
      <c r="I123" s="137">
        <v>0</v>
      </c>
      <c r="J123" s="141">
        <f t="shared" si="7"/>
        <v>0</v>
      </c>
      <c r="K123" s="11">
        <f t="shared" si="8"/>
        <v>0</v>
      </c>
      <c r="L123" s="12"/>
      <c r="M123" s="157">
        <v>0</v>
      </c>
      <c r="N123" s="9">
        <f t="shared" si="9"/>
        <v>0</v>
      </c>
      <c r="O123" s="10">
        <v>0</v>
      </c>
      <c r="P123" s="10">
        <v>0</v>
      </c>
      <c r="Q123" s="10">
        <v>0</v>
      </c>
      <c r="R123" s="137">
        <v>0</v>
      </c>
      <c r="S123" s="141">
        <f t="shared" si="10"/>
        <v>0</v>
      </c>
      <c r="T123" s="11">
        <f t="shared" si="11"/>
        <v>0</v>
      </c>
    </row>
    <row r="124" spans="1:20">
      <c r="A124" s="143">
        <v>2540</v>
      </c>
      <c r="B124" s="8" t="s">
        <v>286</v>
      </c>
      <c r="C124" s="147" t="s">
        <v>293</v>
      </c>
      <c r="D124" s="155">
        <v>17</v>
      </c>
      <c r="E124" s="9">
        <f t="shared" si="6"/>
        <v>8.5</v>
      </c>
      <c r="F124" s="10">
        <v>2</v>
      </c>
      <c r="G124" s="10">
        <v>0</v>
      </c>
      <c r="H124" s="10">
        <v>2</v>
      </c>
      <c r="I124" s="137">
        <v>1</v>
      </c>
      <c r="J124" s="141">
        <f t="shared" si="7"/>
        <v>19</v>
      </c>
      <c r="K124" s="11">
        <f t="shared" si="8"/>
        <v>9.5</v>
      </c>
      <c r="L124" s="12"/>
      <c r="M124" s="155">
        <v>17</v>
      </c>
      <c r="N124" s="9">
        <f t="shared" si="9"/>
        <v>8.5</v>
      </c>
      <c r="O124" s="10">
        <v>2</v>
      </c>
      <c r="P124" s="10">
        <v>0</v>
      </c>
      <c r="Q124" s="10">
        <v>2</v>
      </c>
      <c r="R124" s="137">
        <v>1</v>
      </c>
      <c r="S124" s="141">
        <f t="shared" si="10"/>
        <v>19</v>
      </c>
      <c r="T124" s="11">
        <f t="shared" si="11"/>
        <v>9.5</v>
      </c>
    </row>
    <row r="125" spans="1:20">
      <c r="A125" s="143">
        <v>2560</v>
      </c>
      <c r="B125" s="8" t="s">
        <v>286</v>
      </c>
      <c r="C125" s="147" t="s">
        <v>295</v>
      </c>
      <c r="D125" s="155">
        <v>10</v>
      </c>
      <c r="E125" s="9">
        <f t="shared" si="6"/>
        <v>5</v>
      </c>
      <c r="F125" s="10">
        <v>1</v>
      </c>
      <c r="G125" s="10">
        <v>0</v>
      </c>
      <c r="H125" s="10">
        <v>1</v>
      </c>
      <c r="I125" s="137">
        <v>0.5</v>
      </c>
      <c r="J125" s="141">
        <f t="shared" si="7"/>
        <v>11</v>
      </c>
      <c r="K125" s="11">
        <f t="shared" si="8"/>
        <v>5.5</v>
      </c>
      <c r="L125" s="12"/>
      <c r="M125" s="155">
        <v>10</v>
      </c>
      <c r="N125" s="9">
        <f t="shared" si="9"/>
        <v>5</v>
      </c>
      <c r="O125" s="10">
        <v>1</v>
      </c>
      <c r="P125" s="10">
        <v>0</v>
      </c>
      <c r="Q125" s="10">
        <v>1</v>
      </c>
      <c r="R125" s="137">
        <v>0.5</v>
      </c>
      <c r="S125" s="141">
        <f t="shared" si="10"/>
        <v>11</v>
      </c>
      <c r="T125" s="11">
        <f t="shared" si="11"/>
        <v>5.5</v>
      </c>
    </row>
    <row r="126" spans="1:20">
      <c r="A126" s="143">
        <v>2570</v>
      </c>
      <c r="B126" s="8" t="s">
        <v>286</v>
      </c>
      <c r="C126" s="147" t="s">
        <v>297</v>
      </c>
      <c r="D126" s="157">
        <v>0</v>
      </c>
      <c r="E126" s="9">
        <f t="shared" si="6"/>
        <v>0</v>
      </c>
      <c r="F126" s="10">
        <v>0</v>
      </c>
      <c r="G126" s="10">
        <v>0</v>
      </c>
      <c r="H126" s="10">
        <v>0</v>
      </c>
      <c r="I126" s="137">
        <v>0</v>
      </c>
      <c r="J126" s="141">
        <f t="shared" si="7"/>
        <v>0</v>
      </c>
      <c r="K126" s="11">
        <f t="shared" si="8"/>
        <v>0</v>
      </c>
      <c r="L126" s="12"/>
      <c r="M126" s="157">
        <v>0</v>
      </c>
      <c r="N126" s="9">
        <f t="shared" si="9"/>
        <v>0</v>
      </c>
      <c r="O126" s="10">
        <v>0</v>
      </c>
      <c r="P126" s="10">
        <v>0</v>
      </c>
      <c r="Q126" s="10">
        <v>0</v>
      </c>
      <c r="R126" s="137">
        <v>0</v>
      </c>
      <c r="S126" s="141">
        <f t="shared" si="10"/>
        <v>0</v>
      </c>
      <c r="T126" s="11">
        <f t="shared" si="11"/>
        <v>0</v>
      </c>
    </row>
    <row r="127" spans="1:20">
      <c r="A127" s="143">
        <v>2580</v>
      </c>
      <c r="B127" s="8" t="s">
        <v>299</v>
      </c>
      <c r="C127" s="147" t="s">
        <v>300</v>
      </c>
      <c r="D127" s="155">
        <v>8</v>
      </c>
      <c r="E127" s="9">
        <f t="shared" si="6"/>
        <v>4</v>
      </c>
      <c r="F127" s="10">
        <v>0</v>
      </c>
      <c r="G127" s="10">
        <v>0</v>
      </c>
      <c r="H127" s="10">
        <v>0</v>
      </c>
      <c r="I127" s="137">
        <v>0</v>
      </c>
      <c r="J127" s="141">
        <f t="shared" si="7"/>
        <v>8</v>
      </c>
      <c r="K127" s="11">
        <f t="shared" si="8"/>
        <v>4</v>
      </c>
      <c r="L127" s="12"/>
      <c r="M127" s="155">
        <v>8</v>
      </c>
      <c r="N127" s="9">
        <f t="shared" si="9"/>
        <v>4</v>
      </c>
      <c r="O127" s="10">
        <v>0</v>
      </c>
      <c r="P127" s="10">
        <v>0</v>
      </c>
      <c r="Q127" s="10">
        <v>0</v>
      </c>
      <c r="R127" s="137">
        <v>0</v>
      </c>
      <c r="S127" s="141">
        <f t="shared" si="10"/>
        <v>8</v>
      </c>
      <c r="T127" s="11">
        <f t="shared" si="11"/>
        <v>4</v>
      </c>
    </row>
    <row r="128" spans="1:20">
      <c r="A128" s="143">
        <v>2590</v>
      </c>
      <c r="B128" s="8" t="s">
        <v>299</v>
      </c>
      <c r="C128" s="147" t="s">
        <v>302</v>
      </c>
      <c r="D128" s="155">
        <v>12</v>
      </c>
      <c r="E128" s="9">
        <f t="shared" si="6"/>
        <v>6</v>
      </c>
      <c r="F128" s="10">
        <v>0</v>
      </c>
      <c r="G128" s="10">
        <v>0</v>
      </c>
      <c r="H128" s="10">
        <v>0</v>
      </c>
      <c r="I128" s="137">
        <v>0</v>
      </c>
      <c r="J128" s="141">
        <f t="shared" si="7"/>
        <v>12</v>
      </c>
      <c r="K128" s="11">
        <f t="shared" si="8"/>
        <v>6</v>
      </c>
      <c r="L128" s="12"/>
      <c r="M128" s="155">
        <v>12</v>
      </c>
      <c r="N128" s="9">
        <f t="shared" si="9"/>
        <v>6</v>
      </c>
      <c r="O128" s="10">
        <v>0</v>
      </c>
      <c r="P128" s="10">
        <v>0</v>
      </c>
      <c r="Q128" s="10">
        <v>0</v>
      </c>
      <c r="R128" s="137">
        <v>0</v>
      </c>
      <c r="S128" s="141">
        <f t="shared" si="10"/>
        <v>12</v>
      </c>
      <c r="T128" s="11">
        <f t="shared" si="11"/>
        <v>6</v>
      </c>
    </row>
    <row r="129" spans="1:20">
      <c r="A129" s="143">
        <v>2600</v>
      </c>
      <c r="B129" s="8" t="s">
        <v>304</v>
      </c>
      <c r="C129" s="147" t="s">
        <v>305</v>
      </c>
      <c r="D129" s="155">
        <v>23</v>
      </c>
      <c r="E129" s="9">
        <f t="shared" si="6"/>
        <v>11.5</v>
      </c>
      <c r="F129" s="10">
        <v>13</v>
      </c>
      <c r="G129" s="10">
        <v>10</v>
      </c>
      <c r="H129" s="10">
        <v>23</v>
      </c>
      <c r="I129" s="137">
        <v>11.5</v>
      </c>
      <c r="J129" s="141">
        <f t="shared" si="7"/>
        <v>46</v>
      </c>
      <c r="K129" s="11">
        <f t="shared" si="8"/>
        <v>23</v>
      </c>
      <c r="L129" s="12"/>
      <c r="M129" s="155">
        <v>23</v>
      </c>
      <c r="N129" s="9">
        <f t="shared" si="9"/>
        <v>11.5</v>
      </c>
      <c r="O129" s="10">
        <v>13</v>
      </c>
      <c r="P129" s="10">
        <v>10</v>
      </c>
      <c r="Q129" s="10">
        <v>23</v>
      </c>
      <c r="R129" s="137">
        <v>11.5</v>
      </c>
      <c r="S129" s="141">
        <f t="shared" si="10"/>
        <v>46</v>
      </c>
      <c r="T129" s="11">
        <f t="shared" si="11"/>
        <v>23</v>
      </c>
    </row>
    <row r="130" spans="1:20">
      <c r="A130" s="143">
        <v>2610</v>
      </c>
      <c r="B130" s="8" t="s">
        <v>304</v>
      </c>
      <c r="C130" s="147" t="s">
        <v>307</v>
      </c>
      <c r="D130" s="155">
        <v>39</v>
      </c>
      <c r="E130" s="9">
        <f t="shared" si="6"/>
        <v>19.5</v>
      </c>
      <c r="F130" s="10">
        <v>4</v>
      </c>
      <c r="G130" s="10">
        <v>2</v>
      </c>
      <c r="H130" s="10">
        <v>6</v>
      </c>
      <c r="I130" s="137">
        <v>3</v>
      </c>
      <c r="J130" s="141">
        <f t="shared" si="7"/>
        <v>45</v>
      </c>
      <c r="K130" s="11">
        <f t="shared" si="8"/>
        <v>22.5</v>
      </c>
      <c r="L130" s="12"/>
      <c r="M130" s="155">
        <v>39</v>
      </c>
      <c r="N130" s="9">
        <f t="shared" si="9"/>
        <v>19.5</v>
      </c>
      <c r="O130" s="10">
        <v>4</v>
      </c>
      <c r="P130" s="10">
        <v>2</v>
      </c>
      <c r="Q130" s="10">
        <v>6</v>
      </c>
      <c r="R130" s="137">
        <v>3</v>
      </c>
      <c r="S130" s="141">
        <f t="shared" si="10"/>
        <v>45</v>
      </c>
      <c r="T130" s="11">
        <f t="shared" si="11"/>
        <v>22.5</v>
      </c>
    </row>
    <row r="131" spans="1:20">
      <c r="A131" s="143">
        <v>2620</v>
      </c>
      <c r="B131" s="8" t="s">
        <v>309</v>
      </c>
      <c r="C131" s="147" t="s">
        <v>310</v>
      </c>
      <c r="D131" s="155">
        <v>25</v>
      </c>
      <c r="E131" s="9">
        <f t="shared" ref="E131:E181" si="12">D131/2</f>
        <v>12.5</v>
      </c>
      <c r="F131" s="10">
        <v>0</v>
      </c>
      <c r="G131" s="10">
        <v>0</v>
      </c>
      <c r="H131" s="10">
        <v>0</v>
      </c>
      <c r="I131" s="137">
        <v>0</v>
      </c>
      <c r="J131" s="141">
        <f t="shared" ref="J131:J180" si="13">D131+H131</f>
        <v>25</v>
      </c>
      <c r="K131" s="11">
        <f t="shared" ref="K131:K180" si="14">J131/2</f>
        <v>12.5</v>
      </c>
      <c r="L131" s="12"/>
      <c r="M131" s="155">
        <v>25</v>
      </c>
      <c r="N131" s="9">
        <f t="shared" ref="N131:N181" si="15">M131/2</f>
        <v>12.5</v>
      </c>
      <c r="O131" s="10">
        <v>0</v>
      </c>
      <c r="P131" s="10">
        <v>0</v>
      </c>
      <c r="Q131" s="10">
        <v>0</v>
      </c>
      <c r="R131" s="137">
        <v>0</v>
      </c>
      <c r="S131" s="141">
        <f t="shared" ref="S131:S180" si="16">M131+Q131</f>
        <v>25</v>
      </c>
      <c r="T131" s="11">
        <f t="shared" ref="T131:T180" si="17">S131/2</f>
        <v>12.5</v>
      </c>
    </row>
    <row r="132" spans="1:20">
      <c r="A132" s="143">
        <v>2630</v>
      </c>
      <c r="B132" s="8" t="s">
        <v>309</v>
      </c>
      <c r="C132" s="147" t="s">
        <v>312</v>
      </c>
      <c r="D132" s="155">
        <v>15</v>
      </c>
      <c r="E132" s="9">
        <f t="shared" si="12"/>
        <v>7.5</v>
      </c>
      <c r="F132" s="10">
        <v>0</v>
      </c>
      <c r="G132" s="10">
        <v>0</v>
      </c>
      <c r="H132" s="10">
        <v>0</v>
      </c>
      <c r="I132" s="137">
        <v>0</v>
      </c>
      <c r="J132" s="141">
        <f t="shared" si="13"/>
        <v>15</v>
      </c>
      <c r="K132" s="11">
        <f t="shared" si="14"/>
        <v>7.5</v>
      </c>
      <c r="L132" s="12"/>
      <c r="M132" s="155">
        <v>15</v>
      </c>
      <c r="N132" s="9">
        <f t="shared" si="15"/>
        <v>7.5</v>
      </c>
      <c r="O132" s="10">
        <v>0</v>
      </c>
      <c r="P132" s="10">
        <v>0</v>
      </c>
      <c r="Q132" s="10">
        <v>0</v>
      </c>
      <c r="R132" s="137">
        <v>0</v>
      </c>
      <c r="S132" s="141">
        <f t="shared" si="16"/>
        <v>15</v>
      </c>
      <c r="T132" s="11">
        <f t="shared" si="17"/>
        <v>7.5</v>
      </c>
    </row>
    <row r="133" spans="1:20">
      <c r="A133" s="143">
        <v>2640</v>
      </c>
      <c r="B133" s="8" t="s">
        <v>314</v>
      </c>
      <c r="C133" s="147" t="s">
        <v>315</v>
      </c>
      <c r="D133" s="155">
        <v>35</v>
      </c>
      <c r="E133" s="9">
        <f t="shared" si="12"/>
        <v>17.5</v>
      </c>
      <c r="F133" s="10">
        <v>10</v>
      </c>
      <c r="G133" s="10">
        <v>0</v>
      </c>
      <c r="H133" s="10">
        <v>10</v>
      </c>
      <c r="I133" s="137">
        <v>5</v>
      </c>
      <c r="J133" s="141">
        <f t="shared" si="13"/>
        <v>45</v>
      </c>
      <c r="K133" s="11">
        <f t="shared" si="14"/>
        <v>22.5</v>
      </c>
      <c r="L133" s="12"/>
      <c r="M133" s="155">
        <v>35</v>
      </c>
      <c r="N133" s="9">
        <f t="shared" si="15"/>
        <v>17.5</v>
      </c>
      <c r="O133" s="10">
        <v>10</v>
      </c>
      <c r="P133" s="10">
        <v>0</v>
      </c>
      <c r="Q133" s="10">
        <v>10</v>
      </c>
      <c r="R133" s="137">
        <v>5</v>
      </c>
      <c r="S133" s="141">
        <f t="shared" si="16"/>
        <v>45</v>
      </c>
      <c r="T133" s="11">
        <f t="shared" si="17"/>
        <v>22.5</v>
      </c>
    </row>
    <row r="134" spans="1:20">
      <c r="A134" s="143">
        <v>2650</v>
      </c>
      <c r="B134" s="8" t="s">
        <v>317</v>
      </c>
      <c r="C134" s="147" t="s">
        <v>318</v>
      </c>
      <c r="D134" s="155">
        <v>0</v>
      </c>
      <c r="E134" s="9">
        <f t="shared" si="12"/>
        <v>0</v>
      </c>
      <c r="F134" s="10">
        <v>8</v>
      </c>
      <c r="G134" s="10">
        <v>0</v>
      </c>
      <c r="H134" s="10">
        <v>8</v>
      </c>
      <c r="I134" s="137">
        <v>4</v>
      </c>
      <c r="J134" s="141">
        <f t="shared" si="13"/>
        <v>8</v>
      </c>
      <c r="K134" s="11">
        <f t="shared" si="14"/>
        <v>4</v>
      </c>
      <c r="L134" s="12"/>
      <c r="M134" s="155">
        <v>0</v>
      </c>
      <c r="N134" s="9">
        <f t="shared" si="15"/>
        <v>0</v>
      </c>
      <c r="O134" s="10">
        <v>8</v>
      </c>
      <c r="P134" s="10">
        <v>0</v>
      </c>
      <c r="Q134" s="10">
        <v>8</v>
      </c>
      <c r="R134" s="137">
        <v>4</v>
      </c>
      <c r="S134" s="141">
        <f t="shared" si="16"/>
        <v>8</v>
      </c>
      <c r="T134" s="11">
        <f t="shared" si="17"/>
        <v>4</v>
      </c>
    </row>
    <row r="135" spans="1:20">
      <c r="A135" s="143">
        <v>2660</v>
      </c>
      <c r="B135" s="8" t="s">
        <v>317</v>
      </c>
      <c r="C135" s="147" t="s">
        <v>320</v>
      </c>
      <c r="D135" s="155">
        <v>102</v>
      </c>
      <c r="E135" s="9">
        <f t="shared" si="12"/>
        <v>51</v>
      </c>
      <c r="F135" s="10">
        <v>0</v>
      </c>
      <c r="G135" s="10">
        <v>0</v>
      </c>
      <c r="H135" s="10">
        <v>0</v>
      </c>
      <c r="I135" s="137">
        <v>0</v>
      </c>
      <c r="J135" s="141">
        <f t="shared" si="13"/>
        <v>102</v>
      </c>
      <c r="K135" s="11">
        <f t="shared" si="14"/>
        <v>51</v>
      </c>
      <c r="L135" s="12"/>
      <c r="M135" s="155">
        <v>102</v>
      </c>
      <c r="N135" s="9">
        <f t="shared" si="15"/>
        <v>51</v>
      </c>
      <c r="O135" s="10">
        <v>0</v>
      </c>
      <c r="P135" s="10">
        <v>0</v>
      </c>
      <c r="Q135" s="10">
        <v>0</v>
      </c>
      <c r="R135" s="137">
        <v>0</v>
      </c>
      <c r="S135" s="141">
        <f t="shared" si="16"/>
        <v>102</v>
      </c>
      <c r="T135" s="11">
        <f t="shared" si="17"/>
        <v>51</v>
      </c>
    </row>
    <row r="136" spans="1:20">
      <c r="A136" s="143">
        <v>2670</v>
      </c>
      <c r="B136" s="8" t="s">
        <v>317</v>
      </c>
      <c r="C136" s="147" t="s">
        <v>322</v>
      </c>
      <c r="D136" s="155">
        <v>19</v>
      </c>
      <c r="E136" s="9">
        <f t="shared" si="12"/>
        <v>9.5</v>
      </c>
      <c r="F136" s="10">
        <v>0</v>
      </c>
      <c r="G136" s="10">
        <v>0</v>
      </c>
      <c r="H136" s="10">
        <v>0</v>
      </c>
      <c r="I136" s="137">
        <v>0</v>
      </c>
      <c r="J136" s="141">
        <f t="shared" si="13"/>
        <v>19</v>
      </c>
      <c r="K136" s="11">
        <f t="shared" si="14"/>
        <v>9.5</v>
      </c>
      <c r="L136" s="12"/>
      <c r="M136" s="155">
        <v>19</v>
      </c>
      <c r="N136" s="9">
        <f t="shared" si="15"/>
        <v>9.5</v>
      </c>
      <c r="O136" s="10">
        <v>0</v>
      </c>
      <c r="P136" s="10">
        <v>0</v>
      </c>
      <c r="Q136" s="10">
        <v>0</v>
      </c>
      <c r="R136" s="137">
        <v>0</v>
      </c>
      <c r="S136" s="141">
        <f t="shared" si="16"/>
        <v>19</v>
      </c>
      <c r="T136" s="11">
        <f t="shared" si="17"/>
        <v>9.5</v>
      </c>
    </row>
    <row r="137" spans="1:20">
      <c r="A137" s="143">
        <v>2680</v>
      </c>
      <c r="B137" s="8" t="s">
        <v>317</v>
      </c>
      <c r="C137" s="147" t="s">
        <v>324</v>
      </c>
      <c r="D137" s="155">
        <v>12</v>
      </c>
      <c r="E137" s="9">
        <f t="shared" si="12"/>
        <v>6</v>
      </c>
      <c r="F137" s="10">
        <v>0</v>
      </c>
      <c r="G137" s="10">
        <v>0</v>
      </c>
      <c r="H137" s="10">
        <v>0</v>
      </c>
      <c r="I137" s="137">
        <v>0</v>
      </c>
      <c r="J137" s="141">
        <f t="shared" si="13"/>
        <v>12</v>
      </c>
      <c r="K137" s="11">
        <f t="shared" si="14"/>
        <v>6</v>
      </c>
      <c r="L137" s="12"/>
      <c r="M137" s="155">
        <v>12</v>
      </c>
      <c r="N137" s="9">
        <f t="shared" si="15"/>
        <v>6</v>
      </c>
      <c r="O137" s="10">
        <v>0</v>
      </c>
      <c r="P137" s="10">
        <v>0</v>
      </c>
      <c r="Q137" s="10">
        <v>0</v>
      </c>
      <c r="R137" s="137">
        <v>0</v>
      </c>
      <c r="S137" s="141">
        <f t="shared" si="16"/>
        <v>12</v>
      </c>
      <c r="T137" s="11">
        <f t="shared" si="17"/>
        <v>6</v>
      </c>
    </row>
    <row r="138" spans="1:20">
      <c r="A138" s="143">
        <v>2690</v>
      </c>
      <c r="B138" s="8" t="s">
        <v>326</v>
      </c>
      <c r="C138" s="147" t="s">
        <v>327</v>
      </c>
      <c r="D138" s="155">
        <v>939</v>
      </c>
      <c r="E138" s="9">
        <f t="shared" si="12"/>
        <v>469.5</v>
      </c>
      <c r="F138" s="10">
        <v>268</v>
      </c>
      <c r="G138" s="10">
        <v>38</v>
      </c>
      <c r="H138" s="10">
        <v>306</v>
      </c>
      <c r="I138" s="137">
        <v>153</v>
      </c>
      <c r="J138" s="141">
        <f t="shared" si="13"/>
        <v>1245</v>
      </c>
      <c r="K138" s="11">
        <f t="shared" si="14"/>
        <v>622.5</v>
      </c>
      <c r="L138" s="12"/>
      <c r="M138" s="155">
        <v>939</v>
      </c>
      <c r="N138" s="9">
        <f t="shared" si="15"/>
        <v>469.5</v>
      </c>
      <c r="O138" s="10">
        <v>268</v>
      </c>
      <c r="P138" s="10">
        <v>38</v>
      </c>
      <c r="Q138" s="10">
        <v>306</v>
      </c>
      <c r="R138" s="137">
        <v>153</v>
      </c>
      <c r="S138" s="141">
        <f t="shared" si="16"/>
        <v>1245</v>
      </c>
      <c r="T138" s="11">
        <f t="shared" si="17"/>
        <v>622.5</v>
      </c>
    </row>
    <row r="139" spans="1:20">
      <c r="A139" s="143">
        <v>2700</v>
      </c>
      <c r="B139" s="8" t="s">
        <v>326</v>
      </c>
      <c r="C139" s="147" t="s">
        <v>329</v>
      </c>
      <c r="D139" s="155">
        <v>183</v>
      </c>
      <c r="E139" s="9">
        <f t="shared" si="12"/>
        <v>91.5</v>
      </c>
      <c r="F139" s="10">
        <v>25</v>
      </c>
      <c r="G139" s="10">
        <v>0</v>
      </c>
      <c r="H139" s="10">
        <v>25</v>
      </c>
      <c r="I139" s="137">
        <v>12.5</v>
      </c>
      <c r="J139" s="141">
        <f t="shared" si="13"/>
        <v>208</v>
      </c>
      <c r="K139" s="11">
        <f t="shared" si="14"/>
        <v>104</v>
      </c>
      <c r="L139" s="12"/>
      <c r="M139" s="155">
        <v>183</v>
      </c>
      <c r="N139" s="9">
        <f t="shared" si="15"/>
        <v>91.5</v>
      </c>
      <c r="O139" s="10">
        <v>25</v>
      </c>
      <c r="P139" s="10">
        <v>0</v>
      </c>
      <c r="Q139" s="10">
        <v>25</v>
      </c>
      <c r="R139" s="137">
        <v>12.5</v>
      </c>
      <c r="S139" s="141">
        <f t="shared" si="16"/>
        <v>208</v>
      </c>
      <c r="T139" s="11">
        <f t="shared" si="17"/>
        <v>104</v>
      </c>
    </row>
    <row r="140" spans="1:20">
      <c r="A140" s="143">
        <v>2710</v>
      </c>
      <c r="B140" s="8" t="s">
        <v>331</v>
      </c>
      <c r="C140" s="147" t="s">
        <v>332</v>
      </c>
      <c r="D140" s="155">
        <v>29</v>
      </c>
      <c r="E140" s="9">
        <f t="shared" si="12"/>
        <v>14.5</v>
      </c>
      <c r="F140" s="10">
        <v>0</v>
      </c>
      <c r="G140" s="10">
        <v>0</v>
      </c>
      <c r="H140" s="10">
        <v>0</v>
      </c>
      <c r="I140" s="137">
        <v>0</v>
      </c>
      <c r="J140" s="141">
        <f t="shared" si="13"/>
        <v>29</v>
      </c>
      <c r="K140" s="11">
        <f t="shared" si="14"/>
        <v>14.5</v>
      </c>
      <c r="L140" s="12"/>
      <c r="M140" s="155">
        <v>29</v>
      </c>
      <c r="N140" s="9">
        <f t="shared" si="15"/>
        <v>14.5</v>
      </c>
      <c r="O140" s="10">
        <v>0</v>
      </c>
      <c r="P140" s="10">
        <v>0</v>
      </c>
      <c r="Q140" s="10">
        <v>0</v>
      </c>
      <c r="R140" s="137">
        <v>0</v>
      </c>
      <c r="S140" s="141">
        <f t="shared" si="16"/>
        <v>29</v>
      </c>
      <c r="T140" s="11">
        <f t="shared" si="17"/>
        <v>14.5</v>
      </c>
    </row>
    <row r="141" spans="1:20">
      <c r="A141" s="143">
        <v>2720</v>
      </c>
      <c r="B141" s="8" t="s">
        <v>331</v>
      </c>
      <c r="C141" s="147" t="s">
        <v>334</v>
      </c>
      <c r="D141" s="155">
        <v>20</v>
      </c>
      <c r="E141" s="9">
        <f t="shared" si="12"/>
        <v>10</v>
      </c>
      <c r="F141" s="10">
        <v>1</v>
      </c>
      <c r="G141" s="10">
        <v>0</v>
      </c>
      <c r="H141" s="10">
        <v>1</v>
      </c>
      <c r="I141" s="137">
        <v>0.5</v>
      </c>
      <c r="J141" s="141">
        <f t="shared" si="13"/>
        <v>21</v>
      </c>
      <c r="K141" s="11">
        <f t="shared" si="14"/>
        <v>10.5</v>
      </c>
      <c r="L141" s="12"/>
      <c r="M141" s="155">
        <v>20</v>
      </c>
      <c r="N141" s="9">
        <f t="shared" si="15"/>
        <v>10</v>
      </c>
      <c r="O141" s="10">
        <v>1</v>
      </c>
      <c r="P141" s="10">
        <v>0</v>
      </c>
      <c r="Q141" s="10">
        <v>1</v>
      </c>
      <c r="R141" s="137">
        <v>0.5</v>
      </c>
      <c r="S141" s="141">
        <f t="shared" si="16"/>
        <v>21</v>
      </c>
      <c r="T141" s="11">
        <f t="shared" si="17"/>
        <v>10.5</v>
      </c>
    </row>
    <row r="142" spans="1:20">
      <c r="A142" s="143">
        <v>2730</v>
      </c>
      <c r="B142" s="8" t="s">
        <v>336</v>
      </c>
      <c r="C142" s="147" t="s">
        <v>337</v>
      </c>
      <c r="D142" s="155">
        <v>41</v>
      </c>
      <c r="E142" s="9">
        <f t="shared" si="12"/>
        <v>20.5</v>
      </c>
      <c r="F142" s="10">
        <v>0</v>
      </c>
      <c r="G142" s="10">
        <v>0</v>
      </c>
      <c r="H142" s="10">
        <v>0</v>
      </c>
      <c r="I142" s="137">
        <v>0</v>
      </c>
      <c r="J142" s="141">
        <f t="shared" si="13"/>
        <v>41</v>
      </c>
      <c r="K142" s="11">
        <f t="shared" si="14"/>
        <v>20.5</v>
      </c>
      <c r="L142" s="12"/>
      <c r="M142" s="155">
        <v>41</v>
      </c>
      <c r="N142" s="9">
        <f t="shared" si="15"/>
        <v>20.5</v>
      </c>
      <c r="O142" s="10">
        <v>0</v>
      </c>
      <c r="P142" s="10">
        <v>0</v>
      </c>
      <c r="Q142" s="10">
        <v>0</v>
      </c>
      <c r="R142" s="137">
        <v>0</v>
      </c>
      <c r="S142" s="141">
        <f t="shared" si="16"/>
        <v>41</v>
      </c>
      <c r="T142" s="11">
        <f t="shared" si="17"/>
        <v>20.5</v>
      </c>
    </row>
    <row r="143" spans="1:20">
      <c r="A143" s="143">
        <v>2740</v>
      </c>
      <c r="B143" s="8" t="s">
        <v>336</v>
      </c>
      <c r="C143" s="147" t="s">
        <v>339</v>
      </c>
      <c r="D143" s="155">
        <v>46</v>
      </c>
      <c r="E143" s="9">
        <f t="shared" si="12"/>
        <v>23</v>
      </c>
      <c r="F143" s="10">
        <v>0</v>
      </c>
      <c r="G143" s="10">
        <v>0</v>
      </c>
      <c r="H143" s="10">
        <v>0</v>
      </c>
      <c r="I143" s="137">
        <v>0</v>
      </c>
      <c r="J143" s="141">
        <f t="shared" si="13"/>
        <v>46</v>
      </c>
      <c r="K143" s="11">
        <f t="shared" si="14"/>
        <v>23</v>
      </c>
      <c r="L143" s="12"/>
      <c r="M143" s="155">
        <v>46</v>
      </c>
      <c r="N143" s="9">
        <f t="shared" si="15"/>
        <v>23</v>
      </c>
      <c r="O143" s="10">
        <v>0</v>
      </c>
      <c r="P143" s="10">
        <v>0</v>
      </c>
      <c r="Q143" s="10">
        <v>0</v>
      </c>
      <c r="R143" s="137">
        <v>0</v>
      </c>
      <c r="S143" s="141">
        <f t="shared" si="16"/>
        <v>46</v>
      </c>
      <c r="T143" s="11">
        <f t="shared" si="17"/>
        <v>23</v>
      </c>
    </row>
    <row r="144" spans="1:20">
      <c r="A144" s="143">
        <v>2750</v>
      </c>
      <c r="B144" s="8" t="s">
        <v>336</v>
      </c>
      <c r="C144" s="147" t="s">
        <v>341</v>
      </c>
      <c r="D144" s="155">
        <v>25</v>
      </c>
      <c r="E144" s="9">
        <f t="shared" si="12"/>
        <v>12.5</v>
      </c>
      <c r="F144" s="10">
        <v>0</v>
      </c>
      <c r="G144" s="10">
        <v>0</v>
      </c>
      <c r="H144" s="10">
        <v>0</v>
      </c>
      <c r="I144" s="137">
        <v>0</v>
      </c>
      <c r="J144" s="141">
        <f t="shared" si="13"/>
        <v>25</v>
      </c>
      <c r="K144" s="11">
        <f t="shared" si="14"/>
        <v>12.5</v>
      </c>
      <c r="L144" s="12"/>
      <c r="M144" s="155">
        <v>25</v>
      </c>
      <c r="N144" s="9">
        <f t="shared" si="15"/>
        <v>12.5</v>
      </c>
      <c r="O144" s="10">
        <v>0</v>
      </c>
      <c r="P144" s="10">
        <v>0</v>
      </c>
      <c r="Q144" s="10">
        <v>0</v>
      </c>
      <c r="R144" s="137">
        <v>0</v>
      </c>
      <c r="S144" s="141">
        <f t="shared" si="16"/>
        <v>25</v>
      </c>
      <c r="T144" s="11">
        <f t="shared" si="17"/>
        <v>12.5</v>
      </c>
    </row>
    <row r="145" spans="1:20">
      <c r="A145" s="143">
        <v>2760</v>
      </c>
      <c r="B145" s="8" t="s">
        <v>343</v>
      </c>
      <c r="C145" s="147" t="s">
        <v>344</v>
      </c>
      <c r="D145" s="155">
        <v>14</v>
      </c>
      <c r="E145" s="9">
        <f t="shared" si="12"/>
        <v>7</v>
      </c>
      <c r="F145" s="10">
        <v>1</v>
      </c>
      <c r="G145" s="10">
        <v>0</v>
      </c>
      <c r="H145" s="10">
        <v>1</v>
      </c>
      <c r="I145" s="137">
        <v>0.5</v>
      </c>
      <c r="J145" s="141">
        <f t="shared" si="13"/>
        <v>15</v>
      </c>
      <c r="K145" s="11">
        <f t="shared" si="14"/>
        <v>7.5</v>
      </c>
      <c r="L145" s="12"/>
      <c r="M145" s="155">
        <v>14</v>
      </c>
      <c r="N145" s="9">
        <f t="shared" si="15"/>
        <v>7</v>
      </c>
      <c r="O145" s="10">
        <v>1</v>
      </c>
      <c r="P145" s="10">
        <v>0</v>
      </c>
      <c r="Q145" s="10">
        <v>1</v>
      </c>
      <c r="R145" s="137">
        <v>0.5</v>
      </c>
      <c r="S145" s="141">
        <f t="shared" si="16"/>
        <v>15</v>
      </c>
      <c r="T145" s="11">
        <f t="shared" si="17"/>
        <v>7.5</v>
      </c>
    </row>
    <row r="146" spans="1:20">
      <c r="A146" s="143">
        <v>2770</v>
      </c>
      <c r="B146" s="8" t="s">
        <v>343</v>
      </c>
      <c r="C146" s="147" t="s">
        <v>346</v>
      </c>
      <c r="D146" s="155">
        <v>28</v>
      </c>
      <c r="E146" s="9">
        <f t="shared" si="12"/>
        <v>14</v>
      </c>
      <c r="F146" s="10">
        <v>59</v>
      </c>
      <c r="G146" s="10">
        <v>20</v>
      </c>
      <c r="H146" s="10">
        <v>79</v>
      </c>
      <c r="I146" s="137">
        <v>39.5</v>
      </c>
      <c r="J146" s="141">
        <f t="shared" si="13"/>
        <v>107</v>
      </c>
      <c r="K146" s="11">
        <f t="shared" si="14"/>
        <v>53.5</v>
      </c>
      <c r="L146" s="12"/>
      <c r="M146" s="155">
        <v>28</v>
      </c>
      <c r="N146" s="9">
        <f t="shared" si="15"/>
        <v>14</v>
      </c>
      <c r="O146" s="10">
        <v>59</v>
      </c>
      <c r="P146" s="10">
        <v>20</v>
      </c>
      <c r="Q146" s="10">
        <v>79</v>
      </c>
      <c r="R146" s="137">
        <v>39.5</v>
      </c>
      <c r="S146" s="141">
        <f t="shared" si="16"/>
        <v>107</v>
      </c>
      <c r="T146" s="11">
        <f t="shared" si="17"/>
        <v>53.5</v>
      </c>
    </row>
    <row r="147" spans="1:20">
      <c r="A147" s="143">
        <v>2780</v>
      </c>
      <c r="B147" s="8" t="s">
        <v>343</v>
      </c>
      <c r="C147" s="147" t="s">
        <v>348</v>
      </c>
      <c r="D147" s="155">
        <v>18</v>
      </c>
      <c r="E147" s="9">
        <f t="shared" si="12"/>
        <v>9</v>
      </c>
      <c r="F147" s="10">
        <v>0</v>
      </c>
      <c r="G147" s="10">
        <v>0</v>
      </c>
      <c r="H147" s="10">
        <v>0</v>
      </c>
      <c r="I147" s="137">
        <v>0</v>
      </c>
      <c r="J147" s="141">
        <f t="shared" si="13"/>
        <v>18</v>
      </c>
      <c r="K147" s="11">
        <f t="shared" si="14"/>
        <v>9</v>
      </c>
      <c r="L147" s="12"/>
      <c r="M147" s="155">
        <v>18</v>
      </c>
      <c r="N147" s="9">
        <f t="shared" si="15"/>
        <v>9</v>
      </c>
      <c r="O147" s="10">
        <v>0</v>
      </c>
      <c r="P147" s="10">
        <v>0</v>
      </c>
      <c r="Q147" s="10">
        <v>0</v>
      </c>
      <c r="R147" s="137">
        <v>0</v>
      </c>
      <c r="S147" s="141">
        <f t="shared" si="16"/>
        <v>18</v>
      </c>
      <c r="T147" s="11">
        <f t="shared" si="17"/>
        <v>9</v>
      </c>
    </row>
    <row r="148" spans="1:20">
      <c r="A148" s="143">
        <v>2790</v>
      </c>
      <c r="B148" s="8" t="s">
        <v>350</v>
      </c>
      <c r="C148" s="147" t="s">
        <v>351</v>
      </c>
      <c r="D148" s="155">
        <v>11</v>
      </c>
      <c r="E148" s="9">
        <f t="shared" si="12"/>
        <v>5.5</v>
      </c>
      <c r="F148" s="10">
        <v>19</v>
      </c>
      <c r="G148" s="10">
        <v>0</v>
      </c>
      <c r="H148" s="10">
        <v>19</v>
      </c>
      <c r="I148" s="137">
        <v>9.5</v>
      </c>
      <c r="J148" s="141">
        <f t="shared" si="13"/>
        <v>30</v>
      </c>
      <c r="K148" s="11">
        <f t="shared" si="14"/>
        <v>15</v>
      </c>
      <c r="L148" s="12"/>
      <c r="M148" s="155">
        <v>11</v>
      </c>
      <c r="N148" s="9">
        <f t="shared" si="15"/>
        <v>5.5</v>
      </c>
      <c r="O148" s="10">
        <v>19</v>
      </c>
      <c r="P148" s="10">
        <v>0</v>
      </c>
      <c r="Q148" s="10">
        <v>19</v>
      </c>
      <c r="R148" s="137">
        <v>9.5</v>
      </c>
      <c r="S148" s="141">
        <f t="shared" si="16"/>
        <v>30</v>
      </c>
      <c r="T148" s="11">
        <f t="shared" si="17"/>
        <v>15</v>
      </c>
    </row>
    <row r="149" spans="1:20">
      <c r="A149" s="143">
        <v>2800</v>
      </c>
      <c r="B149" s="8" t="s">
        <v>350</v>
      </c>
      <c r="C149" s="147" t="s">
        <v>353</v>
      </c>
      <c r="D149" s="155">
        <v>13</v>
      </c>
      <c r="E149" s="9">
        <f t="shared" si="12"/>
        <v>6.5</v>
      </c>
      <c r="F149" s="10">
        <v>10</v>
      </c>
      <c r="G149" s="10">
        <v>0</v>
      </c>
      <c r="H149" s="10">
        <v>10</v>
      </c>
      <c r="I149" s="137">
        <v>5</v>
      </c>
      <c r="J149" s="141">
        <f t="shared" si="13"/>
        <v>23</v>
      </c>
      <c r="K149" s="11">
        <f t="shared" si="14"/>
        <v>11.5</v>
      </c>
      <c r="L149" s="12"/>
      <c r="M149" s="155">
        <v>13</v>
      </c>
      <c r="N149" s="9">
        <f t="shared" si="15"/>
        <v>6.5</v>
      </c>
      <c r="O149" s="10">
        <v>10</v>
      </c>
      <c r="P149" s="10">
        <v>0</v>
      </c>
      <c r="Q149" s="10">
        <v>10</v>
      </c>
      <c r="R149" s="137">
        <v>5</v>
      </c>
      <c r="S149" s="141">
        <f t="shared" si="16"/>
        <v>23</v>
      </c>
      <c r="T149" s="11">
        <f t="shared" si="17"/>
        <v>11.5</v>
      </c>
    </row>
    <row r="150" spans="1:20">
      <c r="A150" s="143">
        <v>2810</v>
      </c>
      <c r="B150" s="8" t="s">
        <v>350</v>
      </c>
      <c r="C150" s="147" t="s">
        <v>355</v>
      </c>
      <c r="D150" s="155">
        <v>30</v>
      </c>
      <c r="E150" s="9">
        <f t="shared" si="12"/>
        <v>15</v>
      </c>
      <c r="F150" s="10">
        <v>32</v>
      </c>
      <c r="G150" s="10">
        <v>34</v>
      </c>
      <c r="H150" s="10">
        <v>66</v>
      </c>
      <c r="I150" s="137">
        <v>33</v>
      </c>
      <c r="J150" s="141">
        <f t="shared" si="13"/>
        <v>96</v>
      </c>
      <c r="K150" s="11">
        <f t="shared" si="14"/>
        <v>48</v>
      </c>
      <c r="L150" s="12"/>
      <c r="M150" s="155">
        <v>30</v>
      </c>
      <c r="N150" s="9">
        <f t="shared" si="15"/>
        <v>15</v>
      </c>
      <c r="O150" s="10">
        <v>32</v>
      </c>
      <c r="P150" s="10">
        <v>34</v>
      </c>
      <c r="Q150" s="10">
        <v>66</v>
      </c>
      <c r="R150" s="137">
        <v>33</v>
      </c>
      <c r="S150" s="141">
        <f t="shared" si="16"/>
        <v>96</v>
      </c>
      <c r="T150" s="11">
        <f t="shared" si="17"/>
        <v>48</v>
      </c>
    </row>
    <row r="151" spans="1:20">
      <c r="A151" s="143">
        <v>2820</v>
      </c>
      <c r="B151" s="8" t="s">
        <v>357</v>
      </c>
      <c r="C151" s="147" t="s">
        <v>358</v>
      </c>
      <c r="D151" s="155">
        <v>7</v>
      </c>
      <c r="E151" s="9">
        <f t="shared" si="12"/>
        <v>3.5</v>
      </c>
      <c r="F151" s="10">
        <v>0</v>
      </c>
      <c r="G151" s="10">
        <v>0</v>
      </c>
      <c r="H151" s="10">
        <v>0</v>
      </c>
      <c r="I151" s="137">
        <v>0</v>
      </c>
      <c r="J151" s="141">
        <f t="shared" si="13"/>
        <v>7</v>
      </c>
      <c r="K151" s="11">
        <f t="shared" si="14"/>
        <v>3.5</v>
      </c>
      <c r="L151" s="12"/>
      <c r="M151" s="155">
        <v>7</v>
      </c>
      <c r="N151" s="9">
        <f t="shared" si="15"/>
        <v>3.5</v>
      </c>
      <c r="O151" s="10">
        <v>0</v>
      </c>
      <c r="P151" s="10">
        <v>0</v>
      </c>
      <c r="Q151" s="10">
        <v>0</v>
      </c>
      <c r="R151" s="137">
        <v>0</v>
      </c>
      <c r="S151" s="141">
        <f t="shared" si="16"/>
        <v>7</v>
      </c>
      <c r="T151" s="11">
        <f t="shared" si="17"/>
        <v>3.5</v>
      </c>
    </row>
    <row r="152" spans="1:20">
      <c r="A152" s="143">
        <v>2830</v>
      </c>
      <c r="B152" s="8" t="s">
        <v>360</v>
      </c>
      <c r="C152" s="147" t="s">
        <v>361</v>
      </c>
      <c r="D152" s="155">
        <v>19</v>
      </c>
      <c r="E152" s="9">
        <f t="shared" si="12"/>
        <v>9.5</v>
      </c>
      <c r="F152" s="10">
        <v>4</v>
      </c>
      <c r="G152" s="10">
        <v>8</v>
      </c>
      <c r="H152" s="10">
        <v>12</v>
      </c>
      <c r="I152" s="137">
        <v>6</v>
      </c>
      <c r="J152" s="141">
        <f t="shared" si="13"/>
        <v>31</v>
      </c>
      <c r="K152" s="11">
        <f t="shared" si="14"/>
        <v>15.5</v>
      </c>
      <c r="L152" s="12"/>
      <c r="M152" s="155">
        <v>19</v>
      </c>
      <c r="N152" s="9">
        <f t="shared" si="15"/>
        <v>9.5</v>
      </c>
      <c r="O152" s="10">
        <v>4</v>
      </c>
      <c r="P152" s="10">
        <v>8</v>
      </c>
      <c r="Q152" s="10">
        <v>12</v>
      </c>
      <c r="R152" s="137">
        <v>6</v>
      </c>
      <c r="S152" s="141">
        <f t="shared" si="16"/>
        <v>31</v>
      </c>
      <c r="T152" s="11">
        <f t="shared" si="17"/>
        <v>15.5</v>
      </c>
    </row>
    <row r="153" spans="1:20">
      <c r="A153" s="143">
        <v>2840</v>
      </c>
      <c r="B153" s="8" t="s">
        <v>360</v>
      </c>
      <c r="C153" s="147" t="s">
        <v>363</v>
      </c>
      <c r="D153" s="155">
        <v>20</v>
      </c>
      <c r="E153" s="9">
        <f t="shared" si="12"/>
        <v>10</v>
      </c>
      <c r="F153" s="10">
        <v>0</v>
      </c>
      <c r="G153" s="10">
        <v>0</v>
      </c>
      <c r="H153" s="10">
        <v>0</v>
      </c>
      <c r="I153" s="137">
        <v>0</v>
      </c>
      <c r="J153" s="141">
        <f t="shared" si="13"/>
        <v>20</v>
      </c>
      <c r="K153" s="11">
        <f t="shared" si="14"/>
        <v>10</v>
      </c>
      <c r="L153" s="12"/>
      <c r="M153" s="155">
        <v>20</v>
      </c>
      <c r="N153" s="9">
        <f t="shared" si="15"/>
        <v>10</v>
      </c>
      <c r="O153" s="10">
        <v>0</v>
      </c>
      <c r="P153" s="10">
        <v>0</v>
      </c>
      <c r="Q153" s="10">
        <v>0</v>
      </c>
      <c r="R153" s="137">
        <v>0</v>
      </c>
      <c r="S153" s="141">
        <f t="shared" si="16"/>
        <v>20</v>
      </c>
      <c r="T153" s="11">
        <f t="shared" si="17"/>
        <v>10</v>
      </c>
    </row>
    <row r="154" spans="1:20">
      <c r="A154" s="143">
        <v>2862</v>
      </c>
      <c r="B154" s="8" t="s">
        <v>365</v>
      </c>
      <c r="C154" s="147" t="s">
        <v>366</v>
      </c>
      <c r="D154" s="155">
        <v>15</v>
      </c>
      <c r="E154" s="9">
        <f t="shared" si="12"/>
        <v>7.5</v>
      </c>
      <c r="F154" s="10">
        <v>2</v>
      </c>
      <c r="G154" s="10">
        <v>0</v>
      </c>
      <c r="H154" s="10">
        <v>2</v>
      </c>
      <c r="I154" s="137">
        <v>1</v>
      </c>
      <c r="J154" s="141">
        <f t="shared" si="13"/>
        <v>17</v>
      </c>
      <c r="K154" s="11">
        <f t="shared" si="14"/>
        <v>8.5</v>
      </c>
      <c r="L154" s="12"/>
      <c r="M154" s="155">
        <v>15</v>
      </c>
      <c r="N154" s="9">
        <f t="shared" si="15"/>
        <v>7.5</v>
      </c>
      <c r="O154" s="10">
        <v>2</v>
      </c>
      <c r="P154" s="10">
        <v>0</v>
      </c>
      <c r="Q154" s="10">
        <v>2</v>
      </c>
      <c r="R154" s="137">
        <v>1</v>
      </c>
      <c r="S154" s="141">
        <f t="shared" si="16"/>
        <v>17</v>
      </c>
      <c r="T154" s="11">
        <f t="shared" si="17"/>
        <v>8.5</v>
      </c>
    </row>
    <row r="155" spans="1:20">
      <c r="A155" s="143">
        <v>2865</v>
      </c>
      <c r="B155" s="8" t="s">
        <v>365</v>
      </c>
      <c r="C155" s="147" t="s">
        <v>368</v>
      </c>
      <c r="D155" s="155">
        <v>10</v>
      </c>
      <c r="E155" s="9">
        <f t="shared" si="12"/>
        <v>5</v>
      </c>
      <c r="F155" s="10">
        <v>2</v>
      </c>
      <c r="G155" s="10">
        <v>0</v>
      </c>
      <c r="H155" s="10">
        <v>2</v>
      </c>
      <c r="I155" s="137">
        <v>1</v>
      </c>
      <c r="J155" s="141">
        <f t="shared" si="13"/>
        <v>12</v>
      </c>
      <c r="K155" s="11">
        <f t="shared" si="14"/>
        <v>6</v>
      </c>
      <c r="L155" s="12"/>
      <c r="M155" s="155">
        <v>10</v>
      </c>
      <c r="N155" s="9">
        <f t="shared" si="15"/>
        <v>5</v>
      </c>
      <c r="O155" s="10">
        <v>2</v>
      </c>
      <c r="P155" s="10">
        <v>0</v>
      </c>
      <c r="Q155" s="10">
        <v>2</v>
      </c>
      <c r="R155" s="137">
        <v>1</v>
      </c>
      <c r="S155" s="141">
        <f t="shared" si="16"/>
        <v>12</v>
      </c>
      <c r="T155" s="11">
        <f t="shared" si="17"/>
        <v>6</v>
      </c>
    </row>
    <row r="156" spans="1:20">
      <c r="A156" s="143">
        <v>3000</v>
      </c>
      <c r="B156" s="8" t="s">
        <v>370</v>
      </c>
      <c r="C156" s="148" t="s">
        <v>371</v>
      </c>
      <c r="D156" s="155">
        <v>95</v>
      </c>
      <c r="E156" s="9">
        <f t="shared" si="12"/>
        <v>47.5</v>
      </c>
      <c r="F156" s="10">
        <v>0</v>
      </c>
      <c r="G156" s="10">
        <v>20</v>
      </c>
      <c r="H156" s="10">
        <v>20</v>
      </c>
      <c r="I156" s="137">
        <v>10</v>
      </c>
      <c r="J156" s="141">
        <f t="shared" si="13"/>
        <v>115</v>
      </c>
      <c r="K156" s="11">
        <f t="shared" si="14"/>
        <v>57.5</v>
      </c>
      <c r="L156" s="12"/>
      <c r="M156" s="155">
        <v>95</v>
      </c>
      <c r="N156" s="9">
        <f t="shared" si="15"/>
        <v>47.5</v>
      </c>
      <c r="O156" s="10">
        <v>0</v>
      </c>
      <c r="P156" s="10">
        <v>20</v>
      </c>
      <c r="Q156" s="10">
        <v>20</v>
      </c>
      <c r="R156" s="137">
        <v>10</v>
      </c>
      <c r="S156" s="141">
        <f t="shared" si="16"/>
        <v>115</v>
      </c>
      <c r="T156" s="11">
        <f t="shared" si="17"/>
        <v>57.5</v>
      </c>
    </row>
    <row r="157" spans="1:20">
      <c r="A157" s="143">
        <v>3010</v>
      </c>
      <c r="B157" s="8" t="s">
        <v>373</v>
      </c>
      <c r="C157" s="147" t="s">
        <v>374</v>
      </c>
      <c r="D157" s="155">
        <v>22</v>
      </c>
      <c r="E157" s="9">
        <f t="shared" si="12"/>
        <v>11</v>
      </c>
      <c r="F157" s="10">
        <v>0</v>
      </c>
      <c r="G157" s="10">
        <v>0</v>
      </c>
      <c r="H157" s="10">
        <v>0</v>
      </c>
      <c r="I157" s="137">
        <v>0</v>
      </c>
      <c r="J157" s="141">
        <f t="shared" si="13"/>
        <v>22</v>
      </c>
      <c r="K157" s="11">
        <f t="shared" si="14"/>
        <v>11</v>
      </c>
      <c r="L157" s="12"/>
      <c r="M157" s="155">
        <v>22</v>
      </c>
      <c r="N157" s="9">
        <f t="shared" si="15"/>
        <v>11</v>
      </c>
      <c r="O157" s="10">
        <v>0</v>
      </c>
      <c r="P157" s="10">
        <v>0</v>
      </c>
      <c r="Q157" s="10">
        <v>0</v>
      </c>
      <c r="R157" s="137">
        <v>0</v>
      </c>
      <c r="S157" s="141">
        <f t="shared" si="16"/>
        <v>22</v>
      </c>
      <c r="T157" s="11">
        <f t="shared" si="17"/>
        <v>11</v>
      </c>
    </row>
    <row r="158" spans="1:20">
      <c r="A158" s="143">
        <v>3020</v>
      </c>
      <c r="B158" s="8" t="s">
        <v>373</v>
      </c>
      <c r="C158" s="147" t="s">
        <v>376</v>
      </c>
      <c r="D158" s="155">
        <v>60</v>
      </c>
      <c r="E158" s="9">
        <f t="shared" si="12"/>
        <v>30</v>
      </c>
      <c r="F158" s="10">
        <v>4</v>
      </c>
      <c r="G158" s="10">
        <v>0</v>
      </c>
      <c r="H158" s="10">
        <v>4</v>
      </c>
      <c r="I158" s="137">
        <v>2</v>
      </c>
      <c r="J158" s="141">
        <f t="shared" si="13"/>
        <v>64</v>
      </c>
      <c r="K158" s="11">
        <f t="shared" si="14"/>
        <v>32</v>
      </c>
      <c r="L158" s="12"/>
      <c r="M158" s="155">
        <v>60</v>
      </c>
      <c r="N158" s="9">
        <f t="shared" si="15"/>
        <v>30</v>
      </c>
      <c r="O158" s="10">
        <v>4</v>
      </c>
      <c r="P158" s="10">
        <v>0</v>
      </c>
      <c r="Q158" s="10">
        <v>4</v>
      </c>
      <c r="R158" s="137">
        <v>2</v>
      </c>
      <c r="S158" s="141">
        <f t="shared" si="16"/>
        <v>64</v>
      </c>
      <c r="T158" s="11">
        <f t="shared" si="17"/>
        <v>32</v>
      </c>
    </row>
    <row r="159" spans="1:20">
      <c r="A159" s="143">
        <v>3030</v>
      </c>
      <c r="B159" s="8" t="s">
        <v>378</v>
      </c>
      <c r="C159" s="147" t="s">
        <v>379</v>
      </c>
      <c r="D159" s="155">
        <v>9</v>
      </c>
      <c r="E159" s="9">
        <f t="shared" si="12"/>
        <v>4.5</v>
      </c>
      <c r="F159" s="10">
        <v>20</v>
      </c>
      <c r="G159" s="10">
        <v>0</v>
      </c>
      <c r="H159" s="10">
        <v>20</v>
      </c>
      <c r="I159" s="137">
        <v>10</v>
      </c>
      <c r="J159" s="141">
        <f t="shared" si="13"/>
        <v>29</v>
      </c>
      <c r="K159" s="11">
        <f t="shared" si="14"/>
        <v>14.5</v>
      </c>
      <c r="L159" s="12"/>
      <c r="M159" s="155">
        <v>9</v>
      </c>
      <c r="N159" s="9">
        <f t="shared" si="15"/>
        <v>4.5</v>
      </c>
      <c r="O159" s="10">
        <v>20</v>
      </c>
      <c r="P159" s="10">
        <v>0</v>
      </c>
      <c r="Q159" s="10">
        <v>20</v>
      </c>
      <c r="R159" s="137">
        <v>10</v>
      </c>
      <c r="S159" s="141">
        <f t="shared" si="16"/>
        <v>29</v>
      </c>
      <c r="T159" s="11">
        <f t="shared" si="17"/>
        <v>14.5</v>
      </c>
    </row>
    <row r="160" spans="1:20">
      <c r="A160" s="143">
        <v>3040</v>
      </c>
      <c r="B160" s="8" t="s">
        <v>378</v>
      </c>
      <c r="C160" s="147" t="s">
        <v>381</v>
      </c>
      <c r="D160" s="155">
        <v>2</v>
      </c>
      <c r="E160" s="9">
        <f t="shared" si="12"/>
        <v>1</v>
      </c>
      <c r="F160" s="10">
        <v>11</v>
      </c>
      <c r="G160" s="10">
        <v>3</v>
      </c>
      <c r="H160" s="10">
        <v>14</v>
      </c>
      <c r="I160" s="137">
        <v>7</v>
      </c>
      <c r="J160" s="141">
        <f t="shared" si="13"/>
        <v>16</v>
      </c>
      <c r="K160" s="11">
        <f t="shared" si="14"/>
        <v>8</v>
      </c>
      <c r="L160" s="12"/>
      <c r="M160" s="155">
        <v>2</v>
      </c>
      <c r="N160" s="9">
        <f t="shared" si="15"/>
        <v>1</v>
      </c>
      <c r="O160" s="10">
        <v>11</v>
      </c>
      <c r="P160" s="10">
        <v>3</v>
      </c>
      <c r="Q160" s="10">
        <v>14</v>
      </c>
      <c r="R160" s="137">
        <v>7</v>
      </c>
      <c r="S160" s="141">
        <f t="shared" si="16"/>
        <v>16</v>
      </c>
      <c r="T160" s="11">
        <f t="shared" si="17"/>
        <v>8</v>
      </c>
    </row>
    <row r="161" spans="1:20">
      <c r="A161" s="143">
        <v>3050</v>
      </c>
      <c r="B161" s="8" t="s">
        <v>378</v>
      </c>
      <c r="C161" s="147" t="s">
        <v>383</v>
      </c>
      <c r="D161" s="155">
        <v>14</v>
      </c>
      <c r="E161" s="9">
        <f t="shared" si="12"/>
        <v>7</v>
      </c>
      <c r="F161" s="10">
        <v>4</v>
      </c>
      <c r="G161" s="10">
        <v>0</v>
      </c>
      <c r="H161" s="10">
        <v>4</v>
      </c>
      <c r="I161" s="137">
        <v>2</v>
      </c>
      <c r="J161" s="141">
        <f t="shared" si="13"/>
        <v>18</v>
      </c>
      <c r="K161" s="11">
        <f t="shared" si="14"/>
        <v>9</v>
      </c>
      <c r="L161" s="12"/>
      <c r="M161" s="155">
        <v>14</v>
      </c>
      <c r="N161" s="9">
        <f t="shared" si="15"/>
        <v>7</v>
      </c>
      <c r="O161" s="10">
        <v>4</v>
      </c>
      <c r="P161" s="10">
        <v>0</v>
      </c>
      <c r="Q161" s="10">
        <v>4</v>
      </c>
      <c r="R161" s="137">
        <v>2</v>
      </c>
      <c r="S161" s="141">
        <f t="shared" si="16"/>
        <v>18</v>
      </c>
      <c r="T161" s="11">
        <f t="shared" si="17"/>
        <v>9</v>
      </c>
    </row>
    <row r="162" spans="1:20">
      <c r="A162" s="143">
        <v>3060</v>
      </c>
      <c r="B162" s="8" t="s">
        <v>378</v>
      </c>
      <c r="C162" s="147" t="s">
        <v>385</v>
      </c>
      <c r="D162" s="157">
        <v>0</v>
      </c>
      <c r="E162" s="9">
        <f t="shared" si="12"/>
        <v>0</v>
      </c>
      <c r="F162" s="10">
        <v>0</v>
      </c>
      <c r="G162" s="10">
        <v>0</v>
      </c>
      <c r="H162" s="10">
        <v>0</v>
      </c>
      <c r="I162" s="137">
        <v>0</v>
      </c>
      <c r="J162" s="141">
        <f t="shared" si="13"/>
        <v>0</v>
      </c>
      <c r="K162" s="11">
        <f t="shared" si="14"/>
        <v>0</v>
      </c>
      <c r="L162" s="12"/>
      <c r="M162" s="157">
        <v>0</v>
      </c>
      <c r="N162" s="9">
        <f t="shared" si="15"/>
        <v>0</v>
      </c>
      <c r="O162" s="10">
        <v>0</v>
      </c>
      <c r="P162" s="10">
        <v>0</v>
      </c>
      <c r="Q162" s="10">
        <v>0</v>
      </c>
      <c r="R162" s="137">
        <v>0</v>
      </c>
      <c r="S162" s="141">
        <f t="shared" si="16"/>
        <v>0</v>
      </c>
      <c r="T162" s="11">
        <f t="shared" si="17"/>
        <v>0</v>
      </c>
    </row>
    <row r="163" spans="1:20">
      <c r="A163" s="143">
        <v>3070</v>
      </c>
      <c r="B163" s="8" t="s">
        <v>378</v>
      </c>
      <c r="C163" s="147" t="s">
        <v>387</v>
      </c>
      <c r="D163" s="155">
        <v>4</v>
      </c>
      <c r="E163" s="9">
        <f t="shared" si="12"/>
        <v>2</v>
      </c>
      <c r="F163" s="10">
        <v>6</v>
      </c>
      <c r="G163" s="10">
        <v>0</v>
      </c>
      <c r="H163" s="10">
        <v>6</v>
      </c>
      <c r="I163" s="137">
        <v>3</v>
      </c>
      <c r="J163" s="141">
        <f t="shared" si="13"/>
        <v>10</v>
      </c>
      <c r="K163" s="11">
        <f t="shared" si="14"/>
        <v>5</v>
      </c>
      <c r="L163" s="12"/>
      <c r="M163" s="155">
        <v>4</v>
      </c>
      <c r="N163" s="9">
        <f t="shared" si="15"/>
        <v>2</v>
      </c>
      <c r="O163" s="10">
        <v>6</v>
      </c>
      <c r="P163" s="10">
        <v>0</v>
      </c>
      <c r="Q163" s="10">
        <v>6</v>
      </c>
      <c r="R163" s="137">
        <v>3</v>
      </c>
      <c r="S163" s="141">
        <f t="shared" si="16"/>
        <v>10</v>
      </c>
      <c r="T163" s="11">
        <f t="shared" si="17"/>
        <v>5</v>
      </c>
    </row>
    <row r="164" spans="1:20">
      <c r="A164" s="143">
        <v>3080</v>
      </c>
      <c r="B164" s="8" t="s">
        <v>389</v>
      </c>
      <c r="C164" s="147" t="s">
        <v>390</v>
      </c>
      <c r="D164" s="155">
        <v>77</v>
      </c>
      <c r="E164" s="9">
        <f t="shared" si="12"/>
        <v>38.5</v>
      </c>
      <c r="F164" s="10">
        <v>0</v>
      </c>
      <c r="G164" s="10">
        <v>0</v>
      </c>
      <c r="H164" s="10">
        <v>0</v>
      </c>
      <c r="I164" s="137">
        <v>0</v>
      </c>
      <c r="J164" s="141">
        <f t="shared" si="13"/>
        <v>77</v>
      </c>
      <c r="K164" s="11">
        <f t="shared" si="14"/>
        <v>38.5</v>
      </c>
      <c r="L164" s="12"/>
      <c r="M164" s="155">
        <v>77</v>
      </c>
      <c r="N164" s="9">
        <f t="shared" si="15"/>
        <v>38.5</v>
      </c>
      <c r="O164" s="10">
        <v>0</v>
      </c>
      <c r="P164" s="10">
        <v>0</v>
      </c>
      <c r="Q164" s="10">
        <v>0</v>
      </c>
      <c r="R164" s="137">
        <v>0</v>
      </c>
      <c r="S164" s="141">
        <f t="shared" si="16"/>
        <v>77</v>
      </c>
      <c r="T164" s="11">
        <f t="shared" si="17"/>
        <v>38.5</v>
      </c>
    </row>
    <row r="165" spans="1:20">
      <c r="A165" s="143">
        <v>3085</v>
      </c>
      <c r="B165" s="8" t="s">
        <v>389</v>
      </c>
      <c r="C165" s="147" t="s">
        <v>392</v>
      </c>
      <c r="D165" s="155">
        <v>60</v>
      </c>
      <c r="E165" s="9">
        <f t="shared" si="12"/>
        <v>30</v>
      </c>
      <c r="F165" s="10">
        <v>40</v>
      </c>
      <c r="G165" s="10">
        <v>0</v>
      </c>
      <c r="H165" s="10">
        <v>40</v>
      </c>
      <c r="I165" s="137">
        <v>20</v>
      </c>
      <c r="J165" s="141">
        <f t="shared" si="13"/>
        <v>100</v>
      </c>
      <c r="K165" s="11">
        <f t="shared" si="14"/>
        <v>50</v>
      </c>
      <c r="L165" s="12"/>
      <c r="M165" s="155">
        <v>60</v>
      </c>
      <c r="N165" s="9">
        <f t="shared" si="15"/>
        <v>30</v>
      </c>
      <c r="O165" s="10">
        <v>40</v>
      </c>
      <c r="P165" s="10">
        <v>0</v>
      </c>
      <c r="Q165" s="10">
        <v>40</v>
      </c>
      <c r="R165" s="137">
        <v>20</v>
      </c>
      <c r="S165" s="141">
        <f t="shared" si="16"/>
        <v>100</v>
      </c>
      <c r="T165" s="11">
        <f t="shared" si="17"/>
        <v>50</v>
      </c>
    </row>
    <row r="166" spans="1:20">
      <c r="A166" s="143">
        <v>3090</v>
      </c>
      <c r="B166" s="8" t="s">
        <v>389</v>
      </c>
      <c r="C166" s="147" t="s">
        <v>394</v>
      </c>
      <c r="D166" s="155">
        <v>80</v>
      </c>
      <c r="E166" s="9">
        <f t="shared" si="12"/>
        <v>40</v>
      </c>
      <c r="F166" s="10">
        <v>3</v>
      </c>
      <c r="G166" s="10">
        <v>0</v>
      </c>
      <c r="H166" s="10">
        <v>3</v>
      </c>
      <c r="I166" s="137">
        <v>1.5</v>
      </c>
      <c r="J166" s="141">
        <f t="shared" si="13"/>
        <v>83</v>
      </c>
      <c r="K166" s="11">
        <f t="shared" si="14"/>
        <v>41.5</v>
      </c>
      <c r="L166" s="12"/>
      <c r="M166" s="155">
        <v>80</v>
      </c>
      <c r="N166" s="9">
        <f t="shared" si="15"/>
        <v>40</v>
      </c>
      <c r="O166" s="10">
        <v>3</v>
      </c>
      <c r="P166" s="10">
        <v>0</v>
      </c>
      <c r="Q166" s="10">
        <v>3</v>
      </c>
      <c r="R166" s="137">
        <v>1.5</v>
      </c>
      <c r="S166" s="141">
        <f t="shared" si="16"/>
        <v>83</v>
      </c>
      <c r="T166" s="11">
        <f t="shared" si="17"/>
        <v>41.5</v>
      </c>
    </row>
    <row r="167" spans="1:20">
      <c r="A167" s="143">
        <v>3100</v>
      </c>
      <c r="B167" s="8" t="s">
        <v>389</v>
      </c>
      <c r="C167" s="152" t="s">
        <v>396</v>
      </c>
      <c r="D167" s="155">
        <v>46</v>
      </c>
      <c r="E167" s="9">
        <f t="shared" si="12"/>
        <v>23</v>
      </c>
      <c r="F167" s="10">
        <v>0</v>
      </c>
      <c r="G167" s="10">
        <v>0</v>
      </c>
      <c r="H167" s="10">
        <v>0</v>
      </c>
      <c r="I167" s="137">
        <v>0</v>
      </c>
      <c r="J167" s="141">
        <f t="shared" si="13"/>
        <v>46</v>
      </c>
      <c r="K167" s="11">
        <f t="shared" si="14"/>
        <v>23</v>
      </c>
      <c r="L167" s="12"/>
      <c r="M167" s="155">
        <v>46</v>
      </c>
      <c r="N167" s="9">
        <f t="shared" si="15"/>
        <v>23</v>
      </c>
      <c r="O167" s="10">
        <v>0</v>
      </c>
      <c r="P167" s="10">
        <v>0</v>
      </c>
      <c r="Q167" s="10">
        <v>0</v>
      </c>
      <c r="R167" s="137">
        <v>0</v>
      </c>
      <c r="S167" s="141">
        <f t="shared" si="16"/>
        <v>46</v>
      </c>
      <c r="T167" s="11">
        <f t="shared" si="17"/>
        <v>23</v>
      </c>
    </row>
    <row r="168" spans="1:20">
      <c r="A168" s="143">
        <v>3110</v>
      </c>
      <c r="B168" s="8" t="s">
        <v>389</v>
      </c>
      <c r="C168" s="147" t="s">
        <v>398</v>
      </c>
      <c r="D168" s="155">
        <v>88</v>
      </c>
      <c r="E168" s="9">
        <f t="shared" si="12"/>
        <v>44</v>
      </c>
      <c r="F168" s="10">
        <v>10</v>
      </c>
      <c r="G168" s="10">
        <v>0</v>
      </c>
      <c r="H168" s="10">
        <v>10</v>
      </c>
      <c r="I168" s="137">
        <v>5</v>
      </c>
      <c r="J168" s="141">
        <f t="shared" si="13"/>
        <v>98</v>
      </c>
      <c r="K168" s="11">
        <f t="shared" si="14"/>
        <v>49</v>
      </c>
      <c r="L168" s="12"/>
      <c r="M168" s="155">
        <v>88</v>
      </c>
      <c r="N168" s="9">
        <f t="shared" si="15"/>
        <v>44</v>
      </c>
      <c r="O168" s="10">
        <v>10</v>
      </c>
      <c r="P168" s="10">
        <v>0</v>
      </c>
      <c r="Q168" s="10">
        <v>10</v>
      </c>
      <c r="R168" s="137">
        <v>5</v>
      </c>
      <c r="S168" s="141">
        <f t="shared" si="16"/>
        <v>98</v>
      </c>
      <c r="T168" s="11">
        <f t="shared" si="17"/>
        <v>49</v>
      </c>
    </row>
    <row r="169" spans="1:20">
      <c r="A169" s="143">
        <v>3120</v>
      </c>
      <c r="B169" s="8" t="s">
        <v>389</v>
      </c>
      <c r="C169" s="147" t="s">
        <v>400</v>
      </c>
      <c r="D169" s="155">
        <v>481</v>
      </c>
      <c r="E169" s="9">
        <f t="shared" si="12"/>
        <v>240.5</v>
      </c>
      <c r="F169" s="10">
        <v>132</v>
      </c>
      <c r="G169" s="10">
        <v>0</v>
      </c>
      <c r="H169" s="10">
        <v>132</v>
      </c>
      <c r="I169" s="137">
        <v>66</v>
      </c>
      <c r="J169" s="141">
        <f t="shared" si="13"/>
        <v>613</v>
      </c>
      <c r="K169" s="11">
        <f t="shared" si="14"/>
        <v>306.5</v>
      </c>
      <c r="L169" s="12"/>
      <c r="M169" s="155">
        <v>481</v>
      </c>
      <c r="N169" s="9">
        <f t="shared" si="15"/>
        <v>240.5</v>
      </c>
      <c r="O169" s="10">
        <v>132</v>
      </c>
      <c r="P169" s="10">
        <v>0</v>
      </c>
      <c r="Q169" s="10">
        <v>132</v>
      </c>
      <c r="R169" s="137">
        <v>66</v>
      </c>
      <c r="S169" s="141">
        <f t="shared" si="16"/>
        <v>613</v>
      </c>
      <c r="T169" s="11">
        <f t="shared" si="17"/>
        <v>306.5</v>
      </c>
    </row>
    <row r="170" spans="1:20">
      <c r="A170" s="143">
        <v>3130</v>
      </c>
      <c r="B170" s="8" t="s">
        <v>389</v>
      </c>
      <c r="C170" s="147" t="s">
        <v>402</v>
      </c>
      <c r="D170" s="155">
        <v>46</v>
      </c>
      <c r="E170" s="9">
        <f t="shared" si="12"/>
        <v>23</v>
      </c>
      <c r="F170" s="10">
        <v>14</v>
      </c>
      <c r="G170" s="10">
        <v>0</v>
      </c>
      <c r="H170" s="10">
        <v>14</v>
      </c>
      <c r="I170" s="137">
        <v>7</v>
      </c>
      <c r="J170" s="141">
        <f t="shared" si="13"/>
        <v>60</v>
      </c>
      <c r="K170" s="11">
        <f t="shared" si="14"/>
        <v>30</v>
      </c>
      <c r="L170" s="12"/>
      <c r="M170" s="155">
        <v>46</v>
      </c>
      <c r="N170" s="9">
        <f t="shared" si="15"/>
        <v>23</v>
      </c>
      <c r="O170" s="10">
        <v>14</v>
      </c>
      <c r="P170" s="10">
        <v>0</v>
      </c>
      <c r="Q170" s="10">
        <v>14</v>
      </c>
      <c r="R170" s="137">
        <v>7</v>
      </c>
      <c r="S170" s="141">
        <f t="shared" si="16"/>
        <v>60</v>
      </c>
      <c r="T170" s="11">
        <f t="shared" si="17"/>
        <v>30</v>
      </c>
    </row>
    <row r="171" spans="1:20">
      <c r="A171" s="143">
        <v>3140</v>
      </c>
      <c r="B171" s="8" t="s">
        <v>389</v>
      </c>
      <c r="C171" s="147" t="s">
        <v>404</v>
      </c>
      <c r="D171" s="155">
        <v>145</v>
      </c>
      <c r="E171" s="9">
        <f t="shared" si="12"/>
        <v>72.5</v>
      </c>
      <c r="F171" s="10">
        <v>0</v>
      </c>
      <c r="G171" s="10">
        <v>0</v>
      </c>
      <c r="H171" s="10">
        <v>0</v>
      </c>
      <c r="I171" s="137">
        <v>0</v>
      </c>
      <c r="J171" s="141">
        <f t="shared" si="13"/>
        <v>145</v>
      </c>
      <c r="K171" s="11">
        <f t="shared" si="14"/>
        <v>72.5</v>
      </c>
      <c r="L171" s="12"/>
      <c r="M171" s="155">
        <v>145</v>
      </c>
      <c r="N171" s="9">
        <f t="shared" si="15"/>
        <v>72.5</v>
      </c>
      <c r="O171" s="10">
        <v>0</v>
      </c>
      <c r="P171" s="10">
        <v>0</v>
      </c>
      <c r="Q171" s="10">
        <v>0</v>
      </c>
      <c r="R171" s="137">
        <v>0</v>
      </c>
      <c r="S171" s="141">
        <f t="shared" si="16"/>
        <v>145</v>
      </c>
      <c r="T171" s="11">
        <f t="shared" si="17"/>
        <v>72.5</v>
      </c>
    </row>
    <row r="172" spans="1:20">
      <c r="A172" s="143">
        <v>3145</v>
      </c>
      <c r="B172" s="8" t="s">
        <v>389</v>
      </c>
      <c r="C172" s="147" t="s">
        <v>406</v>
      </c>
      <c r="D172" s="155">
        <v>32</v>
      </c>
      <c r="E172" s="9">
        <f t="shared" si="12"/>
        <v>16</v>
      </c>
      <c r="F172" s="10">
        <v>12</v>
      </c>
      <c r="G172" s="10">
        <v>0</v>
      </c>
      <c r="H172" s="10">
        <v>12</v>
      </c>
      <c r="I172" s="137">
        <v>6</v>
      </c>
      <c r="J172" s="141">
        <f t="shared" si="13"/>
        <v>44</v>
      </c>
      <c r="K172" s="11">
        <f t="shared" si="14"/>
        <v>22</v>
      </c>
      <c r="L172" s="12"/>
      <c r="M172" s="155">
        <v>32</v>
      </c>
      <c r="N172" s="9">
        <f t="shared" si="15"/>
        <v>16</v>
      </c>
      <c r="O172" s="10">
        <v>12</v>
      </c>
      <c r="P172" s="10">
        <v>0</v>
      </c>
      <c r="Q172" s="10">
        <v>12</v>
      </c>
      <c r="R172" s="137">
        <v>6</v>
      </c>
      <c r="S172" s="141">
        <f t="shared" si="16"/>
        <v>44</v>
      </c>
      <c r="T172" s="11">
        <f t="shared" si="17"/>
        <v>22</v>
      </c>
    </row>
    <row r="173" spans="1:20">
      <c r="A173" s="143">
        <v>3146</v>
      </c>
      <c r="B173" s="8" t="s">
        <v>389</v>
      </c>
      <c r="C173" s="147" t="s">
        <v>408</v>
      </c>
      <c r="D173" s="155">
        <v>7</v>
      </c>
      <c r="E173" s="9">
        <f t="shared" si="12"/>
        <v>3.5</v>
      </c>
      <c r="F173" s="10">
        <v>0</v>
      </c>
      <c r="G173" s="10">
        <v>0</v>
      </c>
      <c r="H173" s="10">
        <v>0</v>
      </c>
      <c r="I173" s="137">
        <v>0</v>
      </c>
      <c r="J173" s="141">
        <f t="shared" si="13"/>
        <v>7</v>
      </c>
      <c r="K173" s="11">
        <f t="shared" si="14"/>
        <v>3.5</v>
      </c>
      <c r="L173" s="12"/>
      <c r="M173" s="155">
        <v>7</v>
      </c>
      <c r="N173" s="9">
        <f t="shared" si="15"/>
        <v>3.5</v>
      </c>
      <c r="O173" s="10">
        <v>0</v>
      </c>
      <c r="P173" s="10">
        <v>0</v>
      </c>
      <c r="Q173" s="10">
        <v>0</v>
      </c>
      <c r="R173" s="137">
        <v>0</v>
      </c>
      <c r="S173" s="141">
        <f t="shared" si="16"/>
        <v>7</v>
      </c>
      <c r="T173" s="11">
        <f t="shared" si="17"/>
        <v>3.5</v>
      </c>
    </row>
    <row r="174" spans="1:20">
      <c r="A174" s="143">
        <v>3147</v>
      </c>
      <c r="B174" s="8" t="s">
        <v>389</v>
      </c>
      <c r="C174" s="147" t="s">
        <v>410</v>
      </c>
      <c r="D174" s="155">
        <v>9</v>
      </c>
      <c r="E174" s="9">
        <f t="shared" si="12"/>
        <v>4.5</v>
      </c>
      <c r="F174" s="10">
        <v>0</v>
      </c>
      <c r="G174" s="10">
        <v>0</v>
      </c>
      <c r="H174" s="10">
        <v>0</v>
      </c>
      <c r="I174" s="137">
        <v>0</v>
      </c>
      <c r="J174" s="141">
        <f t="shared" si="13"/>
        <v>9</v>
      </c>
      <c r="K174" s="11">
        <f t="shared" si="14"/>
        <v>4.5</v>
      </c>
      <c r="L174" s="12"/>
      <c r="M174" s="155">
        <v>9</v>
      </c>
      <c r="N174" s="9">
        <f t="shared" si="15"/>
        <v>4.5</v>
      </c>
      <c r="O174" s="10">
        <v>0</v>
      </c>
      <c r="P174" s="10">
        <v>0</v>
      </c>
      <c r="Q174" s="10">
        <v>0</v>
      </c>
      <c r="R174" s="137">
        <v>0</v>
      </c>
      <c r="S174" s="141">
        <f t="shared" si="16"/>
        <v>9</v>
      </c>
      <c r="T174" s="11">
        <f t="shared" si="17"/>
        <v>4.5</v>
      </c>
    </row>
    <row r="175" spans="1:20">
      <c r="A175" s="143">
        <v>3148</v>
      </c>
      <c r="B175" s="8" t="s">
        <v>389</v>
      </c>
      <c r="C175" s="147" t="s">
        <v>412</v>
      </c>
      <c r="D175" s="155">
        <v>4</v>
      </c>
      <c r="E175" s="9">
        <f t="shared" si="12"/>
        <v>2</v>
      </c>
      <c r="F175" s="10">
        <v>0</v>
      </c>
      <c r="G175" s="10">
        <v>0</v>
      </c>
      <c r="H175" s="10">
        <v>0</v>
      </c>
      <c r="I175" s="137">
        <v>0</v>
      </c>
      <c r="J175" s="141">
        <f t="shared" si="13"/>
        <v>4</v>
      </c>
      <c r="K175" s="11">
        <f t="shared" si="14"/>
        <v>2</v>
      </c>
      <c r="L175" s="12"/>
      <c r="M175" s="155">
        <v>4</v>
      </c>
      <c r="N175" s="9">
        <f t="shared" si="15"/>
        <v>2</v>
      </c>
      <c r="O175" s="10">
        <v>0</v>
      </c>
      <c r="P175" s="10">
        <v>0</v>
      </c>
      <c r="Q175" s="10">
        <v>0</v>
      </c>
      <c r="R175" s="137">
        <v>0</v>
      </c>
      <c r="S175" s="141">
        <f t="shared" si="16"/>
        <v>4</v>
      </c>
      <c r="T175" s="11">
        <f t="shared" si="17"/>
        <v>2</v>
      </c>
    </row>
    <row r="176" spans="1:20">
      <c r="A176" s="143">
        <v>3200</v>
      </c>
      <c r="B176" s="8" t="s">
        <v>414</v>
      </c>
      <c r="C176" s="147" t="s">
        <v>415</v>
      </c>
      <c r="D176" s="155">
        <v>30</v>
      </c>
      <c r="E176" s="9">
        <f t="shared" si="12"/>
        <v>15</v>
      </c>
      <c r="F176" s="10">
        <v>0</v>
      </c>
      <c r="G176" s="10">
        <v>0</v>
      </c>
      <c r="H176" s="10">
        <v>0</v>
      </c>
      <c r="I176" s="137">
        <v>0</v>
      </c>
      <c r="J176" s="141">
        <f t="shared" si="13"/>
        <v>30</v>
      </c>
      <c r="K176" s="11">
        <f t="shared" si="14"/>
        <v>15</v>
      </c>
      <c r="L176" s="12"/>
      <c r="M176" s="155">
        <v>30</v>
      </c>
      <c r="N176" s="9">
        <f t="shared" si="15"/>
        <v>15</v>
      </c>
      <c r="O176" s="10">
        <v>0</v>
      </c>
      <c r="P176" s="10">
        <v>0</v>
      </c>
      <c r="Q176" s="10">
        <v>0</v>
      </c>
      <c r="R176" s="137">
        <v>0</v>
      </c>
      <c r="S176" s="141">
        <f t="shared" si="16"/>
        <v>30</v>
      </c>
      <c r="T176" s="11">
        <f t="shared" si="17"/>
        <v>15</v>
      </c>
    </row>
    <row r="177" spans="1:20">
      <c r="A177" s="143">
        <v>3210</v>
      </c>
      <c r="B177" s="8" t="s">
        <v>414</v>
      </c>
      <c r="C177" s="147" t="s">
        <v>417</v>
      </c>
      <c r="D177" s="155">
        <v>22</v>
      </c>
      <c r="E177" s="9">
        <f t="shared" si="12"/>
        <v>11</v>
      </c>
      <c r="F177" s="10">
        <v>12</v>
      </c>
      <c r="G177" s="10">
        <v>0</v>
      </c>
      <c r="H177" s="10">
        <v>12</v>
      </c>
      <c r="I177" s="137">
        <v>6</v>
      </c>
      <c r="J177" s="141">
        <f t="shared" si="13"/>
        <v>34</v>
      </c>
      <c r="K177" s="11">
        <f t="shared" si="14"/>
        <v>17</v>
      </c>
      <c r="L177" s="12"/>
      <c r="M177" s="155">
        <v>22</v>
      </c>
      <c r="N177" s="9">
        <f t="shared" si="15"/>
        <v>11</v>
      </c>
      <c r="O177" s="10">
        <v>12</v>
      </c>
      <c r="P177" s="10">
        <v>0</v>
      </c>
      <c r="Q177" s="10">
        <v>12</v>
      </c>
      <c r="R177" s="137">
        <v>6</v>
      </c>
      <c r="S177" s="141">
        <f t="shared" si="16"/>
        <v>34</v>
      </c>
      <c r="T177" s="11">
        <f t="shared" si="17"/>
        <v>17</v>
      </c>
    </row>
    <row r="178" spans="1:20">
      <c r="A178" s="143">
        <v>3220</v>
      </c>
      <c r="B178" s="8" t="s">
        <v>414</v>
      </c>
      <c r="C178" s="147" t="s">
        <v>419</v>
      </c>
      <c r="D178" s="155">
        <v>11</v>
      </c>
      <c r="E178" s="9">
        <f t="shared" si="12"/>
        <v>5.5</v>
      </c>
      <c r="F178" s="10">
        <v>0</v>
      </c>
      <c r="G178" s="10">
        <v>0</v>
      </c>
      <c r="H178" s="10">
        <v>0</v>
      </c>
      <c r="I178" s="137">
        <v>0</v>
      </c>
      <c r="J178" s="141">
        <f t="shared" si="13"/>
        <v>11</v>
      </c>
      <c r="K178" s="11">
        <f t="shared" si="14"/>
        <v>5.5</v>
      </c>
      <c r="L178" s="12"/>
      <c r="M178" s="155">
        <v>11</v>
      </c>
      <c r="N178" s="9">
        <f t="shared" si="15"/>
        <v>5.5</v>
      </c>
      <c r="O178" s="10">
        <v>0</v>
      </c>
      <c r="P178" s="10">
        <v>0</v>
      </c>
      <c r="Q178" s="10">
        <v>0</v>
      </c>
      <c r="R178" s="137">
        <v>0</v>
      </c>
      <c r="S178" s="141">
        <f t="shared" si="16"/>
        <v>11</v>
      </c>
      <c r="T178" s="11">
        <f t="shared" si="17"/>
        <v>5.5</v>
      </c>
    </row>
    <row r="179" spans="1:20">
      <c r="A179" s="143">
        <v>3230</v>
      </c>
      <c r="B179" s="8" t="s">
        <v>414</v>
      </c>
      <c r="C179" s="147" t="s">
        <v>421</v>
      </c>
      <c r="D179" s="155">
        <v>4</v>
      </c>
      <c r="E179" s="9">
        <f t="shared" si="12"/>
        <v>2</v>
      </c>
      <c r="F179" s="10">
        <v>0</v>
      </c>
      <c r="G179" s="10">
        <v>0</v>
      </c>
      <c r="H179" s="10">
        <v>0</v>
      </c>
      <c r="I179" s="137">
        <v>0</v>
      </c>
      <c r="J179" s="141">
        <f t="shared" si="13"/>
        <v>4</v>
      </c>
      <c r="K179" s="11">
        <f t="shared" si="14"/>
        <v>2</v>
      </c>
      <c r="L179" s="12"/>
      <c r="M179" s="155">
        <v>4</v>
      </c>
      <c r="N179" s="9">
        <f t="shared" si="15"/>
        <v>2</v>
      </c>
      <c r="O179" s="10">
        <v>0</v>
      </c>
      <c r="P179" s="10">
        <v>0</v>
      </c>
      <c r="Q179" s="10">
        <v>0</v>
      </c>
      <c r="R179" s="137">
        <v>0</v>
      </c>
      <c r="S179" s="141">
        <f t="shared" si="16"/>
        <v>4</v>
      </c>
      <c r="T179" s="11">
        <f t="shared" si="17"/>
        <v>2</v>
      </c>
    </row>
    <row r="180" spans="1:20">
      <c r="A180" s="146">
        <v>8001</v>
      </c>
      <c r="B180" s="14"/>
      <c r="C180" s="153" t="s">
        <v>422</v>
      </c>
      <c r="D180" s="155">
        <v>35</v>
      </c>
      <c r="E180" s="9">
        <f t="shared" si="12"/>
        <v>17.5</v>
      </c>
      <c r="F180" s="10">
        <v>219</v>
      </c>
      <c r="G180" s="10">
        <v>34</v>
      </c>
      <c r="H180" s="10">
        <v>253</v>
      </c>
      <c r="I180" s="139">
        <v>126.5</v>
      </c>
      <c r="J180" s="141">
        <f t="shared" si="13"/>
        <v>288</v>
      </c>
      <c r="K180" s="11">
        <f t="shared" si="14"/>
        <v>144</v>
      </c>
      <c r="L180" s="12"/>
      <c r="M180" s="155">
        <v>35</v>
      </c>
      <c r="N180" s="9">
        <f t="shared" si="15"/>
        <v>17.5</v>
      </c>
      <c r="O180" s="10">
        <v>219</v>
      </c>
      <c r="P180" s="10">
        <v>34</v>
      </c>
      <c r="Q180" s="10">
        <v>253</v>
      </c>
      <c r="R180" s="139">
        <v>126.5</v>
      </c>
      <c r="S180" s="141">
        <f t="shared" si="16"/>
        <v>288</v>
      </c>
      <c r="T180" s="11">
        <f t="shared" si="17"/>
        <v>144</v>
      </c>
    </row>
    <row r="181" spans="1:20" s="21" customFormat="1" ht="15" thickBot="1">
      <c r="A181" s="15"/>
      <c r="B181" s="15" t="s">
        <v>423</v>
      </c>
      <c r="C181" s="15" t="s">
        <v>424</v>
      </c>
      <c r="D181" s="16">
        <f>SUM(D2:D180)</f>
        <v>20031</v>
      </c>
      <c r="E181" s="17">
        <f t="shared" si="12"/>
        <v>10015.5</v>
      </c>
      <c r="F181" s="18">
        <v>8297</v>
      </c>
      <c r="G181" s="18">
        <v>903</v>
      </c>
      <c r="H181" s="18">
        <v>9200</v>
      </c>
      <c r="I181" s="138">
        <v>4600</v>
      </c>
      <c r="J181" s="142">
        <f>SUM(J2:J180)</f>
        <v>29231</v>
      </c>
      <c r="K181" s="19">
        <f>SUM(K2:K180)</f>
        <v>14615.5</v>
      </c>
      <c r="L181" s="20">
        <f t="shared" ref="L181" si="18">SUM(L2:L180)</f>
        <v>0</v>
      </c>
      <c r="M181" s="16">
        <f>SUM(M2:M180)</f>
        <v>20031</v>
      </c>
      <c r="N181" s="17">
        <f t="shared" si="15"/>
        <v>10015.5</v>
      </c>
      <c r="O181" s="18">
        <v>8297</v>
      </c>
      <c r="P181" s="18">
        <v>903</v>
      </c>
      <c r="Q181" s="18">
        <v>9200</v>
      </c>
      <c r="R181" s="138">
        <v>4600</v>
      </c>
      <c r="S181" s="142">
        <f>SUM(S2:S180)</f>
        <v>29231</v>
      </c>
      <c r="T181" s="19">
        <f>SUM(T2:T180)</f>
        <v>14615.5</v>
      </c>
    </row>
    <row r="182" spans="1:20" ht="15" thickTop="1">
      <c r="G182" s="135"/>
    </row>
    <row r="185" spans="1:20">
      <c r="F185" s="1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98"/>
  <sheetViews>
    <sheetView workbookViewId="0">
      <selection activeCell="L10" sqref="L10"/>
    </sheetView>
  </sheetViews>
  <sheetFormatPr defaultColWidth="9.08984375" defaultRowHeight="14.5"/>
  <cols>
    <col min="1" max="3" width="9.08984375" style="26"/>
    <col min="4" max="4" width="19.54296875" style="96" customWidth="1"/>
    <col min="5" max="25" width="9.08984375" style="26"/>
    <col min="26" max="26" width="14.36328125" style="26" customWidth="1"/>
    <col min="27" max="34" width="9.08984375" style="26"/>
    <col min="35" max="35" width="9.90625" style="26" customWidth="1"/>
    <col min="36" max="36" width="9.08984375" style="26"/>
    <col min="37" max="37" width="9.36328125" style="26" customWidth="1"/>
    <col min="38" max="38" width="9.54296875" style="26" customWidth="1"/>
    <col min="39" max="44" width="9.08984375" style="26"/>
    <col min="45" max="45" width="76.36328125" style="44" customWidth="1"/>
    <col min="46" max="16384" width="9.08984375" style="26"/>
  </cols>
  <sheetData>
    <row r="1" spans="1:48">
      <c r="A1" s="23" t="s">
        <v>425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5"/>
      <c r="AT1" s="24"/>
      <c r="AU1" s="24"/>
      <c r="AV1" s="24"/>
    </row>
    <row r="2" spans="1:48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5"/>
      <c r="AT2" s="24"/>
      <c r="AU2" s="24"/>
      <c r="AV2" s="24"/>
    </row>
    <row r="3" spans="1:48" ht="16" thickBot="1">
      <c r="C3" s="27" t="s">
        <v>426</v>
      </c>
      <c r="D3" s="24"/>
      <c r="F3" s="24"/>
      <c r="G3" s="28" t="s">
        <v>427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5"/>
      <c r="AT3" s="24"/>
      <c r="AU3" s="24"/>
      <c r="AV3" s="24"/>
    </row>
    <row r="4" spans="1:48" ht="15" thickTop="1">
      <c r="C4" s="29" t="s">
        <v>428</v>
      </c>
      <c r="D4" s="30"/>
      <c r="E4" s="31">
        <f>I189+K189</f>
        <v>20160</v>
      </c>
      <c r="F4" s="31"/>
      <c r="G4" s="32" t="s">
        <v>429</v>
      </c>
      <c r="H4" s="33"/>
      <c r="I4" s="33"/>
      <c r="J4" s="33"/>
      <c r="K4" s="34">
        <f>Q189+W189+AD189</f>
        <v>9200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5"/>
      <c r="AT4" s="24"/>
      <c r="AU4" s="24"/>
      <c r="AV4" s="24"/>
    </row>
    <row r="5" spans="1:48" ht="15" thickBot="1">
      <c r="C5" s="35" t="s">
        <v>430</v>
      </c>
      <c r="D5" s="36"/>
      <c r="E5" s="37">
        <f>20160-E4</f>
        <v>0</v>
      </c>
      <c r="F5" s="38"/>
      <c r="G5" s="39" t="s">
        <v>431</v>
      </c>
      <c r="H5" s="38"/>
      <c r="I5" s="38"/>
      <c r="J5" s="38"/>
      <c r="K5" s="40">
        <f>9200-K4</f>
        <v>0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5"/>
      <c r="AT5" s="24"/>
      <c r="AU5" s="24"/>
      <c r="AV5" s="24"/>
    </row>
    <row r="6" spans="1:48" ht="15.5" thickTop="1" thickBot="1">
      <c r="C6" s="41" t="s">
        <v>432</v>
      </c>
      <c r="D6" s="38"/>
      <c r="E6" s="42">
        <f>(H189/20160)</f>
        <v>3.6359126984126987E-2</v>
      </c>
      <c r="AF6" s="43"/>
      <c r="AG6" s="43"/>
      <c r="AH6" s="43"/>
      <c r="AN6" s="43"/>
      <c r="AO6" s="43"/>
      <c r="AP6" s="43"/>
      <c r="AQ6" s="43"/>
      <c r="AR6" s="43"/>
    </row>
    <row r="7" spans="1:48" ht="15" thickTop="1">
      <c r="A7" s="45"/>
      <c r="B7" s="45"/>
      <c r="C7" s="45"/>
      <c r="D7" s="46"/>
      <c r="E7" s="47"/>
      <c r="F7" s="47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50"/>
      <c r="AH7" s="50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51"/>
      <c r="AT7" s="45"/>
      <c r="AU7" s="45"/>
      <c r="AV7" s="45"/>
    </row>
    <row r="8" spans="1:48" ht="117" thickBot="1">
      <c r="A8" s="52" t="s">
        <v>433</v>
      </c>
      <c r="B8" s="52" t="s">
        <v>434</v>
      </c>
      <c r="C8" s="52" t="s">
        <v>1</v>
      </c>
      <c r="D8" s="53" t="s">
        <v>2</v>
      </c>
      <c r="E8" s="54" t="s">
        <v>435</v>
      </c>
      <c r="F8" s="54" t="s">
        <v>436</v>
      </c>
      <c r="G8" s="54" t="s">
        <v>437</v>
      </c>
      <c r="H8" s="54" t="s">
        <v>438</v>
      </c>
      <c r="I8" s="54" t="s">
        <v>439</v>
      </c>
      <c r="J8" s="55" t="s">
        <v>440</v>
      </c>
      <c r="K8" s="54" t="s">
        <v>441</v>
      </c>
      <c r="L8" s="56" t="s">
        <v>442</v>
      </c>
      <c r="M8" s="56" t="s">
        <v>443</v>
      </c>
      <c r="N8" s="56" t="s">
        <v>444</v>
      </c>
      <c r="O8" s="56" t="s">
        <v>445</v>
      </c>
      <c r="P8" s="56" t="s">
        <v>446</v>
      </c>
      <c r="Q8" s="56" t="s">
        <v>447</v>
      </c>
      <c r="R8" s="57" t="s">
        <v>448</v>
      </c>
      <c r="S8" s="57" t="s">
        <v>449</v>
      </c>
      <c r="T8" s="57" t="s">
        <v>444</v>
      </c>
      <c r="U8" s="57" t="s">
        <v>450</v>
      </c>
      <c r="V8" s="57" t="s">
        <v>451</v>
      </c>
      <c r="W8" s="57" t="s">
        <v>452</v>
      </c>
      <c r="X8" s="57" t="s">
        <v>453</v>
      </c>
      <c r="Y8" s="58" t="s">
        <v>454</v>
      </c>
      <c r="Z8" s="58" t="s">
        <v>455</v>
      </c>
      <c r="AA8" s="58" t="s">
        <v>444</v>
      </c>
      <c r="AB8" s="58" t="s">
        <v>456</v>
      </c>
      <c r="AC8" s="58" t="s">
        <v>457</v>
      </c>
      <c r="AD8" s="58" t="s">
        <v>458</v>
      </c>
      <c r="AE8" s="54" t="s">
        <v>459</v>
      </c>
      <c r="AF8" s="59" t="s">
        <v>460</v>
      </c>
      <c r="AG8" s="59" t="s">
        <v>461</v>
      </c>
      <c r="AH8" s="59" t="s">
        <v>462</v>
      </c>
      <c r="AI8" s="60" t="s">
        <v>463</v>
      </c>
      <c r="AJ8" s="60" t="s">
        <v>464</v>
      </c>
      <c r="AK8" s="60" t="s">
        <v>465</v>
      </c>
      <c r="AL8" s="60" t="s">
        <v>466</v>
      </c>
      <c r="AM8" s="60" t="s">
        <v>467</v>
      </c>
      <c r="AN8" s="61" t="s">
        <v>468</v>
      </c>
      <c r="AO8" s="61" t="s">
        <v>469</v>
      </c>
      <c r="AP8" s="61" t="s">
        <v>470</v>
      </c>
      <c r="AQ8" s="61" t="s">
        <v>471</v>
      </c>
      <c r="AR8" s="62" t="s">
        <v>472</v>
      </c>
      <c r="AS8" s="63" t="s">
        <v>473</v>
      </c>
      <c r="AT8" s="64" t="s">
        <v>474</v>
      </c>
      <c r="AU8" s="64" t="s">
        <v>475</v>
      </c>
      <c r="AV8" s="64" t="s">
        <v>476</v>
      </c>
    </row>
    <row r="9" spans="1:48" ht="15" thickTop="1">
      <c r="A9" s="65">
        <v>10</v>
      </c>
      <c r="B9" s="43" t="s">
        <v>3</v>
      </c>
      <c r="C9" s="66" t="s">
        <v>4</v>
      </c>
      <c r="D9" s="67" t="s">
        <v>5</v>
      </c>
      <c r="E9" s="68">
        <v>322</v>
      </c>
      <c r="F9" s="69"/>
      <c r="G9" s="69"/>
      <c r="H9" s="69">
        <f>_xlfn.IFNA(VLOOKUP(A9,'[1]18-19 Full Day Approved'!$B$2:$D$37,3,FALSE),0)</f>
        <v>16</v>
      </c>
      <c r="I9" s="70">
        <f t="shared" ref="I9:I72" si="0">H9*2</f>
        <v>32</v>
      </c>
      <c r="J9" s="71"/>
      <c r="K9" s="70">
        <f>((E9-F9)+(G9-(H9*2)-J9))</f>
        <v>290</v>
      </c>
      <c r="L9" s="72">
        <f>VLOOKUP(A9,'[1]2018 ECARE Expansion Slots'!$A$1:$K$180,10,FALSE)</f>
        <v>52</v>
      </c>
      <c r="M9" s="73"/>
      <c r="N9" s="72">
        <f t="shared" ref="N9:N72" si="1">IF(ISBLANK(M9),L9,M9)</f>
        <v>52</v>
      </c>
      <c r="O9" s="73"/>
      <c r="P9" s="73"/>
      <c r="Q9" s="72">
        <f t="shared" ref="Q9:Q72" si="2">N9-O9+P9</f>
        <v>52</v>
      </c>
      <c r="R9" s="74">
        <v>0</v>
      </c>
      <c r="S9" s="75"/>
      <c r="T9" s="74">
        <f t="shared" ref="T9:T72" si="3">IF(ISBLANK(S9),R9,S9)</f>
        <v>0</v>
      </c>
      <c r="U9" s="75"/>
      <c r="V9" s="75"/>
      <c r="W9" s="74">
        <f t="shared" ref="W9:W72" si="4">T9-U9+V9</f>
        <v>0</v>
      </c>
      <c r="X9" s="74">
        <f t="shared" ref="X9:X72" si="5">W9/2</f>
        <v>0</v>
      </c>
      <c r="Y9" s="76">
        <f>VLOOKUP(A9,'[1]2018 ECARE Expansion Slots'!$A$1:$K$180,11,FALSE)</f>
        <v>0</v>
      </c>
      <c r="Z9" s="77"/>
      <c r="AA9" s="76">
        <f t="shared" ref="AA9:AA72" si="6">IF(ISBLANK(Z9),Y9,Z9)</f>
        <v>0</v>
      </c>
      <c r="AB9" s="77"/>
      <c r="AC9" s="77"/>
      <c r="AD9" s="76">
        <f t="shared" ref="AD9:AD72" si="7">AA9-AB9+AC9</f>
        <v>0</v>
      </c>
      <c r="AE9" s="70">
        <f t="shared" ref="AE9:AE72" si="8">L9+R9+Y9</f>
        <v>52</v>
      </c>
      <c r="AF9" s="78">
        <f>K9+Q9+J9</f>
        <v>342</v>
      </c>
      <c r="AG9" s="78">
        <f t="shared" ref="AG9:AG72" si="9">(W9/2)+H9</f>
        <v>16</v>
      </c>
      <c r="AH9" s="78">
        <f t="shared" ref="AH9:AH72" si="10">AD9</f>
        <v>0</v>
      </c>
      <c r="AI9" s="79"/>
      <c r="AJ9" s="80"/>
      <c r="AK9" s="81"/>
      <c r="AL9" s="81"/>
      <c r="AM9" s="81"/>
      <c r="AN9" s="82">
        <f>((AF9)-(AI9))</f>
        <v>342</v>
      </c>
      <c r="AO9" s="83">
        <f>((AG9*2)-(AJ9*2))</f>
        <v>32</v>
      </c>
      <c r="AP9" s="83">
        <f t="shared" ref="AP9:AP72" si="11">AH9-AL9</f>
        <v>0</v>
      </c>
      <c r="AQ9" s="84"/>
      <c r="AR9" s="85"/>
      <c r="AS9" s="86"/>
      <c r="AT9" s="83">
        <f t="shared" ref="AT9:AT72" si="12">AJ9+AI9</f>
        <v>0</v>
      </c>
      <c r="AU9" s="82">
        <f t="shared" ref="AU9:AU72" si="13">AI9+AJ9*2</f>
        <v>0</v>
      </c>
      <c r="AV9" s="87">
        <f t="shared" ref="AV9:AV72" si="14">AU9/2</f>
        <v>0</v>
      </c>
    </row>
    <row r="10" spans="1:48">
      <c r="A10" s="65">
        <v>20</v>
      </c>
      <c r="B10" s="43" t="s">
        <v>6</v>
      </c>
      <c r="C10" s="66" t="s">
        <v>4</v>
      </c>
      <c r="D10" s="67" t="s">
        <v>7</v>
      </c>
      <c r="E10" s="68">
        <v>542</v>
      </c>
      <c r="F10" s="69"/>
      <c r="G10" s="69"/>
      <c r="H10" s="69">
        <f>_xlfn.IFNA(VLOOKUP(A10,'[1]18-19 Full Day Approved'!$B$2:$D$37,3,FALSE),0)</f>
        <v>0</v>
      </c>
      <c r="I10" s="70">
        <f t="shared" si="0"/>
        <v>0</v>
      </c>
      <c r="J10" s="71"/>
      <c r="K10" s="70">
        <f t="shared" ref="K10:K55" si="15">((E10-F10)+(G10-(H10*2)-J10))</f>
        <v>542</v>
      </c>
      <c r="L10" s="72">
        <f>VLOOKUP(A10,'[1]2018 ECARE Expansion Slots'!$A$1:$K$180,10,FALSE)</f>
        <v>151</v>
      </c>
      <c r="M10" s="73"/>
      <c r="N10" s="72">
        <f t="shared" si="1"/>
        <v>151</v>
      </c>
      <c r="O10" s="73"/>
      <c r="P10" s="73"/>
      <c r="Q10" s="72">
        <f t="shared" si="2"/>
        <v>151</v>
      </c>
      <c r="R10" s="74">
        <v>0</v>
      </c>
      <c r="S10" s="75"/>
      <c r="T10" s="74">
        <f t="shared" si="3"/>
        <v>0</v>
      </c>
      <c r="U10" s="75"/>
      <c r="V10" s="75"/>
      <c r="W10" s="74">
        <f t="shared" si="4"/>
        <v>0</v>
      </c>
      <c r="X10" s="74">
        <f t="shared" si="5"/>
        <v>0</v>
      </c>
      <c r="Y10" s="76">
        <f>VLOOKUP(A10,'[1]2018 ECARE Expansion Slots'!$A$1:$K$180,11,FALSE)</f>
        <v>0</v>
      </c>
      <c r="Z10" s="77"/>
      <c r="AA10" s="76">
        <f t="shared" si="6"/>
        <v>0</v>
      </c>
      <c r="AB10" s="77"/>
      <c r="AC10" s="77"/>
      <c r="AD10" s="76">
        <f t="shared" si="7"/>
        <v>0</v>
      </c>
      <c r="AE10" s="70">
        <f t="shared" si="8"/>
        <v>151</v>
      </c>
      <c r="AF10" s="78">
        <f t="shared" ref="AF10:AF73" si="16">K10+Q10+J10</f>
        <v>693</v>
      </c>
      <c r="AG10" s="78">
        <f t="shared" si="9"/>
        <v>0</v>
      </c>
      <c r="AH10" s="78">
        <f t="shared" si="10"/>
        <v>0</v>
      </c>
      <c r="AI10" s="79"/>
      <c r="AJ10" s="80"/>
      <c r="AK10" s="81"/>
      <c r="AL10" s="81"/>
      <c r="AM10" s="81"/>
      <c r="AN10" s="82">
        <f t="shared" ref="AN10:AN73" si="17">((AF10)-(AI10))</f>
        <v>693</v>
      </c>
      <c r="AO10" s="83">
        <f t="shared" ref="AO10:AO73" si="18">((AG10*2)-(AJ10*2))</f>
        <v>0</v>
      </c>
      <c r="AP10" s="83">
        <f t="shared" si="11"/>
        <v>0</v>
      </c>
      <c r="AQ10" s="84"/>
      <c r="AR10" s="85"/>
      <c r="AS10" s="88"/>
      <c r="AT10" s="83">
        <f t="shared" si="12"/>
        <v>0</v>
      </c>
      <c r="AU10" s="82">
        <f t="shared" si="13"/>
        <v>0</v>
      </c>
      <c r="AV10" s="87">
        <f t="shared" si="14"/>
        <v>0</v>
      </c>
    </row>
    <row r="11" spans="1:48">
      <c r="A11" s="65">
        <v>30</v>
      </c>
      <c r="B11" s="43" t="s">
        <v>8</v>
      </c>
      <c r="C11" s="66" t="s">
        <v>4</v>
      </c>
      <c r="D11" s="67" t="s">
        <v>9</v>
      </c>
      <c r="E11" s="68">
        <v>584</v>
      </c>
      <c r="F11" s="69"/>
      <c r="G11" s="69"/>
      <c r="H11" s="69">
        <f>_xlfn.IFNA(VLOOKUP(A11,'[1]18-19 Full Day Approved'!$B$2:$D$37,3,FALSE),0)</f>
        <v>45</v>
      </c>
      <c r="I11" s="70">
        <f t="shared" si="0"/>
        <v>90</v>
      </c>
      <c r="J11" s="71"/>
      <c r="K11" s="70">
        <f t="shared" si="15"/>
        <v>494</v>
      </c>
      <c r="L11" s="72">
        <f>VLOOKUP(A11,'[1]2018 ECARE Expansion Slots'!$A$1:$K$180,10,FALSE)</f>
        <v>8</v>
      </c>
      <c r="M11" s="73"/>
      <c r="N11" s="72">
        <f t="shared" si="1"/>
        <v>8</v>
      </c>
      <c r="O11" s="73"/>
      <c r="P11" s="73"/>
      <c r="Q11" s="72">
        <f t="shared" si="2"/>
        <v>8</v>
      </c>
      <c r="R11" s="74">
        <v>20</v>
      </c>
      <c r="S11" s="75"/>
      <c r="T11" s="74">
        <f t="shared" si="3"/>
        <v>20</v>
      </c>
      <c r="U11" s="75"/>
      <c r="V11" s="75"/>
      <c r="W11" s="74">
        <f t="shared" si="4"/>
        <v>20</v>
      </c>
      <c r="X11" s="74">
        <f t="shared" si="5"/>
        <v>10</v>
      </c>
      <c r="Y11" s="76">
        <f>VLOOKUP(A11,'[1]2018 ECARE Expansion Slots'!$A$1:$K$180,11,FALSE)</f>
        <v>354</v>
      </c>
      <c r="Z11" s="77"/>
      <c r="AA11" s="76">
        <f t="shared" si="6"/>
        <v>354</v>
      </c>
      <c r="AB11" s="77"/>
      <c r="AC11" s="77"/>
      <c r="AD11" s="76">
        <f t="shared" si="7"/>
        <v>354</v>
      </c>
      <c r="AE11" s="70">
        <f t="shared" si="8"/>
        <v>382</v>
      </c>
      <c r="AF11" s="78">
        <f t="shared" si="16"/>
        <v>502</v>
      </c>
      <c r="AG11" s="78">
        <f t="shared" si="9"/>
        <v>55</v>
      </c>
      <c r="AH11" s="78">
        <f t="shared" si="10"/>
        <v>354</v>
      </c>
      <c r="AI11" s="79"/>
      <c r="AJ11" s="80"/>
      <c r="AK11" s="81"/>
      <c r="AL11" s="81"/>
      <c r="AM11" s="81"/>
      <c r="AN11" s="82">
        <f t="shared" si="17"/>
        <v>502</v>
      </c>
      <c r="AO11" s="83">
        <f t="shared" si="18"/>
        <v>110</v>
      </c>
      <c r="AP11" s="83">
        <f t="shared" si="11"/>
        <v>354</v>
      </c>
      <c r="AQ11" s="84"/>
      <c r="AR11" s="85"/>
      <c r="AS11" s="86"/>
      <c r="AT11" s="83">
        <f t="shared" si="12"/>
        <v>0</v>
      </c>
      <c r="AU11" s="82">
        <f t="shared" si="13"/>
        <v>0</v>
      </c>
      <c r="AV11" s="87">
        <f t="shared" si="14"/>
        <v>0</v>
      </c>
    </row>
    <row r="12" spans="1:48">
      <c r="A12" s="65">
        <v>40</v>
      </c>
      <c r="B12" s="43" t="s">
        <v>10</v>
      </c>
      <c r="C12" s="66" t="s">
        <v>4</v>
      </c>
      <c r="D12" s="67" t="s">
        <v>11</v>
      </c>
      <c r="E12" s="68">
        <v>420</v>
      </c>
      <c r="F12" s="69"/>
      <c r="G12" s="69"/>
      <c r="H12" s="69">
        <f>_xlfn.IFNA(VLOOKUP(A12,'[1]18-19 Full Day Approved'!$B$2:$D$37,3,FALSE),0)</f>
        <v>0</v>
      </c>
      <c r="I12" s="70">
        <f t="shared" si="0"/>
        <v>0</v>
      </c>
      <c r="J12" s="71"/>
      <c r="K12" s="70">
        <f t="shared" si="15"/>
        <v>420</v>
      </c>
      <c r="L12" s="72">
        <f>VLOOKUP(A12,'[1]2018 ECARE Expansion Slots'!$A$1:$K$180,10,FALSE)</f>
        <v>53</v>
      </c>
      <c r="M12" s="73"/>
      <c r="N12" s="72">
        <f t="shared" si="1"/>
        <v>53</v>
      </c>
      <c r="O12" s="73"/>
      <c r="P12" s="73"/>
      <c r="Q12" s="72">
        <f t="shared" si="2"/>
        <v>53</v>
      </c>
      <c r="R12" s="74">
        <v>0</v>
      </c>
      <c r="S12" s="75"/>
      <c r="T12" s="74">
        <f t="shared" si="3"/>
        <v>0</v>
      </c>
      <c r="U12" s="75"/>
      <c r="V12" s="75"/>
      <c r="W12" s="74">
        <f t="shared" si="4"/>
        <v>0</v>
      </c>
      <c r="X12" s="74">
        <f t="shared" si="5"/>
        <v>0</v>
      </c>
      <c r="Y12" s="76">
        <f>VLOOKUP(A12,'[1]2018 ECARE Expansion Slots'!$A$1:$K$180,11,FALSE)</f>
        <v>335</v>
      </c>
      <c r="Z12" s="77"/>
      <c r="AA12" s="76">
        <f t="shared" si="6"/>
        <v>335</v>
      </c>
      <c r="AB12" s="77"/>
      <c r="AC12" s="77"/>
      <c r="AD12" s="76">
        <f t="shared" si="7"/>
        <v>335</v>
      </c>
      <c r="AE12" s="70">
        <f t="shared" si="8"/>
        <v>388</v>
      </c>
      <c r="AF12" s="78">
        <f t="shared" si="16"/>
        <v>473</v>
      </c>
      <c r="AG12" s="78">
        <f t="shared" si="9"/>
        <v>0</v>
      </c>
      <c r="AH12" s="78">
        <f t="shared" si="10"/>
        <v>335</v>
      </c>
      <c r="AI12" s="79"/>
      <c r="AJ12" s="80"/>
      <c r="AK12" s="81"/>
      <c r="AL12" s="81"/>
      <c r="AM12" s="81"/>
      <c r="AN12" s="82">
        <f t="shared" si="17"/>
        <v>473</v>
      </c>
      <c r="AO12" s="83">
        <f t="shared" si="18"/>
        <v>0</v>
      </c>
      <c r="AP12" s="83">
        <f t="shared" si="11"/>
        <v>335</v>
      </c>
      <c r="AQ12" s="84"/>
      <c r="AR12" s="85"/>
      <c r="AS12" s="86"/>
      <c r="AT12" s="83">
        <f t="shared" si="12"/>
        <v>0</v>
      </c>
      <c r="AU12" s="82">
        <f t="shared" si="13"/>
        <v>0</v>
      </c>
      <c r="AV12" s="87">
        <f t="shared" si="14"/>
        <v>0</v>
      </c>
    </row>
    <row r="13" spans="1:48">
      <c r="A13" s="65">
        <v>50</v>
      </c>
      <c r="B13" s="43" t="s">
        <v>12</v>
      </c>
      <c r="C13" s="66" t="s">
        <v>4</v>
      </c>
      <c r="D13" s="67" t="s">
        <v>13</v>
      </c>
      <c r="E13" s="68">
        <v>20</v>
      </c>
      <c r="F13" s="69"/>
      <c r="G13" s="69"/>
      <c r="H13" s="69">
        <f>_xlfn.IFNA(VLOOKUP(A13,'[1]18-19 Full Day Approved'!$B$2:$D$37,3,FALSE),0)</f>
        <v>0</v>
      </c>
      <c r="I13" s="70">
        <f t="shared" si="0"/>
        <v>0</v>
      </c>
      <c r="J13" s="71"/>
      <c r="K13" s="70">
        <f t="shared" si="15"/>
        <v>20</v>
      </c>
      <c r="L13" s="89"/>
      <c r="M13" s="90"/>
      <c r="N13" s="89">
        <f t="shared" si="1"/>
        <v>0</v>
      </c>
      <c r="O13" s="90"/>
      <c r="P13" s="90"/>
      <c r="Q13" s="89">
        <f t="shared" si="2"/>
        <v>0</v>
      </c>
      <c r="R13" s="89"/>
      <c r="S13" s="90"/>
      <c r="T13" s="89">
        <f t="shared" si="3"/>
        <v>0</v>
      </c>
      <c r="U13" s="90"/>
      <c r="V13" s="90"/>
      <c r="W13" s="89">
        <f t="shared" si="4"/>
        <v>0</v>
      </c>
      <c r="X13" s="89">
        <f t="shared" si="5"/>
        <v>0</v>
      </c>
      <c r="Y13" s="89"/>
      <c r="Z13" s="90"/>
      <c r="AA13" s="89">
        <f t="shared" si="6"/>
        <v>0</v>
      </c>
      <c r="AB13" s="90"/>
      <c r="AC13" s="90"/>
      <c r="AD13" s="89">
        <f t="shared" si="7"/>
        <v>0</v>
      </c>
      <c r="AE13" s="70">
        <f t="shared" si="8"/>
        <v>0</v>
      </c>
      <c r="AF13" s="78">
        <f t="shared" si="16"/>
        <v>20</v>
      </c>
      <c r="AG13" s="78">
        <f t="shared" si="9"/>
        <v>0</v>
      </c>
      <c r="AH13" s="78">
        <f t="shared" si="10"/>
        <v>0</v>
      </c>
      <c r="AI13" s="79"/>
      <c r="AJ13" s="80"/>
      <c r="AK13" s="81"/>
      <c r="AL13" s="81"/>
      <c r="AM13" s="81"/>
      <c r="AN13" s="82">
        <f t="shared" si="17"/>
        <v>20</v>
      </c>
      <c r="AO13" s="83">
        <f t="shared" si="18"/>
        <v>0</v>
      </c>
      <c r="AP13" s="83">
        <f t="shared" si="11"/>
        <v>0</v>
      </c>
      <c r="AQ13" s="84"/>
      <c r="AR13" s="85"/>
      <c r="AS13" s="86"/>
      <c r="AT13" s="83">
        <f t="shared" si="12"/>
        <v>0</v>
      </c>
      <c r="AU13" s="82">
        <f t="shared" si="13"/>
        <v>0</v>
      </c>
      <c r="AV13" s="87">
        <f t="shared" si="14"/>
        <v>0</v>
      </c>
    </row>
    <row r="14" spans="1:48">
      <c r="A14" s="65">
        <v>60</v>
      </c>
      <c r="B14" s="43" t="s">
        <v>14</v>
      </c>
      <c r="C14" s="66" t="s">
        <v>4</v>
      </c>
      <c r="D14" s="67" t="s">
        <v>15</v>
      </c>
      <c r="E14" s="68">
        <v>22</v>
      </c>
      <c r="F14" s="69"/>
      <c r="G14" s="69"/>
      <c r="H14" s="69">
        <f>_xlfn.IFNA(VLOOKUP(A14,'[1]18-19 Full Day Approved'!$B$2:$D$37,3,FALSE),0)</f>
        <v>0</v>
      </c>
      <c r="I14" s="70">
        <f t="shared" si="0"/>
        <v>0</v>
      </c>
      <c r="J14" s="71"/>
      <c r="K14" s="70">
        <f t="shared" si="15"/>
        <v>22</v>
      </c>
      <c r="L14" s="89"/>
      <c r="M14" s="90"/>
      <c r="N14" s="89">
        <f t="shared" si="1"/>
        <v>0</v>
      </c>
      <c r="O14" s="90"/>
      <c r="P14" s="90"/>
      <c r="Q14" s="89">
        <f t="shared" si="2"/>
        <v>0</v>
      </c>
      <c r="R14" s="89"/>
      <c r="S14" s="90"/>
      <c r="T14" s="89">
        <f t="shared" si="3"/>
        <v>0</v>
      </c>
      <c r="U14" s="90"/>
      <c r="V14" s="90"/>
      <c r="W14" s="89">
        <f t="shared" si="4"/>
        <v>0</v>
      </c>
      <c r="X14" s="89">
        <f t="shared" si="5"/>
        <v>0</v>
      </c>
      <c r="Y14" s="89"/>
      <c r="Z14" s="90"/>
      <c r="AA14" s="89">
        <f t="shared" si="6"/>
        <v>0</v>
      </c>
      <c r="AB14" s="90"/>
      <c r="AC14" s="90"/>
      <c r="AD14" s="89">
        <f t="shared" si="7"/>
        <v>0</v>
      </c>
      <c r="AE14" s="70">
        <f t="shared" si="8"/>
        <v>0</v>
      </c>
      <c r="AF14" s="78">
        <f t="shared" si="16"/>
        <v>22</v>
      </c>
      <c r="AG14" s="78">
        <f t="shared" si="9"/>
        <v>0</v>
      </c>
      <c r="AH14" s="78">
        <f t="shared" si="10"/>
        <v>0</v>
      </c>
      <c r="AI14" s="79"/>
      <c r="AJ14" s="80"/>
      <c r="AK14" s="81"/>
      <c r="AL14" s="81"/>
      <c r="AM14" s="81"/>
      <c r="AN14" s="82">
        <f t="shared" si="17"/>
        <v>22</v>
      </c>
      <c r="AO14" s="83">
        <f t="shared" si="18"/>
        <v>0</v>
      </c>
      <c r="AP14" s="83">
        <f t="shared" si="11"/>
        <v>0</v>
      </c>
      <c r="AQ14" s="84"/>
      <c r="AR14" s="85"/>
      <c r="AS14" s="86"/>
      <c r="AT14" s="83">
        <f t="shared" si="12"/>
        <v>0</v>
      </c>
      <c r="AU14" s="82">
        <f t="shared" si="13"/>
        <v>0</v>
      </c>
      <c r="AV14" s="87">
        <f t="shared" si="14"/>
        <v>0</v>
      </c>
    </row>
    <row r="15" spans="1:48">
      <c r="A15" s="65">
        <v>70</v>
      </c>
      <c r="B15" s="43" t="s">
        <v>16</v>
      </c>
      <c r="C15" s="66" t="s">
        <v>4</v>
      </c>
      <c r="D15" s="91" t="s">
        <v>17</v>
      </c>
      <c r="E15" s="68">
        <v>570</v>
      </c>
      <c r="F15" s="69"/>
      <c r="G15" s="69"/>
      <c r="H15" s="69">
        <f>_xlfn.IFNA(VLOOKUP(A15,'[1]18-19 Full Day Approved'!$B$2:$D$37,3,FALSE),0)</f>
        <v>0</v>
      </c>
      <c r="I15" s="70">
        <f t="shared" si="0"/>
        <v>0</v>
      </c>
      <c r="J15" s="71"/>
      <c r="K15" s="70">
        <f t="shared" si="15"/>
        <v>570</v>
      </c>
      <c r="L15" s="72">
        <f>VLOOKUP(A15,'[1]2018 ECARE Expansion Slots'!$A$1:$K$180,10,FALSE)</f>
        <v>100</v>
      </c>
      <c r="M15" s="73"/>
      <c r="N15" s="72">
        <f t="shared" si="1"/>
        <v>100</v>
      </c>
      <c r="O15" s="73"/>
      <c r="P15" s="73"/>
      <c r="Q15" s="72">
        <f t="shared" si="2"/>
        <v>100</v>
      </c>
      <c r="R15" s="74">
        <v>0</v>
      </c>
      <c r="S15" s="75"/>
      <c r="T15" s="74">
        <f t="shared" si="3"/>
        <v>0</v>
      </c>
      <c r="U15" s="75"/>
      <c r="V15" s="75"/>
      <c r="W15" s="74">
        <f t="shared" si="4"/>
        <v>0</v>
      </c>
      <c r="X15" s="74">
        <f t="shared" si="5"/>
        <v>0</v>
      </c>
      <c r="Y15" s="76">
        <f>VLOOKUP(A15,'[1]2018 ECARE Expansion Slots'!$A$1:$K$180,11,FALSE)</f>
        <v>540</v>
      </c>
      <c r="Z15" s="77"/>
      <c r="AA15" s="76">
        <f t="shared" si="6"/>
        <v>540</v>
      </c>
      <c r="AB15" s="77"/>
      <c r="AC15" s="77"/>
      <c r="AD15" s="76">
        <f t="shared" si="7"/>
        <v>540</v>
      </c>
      <c r="AE15" s="70">
        <f t="shared" si="8"/>
        <v>640</v>
      </c>
      <c r="AF15" s="78">
        <f t="shared" si="16"/>
        <v>670</v>
      </c>
      <c r="AG15" s="78">
        <f t="shared" si="9"/>
        <v>0</v>
      </c>
      <c r="AH15" s="78">
        <f t="shared" si="10"/>
        <v>540</v>
      </c>
      <c r="AI15" s="79"/>
      <c r="AJ15" s="80"/>
      <c r="AK15" s="81"/>
      <c r="AL15" s="81"/>
      <c r="AM15" s="81"/>
      <c r="AN15" s="82">
        <f t="shared" si="17"/>
        <v>670</v>
      </c>
      <c r="AO15" s="83">
        <f t="shared" si="18"/>
        <v>0</v>
      </c>
      <c r="AP15" s="83">
        <f t="shared" si="11"/>
        <v>540</v>
      </c>
      <c r="AQ15" s="85"/>
      <c r="AR15" s="85"/>
      <c r="AS15" s="86"/>
      <c r="AT15" s="83">
        <f t="shared" si="12"/>
        <v>0</v>
      </c>
      <c r="AU15" s="82">
        <f t="shared" si="13"/>
        <v>0</v>
      </c>
      <c r="AV15" s="87">
        <f t="shared" si="14"/>
        <v>0</v>
      </c>
    </row>
    <row r="16" spans="1:48">
      <c r="A16" s="65">
        <v>100</v>
      </c>
      <c r="B16" s="43" t="s">
        <v>18</v>
      </c>
      <c r="C16" s="66" t="s">
        <v>19</v>
      </c>
      <c r="D16" s="67" t="s">
        <v>20</v>
      </c>
      <c r="E16" s="68">
        <v>150</v>
      </c>
      <c r="F16" s="69"/>
      <c r="G16" s="69"/>
      <c r="H16" s="69">
        <f>_xlfn.IFNA(VLOOKUP(A16,'[1]18-19 Full Day Approved'!$B$2:$D$37,3,FALSE),0)</f>
        <v>62</v>
      </c>
      <c r="I16" s="70">
        <f t="shared" si="0"/>
        <v>124</v>
      </c>
      <c r="J16" s="71"/>
      <c r="K16" s="70">
        <f t="shared" si="15"/>
        <v>26</v>
      </c>
      <c r="L16" s="72">
        <f>VLOOKUP(A16,'[1]2018 ECARE Expansion Slots'!$A$1:$K$180,10,FALSE)</f>
        <v>16</v>
      </c>
      <c r="M16" s="73"/>
      <c r="N16" s="72">
        <f t="shared" si="1"/>
        <v>16</v>
      </c>
      <c r="O16" s="73"/>
      <c r="P16" s="73"/>
      <c r="Q16" s="72">
        <f>N16-O16+P16</f>
        <v>16</v>
      </c>
      <c r="R16" s="74">
        <v>38</v>
      </c>
      <c r="S16" s="75"/>
      <c r="T16" s="74">
        <f t="shared" si="3"/>
        <v>38</v>
      </c>
      <c r="U16" s="75"/>
      <c r="V16" s="75"/>
      <c r="W16" s="74">
        <f>T16-U16+V16</f>
        <v>38</v>
      </c>
      <c r="X16" s="74">
        <f t="shared" si="5"/>
        <v>19</v>
      </c>
      <c r="Y16" s="76">
        <f>VLOOKUP(A16,'[1]2018 ECARE Expansion Slots'!$A$1:$K$180,11,FALSE)</f>
        <v>0</v>
      </c>
      <c r="Z16" s="77"/>
      <c r="AA16" s="76">
        <f t="shared" si="6"/>
        <v>0</v>
      </c>
      <c r="AB16" s="77"/>
      <c r="AC16" s="77"/>
      <c r="AD16" s="76">
        <f t="shared" si="7"/>
        <v>0</v>
      </c>
      <c r="AE16" s="70">
        <f t="shared" si="8"/>
        <v>54</v>
      </c>
      <c r="AF16" s="78">
        <f t="shared" si="16"/>
        <v>42</v>
      </c>
      <c r="AG16" s="78">
        <f t="shared" si="9"/>
        <v>81</v>
      </c>
      <c r="AH16" s="78">
        <f t="shared" si="10"/>
        <v>0</v>
      </c>
      <c r="AI16" s="79"/>
      <c r="AJ16" s="80"/>
      <c r="AK16" s="81"/>
      <c r="AL16" s="81"/>
      <c r="AM16" s="81"/>
      <c r="AN16" s="82">
        <f t="shared" si="17"/>
        <v>42</v>
      </c>
      <c r="AO16" s="83">
        <f t="shared" si="18"/>
        <v>162</v>
      </c>
      <c r="AP16" s="83">
        <f t="shared" si="11"/>
        <v>0</v>
      </c>
      <c r="AQ16" s="84"/>
      <c r="AR16" s="85"/>
      <c r="AS16" s="88"/>
      <c r="AT16" s="83">
        <f t="shared" si="12"/>
        <v>0</v>
      </c>
      <c r="AU16" s="82">
        <f t="shared" si="13"/>
        <v>0</v>
      </c>
      <c r="AV16" s="87">
        <f t="shared" si="14"/>
        <v>0</v>
      </c>
    </row>
    <row r="17" spans="1:48">
      <c r="A17" s="65">
        <v>110</v>
      </c>
      <c r="B17" s="43" t="s">
        <v>21</v>
      </c>
      <c r="C17" s="66" t="s">
        <v>19</v>
      </c>
      <c r="D17" s="67" t="s">
        <v>22</v>
      </c>
      <c r="E17" s="68">
        <v>17</v>
      </c>
      <c r="F17" s="69"/>
      <c r="G17" s="69"/>
      <c r="H17" s="69">
        <f>_xlfn.IFNA(VLOOKUP(A17,'[1]18-19 Full Day Approved'!$B$2:$D$37,3,FALSE),0)</f>
        <v>0</v>
      </c>
      <c r="I17" s="70">
        <f t="shared" si="0"/>
        <v>0</v>
      </c>
      <c r="J17" s="71"/>
      <c r="K17" s="70">
        <f t="shared" si="15"/>
        <v>17</v>
      </c>
      <c r="L17" s="89"/>
      <c r="M17" s="90"/>
      <c r="N17" s="89">
        <f t="shared" si="1"/>
        <v>0</v>
      </c>
      <c r="O17" s="90"/>
      <c r="P17" s="90"/>
      <c r="Q17" s="89">
        <f t="shared" si="2"/>
        <v>0</v>
      </c>
      <c r="R17" s="89"/>
      <c r="S17" s="90"/>
      <c r="T17" s="89">
        <f t="shared" si="3"/>
        <v>0</v>
      </c>
      <c r="U17" s="90"/>
      <c r="V17" s="90"/>
      <c r="W17" s="89">
        <f t="shared" si="4"/>
        <v>0</v>
      </c>
      <c r="X17" s="89">
        <f t="shared" si="5"/>
        <v>0</v>
      </c>
      <c r="Y17" s="89"/>
      <c r="Z17" s="90"/>
      <c r="AA17" s="89">
        <f t="shared" si="6"/>
        <v>0</v>
      </c>
      <c r="AB17" s="90"/>
      <c r="AC17" s="90"/>
      <c r="AD17" s="89">
        <f t="shared" si="7"/>
        <v>0</v>
      </c>
      <c r="AE17" s="70">
        <f t="shared" si="8"/>
        <v>0</v>
      </c>
      <c r="AF17" s="78">
        <f t="shared" si="16"/>
        <v>17</v>
      </c>
      <c r="AG17" s="78">
        <f t="shared" si="9"/>
        <v>0</v>
      </c>
      <c r="AH17" s="78">
        <f t="shared" si="10"/>
        <v>0</v>
      </c>
      <c r="AI17" s="79"/>
      <c r="AJ17" s="80"/>
      <c r="AK17" s="81"/>
      <c r="AL17" s="81"/>
      <c r="AM17" s="81"/>
      <c r="AN17" s="82">
        <f t="shared" si="17"/>
        <v>17</v>
      </c>
      <c r="AO17" s="83">
        <f t="shared" si="18"/>
        <v>0</v>
      </c>
      <c r="AP17" s="83">
        <f t="shared" si="11"/>
        <v>0</v>
      </c>
      <c r="AQ17" s="84"/>
      <c r="AR17" s="85"/>
      <c r="AS17" s="86"/>
      <c r="AT17" s="83">
        <f t="shared" si="12"/>
        <v>0</v>
      </c>
      <c r="AU17" s="82">
        <f t="shared" si="13"/>
        <v>0</v>
      </c>
      <c r="AV17" s="87">
        <f t="shared" si="14"/>
        <v>0</v>
      </c>
    </row>
    <row r="18" spans="1:48">
      <c r="A18" s="65">
        <v>120</v>
      </c>
      <c r="B18" s="43" t="s">
        <v>23</v>
      </c>
      <c r="C18" s="66" t="s">
        <v>24</v>
      </c>
      <c r="D18" s="67" t="s">
        <v>25</v>
      </c>
      <c r="E18" s="68">
        <v>162</v>
      </c>
      <c r="F18" s="69"/>
      <c r="G18" s="69"/>
      <c r="H18" s="69">
        <f>_xlfn.IFNA(VLOOKUP(A18,'[1]18-19 Full Day Approved'!$B$2:$D$37,3,FALSE),0)</f>
        <v>12</v>
      </c>
      <c r="I18" s="70">
        <f t="shared" si="0"/>
        <v>24</v>
      </c>
      <c r="J18" s="71"/>
      <c r="K18" s="70">
        <f t="shared" si="15"/>
        <v>138</v>
      </c>
      <c r="L18" s="72">
        <f>VLOOKUP(A18,'[1]2018 ECARE Expansion Slots'!$A$1:$K$180,10,FALSE)</f>
        <v>0</v>
      </c>
      <c r="M18" s="73"/>
      <c r="N18" s="72">
        <f t="shared" si="1"/>
        <v>0</v>
      </c>
      <c r="O18" s="73"/>
      <c r="P18" s="73"/>
      <c r="Q18" s="72">
        <f t="shared" si="2"/>
        <v>0</v>
      </c>
      <c r="R18" s="74">
        <v>24</v>
      </c>
      <c r="S18" s="75"/>
      <c r="T18" s="74">
        <f t="shared" si="3"/>
        <v>24</v>
      </c>
      <c r="U18" s="75"/>
      <c r="V18" s="75"/>
      <c r="W18" s="74">
        <f t="shared" si="4"/>
        <v>24</v>
      </c>
      <c r="X18" s="74">
        <f t="shared" si="5"/>
        <v>12</v>
      </c>
      <c r="Y18" s="76">
        <f>VLOOKUP(A18,'[1]2018 ECARE Expansion Slots'!$A$1:$K$180,11,FALSE)</f>
        <v>62</v>
      </c>
      <c r="Z18" s="77"/>
      <c r="AA18" s="76">
        <f t="shared" si="6"/>
        <v>62</v>
      </c>
      <c r="AB18" s="77"/>
      <c r="AC18" s="77"/>
      <c r="AD18" s="76">
        <f t="shared" si="7"/>
        <v>62</v>
      </c>
      <c r="AE18" s="70">
        <f t="shared" si="8"/>
        <v>86</v>
      </c>
      <c r="AF18" s="78">
        <f t="shared" si="16"/>
        <v>138</v>
      </c>
      <c r="AG18" s="78">
        <f t="shared" si="9"/>
        <v>24</v>
      </c>
      <c r="AH18" s="78">
        <f t="shared" si="10"/>
        <v>62</v>
      </c>
      <c r="AI18" s="79"/>
      <c r="AJ18" s="80"/>
      <c r="AK18" s="81"/>
      <c r="AL18" s="81"/>
      <c r="AM18" s="81"/>
      <c r="AN18" s="82">
        <f t="shared" si="17"/>
        <v>138</v>
      </c>
      <c r="AO18" s="83">
        <f t="shared" si="18"/>
        <v>48</v>
      </c>
      <c r="AP18" s="83">
        <f t="shared" si="11"/>
        <v>62</v>
      </c>
      <c r="AQ18" s="84"/>
      <c r="AR18" s="85"/>
      <c r="AS18" s="86"/>
      <c r="AT18" s="83">
        <f t="shared" si="12"/>
        <v>0</v>
      </c>
      <c r="AU18" s="82">
        <f t="shared" si="13"/>
        <v>0</v>
      </c>
      <c r="AV18" s="87">
        <f t="shared" si="14"/>
        <v>0</v>
      </c>
    </row>
    <row r="19" spans="1:48">
      <c r="A19" s="65">
        <v>123</v>
      </c>
      <c r="B19" s="43" t="s">
        <v>26</v>
      </c>
      <c r="C19" s="66" t="s">
        <v>24</v>
      </c>
      <c r="D19" s="67" t="s">
        <v>27</v>
      </c>
      <c r="E19" s="68">
        <v>96</v>
      </c>
      <c r="F19" s="69"/>
      <c r="G19" s="69"/>
      <c r="H19" s="69">
        <f>_xlfn.IFNA(VLOOKUP(A19,'[1]18-19 Full Day Approved'!$B$2:$D$37,3,FALSE),0)</f>
        <v>40</v>
      </c>
      <c r="I19" s="70">
        <f t="shared" si="0"/>
        <v>80</v>
      </c>
      <c r="J19" s="71"/>
      <c r="K19" s="70">
        <f t="shared" si="15"/>
        <v>16</v>
      </c>
      <c r="L19" s="72">
        <f>VLOOKUP(A19,'[1]2018 ECARE Expansion Slots'!$A$1:$K$180,10,FALSE)</f>
        <v>0</v>
      </c>
      <c r="M19" s="73"/>
      <c r="N19" s="72">
        <f t="shared" si="1"/>
        <v>0</v>
      </c>
      <c r="O19" s="73"/>
      <c r="P19" s="73"/>
      <c r="Q19" s="72">
        <f t="shared" si="2"/>
        <v>0</v>
      </c>
      <c r="R19" s="74">
        <v>34</v>
      </c>
      <c r="S19" s="75"/>
      <c r="T19" s="74">
        <f t="shared" si="3"/>
        <v>34</v>
      </c>
      <c r="U19" s="75"/>
      <c r="V19" s="75"/>
      <c r="W19" s="74">
        <f t="shared" si="4"/>
        <v>34</v>
      </c>
      <c r="X19" s="74">
        <f t="shared" si="5"/>
        <v>17</v>
      </c>
      <c r="Y19" s="76">
        <f>VLOOKUP(A19,'[1]2018 ECARE Expansion Slots'!$A$1:$K$180,11,FALSE)</f>
        <v>17</v>
      </c>
      <c r="Z19" s="77"/>
      <c r="AA19" s="76">
        <f t="shared" si="6"/>
        <v>17</v>
      </c>
      <c r="AB19" s="77"/>
      <c r="AC19" s="77"/>
      <c r="AD19" s="76">
        <f t="shared" si="7"/>
        <v>17</v>
      </c>
      <c r="AE19" s="70">
        <f t="shared" si="8"/>
        <v>51</v>
      </c>
      <c r="AF19" s="78">
        <f t="shared" si="16"/>
        <v>16</v>
      </c>
      <c r="AG19" s="78">
        <f t="shared" si="9"/>
        <v>57</v>
      </c>
      <c r="AH19" s="78">
        <f t="shared" si="10"/>
        <v>17</v>
      </c>
      <c r="AI19" s="79"/>
      <c r="AJ19" s="80"/>
      <c r="AK19" s="81"/>
      <c r="AL19" s="81"/>
      <c r="AM19" s="81"/>
      <c r="AN19" s="82">
        <f t="shared" si="17"/>
        <v>16</v>
      </c>
      <c r="AO19" s="83">
        <f t="shared" si="18"/>
        <v>114</v>
      </c>
      <c r="AP19" s="83">
        <f t="shared" si="11"/>
        <v>17</v>
      </c>
      <c r="AQ19" s="84"/>
      <c r="AR19" s="85"/>
      <c r="AS19" s="86"/>
      <c r="AT19" s="83">
        <f t="shared" si="12"/>
        <v>0</v>
      </c>
      <c r="AU19" s="82">
        <f t="shared" si="13"/>
        <v>0</v>
      </c>
      <c r="AV19" s="87">
        <f t="shared" si="14"/>
        <v>0</v>
      </c>
    </row>
    <row r="20" spans="1:48">
      <c r="A20" s="65">
        <v>130</v>
      </c>
      <c r="B20" s="43" t="s">
        <v>28</v>
      </c>
      <c r="C20" s="66" t="s">
        <v>24</v>
      </c>
      <c r="D20" s="67" t="s">
        <v>29</v>
      </c>
      <c r="E20" s="68">
        <v>336</v>
      </c>
      <c r="F20" s="69"/>
      <c r="G20" s="69"/>
      <c r="H20" s="69">
        <f>_xlfn.IFNA(VLOOKUP(A20,'[1]18-19 Full Day Approved'!$B$2:$D$37,3,FALSE),0)</f>
        <v>0</v>
      </c>
      <c r="I20" s="70">
        <f t="shared" si="0"/>
        <v>0</v>
      </c>
      <c r="J20" s="71"/>
      <c r="K20" s="70">
        <f t="shared" si="15"/>
        <v>336</v>
      </c>
      <c r="L20" s="72">
        <f>VLOOKUP(A20,'[1]2018 ECARE Expansion Slots'!$A$1:$K$180,10,FALSE)</f>
        <v>125</v>
      </c>
      <c r="M20" s="73"/>
      <c r="N20" s="72">
        <f t="shared" si="1"/>
        <v>125</v>
      </c>
      <c r="O20" s="73"/>
      <c r="P20" s="73"/>
      <c r="Q20" s="72">
        <f t="shared" si="2"/>
        <v>125</v>
      </c>
      <c r="R20" s="74">
        <v>0</v>
      </c>
      <c r="S20" s="75"/>
      <c r="T20" s="74">
        <f t="shared" si="3"/>
        <v>0</v>
      </c>
      <c r="U20" s="75"/>
      <c r="V20" s="75"/>
      <c r="W20" s="74">
        <f t="shared" si="4"/>
        <v>0</v>
      </c>
      <c r="X20" s="74">
        <f t="shared" si="5"/>
        <v>0</v>
      </c>
      <c r="Y20" s="76">
        <f>VLOOKUP(A20,'[1]2018 ECARE Expansion Slots'!$A$1:$K$180,11,FALSE)</f>
        <v>0</v>
      </c>
      <c r="Z20" s="77"/>
      <c r="AA20" s="76">
        <f t="shared" si="6"/>
        <v>0</v>
      </c>
      <c r="AB20" s="77"/>
      <c r="AC20" s="77"/>
      <c r="AD20" s="76">
        <f t="shared" si="7"/>
        <v>0</v>
      </c>
      <c r="AE20" s="70">
        <f t="shared" si="8"/>
        <v>125</v>
      </c>
      <c r="AF20" s="78">
        <f t="shared" si="16"/>
        <v>461</v>
      </c>
      <c r="AG20" s="78">
        <f t="shared" si="9"/>
        <v>0</v>
      </c>
      <c r="AH20" s="78">
        <f t="shared" si="10"/>
        <v>0</v>
      </c>
      <c r="AI20" s="79"/>
      <c r="AJ20" s="80"/>
      <c r="AK20" s="81"/>
      <c r="AL20" s="81"/>
      <c r="AM20" s="81"/>
      <c r="AN20" s="82">
        <f t="shared" si="17"/>
        <v>461</v>
      </c>
      <c r="AO20" s="83">
        <f t="shared" si="18"/>
        <v>0</v>
      </c>
      <c r="AP20" s="83">
        <f t="shared" si="11"/>
        <v>0</v>
      </c>
      <c r="AQ20" s="84"/>
      <c r="AR20" s="85"/>
      <c r="AS20" s="86"/>
      <c r="AT20" s="83">
        <f t="shared" si="12"/>
        <v>0</v>
      </c>
      <c r="AU20" s="82">
        <f t="shared" si="13"/>
        <v>0</v>
      </c>
      <c r="AV20" s="87">
        <f t="shared" si="14"/>
        <v>0</v>
      </c>
    </row>
    <row r="21" spans="1:48">
      <c r="A21" s="65">
        <v>140</v>
      </c>
      <c r="B21" s="43" t="s">
        <v>30</v>
      </c>
      <c r="C21" s="66" t="s">
        <v>24</v>
      </c>
      <c r="D21" s="67" t="s">
        <v>31</v>
      </c>
      <c r="E21" s="68">
        <v>206</v>
      </c>
      <c r="F21" s="69"/>
      <c r="G21" s="69"/>
      <c r="H21" s="69">
        <f>_xlfn.IFNA(VLOOKUP(A21,'[1]18-19 Full Day Approved'!$B$2:$D$37,3,FALSE),0)</f>
        <v>17</v>
      </c>
      <c r="I21" s="70">
        <f t="shared" si="0"/>
        <v>34</v>
      </c>
      <c r="J21" s="71"/>
      <c r="K21" s="70">
        <f t="shared" si="15"/>
        <v>172</v>
      </c>
      <c r="L21" s="72">
        <f>VLOOKUP(A21,'[1]2018 ECARE Expansion Slots'!$A$1:$K$180,10,FALSE)</f>
        <v>24</v>
      </c>
      <c r="M21" s="73">
        <v>0</v>
      </c>
      <c r="N21" s="72">
        <f t="shared" si="1"/>
        <v>0</v>
      </c>
      <c r="O21" s="73"/>
      <c r="P21" s="73"/>
      <c r="Q21" s="72">
        <f t="shared" si="2"/>
        <v>0</v>
      </c>
      <c r="R21" s="74">
        <v>0</v>
      </c>
      <c r="S21" s="75">
        <v>24</v>
      </c>
      <c r="T21" s="74">
        <f t="shared" si="3"/>
        <v>24</v>
      </c>
      <c r="U21" s="75"/>
      <c r="V21" s="75"/>
      <c r="W21" s="74">
        <f t="shared" si="4"/>
        <v>24</v>
      </c>
      <c r="X21" s="74">
        <f t="shared" si="5"/>
        <v>12</v>
      </c>
      <c r="Y21" s="76">
        <f>VLOOKUP(A21,'[1]2018 ECARE Expansion Slots'!$A$1:$K$180,11,FALSE)</f>
        <v>0</v>
      </c>
      <c r="Z21" s="77"/>
      <c r="AA21" s="76">
        <f t="shared" si="6"/>
        <v>0</v>
      </c>
      <c r="AB21" s="77"/>
      <c r="AC21" s="77"/>
      <c r="AD21" s="76">
        <f t="shared" si="7"/>
        <v>0</v>
      </c>
      <c r="AE21" s="70">
        <f t="shared" si="8"/>
        <v>24</v>
      </c>
      <c r="AF21" s="78">
        <f t="shared" si="16"/>
        <v>172</v>
      </c>
      <c r="AG21" s="78">
        <f t="shared" si="9"/>
        <v>29</v>
      </c>
      <c r="AH21" s="78">
        <f t="shared" si="10"/>
        <v>0</v>
      </c>
      <c r="AI21" s="79"/>
      <c r="AJ21" s="80"/>
      <c r="AK21" s="81"/>
      <c r="AL21" s="81"/>
      <c r="AM21" s="81"/>
      <c r="AN21" s="82">
        <f t="shared" si="17"/>
        <v>172</v>
      </c>
      <c r="AO21" s="83">
        <f t="shared" si="18"/>
        <v>58</v>
      </c>
      <c r="AP21" s="83">
        <f t="shared" si="11"/>
        <v>0</v>
      </c>
      <c r="AQ21" s="84"/>
      <c r="AR21" s="85"/>
      <c r="AS21" s="86"/>
      <c r="AT21" s="83">
        <f t="shared" si="12"/>
        <v>0</v>
      </c>
      <c r="AU21" s="82">
        <f t="shared" si="13"/>
        <v>0</v>
      </c>
      <c r="AV21" s="87">
        <f t="shared" si="14"/>
        <v>0</v>
      </c>
    </row>
    <row r="22" spans="1:48">
      <c r="A22" s="65">
        <v>170</v>
      </c>
      <c r="B22" s="43" t="s">
        <v>32</v>
      </c>
      <c r="C22" s="66" t="s">
        <v>24</v>
      </c>
      <c r="D22" s="67" t="s">
        <v>33</v>
      </c>
      <c r="E22" s="68">
        <v>6</v>
      </c>
      <c r="F22" s="69"/>
      <c r="G22" s="69"/>
      <c r="H22" s="69">
        <f>_xlfn.IFNA(VLOOKUP(A22,'[1]18-19 Full Day Approved'!$B$2:$D$37,3,FALSE),0)</f>
        <v>0</v>
      </c>
      <c r="I22" s="70">
        <f t="shared" si="0"/>
        <v>0</v>
      </c>
      <c r="J22" s="71"/>
      <c r="K22" s="70">
        <f t="shared" si="15"/>
        <v>6</v>
      </c>
      <c r="L22" s="89"/>
      <c r="M22" s="90"/>
      <c r="N22" s="89">
        <f t="shared" si="1"/>
        <v>0</v>
      </c>
      <c r="O22" s="90"/>
      <c r="P22" s="90"/>
      <c r="Q22" s="89">
        <f t="shared" si="2"/>
        <v>0</v>
      </c>
      <c r="R22" s="89"/>
      <c r="S22" s="90"/>
      <c r="T22" s="89">
        <f t="shared" si="3"/>
        <v>0</v>
      </c>
      <c r="U22" s="90"/>
      <c r="V22" s="90"/>
      <c r="W22" s="89">
        <f t="shared" si="4"/>
        <v>0</v>
      </c>
      <c r="X22" s="89">
        <f t="shared" si="5"/>
        <v>0</v>
      </c>
      <c r="Y22" s="89"/>
      <c r="Z22" s="90"/>
      <c r="AA22" s="89">
        <f t="shared" si="6"/>
        <v>0</v>
      </c>
      <c r="AB22" s="90"/>
      <c r="AC22" s="90"/>
      <c r="AD22" s="89">
        <f t="shared" si="7"/>
        <v>0</v>
      </c>
      <c r="AE22" s="70">
        <f t="shared" si="8"/>
        <v>0</v>
      </c>
      <c r="AF22" s="78">
        <f t="shared" si="16"/>
        <v>6</v>
      </c>
      <c r="AG22" s="78">
        <f t="shared" si="9"/>
        <v>0</v>
      </c>
      <c r="AH22" s="78">
        <f t="shared" si="10"/>
        <v>0</v>
      </c>
      <c r="AI22" s="79"/>
      <c r="AJ22" s="80"/>
      <c r="AK22" s="81"/>
      <c r="AL22" s="81"/>
      <c r="AM22" s="81"/>
      <c r="AN22" s="82">
        <f t="shared" si="17"/>
        <v>6</v>
      </c>
      <c r="AO22" s="83">
        <f t="shared" si="18"/>
        <v>0</v>
      </c>
      <c r="AP22" s="83">
        <f t="shared" si="11"/>
        <v>0</v>
      </c>
      <c r="AQ22" s="84"/>
      <c r="AR22" s="85"/>
      <c r="AS22" s="86"/>
      <c r="AT22" s="83">
        <f t="shared" si="12"/>
        <v>0</v>
      </c>
      <c r="AU22" s="82">
        <f t="shared" si="13"/>
        <v>0</v>
      </c>
      <c r="AV22" s="87">
        <f t="shared" si="14"/>
        <v>0</v>
      </c>
    </row>
    <row r="23" spans="1:48">
      <c r="A23" s="65">
        <v>180</v>
      </c>
      <c r="B23" s="43" t="s">
        <v>34</v>
      </c>
      <c r="C23" s="66" t="s">
        <v>24</v>
      </c>
      <c r="D23" s="67" t="s">
        <v>35</v>
      </c>
      <c r="E23" s="68">
        <v>1368</v>
      </c>
      <c r="F23" s="69"/>
      <c r="G23" s="69"/>
      <c r="H23" s="69">
        <f>_xlfn.IFNA(VLOOKUP(A23,'[1]18-19 Full Day Approved'!$B$2:$D$37,3,FALSE),0)</f>
        <v>101</v>
      </c>
      <c r="I23" s="70">
        <f t="shared" si="0"/>
        <v>202</v>
      </c>
      <c r="J23" s="71"/>
      <c r="K23" s="70">
        <f>((E23-F23)+(G23-(H23*2)-J23))</f>
        <v>1166</v>
      </c>
      <c r="L23" s="72">
        <f>VLOOKUP(A23,'[1]2018 ECARE Expansion Slots'!$A$1:$K$180,10,FALSE)</f>
        <v>500</v>
      </c>
      <c r="M23" s="73"/>
      <c r="N23" s="72">
        <f t="shared" si="1"/>
        <v>500</v>
      </c>
      <c r="O23" s="73"/>
      <c r="P23" s="73"/>
      <c r="Q23" s="72">
        <f t="shared" si="2"/>
        <v>500</v>
      </c>
      <c r="R23" s="74">
        <v>74</v>
      </c>
      <c r="S23" s="75"/>
      <c r="T23" s="74">
        <f t="shared" si="3"/>
        <v>74</v>
      </c>
      <c r="U23" s="75"/>
      <c r="V23" s="75"/>
      <c r="W23" s="74">
        <f t="shared" si="4"/>
        <v>74</v>
      </c>
      <c r="X23" s="74">
        <f t="shared" si="5"/>
        <v>37</v>
      </c>
      <c r="Y23" s="76">
        <f>VLOOKUP(A23,'[1]2018 ECARE Expansion Slots'!$A$1:$K$180,11,FALSE)</f>
        <v>0</v>
      </c>
      <c r="Z23" s="77"/>
      <c r="AA23" s="76">
        <f t="shared" si="6"/>
        <v>0</v>
      </c>
      <c r="AB23" s="77"/>
      <c r="AC23" s="77"/>
      <c r="AD23" s="76">
        <f t="shared" si="7"/>
        <v>0</v>
      </c>
      <c r="AE23" s="70">
        <f t="shared" si="8"/>
        <v>574</v>
      </c>
      <c r="AF23" s="78">
        <f t="shared" si="16"/>
        <v>1666</v>
      </c>
      <c r="AG23" s="78">
        <f t="shared" si="9"/>
        <v>138</v>
      </c>
      <c r="AH23" s="78">
        <f t="shared" si="10"/>
        <v>0</v>
      </c>
      <c r="AI23" s="79"/>
      <c r="AJ23" s="80"/>
      <c r="AK23" s="81"/>
      <c r="AL23" s="81"/>
      <c r="AM23" s="81"/>
      <c r="AN23" s="82">
        <f t="shared" si="17"/>
        <v>1666</v>
      </c>
      <c r="AO23" s="83">
        <f t="shared" si="18"/>
        <v>276</v>
      </c>
      <c r="AP23" s="83">
        <f t="shared" si="11"/>
        <v>0</v>
      </c>
      <c r="AQ23" s="84"/>
      <c r="AR23" s="85"/>
      <c r="AS23" s="86"/>
      <c r="AT23" s="83">
        <f t="shared" si="12"/>
        <v>0</v>
      </c>
      <c r="AU23" s="82">
        <f t="shared" si="13"/>
        <v>0</v>
      </c>
      <c r="AV23" s="87">
        <f t="shared" si="14"/>
        <v>0</v>
      </c>
    </row>
    <row r="24" spans="1:48">
      <c r="A24" s="65">
        <v>190</v>
      </c>
      <c r="B24" s="43" t="s">
        <v>36</v>
      </c>
      <c r="C24" s="66" t="s">
        <v>24</v>
      </c>
      <c r="D24" s="67" t="s">
        <v>37</v>
      </c>
      <c r="E24" s="68">
        <v>12</v>
      </c>
      <c r="F24" s="69"/>
      <c r="G24" s="69"/>
      <c r="H24" s="69">
        <f>_xlfn.IFNA(VLOOKUP(A24,'[1]18-19 Full Day Approved'!$B$2:$D$37,3,FALSE),0)</f>
        <v>0</v>
      </c>
      <c r="I24" s="70">
        <f t="shared" si="0"/>
        <v>0</v>
      </c>
      <c r="J24" s="71"/>
      <c r="K24" s="70">
        <f t="shared" si="15"/>
        <v>12</v>
      </c>
      <c r="L24" s="89"/>
      <c r="M24" s="90"/>
      <c r="N24" s="89">
        <f t="shared" si="1"/>
        <v>0</v>
      </c>
      <c r="O24" s="90"/>
      <c r="P24" s="90"/>
      <c r="Q24" s="89">
        <f t="shared" si="2"/>
        <v>0</v>
      </c>
      <c r="R24" s="89"/>
      <c r="S24" s="90"/>
      <c r="T24" s="89">
        <f t="shared" si="3"/>
        <v>0</v>
      </c>
      <c r="U24" s="90"/>
      <c r="V24" s="90"/>
      <c r="W24" s="89">
        <f t="shared" si="4"/>
        <v>0</v>
      </c>
      <c r="X24" s="89">
        <f t="shared" si="5"/>
        <v>0</v>
      </c>
      <c r="Y24" s="89"/>
      <c r="Z24" s="90"/>
      <c r="AA24" s="89">
        <f t="shared" si="6"/>
        <v>0</v>
      </c>
      <c r="AB24" s="90"/>
      <c r="AC24" s="90"/>
      <c r="AD24" s="89">
        <f t="shared" si="7"/>
        <v>0</v>
      </c>
      <c r="AE24" s="70">
        <f t="shared" si="8"/>
        <v>0</v>
      </c>
      <c r="AF24" s="78">
        <f t="shared" si="16"/>
        <v>12</v>
      </c>
      <c r="AG24" s="78">
        <f t="shared" si="9"/>
        <v>0</v>
      </c>
      <c r="AH24" s="78">
        <f t="shared" si="10"/>
        <v>0</v>
      </c>
      <c r="AI24" s="79"/>
      <c r="AJ24" s="80"/>
      <c r="AK24" s="81"/>
      <c r="AL24" s="81"/>
      <c r="AM24" s="81"/>
      <c r="AN24" s="82">
        <f t="shared" si="17"/>
        <v>12</v>
      </c>
      <c r="AO24" s="83">
        <f t="shared" si="18"/>
        <v>0</v>
      </c>
      <c r="AP24" s="83">
        <f t="shared" si="11"/>
        <v>0</v>
      </c>
      <c r="AQ24" s="84"/>
      <c r="AR24" s="85"/>
      <c r="AS24" s="86"/>
      <c r="AT24" s="83">
        <f t="shared" si="12"/>
        <v>0</v>
      </c>
      <c r="AU24" s="82">
        <f t="shared" si="13"/>
        <v>0</v>
      </c>
      <c r="AV24" s="87">
        <f t="shared" si="14"/>
        <v>0</v>
      </c>
    </row>
    <row r="25" spans="1:48">
      <c r="A25" s="65">
        <v>220</v>
      </c>
      <c r="B25" s="43" t="s">
        <v>38</v>
      </c>
      <c r="C25" s="66" t="s">
        <v>39</v>
      </c>
      <c r="D25" s="67" t="s">
        <v>40</v>
      </c>
      <c r="E25" s="68">
        <v>52</v>
      </c>
      <c r="F25" s="69"/>
      <c r="G25" s="69"/>
      <c r="H25" s="69">
        <f>_xlfn.IFNA(VLOOKUP(A25,'[1]18-19 Full Day Approved'!$B$2:$D$37,3,FALSE),0)</f>
        <v>8</v>
      </c>
      <c r="I25" s="70">
        <f t="shared" si="0"/>
        <v>16</v>
      </c>
      <c r="J25" s="71"/>
      <c r="K25" s="70">
        <f t="shared" si="15"/>
        <v>36</v>
      </c>
      <c r="L25" s="72">
        <f>VLOOKUP(A25,'[1]2018 ECARE Expansion Slots'!$A$1:$K$180,10,FALSE)</f>
        <v>0</v>
      </c>
      <c r="M25" s="73"/>
      <c r="N25" s="72">
        <f t="shared" si="1"/>
        <v>0</v>
      </c>
      <c r="O25" s="73"/>
      <c r="P25" s="73"/>
      <c r="Q25" s="72">
        <f t="shared" si="2"/>
        <v>0</v>
      </c>
      <c r="R25" s="74">
        <v>0</v>
      </c>
      <c r="S25" s="75"/>
      <c r="T25" s="74">
        <f t="shared" si="3"/>
        <v>0</v>
      </c>
      <c r="U25" s="75"/>
      <c r="V25" s="75"/>
      <c r="W25" s="74">
        <f t="shared" si="4"/>
        <v>0</v>
      </c>
      <c r="X25" s="74">
        <f t="shared" si="5"/>
        <v>0</v>
      </c>
      <c r="Y25" s="76">
        <f>VLOOKUP(A25,'[1]2018 ECARE Expansion Slots'!$A$1:$K$180,11,FALSE)</f>
        <v>23</v>
      </c>
      <c r="Z25" s="77"/>
      <c r="AA25" s="76">
        <f t="shared" si="6"/>
        <v>23</v>
      </c>
      <c r="AB25" s="77"/>
      <c r="AC25" s="77"/>
      <c r="AD25" s="76">
        <f t="shared" si="7"/>
        <v>23</v>
      </c>
      <c r="AE25" s="70">
        <f t="shared" si="8"/>
        <v>23</v>
      </c>
      <c r="AF25" s="78">
        <f t="shared" si="16"/>
        <v>36</v>
      </c>
      <c r="AG25" s="78">
        <f t="shared" si="9"/>
        <v>8</v>
      </c>
      <c r="AH25" s="78">
        <f t="shared" si="10"/>
        <v>23</v>
      </c>
      <c r="AI25" s="79"/>
      <c r="AJ25" s="80"/>
      <c r="AK25" s="81"/>
      <c r="AL25" s="81"/>
      <c r="AM25" s="81"/>
      <c r="AN25" s="82">
        <f t="shared" si="17"/>
        <v>36</v>
      </c>
      <c r="AO25" s="83">
        <f t="shared" si="18"/>
        <v>16</v>
      </c>
      <c r="AP25" s="83">
        <f t="shared" si="11"/>
        <v>23</v>
      </c>
      <c r="AQ25" s="84"/>
      <c r="AR25" s="85"/>
      <c r="AS25" s="86"/>
      <c r="AT25" s="83">
        <f t="shared" si="12"/>
        <v>0</v>
      </c>
      <c r="AU25" s="82">
        <f t="shared" si="13"/>
        <v>0</v>
      </c>
      <c r="AV25" s="87">
        <f t="shared" si="14"/>
        <v>0</v>
      </c>
    </row>
    <row r="26" spans="1:48">
      <c r="A26" s="65">
        <v>230</v>
      </c>
      <c r="B26" s="43" t="s">
        <v>41</v>
      </c>
      <c r="C26" s="66" t="s">
        <v>42</v>
      </c>
      <c r="D26" s="67" t="s">
        <v>43</v>
      </c>
      <c r="E26" s="68">
        <v>12</v>
      </c>
      <c r="F26" s="69"/>
      <c r="G26" s="69"/>
      <c r="H26" s="69">
        <f>_xlfn.IFNA(VLOOKUP(A26,'[1]18-19 Full Day Approved'!$B$2:$D$37,3,FALSE),0)</f>
        <v>0</v>
      </c>
      <c r="I26" s="70">
        <f t="shared" si="0"/>
        <v>0</v>
      </c>
      <c r="J26" s="71"/>
      <c r="K26" s="70">
        <f t="shared" si="15"/>
        <v>12</v>
      </c>
      <c r="L26" s="89"/>
      <c r="M26" s="90"/>
      <c r="N26" s="89">
        <f t="shared" si="1"/>
        <v>0</v>
      </c>
      <c r="O26" s="90"/>
      <c r="P26" s="90"/>
      <c r="Q26" s="89">
        <f t="shared" si="2"/>
        <v>0</v>
      </c>
      <c r="R26" s="89"/>
      <c r="S26" s="90"/>
      <c r="T26" s="89">
        <f t="shared" si="3"/>
        <v>0</v>
      </c>
      <c r="U26" s="90"/>
      <c r="V26" s="90"/>
      <c r="W26" s="89">
        <f t="shared" si="4"/>
        <v>0</v>
      </c>
      <c r="X26" s="89">
        <f t="shared" si="5"/>
        <v>0</v>
      </c>
      <c r="Y26" s="89"/>
      <c r="Z26" s="90"/>
      <c r="AA26" s="89">
        <f t="shared" si="6"/>
        <v>0</v>
      </c>
      <c r="AB26" s="90"/>
      <c r="AC26" s="90"/>
      <c r="AD26" s="89">
        <f t="shared" si="7"/>
        <v>0</v>
      </c>
      <c r="AE26" s="70">
        <f t="shared" si="8"/>
        <v>0</v>
      </c>
      <c r="AF26" s="78">
        <f t="shared" si="16"/>
        <v>12</v>
      </c>
      <c r="AG26" s="78">
        <f t="shared" si="9"/>
        <v>0</v>
      </c>
      <c r="AH26" s="78">
        <f t="shared" si="10"/>
        <v>0</v>
      </c>
      <c r="AI26" s="79"/>
      <c r="AJ26" s="80"/>
      <c r="AK26" s="81"/>
      <c r="AL26" s="81"/>
      <c r="AM26" s="81"/>
      <c r="AN26" s="82">
        <f t="shared" si="17"/>
        <v>12</v>
      </c>
      <c r="AO26" s="83">
        <f t="shared" si="18"/>
        <v>0</v>
      </c>
      <c r="AP26" s="83">
        <f t="shared" si="11"/>
        <v>0</v>
      </c>
      <c r="AQ26" s="84"/>
      <c r="AR26" s="85"/>
      <c r="AS26" s="86"/>
      <c r="AT26" s="83">
        <f t="shared" si="12"/>
        <v>0</v>
      </c>
      <c r="AU26" s="82">
        <f t="shared" si="13"/>
        <v>0</v>
      </c>
      <c r="AV26" s="87">
        <f t="shared" si="14"/>
        <v>0</v>
      </c>
    </row>
    <row r="27" spans="1:48">
      <c r="A27" s="65">
        <v>240</v>
      </c>
      <c r="B27" s="43" t="s">
        <v>44</v>
      </c>
      <c r="C27" s="66" t="s">
        <v>42</v>
      </c>
      <c r="D27" s="67" t="s">
        <v>45</v>
      </c>
      <c r="E27" s="68">
        <v>3</v>
      </c>
      <c r="F27" s="69"/>
      <c r="G27" s="69"/>
      <c r="H27" s="69">
        <f>_xlfn.IFNA(VLOOKUP(A27,'[1]18-19 Full Day Approved'!$B$2:$D$37,3,FALSE),0)</f>
        <v>0</v>
      </c>
      <c r="I27" s="70">
        <f t="shared" si="0"/>
        <v>0</v>
      </c>
      <c r="J27" s="71"/>
      <c r="K27" s="70">
        <f t="shared" si="15"/>
        <v>3</v>
      </c>
      <c r="L27" s="89"/>
      <c r="M27" s="90"/>
      <c r="N27" s="89">
        <f t="shared" si="1"/>
        <v>0</v>
      </c>
      <c r="O27" s="90"/>
      <c r="P27" s="90"/>
      <c r="Q27" s="89">
        <f t="shared" si="2"/>
        <v>0</v>
      </c>
      <c r="R27" s="89"/>
      <c r="S27" s="90"/>
      <c r="T27" s="89">
        <f t="shared" si="3"/>
        <v>0</v>
      </c>
      <c r="U27" s="90"/>
      <c r="V27" s="90"/>
      <c r="W27" s="89">
        <f t="shared" si="4"/>
        <v>0</v>
      </c>
      <c r="X27" s="89">
        <f t="shared" si="5"/>
        <v>0</v>
      </c>
      <c r="Y27" s="89"/>
      <c r="Z27" s="90"/>
      <c r="AA27" s="89">
        <f t="shared" si="6"/>
        <v>0</v>
      </c>
      <c r="AB27" s="90"/>
      <c r="AC27" s="90"/>
      <c r="AD27" s="89">
        <f t="shared" si="7"/>
        <v>0</v>
      </c>
      <c r="AE27" s="70">
        <f t="shared" si="8"/>
        <v>0</v>
      </c>
      <c r="AF27" s="78">
        <f t="shared" si="16"/>
        <v>3</v>
      </c>
      <c r="AG27" s="78">
        <f t="shared" si="9"/>
        <v>0</v>
      </c>
      <c r="AH27" s="78">
        <f t="shared" si="10"/>
        <v>0</v>
      </c>
      <c r="AI27" s="79"/>
      <c r="AJ27" s="80"/>
      <c r="AK27" s="81"/>
      <c r="AL27" s="81"/>
      <c r="AM27" s="81"/>
      <c r="AN27" s="82">
        <f t="shared" si="17"/>
        <v>3</v>
      </c>
      <c r="AO27" s="83">
        <f t="shared" si="18"/>
        <v>0</v>
      </c>
      <c r="AP27" s="83">
        <f t="shared" si="11"/>
        <v>0</v>
      </c>
      <c r="AQ27" s="84"/>
      <c r="AR27" s="85"/>
      <c r="AS27" s="86"/>
      <c r="AT27" s="83">
        <f t="shared" si="12"/>
        <v>0</v>
      </c>
      <c r="AU27" s="82">
        <f t="shared" si="13"/>
        <v>0</v>
      </c>
      <c r="AV27" s="87">
        <f t="shared" si="14"/>
        <v>0</v>
      </c>
    </row>
    <row r="28" spans="1:48">
      <c r="A28" s="65">
        <v>250</v>
      </c>
      <c r="B28" s="43" t="s">
        <v>46</v>
      </c>
      <c r="C28" s="66" t="s">
        <v>42</v>
      </c>
      <c r="D28" s="67" t="s">
        <v>47</v>
      </c>
      <c r="E28" s="68">
        <v>18</v>
      </c>
      <c r="F28" s="69"/>
      <c r="G28" s="69"/>
      <c r="H28" s="69">
        <f>_xlfn.IFNA(VLOOKUP(A28,'[1]18-19 Full Day Approved'!$B$2:$D$37,3,FALSE),0)</f>
        <v>1</v>
      </c>
      <c r="I28" s="70">
        <f t="shared" si="0"/>
        <v>2</v>
      </c>
      <c r="J28" s="71"/>
      <c r="K28" s="70">
        <f t="shared" si="15"/>
        <v>16</v>
      </c>
      <c r="L28" s="89"/>
      <c r="M28" s="90"/>
      <c r="N28" s="89">
        <f t="shared" si="1"/>
        <v>0</v>
      </c>
      <c r="O28" s="90"/>
      <c r="P28" s="90"/>
      <c r="Q28" s="89">
        <f t="shared" si="2"/>
        <v>0</v>
      </c>
      <c r="R28" s="89"/>
      <c r="S28" s="90"/>
      <c r="T28" s="89">
        <f t="shared" si="3"/>
        <v>0</v>
      </c>
      <c r="U28" s="90"/>
      <c r="V28" s="90"/>
      <c r="W28" s="89">
        <f t="shared" si="4"/>
        <v>0</v>
      </c>
      <c r="X28" s="89">
        <f t="shared" si="5"/>
        <v>0</v>
      </c>
      <c r="Y28" s="89"/>
      <c r="Z28" s="90"/>
      <c r="AA28" s="89">
        <f t="shared" si="6"/>
        <v>0</v>
      </c>
      <c r="AB28" s="90"/>
      <c r="AC28" s="90"/>
      <c r="AD28" s="89">
        <f t="shared" si="7"/>
        <v>0</v>
      </c>
      <c r="AE28" s="70">
        <f t="shared" si="8"/>
        <v>0</v>
      </c>
      <c r="AF28" s="78">
        <f t="shared" si="16"/>
        <v>16</v>
      </c>
      <c r="AG28" s="78">
        <f t="shared" si="9"/>
        <v>1</v>
      </c>
      <c r="AH28" s="78">
        <f t="shared" si="10"/>
        <v>0</v>
      </c>
      <c r="AI28" s="79"/>
      <c r="AJ28" s="80"/>
      <c r="AK28" s="81"/>
      <c r="AL28" s="81"/>
      <c r="AM28" s="81"/>
      <c r="AN28" s="82">
        <f t="shared" si="17"/>
        <v>16</v>
      </c>
      <c r="AO28" s="83">
        <f t="shared" si="18"/>
        <v>2</v>
      </c>
      <c r="AP28" s="83">
        <f t="shared" si="11"/>
        <v>0</v>
      </c>
      <c r="AQ28" s="84"/>
      <c r="AR28" s="85"/>
      <c r="AS28" s="88"/>
      <c r="AT28" s="83">
        <f t="shared" si="12"/>
        <v>0</v>
      </c>
      <c r="AU28" s="82">
        <f t="shared" si="13"/>
        <v>0</v>
      </c>
      <c r="AV28" s="87">
        <f t="shared" si="14"/>
        <v>0</v>
      </c>
    </row>
    <row r="29" spans="1:48">
      <c r="A29" s="65">
        <v>260</v>
      </c>
      <c r="B29" s="43" t="s">
        <v>48</v>
      </c>
      <c r="C29" s="66" t="s">
        <v>42</v>
      </c>
      <c r="D29" s="67" t="s">
        <v>49</v>
      </c>
      <c r="E29" s="68">
        <v>3</v>
      </c>
      <c r="F29" s="69"/>
      <c r="G29" s="69"/>
      <c r="H29" s="69">
        <f>_xlfn.IFNA(VLOOKUP(A29,'[1]18-19 Full Day Approved'!$B$2:$D$37,3,FALSE),0)</f>
        <v>0</v>
      </c>
      <c r="I29" s="70">
        <f t="shared" si="0"/>
        <v>0</v>
      </c>
      <c r="J29" s="71"/>
      <c r="K29" s="70">
        <f t="shared" si="15"/>
        <v>3</v>
      </c>
      <c r="L29" s="89"/>
      <c r="M29" s="90"/>
      <c r="N29" s="89">
        <f t="shared" si="1"/>
        <v>0</v>
      </c>
      <c r="O29" s="90"/>
      <c r="P29" s="90"/>
      <c r="Q29" s="89">
        <f t="shared" si="2"/>
        <v>0</v>
      </c>
      <c r="R29" s="89"/>
      <c r="S29" s="90"/>
      <c r="T29" s="89">
        <f t="shared" si="3"/>
        <v>0</v>
      </c>
      <c r="U29" s="90"/>
      <c r="V29" s="90"/>
      <c r="W29" s="89">
        <f t="shared" si="4"/>
        <v>0</v>
      </c>
      <c r="X29" s="89">
        <f t="shared" si="5"/>
        <v>0</v>
      </c>
      <c r="Y29" s="89"/>
      <c r="Z29" s="90"/>
      <c r="AA29" s="89">
        <f t="shared" si="6"/>
        <v>0</v>
      </c>
      <c r="AB29" s="90"/>
      <c r="AC29" s="90"/>
      <c r="AD29" s="89">
        <f t="shared" si="7"/>
        <v>0</v>
      </c>
      <c r="AE29" s="70">
        <f t="shared" si="8"/>
        <v>0</v>
      </c>
      <c r="AF29" s="78">
        <f t="shared" si="16"/>
        <v>3</v>
      </c>
      <c r="AG29" s="78">
        <f t="shared" si="9"/>
        <v>0</v>
      </c>
      <c r="AH29" s="78">
        <f t="shared" si="10"/>
        <v>0</v>
      </c>
      <c r="AI29" s="79"/>
      <c r="AJ29" s="80"/>
      <c r="AK29" s="81"/>
      <c r="AL29" s="81"/>
      <c r="AM29" s="81"/>
      <c r="AN29" s="82">
        <f t="shared" si="17"/>
        <v>3</v>
      </c>
      <c r="AO29" s="83">
        <f t="shared" si="18"/>
        <v>0</v>
      </c>
      <c r="AP29" s="83">
        <f t="shared" si="11"/>
        <v>0</v>
      </c>
      <c r="AQ29" s="84"/>
      <c r="AR29" s="85"/>
      <c r="AS29" s="92"/>
      <c r="AT29" s="83">
        <f t="shared" si="12"/>
        <v>0</v>
      </c>
      <c r="AU29" s="82">
        <f t="shared" si="13"/>
        <v>0</v>
      </c>
      <c r="AV29" s="87">
        <f t="shared" si="14"/>
        <v>0</v>
      </c>
    </row>
    <row r="30" spans="1:48">
      <c r="A30" s="65">
        <v>270</v>
      </c>
      <c r="B30" s="43" t="s">
        <v>50</v>
      </c>
      <c r="C30" s="66" t="s">
        <v>42</v>
      </c>
      <c r="D30" s="67" t="s">
        <v>51</v>
      </c>
      <c r="E30" s="68">
        <v>2</v>
      </c>
      <c r="F30" s="69"/>
      <c r="G30" s="69"/>
      <c r="H30" s="69">
        <f>_xlfn.IFNA(VLOOKUP(A30,'[1]18-19 Full Day Approved'!$B$2:$D$37,3,FALSE),0)</f>
        <v>0</v>
      </c>
      <c r="I30" s="70">
        <f t="shared" si="0"/>
        <v>0</v>
      </c>
      <c r="J30" s="71"/>
      <c r="K30" s="70">
        <f t="shared" si="15"/>
        <v>2</v>
      </c>
      <c r="L30" s="89"/>
      <c r="M30" s="90"/>
      <c r="N30" s="89">
        <f t="shared" si="1"/>
        <v>0</v>
      </c>
      <c r="O30" s="90"/>
      <c r="P30" s="90"/>
      <c r="Q30" s="89">
        <f t="shared" si="2"/>
        <v>0</v>
      </c>
      <c r="R30" s="89"/>
      <c r="S30" s="90"/>
      <c r="T30" s="89">
        <f t="shared" si="3"/>
        <v>0</v>
      </c>
      <c r="U30" s="90"/>
      <c r="V30" s="90"/>
      <c r="W30" s="89">
        <f t="shared" si="4"/>
        <v>0</v>
      </c>
      <c r="X30" s="89">
        <f t="shared" si="5"/>
        <v>0</v>
      </c>
      <c r="Y30" s="89"/>
      <c r="Z30" s="90"/>
      <c r="AA30" s="89">
        <f t="shared" si="6"/>
        <v>0</v>
      </c>
      <c r="AB30" s="90"/>
      <c r="AC30" s="90"/>
      <c r="AD30" s="89">
        <f t="shared" si="7"/>
        <v>0</v>
      </c>
      <c r="AE30" s="70">
        <f t="shared" si="8"/>
        <v>0</v>
      </c>
      <c r="AF30" s="78">
        <f t="shared" si="16"/>
        <v>2</v>
      </c>
      <c r="AG30" s="78">
        <f t="shared" si="9"/>
        <v>0</v>
      </c>
      <c r="AH30" s="78">
        <f t="shared" si="10"/>
        <v>0</v>
      </c>
      <c r="AI30" s="79"/>
      <c r="AJ30" s="80"/>
      <c r="AK30" s="81"/>
      <c r="AL30" s="81"/>
      <c r="AM30" s="81"/>
      <c r="AN30" s="82">
        <f t="shared" si="17"/>
        <v>2</v>
      </c>
      <c r="AO30" s="83">
        <f t="shared" si="18"/>
        <v>0</v>
      </c>
      <c r="AP30" s="83">
        <f t="shared" si="11"/>
        <v>0</v>
      </c>
      <c r="AQ30" s="84"/>
      <c r="AR30" s="85"/>
      <c r="AS30" s="92"/>
      <c r="AT30" s="83">
        <f t="shared" si="12"/>
        <v>0</v>
      </c>
      <c r="AU30" s="82">
        <f t="shared" si="13"/>
        <v>0</v>
      </c>
      <c r="AV30" s="87">
        <f t="shared" si="14"/>
        <v>0</v>
      </c>
    </row>
    <row r="31" spans="1:48">
      <c r="A31" s="65">
        <v>290</v>
      </c>
      <c r="B31" s="43" t="s">
        <v>52</v>
      </c>
      <c r="C31" s="66" t="s">
        <v>53</v>
      </c>
      <c r="D31" s="67" t="s">
        <v>54</v>
      </c>
      <c r="E31" s="68">
        <v>47</v>
      </c>
      <c r="F31" s="69"/>
      <c r="G31" s="69"/>
      <c r="H31" s="69">
        <f>_xlfn.IFNA(VLOOKUP(A31,'[1]18-19 Full Day Approved'!$B$2:$D$37,3,FALSE),0)</f>
        <v>12</v>
      </c>
      <c r="I31" s="70">
        <f t="shared" si="0"/>
        <v>24</v>
      </c>
      <c r="J31" s="71"/>
      <c r="K31" s="70">
        <f t="shared" si="15"/>
        <v>23</v>
      </c>
      <c r="L31" s="89"/>
      <c r="M31" s="90"/>
      <c r="N31" s="89">
        <f t="shared" si="1"/>
        <v>0</v>
      </c>
      <c r="O31" s="90"/>
      <c r="P31" s="90"/>
      <c r="Q31" s="89">
        <f t="shared" si="2"/>
        <v>0</v>
      </c>
      <c r="R31" s="89"/>
      <c r="S31" s="90"/>
      <c r="T31" s="89">
        <f t="shared" si="3"/>
        <v>0</v>
      </c>
      <c r="U31" s="90"/>
      <c r="V31" s="90"/>
      <c r="W31" s="89">
        <f t="shared" si="4"/>
        <v>0</v>
      </c>
      <c r="X31" s="89">
        <f t="shared" si="5"/>
        <v>0</v>
      </c>
      <c r="Y31" s="89"/>
      <c r="Z31" s="90"/>
      <c r="AA31" s="89">
        <f t="shared" si="6"/>
        <v>0</v>
      </c>
      <c r="AB31" s="90"/>
      <c r="AC31" s="90"/>
      <c r="AD31" s="89">
        <f t="shared" si="7"/>
        <v>0</v>
      </c>
      <c r="AE31" s="70">
        <f t="shared" si="8"/>
        <v>0</v>
      </c>
      <c r="AF31" s="78">
        <f t="shared" si="16"/>
        <v>23</v>
      </c>
      <c r="AG31" s="78">
        <f t="shared" si="9"/>
        <v>12</v>
      </c>
      <c r="AH31" s="78">
        <f t="shared" si="10"/>
        <v>0</v>
      </c>
      <c r="AI31" s="79"/>
      <c r="AJ31" s="80"/>
      <c r="AK31" s="81"/>
      <c r="AL31" s="81"/>
      <c r="AM31" s="81"/>
      <c r="AN31" s="82">
        <f t="shared" si="17"/>
        <v>23</v>
      </c>
      <c r="AO31" s="83">
        <f t="shared" si="18"/>
        <v>24</v>
      </c>
      <c r="AP31" s="83">
        <f t="shared" si="11"/>
        <v>0</v>
      </c>
      <c r="AQ31" s="84"/>
      <c r="AR31" s="85"/>
      <c r="AS31" s="93"/>
      <c r="AT31" s="83">
        <f t="shared" si="12"/>
        <v>0</v>
      </c>
      <c r="AU31" s="82">
        <f t="shared" si="13"/>
        <v>0</v>
      </c>
      <c r="AV31" s="87">
        <f t="shared" si="14"/>
        <v>0</v>
      </c>
    </row>
    <row r="32" spans="1:48">
      <c r="A32" s="65">
        <v>310</v>
      </c>
      <c r="B32" s="43" t="s">
        <v>55</v>
      </c>
      <c r="C32" s="66" t="s">
        <v>53</v>
      </c>
      <c r="D32" s="67" t="s">
        <v>56</v>
      </c>
      <c r="E32" s="68">
        <v>11</v>
      </c>
      <c r="F32" s="69"/>
      <c r="G32" s="69"/>
      <c r="H32" s="69">
        <f>_xlfn.IFNA(VLOOKUP(A32,'[1]18-19 Full Day Approved'!$B$2:$D$37,3,FALSE),0)</f>
        <v>0</v>
      </c>
      <c r="I32" s="70"/>
      <c r="J32" s="71"/>
      <c r="K32" s="70">
        <f t="shared" si="15"/>
        <v>11</v>
      </c>
      <c r="L32" s="89"/>
      <c r="M32" s="90"/>
      <c r="N32" s="89">
        <f t="shared" si="1"/>
        <v>0</v>
      </c>
      <c r="O32" s="90"/>
      <c r="P32" s="90"/>
      <c r="Q32" s="89">
        <f t="shared" si="2"/>
        <v>0</v>
      </c>
      <c r="R32" s="89"/>
      <c r="S32" s="90"/>
      <c r="T32" s="89">
        <f t="shared" si="3"/>
        <v>0</v>
      </c>
      <c r="U32" s="90"/>
      <c r="V32" s="90"/>
      <c r="W32" s="89">
        <f t="shared" si="4"/>
        <v>0</v>
      </c>
      <c r="X32" s="89">
        <f t="shared" si="5"/>
        <v>0</v>
      </c>
      <c r="Y32" s="89"/>
      <c r="Z32" s="90"/>
      <c r="AA32" s="89">
        <f t="shared" si="6"/>
        <v>0</v>
      </c>
      <c r="AB32" s="90"/>
      <c r="AC32" s="90"/>
      <c r="AD32" s="89">
        <f t="shared" si="7"/>
        <v>0</v>
      </c>
      <c r="AE32" s="70">
        <f t="shared" si="8"/>
        <v>0</v>
      </c>
      <c r="AF32" s="78">
        <f t="shared" si="16"/>
        <v>11</v>
      </c>
      <c r="AG32" s="78">
        <f t="shared" si="9"/>
        <v>0</v>
      </c>
      <c r="AH32" s="78">
        <f t="shared" si="10"/>
        <v>0</v>
      </c>
      <c r="AI32" s="79"/>
      <c r="AJ32" s="80"/>
      <c r="AK32" s="81"/>
      <c r="AL32" s="81"/>
      <c r="AM32" s="81"/>
      <c r="AN32" s="82">
        <f t="shared" si="17"/>
        <v>11</v>
      </c>
      <c r="AO32" s="83">
        <f t="shared" si="18"/>
        <v>0</v>
      </c>
      <c r="AP32" s="83">
        <f t="shared" si="11"/>
        <v>0</v>
      </c>
      <c r="AQ32" s="84"/>
      <c r="AR32" s="85"/>
      <c r="AS32" s="88"/>
      <c r="AT32" s="83">
        <f t="shared" si="12"/>
        <v>0</v>
      </c>
      <c r="AU32" s="82">
        <f t="shared" si="13"/>
        <v>0</v>
      </c>
      <c r="AV32" s="87">
        <f t="shared" si="14"/>
        <v>0</v>
      </c>
    </row>
    <row r="33" spans="1:48">
      <c r="A33" s="65">
        <v>470</v>
      </c>
      <c r="B33" s="43" t="s">
        <v>57</v>
      </c>
      <c r="C33" s="66" t="s">
        <v>58</v>
      </c>
      <c r="D33" s="67" t="s">
        <v>59</v>
      </c>
      <c r="E33" s="68">
        <v>300</v>
      </c>
      <c r="F33" s="69"/>
      <c r="G33" s="69"/>
      <c r="H33" s="69">
        <f>_xlfn.IFNA(VLOOKUP(A33,'[1]18-19 Full Day Approved'!$B$2:$D$37,3,FALSE),0)</f>
        <v>0</v>
      </c>
      <c r="I33" s="70">
        <f t="shared" si="0"/>
        <v>0</v>
      </c>
      <c r="J33" s="71"/>
      <c r="K33" s="70">
        <f t="shared" si="15"/>
        <v>300</v>
      </c>
      <c r="L33" s="72">
        <f>VLOOKUP(A33,'[1]2018 ECARE Expansion Slots'!$A$1:$K$180,10,FALSE)</f>
        <v>150</v>
      </c>
      <c r="M33" s="73"/>
      <c r="N33" s="72">
        <f t="shared" si="1"/>
        <v>150</v>
      </c>
      <c r="O33" s="73"/>
      <c r="P33" s="73"/>
      <c r="Q33" s="72">
        <f t="shared" si="2"/>
        <v>150</v>
      </c>
      <c r="R33" s="74">
        <v>0</v>
      </c>
      <c r="S33" s="75"/>
      <c r="T33" s="74">
        <f t="shared" si="3"/>
        <v>0</v>
      </c>
      <c r="U33" s="75"/>
      <c r="V33" s="75"/>
      <c r="W33" s="74">
        <f t="shared" si="4"/>
        <v>0</v>
      </c>
      <c r="X33" s="74">
        <f t="shared" si="5"/>
        <v>0</v>
      </c>
      <c r="Y33" s="76">
        <f>VLOOKUP(A33,'[1]2018 ECARE Expansion Slots'!$A$1:$K$180,11,FALSE)</f>
        <v>0</v>
      </c>
      <c r="Z33" s="77"/>
      <c r="AA33" s="76">
        <f t="shared" si="6"/>
        <v>0</v>
      </c>
      <c r="AB33" s="77"/>
      <c r="AC33" s="77"/>
      <c r="AD33" s="76">
        <f t="shared" si="7"/>
        <v>0</v>
      </c>
      <c r="AE33" s="70">
        <f t="shared" si="8"/>
        <v>150</v>
      </c>
      <c r="AF33" s="78">
        <f t="shared" si="16"/>
        <v>450</v>
      </c>
      <c r="AG33" s="78">
        <f t="shared" si="9"/>
        <v>0</v>
      </c>
      <c r="AH33" s="78">
        <f t="shared" si="10"/>
        <v>0</v>
      </c>
      <c r="AI33" s="79"/>
      <c r="AJ33" s="80"/>
      <c r="AK33" s="81"/>
      <c r="AL33" s="81"/>
      <c r="AM33" s="81"/>
      <c r="AN33" s="82">
        <f t="shared" si="17"/>
        <v>450</v>
      </c>
      <c r="AO33" s="83">
        <f t="shared" si="18"/>
        <v>0</v>
      </c>
      <c r="AP33" s="83">
        <f t="shared" si="11"/>
        <v>0</v>
      </c>
      <c r="AQ33" s="84"/>
      <c r="AR33" s="85"/>
      <c r="AS33" s="86"/>
      <c r="AT33" s="83">
        <f t="shared" si="12"/>
        <v>0</v>
      </c>
      <c r="AU33" s="82">
        <f t="shared" si="13"/>
        <v>0</v>
      </c>
      <c r="AV33" s="87">
        <f t="shared" si="14"/>
        <v>0</v>
      </c>
    </row>
    <row r="34" spans="1:48">
      <c r="A34" s="65">
        <v>480</v>
      </c>
      <c r="B34" s="43" t="s">
        <v>60</v>
      </c>
      <c r="C34" s="66" t="s">
        <v>58</v>
      </c>
      <c r="D34" s="67" t="s">
        <v>61</v>
      </c>
      <c r="E34" s="68">
        <v>334</v>
      </c>
      <c r="F34" s="69"/>
      <c r="G34" s="69"/>
      <c r="H34" s="69">
        <f>_xlfn.IFNA(VLOOKUP(A34,'[1]18-19 Full Day Approved'!$B$2:$D$37,3,FALSE),0)</f>
        <v>23</v>
      </c>
      <c r="I34" s="70">
        <f t="shared" si="0"/>
        <v>46</v>
      </c>
      <c r="J34" s="71"/>
      <c r="K34" s="70">
        <f t="shared" si="15"/>
        <v>288</v>
      </c>
      <c r="L34" s="72">
        <f>VLOOKUP(A34,'[1]2018 ECARE Expansion Slots'!$A$1:$K$180,10,FALSE)</f>
        <v>25</v>
      </c>
      <c r="M34" s="73"/>
      <c r="N34" s="72">
        <f t="shared" si="1"/>
        <v>25</v>
      </c>
      <c r="O34" s="73"/>
      <c r="P34" s="73"/>
      <c r="Q34" s="72">
        <f t="shared" si="2"/>
        <v>25</v>
      </c>
      <c r="R34" s="74">
        <v>40</v>
      </c>
      <c r="S34" s="75"/>
      <c r="T34" s="74">
        <f t="shared" si="3"/>
        <v>40</v>
      </c>
      <c r="U34" s="75"/>
      <c r="V34" s="75"/>
      <c r="W34" s="74">
        <f t="shared" si="4"/>
        <v>40</v>
      </c>
      <c r="X34" s="74">
        <f t="shared" si="5"/>
        <v>20</v>
      </c>
      <c r="Y34" s="76">
        <f>VLOOKUP(A34,'[1]2018 ECARE Expansion Slots'!$A$1:$K$180,11,FALSE)</f>
        <v>121</v>
      </c>
      <c r="Z34" s="77"/>
      <c r="AA34" s="76">
        <f t="shared" si="6"/>
        <v>121</v>
      </c>
      <c r="AB34" s="77"/>
      <c r="AC34" s="77"/>
      <c r="AD34" s="76">
        <f t="shared" si="7"/>
        <v>121</v>
      </c>
      <c r="AE34" s="70">
        <f t="shared" si="8"/>
        <v>186</v>
      </c>
      <c r="AF34" s="78">
        <f t="shared" si="16"/>
        <v>313</v>
      </c>
      <c r="AG34" s="78">
        <f t="shared" si="9"/>
        <v>43</v>
      </c>
      <c r="AH34" s="78">
        <f t="shared" si="10"/>
        <v>121</v>
      </c>
      <c r="AI34" s="79"/>
      <c r="AJ34" s="80"/>
      <c r="AK34" s="81"/>
      <c r="AL34" s="81"/>
      <c r="AM34" s="81"/>
      <c r="AN34" s="82">
        <f t="shared" si="17"/>
        <v>313</v>
      </c>
      <c r="AO34" s="83">
        <f t="shared" si="18"/>
        <v>86</v>
      </c>
      <c r="AP34" s="83">
        <f t="shared" si="11"/>
        <v>121</v>
      </c>
      <c r="AQ34" s="84"/>
      <c r="AR34" s="85"/>
      <c r="AS34" s="94"/>
      <c r="AT34" s="83">
        <f t="shared" si="12"/>
        <v>0</v>
      </c>
      <c r="AU34" s="82">
        <f t="shared" si="13"/>
        <v>0</v>
      </c>
      <c r="AV34" s="87">
        <f t="shared" si="14"/>
        <v>0</v>
      </c>
    </row>
    <row r="35" spans="1:48">
      <c r="A35" s="65">
        <v>490</v>
      </c>
      <c r="B35" s="43" t="s">
        <v>62</v>
      </c>
      <c r="C35" s="66" t="s">
        <v>63</v>
      </c>
      <c r="D35" s="67" t="s">
        <v>64</v>
      </c>
      <c r="E35" s="68">
        <v>16</v>
      </c>
      <c r="F35" s="69"/>
      <c r="G35" s="69"/>
      <c r="H35" s="69">
        <f>_xlfn.IFNA(VLOOKUP(A35,'[1]18-19 Full Day Approved'!$B$2:$D$37,3,FALSE),0)</f>
        <v>0</v>
      </c>
      <c r="I35" s="70">
        <f t="shared" si="0"/>
        <v>0</v>
      </c>
      <c r="J35" s="71"/>
      <c r="K35" s="70">
        <f t="shared" si="15"/>
        <v>16</v>
      </c>
      <c r="L35" s="72">
        <f>VLOOKUP(A35,'[1]2018 ECARE Expansion Slots'!$A$1:$K$180,10,FALSE)</f>
        <v>15</v>
      </c>
      <c r="M35" s="73">
        <v>30</v>
      </c>
      <c r="N35" s="72">
        <f t="shared" si="1"/>
        <v>30</v>
      </c>
      <c r="O35" s="73"/>
      <c r="P35" s="73"/>
      <c r="Q35" s="72">
        <f t="shared" si="2"/>
        <v>30</v>
      </c>
      <c r="R35" s="74">
        <v>0</v>
      </c>
      <c r="S35" s="75"/>
      <c r="T35" s="74">
        <f t="shared" si="3"/>
        <v>0</v>
      </c>
      <c r="U35" s="75"/>
      <c r="V35" s="75"/>
      <c r="W35" s="74">
        <f t="shared" si="4"/>
        <v>0</v>
      </c>
      <c r="X35" s="74">
        <f t="shared" si="5"/>
        <v>0</v>
      </c>
      <c r="Y35" s="76">
        <f>VLOOKUP(A35,'[1]2018 ECARE Expansion Slots'!$A$1:$K$180,11,FALSE)</f>
        <v>15</v>
      </c>
      <c r="Z35" s="77">
        <v>0</v>
      </c>
      <c r="AA35" s="76">
        <f t="shared" si="6"/>
        <v>0</v>
      </c>
      <c r="AB35" s="77"/>
      <c r="AC35" s="77"/>
      <c r="AD35" s="76">
        <f t="shared" si="7"/>
        <v>0</v>
      </c>
      <c r="AE35" s="70">
        <f t="shared" si="8"/>
        <v>30</v>
      </c>
      <c r="AF35" s="78">
        <f t="shared" si="16"/>
        <v>46</v>
      </c>
      <c r="AG35" s="78">
        <f t="shared" si="9"/>
        <v>0</v>
      </c>
      <c r="AH35" s="78">
        <f t="shared" si="10"/>
        <v>0</v>
      </c>
      <c r="AI35" s="79"/>
      <c r="AJ35" s="80"/>
      <c r="AK35" s="81"/>
      <c r="AL35" s="81"/>
      <c r="AM35" s="81"/>
      <c r="AN35" s="82">
        <f t="shared" si="17"/>
        <v>46</v>
      </c>
      <c r="AO35" s="83">
        <f t="shared" si="18"/>
        <v>0</v>
      </c>
      <c r="AP35" s="83">
        <f t="shared" si="11"/>
        <v>0</v>
      </c>
      <c r="AQ35" s="84"/>
      <c r="AR35" s="85"/>
      <c r="AS35" s="86"/>
      <c r="AT35" s="83">
        <f t="shared" si="12"/>
        <v>0</v>
      </c>
      <c r="AU35" s="82">
        <f t="shared" si="13"/>
        <v>0</v>
      </c>
      <c r="AV35" s="87">
        <f t="shared" si="14"/>
        <v>0</v>
      </c>
    </row>
    <row r="36" spans="1:48">
      <c r="A36" s="65">
        <v>500</v>
      </c>
      <c r="B36" s="43" t="s">
        <v>65</v>
      </c>
      <c r="C36" s="66" t="s">
        <v>63</v>
      </c>
      <c r="D36" s="67" t="s">
        <v>66</v>
      </c>
      <c r="E36" s="68">
        <v>53</v>
      </c>
      <c r="F36" s="69"/>
      <c r="G36" s="69"/>
      <c r="H36" s="69">
        <f>_xlfn.IFNA(VLOOKUP(A36,'[1]18-19 Full Day Approved'!$B$2:$D$37,3,FALSE),0)</f>
        <v>8</v>
      </c>
      <c r="I36" s="70">
        <f t="shared" si="0"/>
        <v>16</v>
      </c>
      <c r="J36" s="71"/>
      <c r="K36" s="70">
        <f t="shared" si="15"/>
        <v>37</v>
      </c>
      <c r="L36" s="89"/>
      <c r="M36" s="90"/>
      <c r="N36" s="89">
        <f t="shared" si="1"/>
        <v>0</v>
      </c>
      <c r="O36" s="90"/>
      <c r="P36" s="90"/>
      <c r="Q36" s="89">
        <f t="shared" si="2"/>
        <v>0</v>
      </c>
      <c r="R36" s="89"/>
      <c r="S36" s="90"/>
      <c r="T36" s="89">
        <f t="shared" si="3"/>
        <v>0</v>
      </c>
      <c r="U36" s="90"/>
      <c r="V36" s="90"/>
      <c r="W36" s="89">
        <f t="shared" si="4"/>
        <v>0</v>
      </c>
      <c r="X36" s="89">
        <f t="shared" si="5"/>
        <v>0</v>
      </c>
      <c r="Y36" s="89"/>
      <c r="Z36" s="90"/>
      <c r="AA36" s="89">
        <f t="shared" si="6"/>
        <v>0</v>
      </c>
      <c r="AB36" s="90"/>
      <c r="AC36" s="90"/>
      <c r="AD36" s="89">
        <f t="shared" si="7"/>
        <v>0</v>
      </c>
      <c r="AE36" s="70">
        <f t="shared" si="8"/>
        <v>0</v>
      </c>
      <c r="AF36" s="78">
        <f t="shared" si="16"/>
        <v>37</v>
      </c>
      <c r="AG36" s="78">
        <f t="shared" si="9"/>
        <v>8</v>
      </c>
      <c r="AH36" s="78">
        <f t="shared" si="10"/>
        <v>0</v>
      </c>
      <c r="AI36" s="79"/>
      <c r="AJ36" s="80"/>
      <c r="AK36" s="81"/>
      <c r="AL36" s="81"/>
      <c r="AM36" s="81"/>
      <c r="AN36" s="82">
        <f t="shared" si="17"/>
        <v>37</v>
      </c>
      <c r="AO36" s="83">
        <f t="shared" si="18"/>
        <v>16</v>
      </c>
      <c r="AP36" s="83">
        <f t="shared" si="11"/>
        <v>0</v>
      </c>
      <c r="AQ36" s="84"/>
      <c r="AR36" s="85"/>
      <c r="AS36" s="86"/>
      <c r="AT36" s="83">
        <f t="shared" si="12"/>
        <v>0</v>
      </c>
      <c r="AU36" s="82">
        <f t="shared" si="13"/>
        <v>0</v>
      </c>
      <c r="AV36" s="87">
        <f t="shared" si="14"/>
        <v>0</v>
      </c>
    </row>
    <row r="37" spans="1:48">
      <c r="A37" s="95">
        <v>510</v>
      </c>
      <c r="B37" s="96" t="s">
        <v>67</v>
      </c>
      <c r="C37" s="97" t="s">
        <v>68</v>
      </c>
      <c r="D37" s="98" t="s">
        <v>69</v>
      </c>
      <c r="E37" s="68">
        <v>10</v>
      </c>
      <c r="F37" s="69"/>
      <c r="G37" s="69"/>
      <c r="H37" s="69">
        <f>_xlfn.IFNA(VLOOKUP(A37,'[1]18-19 Full Day Approved'!$B$2:$D$37,3,FALSE),0)</f>
        <v>0</v>
      </c>
      <c r="I37" s="70">
        <f t="shared" si="0"/>
        <v>0</v>
      </c>
      <c r="J37" s="71"/>
      <c r="K37" s="70">
        <f t="shared" si="15"/>
        <v>10</v>
      </c>
      <c r="L37" s="89"/>
      <c r="M37" s="90"/>
      <c r="N37" s="89">
        <f t="shared" si="1"/>
        <v>0</v>
      </c>
      <c r="O37" s="90"/>
      <c r="P37" s="90"/>
      <c r="Q37" s="89">
        <f t="shared" si="2"/>
        <v>0</v>
      </c>
      <c r="R37" s="89"/>
      <c r="S37" s="90"/>
      <c r="T37" s="89">
        <f t="shared" si="3"/>
        <v>0</v>
      </c>
      <c r="U37" s="90"/>
      <c r="V37" s="90"/>
      <c r="W37" s="89">
        <f t="shared" si="4"/>
        <v>0</v>
      </c>
      <c r="X37" s="89">
        <f t="shared" si="5"/>
        <v>0</v>
      </c>
      <c r="Y37" s="89"/>
      <c r="Z37" s="90"/>
      <c r="AA37" s="89">
        <f t="shared" si="6"/>
        <v>0</v>
      </c>
      <c r="AB37" s="90"/>
      <c r="AC37" s="90"/>
      <c r="AD37" s="89">
        <f t="shared" si="7"/>
        <v>0</v>
      </c>
      <c r="AE37" s="70">
        <f t="shared" si="8"/>
        <v>0</v>
      </c>
      <c r="AF37" s="78">
        <f t="shared" si="16"/>
        <v>10</v>
      </c>
      <c r="AG37" s="78">
        <f t="shared" si="9"/>
        <v>0</v>
      </c>
      <c r="AH37" s="78">
        <f t="shared" si="10"/>
        <v>0</v>
      </c>
      <c r="AI37" s="79"/>
      <c r="AJ37" s="80"/>
      <c r="AK37" s="81"/>
      <c r="AL37" s="81"/>
      <c r="AM37" s="81"/>
      <c r="AN37" s="82">
        <f t="shared" si="17"/>
        <v>10</v>
      </c>
      <c r="AO37" s="83">
        <f t="shared" si="18"/>
        <v>0</v>
      </c>
      <c r="AP37" s="83">
        <f t="shared" si="11"/>
        <v>0</v>
      </c>
      <c r="AQ37" s="84"/>
      <c r="AR37" s="85"/>
      <c r="AS37" s="86"/>
      <c r="AT37" s="83">
        <f t="shared" si="12"/>
        <v>0</v>
      </c>
      <c r="AU37" s="82">
        <f t="shared" si="13"/>
        <v>0</v>
      </c>
      <c r="AV37" s="87">
        <f t="shared" si="14"/>
        <v>0</v>
      </c>
    </row>
    <row r="38" spans="1:48">
      <c r="A38" s="65">
        <v>520</v>
      </c>
      <c r="B38" s="43" t="s">
        <v>70</v>
      </c>
      <c r="C38" s="66" t="s">
        <v>68</v>
      </c>
      <c r="D38" s="67" t="s">
        <v>71</v>
      </c>
      <c r="E38" s="68">
        <v>8</v>
      </c>
      <c r="F38" s="69"/>
      <c r="G38" s="69"/>
      <c r="H38" s="69">
        <f>_xlfn.IFNA(VLOOKUP(A38,'[1]18-19 Full Day Approved'!$B$2:$D$37,3,FALSE),0)</f>
        <v>0</v>
      </c>
      <c r="I38" s="70">
        <f t="shared" si="0"/>
        <v>0</v>
      </c>
      <c r="J38" s="71"/>
      <c r="K38" s="70">
        <f t="shared" si="15"/>
        <v>8</v>
      </c>
      <c r="L38" s="89"/>
      <c r="M38" s="90"/>
      <c r="N38" s="89">
        <f t="shared" si="1"/>
        <v>0</v>
      </c>
      <c r="O38" s="90"/>
      <c r="P38" s="90"/>
      <c r="Q38" s="89">
        <f t="shared" si="2"/>
        <v>0</v>
      </c>
      <c r="R38" s="89"/>
      <c r="S38" s="90"/>
      <c r="T38" s="89">
        <f t="shared" si="3"/>
        <v>0</v>
      </c>
      <c r="U38" s="90"/>
      <c r="V38" s="90"/>
      <c r="W38" s="89">
        <f t="shared" si="4"/>
        <v>0</v>
      </c>
      <c r="X38" s="89">
        <f t="shared" si="5"/>
        <v>0</v>
      </c>
      <c r="Y38" s="89"/>
      <c r="Z38" s="90"/>
      <c r="AA38" s="89">
        <f t="shared" si="6"/>
        <v>0</v>
      </c>
      <c r="AB38" s="90"/>
      <c r="AC38" s="90"/>
      <c r="AD38" s="89">
        <f t="shared" si="7"/>
        <v>0</v>
      </c>
      <c r="AE38" s="70">
        <f t="shared" si="8"/>
        <v>0</v>
      </c>
      <c r="AF38" s="78">
        <f t="shared" si="16"/>
        <v>8</v>
      </c>
      <c r="AG38" s="78">
        <f t="shared" si="9"/>
        <v>0</v>
      </c>
      <c r="AH38" s="78">
        <f t="shared" si="10"/>
        <v>0</v>
      </c>
      <c r="AI38" s="79"/>
      <c r="AJ38" s="80"/>
      <c r="AK38" s="81"/>
      <c r="AL38" s="81"/>
      <c r="AM38" s="81"/>
      <c r="AN38" s="82">
        <f t="shared" si="17"/>
        <v>8</v>
      </c>
      <c r="AO38" s="83">
        <f t="shared" si="18"/>
        <v>0</v>
      </c>
      <c r="AP38" s="83">
        <f t="shared" si="11"/>
        <v>0</v>
      </c>
      <c r="AQ38" s="84"/>
      <c r="AR38" s="85"/>
      <c r="AS38" s="86"/>
      <c r="AT38" s="83">
        <f t="shared" si="12"/>
        <v>0</v>
      </c>
      <c r="AU38" s="82">
        <f t="shared" si="13"/>
        <v>0</v>
      </c>
      <c r="AV38" s="87">
        <f t="shared" si="14"/>
        <v>0</v>
      </c>
    </row>
    <row r="39" spans="1:48">
      <c r="A39" s="65">
        <v>540</v>
      </c>
      <c r="B39" s="43" t="s">
        <v>72</v>
      </c>
      <c r="C39" s="66" t="s">
        <v>73</v>
      </c>
      <c r="D39" s="67" t="s">
        <v>74</v>
      </c>
      <c r="E39" s="68">
        <v>40</v>
      </c>
      <c r="F39" s="69"/>
      <c r="G39" s="69"/>
      <c r="H39" s="69">
        <f>_xlfn.IFNA(VLOOKUP(A39,'[1]18-19 Full Day Approved'!$B$2:$D$37,3,FALSE),0)</f>
        <v>10</v>
      </c>
      <c r="I39" s="70">
        <f t="shared" si="0"/>
        <v>20</v>
      </c>
      <c r="J39" s="71"/>
      <c r="K39" s="70">
        <f t="shared" si="15"/>
        <v>20</v>
      </c>
      <c r="L39" s="72">
        <f>VLOOKUP(A39,'[1]2018 ECARE Expansion Slots'!$A$1:$K$180,10,FALSE)</f>
        <v>1</v>
      </c>
      <c r="M39" s="73"/>
      <c r="N39" s="72">
        <f t="shared" si="1"/>
        <v>1</v>
      </c>
      <c r="O39" s="73"/>
      <c r="P39" s="73"/>
      <c r="Q39" s="72">
        <f t="shared" si="2"/>
        <v>1</v>
      </c>
      <c r="R39" s="74">
        <v>0</v>
      </c>
      <c r="S39" s="75"/>
      <c r="T39" s="74">
        <f t="shared" si="3"/>
        <v>0</v>
      </c>
      <c r="U39" s="75"/>
      <c r="V39" s="75"/>
      <c r="W39" s="74">
        <f t="shared" si="4"/>
        <v>0</v>
      </c>
      <c r="X39" s="74">
        <f t="shared" si="5"/>
        <v>0</v>
      </c>
      <c r="Y39" s="76">
        <f>VLOOKUP(A39,'[1]2018 ECARE Expansion Slots'!$A$1:$K$180,11,FALSE)</f>
        <v>0</v>
      </c>
      <c r="Z39" s="77"/>
      <c r="AA39" s="76">
        <f t="shared" si="6"/>
        <v>0</v>
      </c>
      <c r="AB39" s="77"/>
      <c r="AC39" s="77"/>
      <c r="AD39" s="76">
        <f t="shared" si="7"/>
        <v>0</v>
      </c>
      <c r="AE39" s="70">
        <f t="shared" si="8"/>
        <v>1</v>
      </c>
      <c r="AF39" s="78">
        <f t="shared" si="16"/>
        <v>21</v>
      </c>
      <c r="AG39" s="78">
        <f t="shared" si="9"/>
        <v>10</v>
      </c>
      <c r="AH39" s="78">
        <f t="shared" si="10"/>
        <v>0</v>
      </c>
      <c r="AI39" s="79"/>
      <c r="AJ39" s="80"/>
      <c r="AK39" s="81"/>
      <c r="AL39" s="81"/>
      <c r="AM39" s="81"/>
      <c r="AN39" s="82">
        <f t="shared" si="17"/>
        <v>21</v>
      </c>
      <c r="AO39" s="83">
        <f t="shared" si="18"/>
        <v>20</v>
      </c>
      <c r="AP39" s="83">
        <f t="shared" si="11"/>
        <v>0</v>
      </c>
      <c r="AQ39" s="84"/>
      <c r="AR39" s="85"/>
      <c r="AS39" s="86"/>
      <c r="AT39" s="83">
        <f t="shared" si="12"/>
        <v>0</v>
      </c>
      <c r="AU39" s="82">
        <f t="shared" si="13"/>
        <v>0</v>
      </c>
      <c r="AV39" s="87">
        <f t="shared" si="14"/>
        <v>0</v>
      </c>
    </row>
    <row r="40" spans="1:48">
      <c r="A40" s="65">
        <v>550</v>
      </c>
      <c r="B40" s="43" t="s">
        <v>75</v>
      </c>
      <c r="C40" s="66" t="s">
        <v>76</v>
      </c>
      <c r="D40" s="67" t="s">
        <v>77</v>
      </c>
      <c r="E40" s="68">
        <v>61</v>
      </c>
      <c r="F40" s="69"/>
      <c r="G40" s="69"/>
      <c r="H40" s="69">
        <f>_xlfn.IFNA(VLOOKUP(A40,'[1]18-19 Full Day Approved'!$B$2:$D$37,3,FALSE),0)</f>
        <v>0</v>
      </c>
      <c r="I40" s="70">
        <f t="shared" si="0"/>
        <v>0</v>
      </c>
      <c r="J40" s="71"/>
      <c r="K40" s="70">
        <f t="shared" si="15"/>
        <v>61</v>
      </c>
      <c r="L40" s="72">
        <f>VLOOKUP(A40,'[1]2018 ECARE Expansion Slots'!$A$1:$K$180,10,FALSE)</f>
        <v>0</v>
      </c>
      <c r="M40" s="73"/>
      <c r="N40" s="72">
        <f t="shared" si="1"/>
        <v>0</v>
      </c>
      <c r="O40" s="73"/>
      <c r="P40" s="73"/>
      <c r="Q40" s="72">
        <f t="shared" si="2"/>
        <v>0</v>
      </c>
      <c r="R40" s="74">
        <v>0</v>
      </c>
      <c r="S40" s="75"/>
      <c r="T40" s="74">
        <f t="shared" si="3"/>
        <v>0</v>
      </c>
      <c r="U40" s="75"/>
      <c r="V40" s="75"/>
      <c r="W40" s="74">
        <f t="shared" si="4"/>
        <v>0</v>
      </c>
      <c r="X40" s="74">
        <f t="shared" si="5"/>
        <v>0</v>
      </c>
      <c r="Y40" s="76">
        <f>VLOOKUP(A40,'[1]2018 ECARE Expansion Slots'!$A$1:$K$180,11,FALSE)</f>
        <v>10</v>
      </c>
      <c r="Z40" s="77"/>
      <c r="AA40" s="76">
        <f t="shared" si="6"/>
        <v>10</v>
      </c>
      <c r="AB40" s="77"/>
      <c r="AC40" s="77"/>
      <c r="AD40" s="76">
        <f t="shared" si="7"/>
        <v>10</v>
      </c>
      <c r="AE40" s="70">
        <f t="shared" si="8"/>
        <v>10</v>
      </c>
      <c r="AF40" s="78">
        <f t="shared" si="16"/>
        <v>61</v>
      </c>
      <c r="AG40" s="78">
        <f t="shared" si="9"/>
        <v>0</v>
      </c>
      <c r="AH40" s="78">
        <f t="shared" si="10"/>
        <v>10</v>
      </c>
      <c r="AI40" s="79"/>
      <c r="AJ40" s="80"/>
      <c r="AK40" s="81"/>
      <c r="AL40" s="81"/>
      <c r="AM40" s="81"/>
      <c r="AN40" s="82">
        <f t="shared" si="17"/>
        <v>61</v>
      </c>
      <c r="AO40" s="83">
        <f t="shared" si="18"/>
        <v>0</v>
      </c>
      <c r="AP40" s="83">
        <f t="shared" si="11"/>
        <v>10</v>
      </c>
      <c r="AQ40" s="84"/>
      <c r="AR40" s="85"/>
      <c r="AS40" s="86"/>
      <c r="AT40" s="83">
        <f t="shared" si="12"/>
        <v>0</v>
      </c>
      <c r="AU40" s="82">
        <f t="shared" si="13"/>
        <v>0</v>
      </c>
      <c r="AV40" s="87">
        <f t="shared" si="14"/>
        <v>0</v>
      </c>
    </row>
    <row r="41" spans="1:48">
      <c r="A41" s="65">
        <v>560</v>
      </c>
      <c r="B41" s="43" t="s">
        <v>78</v>
      </c>
      <c r="C41" s="66" t="s">
        <v>76</v>
      </c>
      <c r="D41" s="67" t="s">
        <v>79</v>
      </c>
      <c r="E41" s="68">
        <v>20</v>
      </c>
      <c r="F41" s="69"/>
      <c r="G41" s="69"/>
      <c r="H41" s="69">
        <f>_xlfn.IFNA(VLOOKUP(A41,'[1]18-19 Full Day Approved'!$B$2:$D$37,3,FALSE),0)</f>
        <v>0</v>
      </c>
      <c r="I41" s="70">
        <f t="shared" si="0"/>
        <v>0</v>
      </c>
      <c r="J41" s="71"/>
      <c r="K41" s="70">
        <f t="shared" si="15"/>
        <v>20</v>
      </c>
      <c r="L41" s="72">
        <f>VLOOKUP(A41,'[1]2018 ECARE Expansion Slots'!$A$1:$K$180,10,FALSE)</f>
        <v>0</v>
      </c>
      <c r="M41" s="73"/>
      <c r="N41" s="72">
        <f t="shared" si="1"/>
        <v>0</v>
      </c>
      <c r="O41" s="73"/>
      <c r="P41" s="73"/>
      <c r="Q41" s="72">
        <f t="shared" si="2"/>
        <v>0</v>
      </c>
      <c r="R41" s="74">
        <v>0</v>
      </c>
      <c r="S41" s="75"/>
      <c r="T41" s="74">
        <f t="shared" si="3"/>
        <v>0</v>
      </c>
      <c r="U41" s="75"/>
      <c r="V41" s="75"/>
      <c r="W41" s="74">
        <f t="shared" si="4"/>
        <v>0</v>
      </c>
      <c r="X41" s="74">
        <f t="shared" si="5"/>
        <v>0</v>
      </c>
      <c r="Y41" s="76">
        <f>VLOOKUP(A41,'[1]2018 ECARE Expansion Slots'!$A$1:$K$180,11,FALSE)</f>
        <v>12</v>
      </c>
      <c r="Z41" s="77"/>
      <c r="AA41" s="76">
        <f t="shared" si="6"/>
        <v>12</v>
      </c>
      <c r="AB41" s="77"/>
      <c r="AC41" s="77"/>
      <c r="AD41" s="76">
        <f t="shared" si="7"/>
        <v>12</v>
      </c>
      <c r="AE41" s="70">
        <f t="shared" si="8"/>
        <v>12</v>
      </c>
      <c r="AF41" s="78">
        <f t="shared" si="16"/>
        <v>20</v>
      </c>
      <c r="AG41" s="78">
        <f t="shared" si="9"/>
        <v>0</v>
      </c>
      <c r="AH41" s="78">
        <f t="shared" si="10"/>
        <v>12</v>
      </c>
      <c r="AI41" s="79"/>
      <c r="AJ41" s="80"/>
      <c r="AK41" s="81"/>
      <c r="AL41" s="81"/>
      <c r="AM41" s="81"/>
      <c r="AN41" s="82">
        <f t="shared" si="17"/>
        <v>20</v>
      </c>
      <c r="AO41" s="83">
        <f t="shared" si="18"/>
        <v>0</v>
      </c>
      <c r="AP41" s="83">
        <f t="shared" si="11"/>
        <v>12</v>
      </c>
      <c r="AQ41" s="84"/>
      <c r="AR41" s="85"/>
      <c r="AS41" s="86"/>
      <c r="AT41" s="83">
        <f t="shared" si="12"/>
        <v>0</v>
      </c>
      <c r="AU41" s="82">
        <f t="shared" si="13"/>
        <v>0</v>
      </c>
      <c r="AV41" s="87">
        <f t="shared" si="14"/>
        <v>0</v>
      </c>
    </row>
    <row r="42" spans="1:48">
      <c r="A42" s="65">
        <v>580</v>
      </c>
      <c r="B42" s="43" t="s">
        <v>80</v>
      </c>
      <c r="C42" s="66" t="s">
        <v>76</v>
      </c>
      <c r="D42" s="67" t="s">
        <v>81</v>
      </c>
      <c r="E42" s="68">
        <v>8</v>
      </c>
      <c r="F42" s="69"/>
      <c r="G42" s="69"/>
      <c r="H42" s="69">
        <f>_xlfn.IFNA(VLOOKUP(A42,'[1]18-19 Full Day Approved'!$B$2:$D$37,3,FALSE),0)</f>
        <v>0</v>
      </c>
      <c r="I42" s="70">
        <f t="shared" si="0"/>
        <v>0</v>
      </c>
      <c r="J42" s="71"/>
      <c r="K42" s="70">
        <f t="shared" si="15"/>
        <v>8</v>
      </c>
      <c r="L42" s="89"/>
      <c r="M42" s="90"/>
      <c r="N42" s="89">
        <f t="shared" si="1"/>
        <v>0</v>
      </c>
      <c r="O42" s="90"/>
      <c r="P42" s="90"/>
      <c r="Q42" s="89">
        <f t="shared" si="2"/>
        <v>0</v>
      </c>
      <c r="R42" s="89"/>
      <c r="S42" s="90"/>
      <c r="T42" s="89">
        <f t="shared" si="3"/>
        <v>0</v>
      </c>
      <c r="U42" s="90"/>
      <c r="V42" s="90"/>
      <c r="W42" s="89">
        <f t="shared" si="4"/>
        <v>0</v>
      </c>
      <c r="X42" s="89">
        <f t="shared" si="5"/>
        <v>0</v>
      </c>
      <c r="Y42" s="89"/>
      <c r="Z42" s="90"/>
      <c r="AA42" s="89">
        <f t="shared" si="6"/>
        <v>0</v>
      </c>
      <c r="AB42" s="90"/>
      <c r="AC42" s="90"/>
      <c r="AD42" s="89">
        <f t="shared" si="7"/>
        <v>0</v>
      </c>
      <c r="AE42" s="70">
        <f t="shared" si="8"/>
        <v>0</v>
      </c>
      <c r="AF42" s="78">
        <f t="shared" si="16"/>
        <v>8</v>
      </c>
      <c r="AG42" s="78">
        <f t="shared" si="9"/>
        <v>0</v>
      </c>
      <c r="AH42" s="78">
        <f t="shared" si="10"/>
        <v>0</v>
      </c>
      <c r="AI42" s="79"/>
      <c r="AJ42" s="80"/>
      <c r="AK42" s="81"/>
      <c r="AL42" s="81"/>
      <c r="AM42" s="81"/>
      <c r="AN42" s="82">
        <f t="shared" si="17"/>
        <v>8</v>
      </c>
      <c r="AO42" s="83">
        <f t="shared" si="18"/>
        <v>0</v>
      </c>
      <c r="AP42" s="83">
        <f t="shared" si="11"/>
        <v>0</v>
      </c>
      <c r="AQ42" s="84"/>
      <c r="AR42" s="85"/>
      <c r="AS42" s="86"/>
      <c r="AT42" s="83">
        <f t="shared" si="12"/>
        <v>0</v>
      </c>
      <c r="AU42" s="82">
        <f t="shared" si="13"/>
        <v>0</v>
      </c>
      <c r="AV42" s="87">
        <f t="shared" si="14"/>
        <v>0</v>
      </c>
    </row>
    <row r="43" spans="1:48">
      <c r="A43" s="65">
        <v>640</v>
      </c>
      <c r="B43" s="43" t="s">
        <v>82</v>
      </c>
      <c r="C43" s="66" t="s">
        <v>83</v>
      </c>
      <c r="D43" s="67" t="s">
        <v>84</v>
      </c>
      <c r="E43" s="68">
        <v>10</v>
      </c>
      <c r="F43" s="69"/>
      <c r="G43" s="69"/>
      <c r="H43" s="69">
        <f>_xlfn.IFNA(VLOOKUP(A43,'[1]18-19 Full Day Approved'!$B$2:$D$37,3,FALSE),0)</f>
        <v>5</v>
      </c>
      <c r="I43" s="70">
        <f t="shared" si="0"/>
        <v>10</v>
      </c>
      <c r="J43" s="71"/>
      <c r="K43" s="70">
        <f t="shared" si="15"/>
        <v>0</v>
      </c>
      <c r="L43" s="72">
        <f>VLOOKUP(A43,'[1]2018 ECARE Expansion Slots'!$A$1:$K$180,10,FALSE)</f>
        <v>0</v>
      </c>
      <c r="M43" s="73"/>
      <c r="N43" s="72">
        <f t="shared" si="1"/>
        <v>0</v>
      </c>
      <c r="O43" s="73"/>
      <c r="P43" s="73"/>
      <c r="Q43" s="72">
        <f t="shared" si="2"/>
        <v>0</v>
      </c>
      <c r="R43" s="74">
        <v>22</v>
      </c>
      <c r="S43" s="75"/>
      <c r="T43" s="74">
        <f t="shared" si="3"/>
        <v>22</v>
      </c>
      <c r="U43" s="75"/>
      <c r="V43" s="75"/>
      <c r="W43" s="74">
        <f t="shared" si="4"/>
        <v>22</v>
      </c>
      <c r="X43" s="74">
        <f t="shared" si="5"/>
        <v>11</v>
      </c>
      <c r="Y43" s="76">
        <f>VLOOKUP(A43,'[1]2018 ECARE Expansion Slots'!$A$1:$K$180,11,FALSE)</f>
        <v>14</v>
      </c>
      <c r="Z43" s="77"/>
      <c r="AA43" s="76">
        <f t="shared" si="6"/>
        <v>14</v>
      </c>
      <c r="AB43" s="77"/>
      <c r="AC43" s="77"/>
      <c r="AD43" s="76">
        <f t="shared" si="7"/>
        <v>14</v>
      </c>
      <c r="AE43" s="70">
        <f t="shared" si="8"/>
        <v>36</v>
      </c>
      <c r="AF43" s="78">
        <f t="shared" si="16"/>
        <v>0</v>
      </c>
      <c r="AG43" s="78">
        <f t="shared" si="9"/>
        <v>16</v>
      </c>
      <c r="AH43" s="78">
        <f t="shared" si="10"/>
        <v>14</v>
      </c>
      <c r="AI43" s="79"/>
      <c r="AJ43" s="80"/>
      <c r="AK43" s="81"/>
      <c r="AL43" s="81"/>
      <c r="AM43" s="81"/>
      <c r="AN43" s="82">
        <f t="shared" si="17"/>
        <v>0</v>
      </c>
      <c r="AO43" s="83">
        <f t="shared" si="18"/>
        <v>32</v>
      </c>
      <c r="AP43" s="83">
        <f t="shared" si="11"/>
        <v>14</v>
      </c>
      <c r="AQ43" s="84"/>
      <c r="AR43" s="85"/>
      <c r="AS43" s="86"/>
      <c r="AT43" s="83">
        <f t="shared" si="12"/>
        <v>0</v>
      </c>
      <c r="AU43" s="82">
        <f t="shared" si="13"/>
        <v>0</v>
      </c>
      <c r="AV43" s="87">
        <f t="shared" si="14"/>
        <v>0</v>
      </c>
    </row>
    <row r="44" spans="1:48">
      <c r="A44" s="65">
        <v>740</v>
      </c>
      <c r="B44" s="43" t="s">
        <v>85</v>
      </c>
      <c r="C44" s="66" t="s">
        <v>83</v>
      </c>
      <c r="D44" s="67" t="s">
        <v>86</v>
      </c>
      <c r="E44" s="68">
        <v>15</v>
      </c>
      <c r="F44" s="69"/>
      <c r="G44" s="69"/>
      <c r="H44" s="69">
        <f>_xlfn.IFNA(VLOOKUP(A44,'[1]18-19 Full Day Approved'!$B$2:$D$37,3,FALSE),0)</f>
        <v>0</v>
      </c>
      <c r="I44" s="70">
        <f t="shared" si="0"/>
        <v>0</v>
      </c>
      <c r="J44" s="71"/>
      <c r="K44" s="70">
        <f t="shared" si="15"/>
        <v>15</v>
      </c>
      <c r="L44" s="72">
        <f>VLOOKUP(A44,'[1]2018 ECARE Expansion Slots'!$A$1:$K$180,10,FALSE)</f>
        <v>0</v>
      </c>
      <c r="M44" s="73"/>
      <c r="N44" s="72">
        <f t="shared" si="1"/>
        <v>0</v>
      </c>
      <c r="O44" s="73"/>
      <c r="P44" s="73"/>
      <c r="Q44" s="72">
        <f t="shared" si="2"/>
        <v>0</v>
      </c>
      <c r="R44" s="74">
        <v>0</v>
      </c>
      <c r="S44" s="75"/>
      <c r="T44" s="74">
        <f t="shared" si="3"/>
        <v>0</v>
      </c>
      <c r="U44" s="75"/>
      <c r="V44" s="75"/>
      <c r="W44" s="74">
        <f t="shared" si="4"/>
        <v>0</v>
      </c>
      <c r="X44" s="74">
        <f t="shared" si="5"/>
        <v>0</v>
      </c>
      <c r="Y44" s="76">
        <f>VLOOKUP(A44,'[1]2018 ECARE Expansion Slots'!$A$1:$K$180,11,FALSE)</f>
        <v>7</v>
      </c>
      <c r="Z44" s="77"/>
      <c r="AA44" s="76">
        <f t="shared" si="6"/>
        <v>7</v>
      </c>
      <c r="AB44" s="77"/>
      <c r="AC44" s="77"/>
      <c r="AD44" s="76">
        <f t="shared" si="7"/>
        <v>7</v>
      </c>
      <c r="AE44" s="70">
        <f t="shared" si="8"/>
        <v>7</v>
      </c>
      <c r="AF44" s="78">
        <f t="shared" si="16"/>
        <v>15</v>
      </c>
      <c r="AG44" s="78">
        <f t="shared" si="9"/>
        <v>0</v>
      </c>
      <c r="AH44" s="78">
        <f t="shared" si="10"/>
        <v>7</v>
      </c>
      <c r="AI44" s="79"/>
      <c r="AJ44" s="80"/>
      <c r="AK44" s="81"/>
      <c r="AL44" s="81"/>
      <c r="AM44" s="81"/>
      <c r="AN44" s="82">
        <f t="shared" si="17"/>
        <v>15</v>
      </c>
      <c r="AO44" s="83">
        <f t="shared" si="18"/>
        <v>0</v>
      </c>
      <c r="AP44" s="83">
        <f t="shared" si="11"/>
        <v>7</v>
      </c>
      <c r="AQ44" s="84"/>
      <c r="AR44" s="85"/>
      <c r="AS44" s="88"/>
      <c r="AT44" s="83">
        <f t="shared" si="12"/>
        <v>0</v>
      </c>
      <c r="AU44" s="82">
        <f t="shared" si="13"/>
        <v>0</v>
      </c>
      <c r="AV44" s="87">
        <f t="shared" si="14"/>
        <v>0</v>
      </c>
    </row>
    <row r="45" spans="1:48">
      <c r="A45" s="65">
        <v>770</v>
      </c>
      <c r="B45" s="43" t="s">
        <v>87</v>
      </c>
      <c r="C45" s="66" t="s">
        <v>88</v>
      </c>
      <c r="D45" s="99" t="s">
        <v>89</v>
      </c>
      <c r="E45" s="68">
        <v>29</v>
      </c>
      <c r="F45" s="69"/>
      <c r="G45" s="69"/>
      <c r="H45" s="69">
        <f>_xlfn.IFNA(VLOOKUP(A45,'[1]18-19 Full Day Approved'!$B$2:$D$37,3,FALSE),0)</f>
        <v>22</v>
      </c>
      <c r="I45" s="70">
        <f t="shared" si="0"/>
        <v>44</v>
      </c>
      <c r="J45" s="71"/>
      <c r="K45" s="70">
        <f t="shared" si="15"/>
        <v>-15</v>
      </c>
      <c r="L45" s="72">
        <f>VLOOKUP(A45,'[1]2018 ECARE Expansion Slots'!$A$1:$K$180,10,FALSE)</f>
        <v>0</v>
      </c>
      <c r="M45" s="73"/>
      <c r="N45" s="72">
        <f t="shared" si="1"/>
        <v>0</v>
      </c>
      <c r="O45" s="73"/>
      <c r="P45" s="73"/>
      <c r="Q45" s="72">
        <f t="shared" si="2"/>
        <v>0</v>
      </c>
      <c r="R45" s="74">
        <v>16</v>
      </c>
      <c r="S45" s="75"/>
      <c r="T45" s="74">
        <f t="shared" si="3"/>
        <v>16</v>
      </c>
      <c r="U45" s="75"/>
      <c r="V45" s="75"/>
      <c r="W45" s="74">
        <f t="shared" si="4"/>
        <v>16</v>
      </c>
      <c r="X45" s="74">
        <f t="shared" si="5"/>
        <v>8</v>
      </c>
      <c r="Y45" s="76">
        <f>VLOOKUP(A45,'[1]2018 ECARE Expansion Slots'!$A$1:$K$180,11,FALSE)</f>
        <v>0</v>
      </c>
      <c r="Z45" s="77"/>
      <c r="AA45" s="76">
        <f t="shared" si="6"/>
        <v>0</v>
      </c>
      <c r="AB45" s="77"/>
      <c r="AC45" s="77"/>
      <c r="AD45" s="76">
        <f t="shared" si="7"/>
        <v>0</v>
      </c>
      <c r="AE45" s="70">
        <f t="shared" si="8"/>
        <v>16</v>
      </c>
      <c r="AF45" s="78">
        <f t="shared" si="16"/>
        <v>-15</v>
      </c>
      <c r="AG45" s="78">
        <f t="shared" si="9"/>
        <v>30</v>
      </c>
      <c r="AH45" s="78">
        <f t="shared" si="10"/>
        <v>0</v>
      </c>
      <c r="AI45" s="79"/>
      <c r="AJ45" s="80"/>
      <c r="AK45" s="81"/>
      <c r="AL45" s="81"/>
      <c r="AM45" s="81"/>
      <c r="AN45" s="82">
        <f t="shared" si="17"/>
        <v>-15</v>
      </c>
      <c r="AO45" s="83">
        <f t="shared" si="18"/>
        <v>60</v>
      </c>
      <c r="AP45" s="83">
        <f t="shared" si="11"/>
        <v>0</v>
      </c>
      <c r="AQ45" s="84"/>
      <c r="AR45" s="85"/>
      <c r="AS45" s="86"/>
      <c r="AT45" s="83">
        <f t="shared" si="12"/>
        <v>0</v>
      </c>
      <c r="AU45" s="82">
        <f t="shared" si="13"/>
        <v>0</v>
      </c>
      <c r="AV45" s="87">
        <f t="shared" si="14"/>
        <v>0</v>
      </c>
    </row>
    <row r="46" spans="1:48">
      <c r="A46" s="65">
        <v>860</v>
      </c>
      <c r="B46" s="43" t="s">
        <v>90</v>
      </c>
      <c r="C46" s="66" t="s">
        <v>91</v>
      </c>
      <c r="D46" s="67" t="s">
        <v>92</v>
      </c>
      <c r="E46" s="68">
        <v>17</v>
      </c>
      <c r="F46" s="69"/>
      <c r="G46" s="69"/>
      <c r="H46" s="69">
        <f>_xlfn.IFNA(VLOOKUP(A46,'[1]18-19 Full Day Approved'!$B$2:$D$37,3,FALSE),0)</f>
        <v>0</v>
      </c>
      <c r="I46" s="70">
        <f t="shared" si="0"/>
        <v>0</v>
      </c>
      <c r="J46" s="71"/>
      <c r="K46" s="70">
        <f t="shared" si="15"/>
        <v>17</v>
      </c>
      <c r="L46" s="72">
        <f>VLOOKUP(A46,'[1]2018 ECARE Expansion Slots'!$A$1:$K$180,10,FALSE)</f>
        <v>0</v>
      </c>
      <c r="M46" s="73"/>
      <c r="N46" s="72">
        <f t="shared" si="1"/>
        <v>0</v>
      </c>
      <c r="O46" s="73"/>
      <c r="P46" s="73"/>
      <c r="Q46" s="72">
        <f t="shared" si="2"/>
        <v>0</v>
      </c>
      <c r="R46" s="74">
        <v>0</v>
      </c>
      <c r="S46" s="75"/>
      <c r="T46" s="74">
        <f t="shared" si="3"/>
        <v>0</v>
      </c>
      <c r="U46" s="75"/>
      <c r="V46" s="75"/>
      <c r="W46" s="74">
        <f t="shared" si="4"/>
        <v>0</v>
      </c>
      <c r="X46" s="74">
        <f t="shared" si="5"/>
        <v>0</v>
      </c>
      <c r="Y46" s="76">
        <f>VLOOKUP(A46,'[1]2018 ECARE Expansion Slots'!$A$1:$K$180,11,FALSE)</f>
        <v>7</v>
      </c>
      <c r="Z46" s="77"/>
      <c r="AA46" s="76">
        <f t="shared" si="6"/>
        <v>7</v>
      </c>
      <c r="AB46" s="77"/>
      <c r="AC46" s="77"/>
      <c r="AD46" s="76">
        <f t="shared" si="7"/>
        <v>7</v>
      </c>
      <c r="AE46" s="70">
        <f t="shared" si="8"/>
        <v>7</v>
      </c>
      <c r="AF46" s="78">
        <f t="shared" si="16"/>
        <v>17</v>
      </c>
      <c r="AG46" s="78">
        <f t="shared" si="9"/>
        <v>0</v>
      </c>
      <c r="AH46" s="78">
        <f t="shared" si="10"/>
        <v>7</v>
      </c>
      <c r="AI46" s="79"/>
      <c r="AJ46" s="80"/>
      <c r="AK46" s="81"/>
      <c r="AL46" s="81"/>
      <c r="AM46" s="81"/>
      <c r="AN46" s="82">
        <f t="shared" si="17"/>
        <v>17</v>
      </c>
      <c r="AO46" s="83">
        <f t="shared" si="18"/>
        <v>0</v>
      </c>
      <c r="AP46" s="83">
        <f t="shared" si="11"/>
        <v>7</v>
      </c>
      <c r="AQ46" s="84"/>
      <c r="AR46" s="85"/>
      <c r="AS46" s="86"/>
      <c r="AT46" s="83">
        <f t="shared" si="12"/>
        <v>0</v>
      </c>
      <c r="AU46" s="82">
        <f t="shared" si="13"/>
        <v>0</v>
      </c>
      <c r="AV46" s="87">
        <f t="shared" si="14"/>
        <v>0</v>
      </c>
    </row>
    <row r="47" spans="1:48">
      <c r="A47" s="65">
        <v>870</v>
      </c>
      <c r="B47" s="43" t="s">
        <v>93</v>
      </c>
      <c r="C47" s="66" t="s">
        <v>94</v>
      </c>
      <c r="D47" s="67" t="s">
        <v>95</v>
      </c>
      <c r="E47" s="68">
        <v>203</v>
      </c>
      <c r="F47" s="69"/>
      <c r="G47" s="69"/>
      <c r="H47" s="69">
        <f>_xlfn.IFNA(VLOOKUP(A47,'[1]18-19 Full Day Approved'!$B$2:$D$37,3,FALSE),0)</f>
        <v>0</v>
      </c>
      <c r="I47" s="70">
        <f t="shared" si="0"/>
        <v>0</v>
      </c>
      <c r="J47" s="71"/>
      <c r="K47" s="70">
        <f t="shared" si="15"/>
        <v>203</v>
      </c>
      <c r="L47" s="72">
        <f>VLOOKUP(A47,'[1]2018 ECARE Expansion Slots'!$A$1:$K$180,10,FALSE)</f>
        <v>0</v>
      </c>
      <c r="M47" s="73"/>
      <c r="N47" s="72">
        <f t="shared" si="1"/>
        <v>0</v>
      </c>
      <c r="O47" s="73"/>
      <c r="P47" s="73"/>
      <c r="Q47" s="72">
        <f t="shared" si="2"/>
        <v>0</v>
      </c>
      <c r="R47" s="74">
        <v>0</v>
      </c>
      <c r="S47" s="75"/>
      <c r="T47" s="74">
        <f t="shared" si="3"/>
        <v>0</v>
      </c>
      <c r="U47" s="75"/>
      <c r="V47" s="75"/>
      <c r="W47" s="74">
        <f t="shared" si="4"/>
        <v>0</v>
      </c>
      <c r="X47" s="74">
        <f t="shared" si="5"/>
        <v>0</v>
      </c>
      <c r="Y47" s="76">
        <f>VLOOKUP(A47,'[1]2018 ECARE Expansion Slots'!$A$1:$K$180,11,FALSE)</f>
        <v>59</v>
      </c>
      <c r="Z47" s="77"/>
      <c r="AA47" s="76">
        <f t="shared" si="6"/>
        <v>59</v>
      </c>
      <c r="AB47" s="77"/>
      <c r="AC47" s="77"/>
      <c r="AD47" s="76">
        <f t="shared" si="7"/>
        <v>59</v>
      </c>
      <c r="AE47" s="70">
        <f t="shared" si="8"/>
        <v>59</v>
      </c>
      <c r="AF47" s="78">
        <f t="shared" si="16"/>
        <v>203</v>
      </c>
      <c r="AG47" s="78">
        <f t="shared" si="9"/>
        <v>0</v>
      </c>
      <c r="AH47" s="78">
        <f t="shared" si="10"/>
        <v>59</v>
      </c>
      <c r="AI47" s="79"/>
      <c r="AJ47" s="80"/>
      <c r="AK47" s="81"/>
      <c r="AL47" s="81"/>
      <c r="AM47" s="81"/>
      <c r="AN47" s="82">
        <f t="shared" si="17"/>
        <v>203</v>
      </c>
      <c r="AO47" s="83">
        <f t="shared" si="18"/>
        <v>0</v>
      </c>
      <c r="AP47" s="83">
        <f t="shared" si="11"/>
        <v>59</v>
      </c>
      <c r="AQ47" s="84"/>
      <c r="AR47" s="85"/>
      <c r="AS47" s="94"/>
      <c r="AT47" s="83">
        <f t="shared" si="12"/>
        <v>0</v>
      </c>
      <c r="AU47" s="82">
        <f t="shared" si="13"/>
        <v>0</v>
      </c>
      <c r="AV47" s="87">
        <f t="shared" si="14"/>
        <v>0</v>
      </c>
    </row>
    <row r="48" spans="1:48">
      <c r="A48" s="65">
        <v>880</v>
      </c>
      <c r="B48" s="43" t="s">
        <v>96</v>
      </c>
      <c r="C48" s="66" t="s">
        <v>97</v>
      </c>
      <c r="D48" s="67" t="s">
        <v>98</v>
      </c>
      <c r="E48" s="68">
        <v>4024</v>
      </c>
      <c r="F48" s="69"/>
      <c r="G48" s="69"/>
      <c r="H48" s="69">
        <f>_xlfn.IFNA(VLOOKUP(A48,'[1]18-19 Full Day Approved'!$B$2:$D$37,3,FALSE),0)</f>
        <v>0</v>
      </c>
      <c r="I48" s="70">
        <f t="shared" si="0"/>
        <v>0</v>
      </c>
      <c r="J48" s="71"/>
      <c r="K48" s="70">
        <f t="shared" si="15"/>
        <v>4024</v>
      </c>
      <c r="L48" s="72">
        <f>VLOOKUP(A48,'[1]2018 ECARE Expansion Slots'!$A$1:$K$180,10,FALSE)</f>
        <v>458</v>
      </c>
      <c r="M48" s="73">
        <v>318</v>
      </c>
      <c r="N48" s="72">
        <f t="shared" si="1"/>
        <v>318</v>
      </c>
      <c r="O48" s="73"/>
      <c r="P48" s="73"/>
      <c r="Q48" s="72">
        <f t="shared" si="2"/>
        <v>318</v>
      </c>
      <c r="R48" s="74">
        <v>238</v>
      </c>
      <c r="S48" s="75">
        <v>478</v>
      </c>
      <c r="T48" s="74">
        <f t="shared" si="3"/>
        <v>478</v>
      </c>
      <c r="U48" s="75"/>
      <c r="V48" s="75"/>
      <c r="W48" s="74">
        <f t="shared" si="4"/>
        <v>478</v>
      </c>
      <c r="X48" s="74">
        <f t="shared" si="5"/>
        <v>239</v>
      </c>
      <c r="Y48" s="76">
        <f>VLOOKUP(A48,'[1]2018 ECARE Expansion Slots'!$A$1:$K$180,11,FALSE)</f>
        <v>1700</v>
      </c>
      <c r="Z48" s="77">
        <v>1600</v>
      </c>
      <c r="AA48" s="76">
        <f t="shared" si="6"/>
        <v>1600</v>
      </c>
      <c r="AB48" s="77"/>
      <c r="AC48" s="77"/>
      <c r="AD48" s="76">
        <f t="shared" si="7"/>
        <v>1600</v>
      </c>
      <c r="AE48" s="70">
        <f t="shared" si="8"/>
        <v>2396</v>
      </c>
      <c r="AF48" s="78">
        <f t="shared" si="16"/>
        <v>4342</v>
      </c>
      <c r="AG48" s="78">
        <f t="shared" si="9"/>
        <v>239</v>
      </c>
      <c r="AH48" s="78">
        <f t="shared" si="10"/>
        <v>1600</v>
      </c>
      <c r="AI48" s="79"/>
      <c r="AJ48" s="80"/>
      <c r="AK48" s="81"/>
      <c r="AL48" s="81"/>
      <c r="AM48" s="81"/>
      <c r="AN48" s="82">
        <f t="shared" si="17"/>
        <v>4342</v>
      </c>
      <c r="AO48" s="83">
        <f t="shared" si="18"/>
        <v>478</v>
      </c>
      <c r="AP48" s="83">
        <f t="shared" si="11"/>
        <v>1600</v>
      </c>
      <c r="AQ48" s="84"/>
      <c r="AR48" s="85"/>
      <c r="AS48" s="86"/>
      <c r="AT48" s="83">
        <f t="shared" si="12"/>
        <v>0</v>
      </c>
      <c r="AU48" s="82">
        <f t="shared" si="13"/>
        <v>0</v>
      </c>
      <c r="AV48" s="87">
        <f t="shared" si="14"/>
        <v>0</v>
      </c>
    </row>
    <row r="49" spans="1:48">
      <c r="A49" s="65">
        <v>890</v>
      </c>
      <c r="B49" s="43" t="s">
        <v>99</v>
      </c>
      <c r="C49" s="66" t="s">
        <v>100</v>
      </c>
      <c r="D49" s="67" t="s">
        <v>101</v>
      </c>
      <c r="E49" s="68">
        <v>12</v>
      </c>
      <c r="F49" s="69"/>
      <c r="G49" s="69"/>
      <c r="H49" s="69">
        <f>_xlfn.IFNA(VLOOKUP(A49,'[1]18-19 Full Day Approved'!$B$2:$D$37,3,FALSE),0)</f>
        <v>0</v>
      </c>
      <c r="I49" s="70">
        <f t="shared" si="0"/>
        <v>0</v>
      </c>
      <c r="J49" s="71"/>
      <c r="K49" s="70">
        <f t="shared" si="15"/>
        <v>12</v>
      </c>
      <c r="L49" s="89"/>
      <c r="M49" s="90"/>
      <c r="N49" s="89">
        <f t="shared" si="1"/>
        <v>0</v>
      </c>
      <c r="O49" s="90"/>
      <c r="P49" s="90"/>
      <c r="Q49" s="89">
        <f t="shared" si="2"/>
        <v>0</v>
      </c>
      <c r="R49" s="89"/>
      <c r="S49" s="90"/>
      <c r="T49" s="89">
        <f t="shared" si="3"/>
        <v>0</v>
      </c>
      <c r="U49" s="90"/>
      <c r="V49" s="90"/>
      <c r="W49" s="89">
        <f t="shared" si="4"/>
        <v>0</v>
      </c>
      <c r="X49" s="89">
        <f t="shared" si="5"/>
        <v>0</v>
      </c>
      <c r="Y49" s="89"/>
      <c r="Z49" s="90"/>
      <c r="AA49" s="89">
        <f t="shared" si="6"/>
        <v>0</v>
      </c>
      <c r="AB49" s="90"/>
      <c r="AC49" s="90"/>
      <c r="AD49" s="89">
        <f t="shared" si="7"/>
        <v>0</v>
      </c>
      <c r="AE49" s="70">
        <f t="shared" si="8"/>
        <v>0</v>
      </c>
      <c r="AF49" s="78">
        <f t="shared" si="16"/>
        <v>12</v>
      </c>
      <c r="AG49" s="78">
        <f t="shared" si="9"/>
        <v>0</v>
      </c>
      <c r="AH49" s="78">
        <f t="shared" si="10"/>
        <v>0</v>
      </c>
      <c r="AI49" s="79"/>
      <c r="AJ49" s="80"/>
      <c r="AK49" s="81"/>
      <c r="AL49" s="81"/>
      <c r="AM49" s="81"/>
      <c r="AN49" s="82">
        <f t="shared" si="17"/>
        <v>12</v>
      </c>
      <c r="AO49" s="83">
        <f t="shared" si="18"/>
        <v>0</v>
      </c>
      <c r="AP49" s="83">
        <f t="shared" si="11"/>
        <v>0</v>
      </c>
      <c r="AQ49" s="84"/>
      <c r="AR49" s="85"/>
      <c r="AS49" s="93"/>
      <c r="AT49" s="83">
        <f t="shared" si="12"/>
        <v>0</v>
      </c>
      <c r="AU49" s="82">
        <f t="shared" si="13"/>
        <v>0</v>
      </c>
      <c r="AV49" s="87">
        <f t="shared" si="14"/>
        <v>0</v>
      </c>
    </row>
    <row r="50" spans="1:48">
      <c r="A50" s="95">
        <v>900</v>
      </c>
      <c r="B50" s="96" t="s">
        <v>102</v>
      </c>
      <c r="C50" s="97" t="s">
        <v>103</v>
      </c>
      <c r="D50" s="98" t="s">
        <v>104</v>
      </c>
      <c r="E50" s="68">
        <v>223</v>
      </c>
      <c r="F50" s="69"/>
      <c r="G50" s="69"/>
      <c r="H50" s="69">
        <f>_xlfn.IFNA(VLOOKUP(A50,'[1]18-19 Full Day Approved'!$B$2:$D$37,3,FALSE),0)</f>
        <v>0</v>
      </c>
      <c r="I50" s="70">
        <f t="shared" si="0"/>
        <v>0</v>
      </c>
      <c r="J50" s="71"/>
      <c r="K50" s="70">
        <f t="shared" si="15"/>
        <v>223</v>
      </c>
      <c r="L50" s="72">
        <f>VLOOKUP(A50,'[1]2018 ECARE Expansion Slots'!$A$1:$K$180,10,FALSE)</f>
        <v>56</v>
      </c>
      <c r="M50" s="73"/>
      <c r="N50" s="72">
        <f>IF(ISBLANK(M50),L50,M50)</f>
        <v>56</v>
      </c>
      <c r="O50" s="73"/>
      <c r="P50" s="73"/>
      <c r="Q50" s="72">
        <f t="shared" si="2"/>
        <v>56</v>
      </c>
      <c r="R50" s="74">
        <v>0</v>
      </c>
      <c r="S50" s="75"/>
      <c r="T50" s="74">
        <f t="shared" si="3"/>
        <v>0</v>
      </c>
      <c r="U50" s="75"/>
      <c r="V50" s="75"/>
      <c r="W50" s="74">
        <f t="shared" si="4"/>
        <v>0</v>
      </c>
      <c r="X50" s="74">
        <f t="shared" si="5"/>
        <v>0</v>
      </c>
      <c r="Y50" s="76">
        <f>VLOOKUP(A50,'[1]2018 ECARE Expansion Slots'!$A$1:$K$180,11,FALSE)</f>
        <v>0</v>
      </c>
      <c r="Z50" s="77"/>
      <c r="AA50" s="76">
        <f t="shared" si="6"/>
        <v>0</v>
      </c>
      <c r="AB50" s="77"/>
      <c r="AC50" s="77"/>
      <c r="AD50" s="76">
        <f t="shared" si="7"/>
        <v>0</v>
      </c>
      <c r="AE50" s="70">
        <f t="shared" si="8"/>
        <v>56</v>
      </c>
      <c r="AF50" s="78">
        <f t="shared" si="16"/>
        <v>279</v>
      </c>
      <c r="AG50" s="78">
        <f t="shared" si="9"/>
        <v>0</v>
      </c>
      <c r="AH50" s="78">
        <f t="shared" si="10"/>
        <v>0</v>
      </c>
      <c r="AI50" s="79"/>
      <c r="AJ50" s="80"/>
      <c r="AK50" s="81"/>
      <c r="AL50" s="81"/>
      <c r="AM50" s="81"/>
      <c r="AN50" s="82">
        <f t="shared" si="17"/>
        <v>279</v>
      </c>
      <c r="AO50" s="83">
        <f t="shared" si="18"/>
        <v>0</v>
      </c>
      <c r="AP50" s="83">
        <f t="shared" si="11"/>
        <v>0</v>
      </c>
      <c r="AQ50" s="84"/>
      <c r="AR50" s="85"/>
      <c r="AS50" s="86"/>
      <c r="AT50" s="83">
        <f t="shared" si="12"/>
        <v>0</v>
      </c>
      <c r="AU50" s="82">
        <f t="shared" si="13"/>
        <v>0</v>
      </c>
      <c r="AV50" s="87">
        <f t="shared" si="14"/>
        <v>0</v>
      </c>
    </row>
    <row r="51" spans="1:48" ht="15.75" customHeight="1">
      <c r="A51" s="65">
        <v>910</v>
      </c>
      <c r="B51" s="43" t="s">
        <v>105</v>
      </c>
      <c r="C51" s="66" t="s">
        <v>106</v>
      </c>
      <c r="D51" s="67" t="s">
        <v>107</v>
      </c>
      <c r="E51" s="68">
        <v>120</v>
      </c>
      <c r="F51" s="69"/>
      <c r="G51" s="69"/>
      <c r="H51" s="69">
        <f>_xlfn.IFNA(VLOOKUP(A51,'[1]18-19 Full Day Approved'!$B$2:$D$37,3,FALSE),0)</f>
        <v>15</v>
      </c>
      <c r="I51" s="70">
        <f t="shared" si="0"/>
        <v>30</v>
      </c>
      <c r="J51" s="71"/>
      <c r="K51" s="70">
        <f t="shared" si="15"/>
        <v>90</v>
      </c>
      <c r="L51" s="72">
        <f>VLOOKUP(A51,'[1]2018 ECARE Expansion Slots'!$A$1:$K$180,10,FALSE)</f>
        <v>10</v>
      </c>
      <c r="M51" s="73"/>
      <c r="N51" s="72">
        <f t="shared" si="1"/>
        <v>10</v>
      </c>
      <c r="O51" s="73"/>
      <c r="P51" s="73"/>
      <c r="Q51" s="72">
        <f t="shared" si="2"/>
        <v>10</v>
      </c>
      <c r="R51" s="74">
        <v>94</v>
      </c>
      <c r="S51" s="75"/>
      <c r="T51" s="74">
        <f t="shared" si="3"/>
        <v>94</v>
      </c>
      <c r="U51" s="75"/>
      <c r="V51" s="75"/>
      <c r="W51" s="74">
        <f t="shared" si="4"/>
        <v>94</v>
      </c>
      <c r="X51" s="74">
        <f t="shared" si="5"/>
        <v>47</v>
      </c>
      <c r="Y51" s="76">
        <f>VLOOKUP(A51,'[1]2018 ECARE Expansion Slots'!$A$1:$K$180,11,FALSE)</f>
        <v>20</v>
      </c>
      <c r="Z51" s="77"/>
      <c r="AA51" s="76">
        <f t="shared" si="6"/>
        <v>20</v>
      </c>
      <c r="AB51" s="77"/>
      <c r="AC51" s="77"/>
      <c r="AD51" s="76">
        <f t="shared" si="7"/>
        <v>20</v>
      </c>
      <c r="AE51" s="70">
        <f t="shared" si="8"/>
        <v>124</v>
      </c>
      <c r="AF51" s="78">
        <f t="shared" si="16"/>
        <v>100</v>
      </c>
      <c r="AG51" s="78">
        <f t="shared" si="9"/>
        <v>62</v>
      </c>
      <c r="AH51" s="78">
        <f t="shared" si="10"/>
        <v>20</v>
      </c>
      <c r="AI51" s="79"/>
      <c r="AJ51" s="80"/>
      <c r="AK51" s="81"/>
      <c r="AL51" s="81"/>
      <c r="AM51" s="81"/>
      <c r="AN51" s="82">
        <f t="shared" si="17"/>
        <v>100</v>
      </c>
      <c r="AO51" s="83">
        <f t="shared" si="18"/>
        <v>124</v>
      </c>
      <c r="AP51" s="83">
        <f t="shared" si="11"/>
        <v>20</v>
      </c>
      <c r="AQ51" s="84"/>
      <c r="AR51" s="85"/>
      <c r="AS51" s="100"/>
      <c r="AT51" s="83">
        <f t="shared" si="12"/>
        <v>0</v>
      </c>
      <c r="AU51" s="82">
        <f t="shared" si="13"/>
        <v>0</v>
      </c>
      <c r="AV51" s="87">
        <f t="shared" si="14"/>
        <v>0</v>
      </c>
    </row>
    <row r="52" spans="1:48">
      <c r="A52" s="65">
        <v>920</v>
      </c>
      <c r="B52" s="43" t="s">
        <v>108</v>
      </c>
      <c r="C52" s="66" t="s">
        <v>109</v>
      </c>
      <c r="D52" s="91" t="s">
        <v>477</v>
      </c>
      <c r="E52" s="68">
        <v>21</v>
      </c>
      <c r="F52" s="69"/>
      <c r="G52" s="69"/>
      <c r="H52" s="69">
        <f>_xlfn.IFNA(VLOOKUP(A52,'[1]18-19 Full Day Approved'!$B$2:$D$37,3,FALSE),0)</f>
        <v>0</v>
      </c>
      <c r="I52" s="70">
        <f t="shared" si="0"/>
        <v>0</v>
      </c>
      <c r="J52" s="71"/>
      <c r="K52" s="70">
        <f t="shared" si="15"/>
        <v>21</v>
      </c>
      <c r="L52" s="72">
        <f>VLOOKUP(A52,'[1]2018 ECARE Expansion Slots'!$A$1:$K$180,10,FALSE)</f>
        <v>0</v>
      </c>
      <c r="M52" s="73"/>
      <c r="N52" s="72">
        <f t="shared" si="1"/>
        <v>0</v>
      </c>
      <c r="O52" s="73"/>
      <c r="P52" s="73"/>
      <c r="Q52" s="72">
        <f t="shared" si="2"/>
        <v>0</v>
      </c>
      <c r="R52" s="74">
        <v>10</v>
      </c>
      <c r="S52" s="75"/>
      <c r="T52" s="74">
        <f t="shared" si="3"/>
        <v>10</v>
      </c>
      <c r="U52" s="75"/>
      <c r="V52" s="75"/>
      <c r="W52" s="74">
        <f t="shared" si="4"/>
        <v>10</v>
      </c>
      <c r="X52" s="74">
        <f t="shared" si="5"/>
        <v>5</v>
      </c>
      <c r="Y52" s="76">
        <f>VLOOKUP(A52,'[1]2018 ECARE Expansion Slots'!$A$1:$K$180,11,FALSE)</f>
        <v>0</v>
      </c>
      <c r="Z52" s="77"/>
      <c r="AA52" s="76">
        <f t="shared" si="6"/>
        <v>0</v>
      </c>
      <c r="AB52" s="77"/>
      <c r="AC52" s="77"/>
      <c r="AD52" s="76">
        <f t="shared" si="7"/>
        <v>0</v>
      </c>
      <c r="AE52" s="70">
        <f t="shared" si="8"/>
        <v>10</v>
      </c>
      <c r="AF52" s="78">
        <f t="shared" si="16"/>
        <v>21</v>
      </c>
      <c r="AG52" s="78">
        <f t="shared" si="9"/>
        <v>5</v>
      </c>
      <c r="AH52" s="78">
        <f t="shared" si="10"/>
        <v>0</v>
      </c>
      <c r="AI52" s="79"/>
      <c r="AJ52" s="80"/>
      <c r="AK52" s="81"/>
      <c r="AL52" s="81"/>
      <c r="AM52" s="81"/>
      <c r="AN52" s="82">
        <f t="shared" si="17"/>
        <v>21</v>
      </c>
      <c r="AO52" s="83">
        <f t="shared" si="18"/>
        <v>10</v>
      </c>
      <c r="AP52" s="83">
        <f t="shared" si="11"/>
        <v>0</v>
      </c>
      <c r="AQ52" s="84"/>
      <c r="AR52" s="85"/>
      <c r="AS52" s="86"/>
      <c r="AT52" s="83">
        <f t="shared" si="12"/>
        <v>0</v>
      </c>
      <c r="AU52" s="82">
        <f t="shared" si="13"/>
        <v>0</v>
      </c>
      <c r="AV52" s="87">
        <f t="shared" si="14"/>
        <v>0</v>
      </c>
    </row>
    <row r="53" spans="1:48">
      <c r="A53" s="65">
        <v>930</v>
      </c>
      <c r="B53" s="43" t="s">
        <v>111</v>
      </c>
      <c r="C53" s="66" t="s">
        <v>109</v>
      </c>
      <c r="D53" s="67" t="s">
        <v>112</v>
      </c>
      <c r="E53" s="68">
        <v>9</v>
      </c>
      <c r="F53" s="69"/>
      <c r="G53" s="69"/>
      <c r="H53" s="69">
        <f>_xlfn.IFNA(VLOOKUP(A53,'[1]18-19 Full Day Approved'!$B$2:$D$37,3,FALSE),0)</f>
        <v>0</v>
      </c>
      <c r="I53" s="70">
        <f t="shared" si="0"/>
        <v>0</v>
      </c>
      <c r="J53" s="71"/>
      <c r="K53" s="70">
        <f t="shared" si="15"/>
        <v>9</v>
      </c>
      <c r="L53" s="89"/>
      <c r="M53" s="90"/>
      <c r="N53" s="89">
        <f t="shared" si="1"/>
        <v>0</v>
      </c>
      <c r="O53" s="90"/>
      <c r="P53" s="90"/>
      <c r="Q53" s="89">
        <f t="shared" si="2"/>
        <v>0</v>
      </c>
      <c r="R53" s="89"/>
      <c r="S53" s="90"/>
      <c r="T53" s="89">
        <f t="shared" si="3"/>
        <v>0</v>
      </c>
      <c r="U53" s="90"/>
      <c r="V53" s="90"/>
      <c r="W53" s="89">
        <f t="shared" si="4"/>
        <v>0</v>
      </c>
      <c r="X53" s="89">
        <f t="shared" si="5"/>
        <v>0</v>
      </c>
      <c r="Y53" s="89"/>
      <c r="Z53" s="90"/>
      <c r="AA53" s="89">
        <f t="shared" si="6"/>
        <v>0</v>
      </c>
      <c r="AB53" s="90"/>
      <c r="AC53" s="90"/>
      <c r="AD53" s="89">
        <f t="shared" si="7"/>
        <v>0</v>
      </c>
      <c r="AE53" s="70">
        <f t="shared" si="8"/>
        <v>0</v>
      </c>
      <c r="AF53" s="78">
        <f t="shared" si="16"/>
        <v>9</v>
      </c>
      <c r="AG53" s="78">
        <f t="shared" si="9"/>
        <v>0</v>
      </c>
      <c r="AH53" s="78">
        <f t="shared" si="10"/>
        <v>0</v>
      </c>
      <c r="AI53" s="79"/>
      <c r="AJ53" s="80"/>
      <c r="AK53" s="81"/>
      <c r="AL53" s="81"/>
      <c r="AM53" s="81"/>
      <c r="AN53" s="82">
        <f t="shared" si="17"/>
        <v>9</v>
      </c>
      <c r="AO53" s="83">
        <f t="shared" si="18"/>
        <v>0</v>
      </c>
      <c r="AP53" s="83">
        <f t="shared" si="11"/>
        <v>0</v>
      </c>
      <c r="AQ53" s="84"/>
      <c r="AR53" s="85"/>
      <c r="AS53" s="86"/>
      <c r="AT53" s="83">
        <f t="shared" si="12"/>
        <v>0</v>
      </c>
      <c r="AU53" s="82">
        <f t="shared" si="13"/>
        <v>0</v>
      </c>
      <c r="AV53" s="87">
        <f t="shared" si="14"/>
        <v>0</v>
      </c>
    </row>
    <row r="54" spans="1:48">
      <c r="A54" s="65">
        <v>940</v>
      </c>
      <c r="B54" s="43" t="s">
        <v>113</v>
      </c>
      <c r="C54" s="66" t="s">
        <v>109</v>
      </c>
      <c r="D54" s="67" t="s">
        <v>114</v>
      </c>
      <c r="E54" s="68">
        <v>18</v>
      </c>
      <c r="F54" s="69"/>
      <c r="G54" s="69"/>
      <c r="H54" s="69">
        <f>_xlfn.IFNA(VLOOKUP(A54,'[1]18-19 Full Day Approved'!$B$2:$D$37,3,FALSE),0)</f>
        <v>0</v>
      </c>
      <c r="I54" s="70">
        <f t="shared" si="0"/>
        <v>0</v>
      </c>
      <c r="J54" s="71"/>
      <c r="K54" s="70">
        <f t="shared" si="15"/>
        <v>18</v>
      </c>
      <c r="L54" s="89"/>
      <c r="M54" s="90"/>
      <c r="N54" s="89">
        <f t="shared" si="1"/>
        <v>0</v>
      </c>
      <c r="O54" s="90"/>
      <c r="P54" s="90"/>
      <c r="Q54" s="89">
        <f t="shared" si="2"/>
        <v>0</v>
      </c>
      <c r="R54" s="89"/>
      <c r="S54" s="90"/>
      <c r="T54" s="89">
        <f t="shared" si="3"/>
        <v>0</v>
      </c>
      <c r="U54" s="90"/>
      <c r="V54" s="90"/>
      <c r="W54" s="89">
        <f t="shared" si="4"/>
        <v>0</v>
      </c>
      <c r="X54" s="89">
        <f t="shared" si="5"/>
        <v>0</v>
      </c>
      <c r="Y54" s="89"/>
      <c r="Z54" s="90"/>
      <c r="AA54" s="89">
        <f t="shared" si="6"/>
        <v>0</v>
      </c>
      <c r="AB54" s="90"/>
      <c r="AC54" s="90"/>
      <c r="AD54" s="89">
        <f t="shared" si="7"/>
        <v>0</v>
      </c>
      <c r="AE54" s="70">
        <f t="shared" si="8"/>
        <v>0</v>
      </c>
      <c r="AF54" s="78">
        <f t="shared" si="16"/>
        <v>18</v>
      </c>
      <c r="AG54" s="78">
        <f t="shared" si="9"/>
        <v>0</v>
      </c>
      <c r="AH54" s="78">
        <f t="shared" si="10"/>
        <v>0</v>
      </c>
      <c r="AI54" s="79"/>
      <c r="AJ54" s="80"/>
      <c r="AK54" s="81"/>
      <c r="AL54" s="81"/>
      <c r="AM54" s="81"/>
      <c r="AN54" s="82">
        <f t="shared" si="17"/>
        <v>18</v>
      </c>
      <c r="AO54" s="83">
        <f t="shared" si="18"/>
        <v>0</v>
      </c>
      <c r="AP54" s="83">
        <f t="shared" si="11"/>
        <v>0</v>
      </c>
      <c r="AQ54" s="84"/>
      <c r="AR54" s="85"/>
      <c r="AS54" s="86"/>
      <c r="AT54" s="83">
        <f t="shared" si="12"/>
        <v>0</v>
      </c>
      <c r="AU54" s="82">
        <f t="shared" si="13"/>
        <v>0</v>
      </c>
      <c r="AV54" s="87">
        <f t="shared" si="14"/>
        <v>0</v>
      </c>
    </row>
    <row r="55" spans="1:48">
      <c r="A55" s="65">
        <v>950</v>
      </c>
      <c r="B55" s="43" t="s">
        <v>115</v>
      </c>
      <c r="C55" s="66" t="s">
        <v>109</v>
      </c>
      <c r="D55" s="67" t="s">
        <v>116</v>
      </c>
      <c r="E55" s="68">
        <v>8</v>
      </c>
      <c r="F55" s="69"/>
      <c r="G55" s="69"/>
      <c r="H55" s="69">
        <f>_xlfn.IFNA(VLOOKUP(A55,'[1]18-19 Full Day Approved'!$B$2:$D$37,3,FALSE),0)</f>
        <v>0</v>
      </c>
      <c r="I55" s="70">
        <f t="shared" si="0"/>
        <v>0</v>
      </c>
      <c r="J55" s="71"/>
      <c r="K55" s="70">
        <f t="shared" si="15"/>
        <v>8</v>
      </c>
      <c r="L55" s="72">
        <f>VLOOKUP(A55,'[1]2018 ECARE Expansion Slots'!$A$1:$K$180,10,FALSE)</f>
        <v>0</v>
      </c>
      <c r="M55" s="73"/>
      <c r="N55" s="72">
        <f t="shared" si="1"/>
        <v>0</v>
      </c>
      <c r="O55" s="73"/>
      <c r="P55" s="73"/>
      <c r="Q55" s="72">
        <f t="shared" si="2"/>
        <v>0</v>
      </c>
      <c r="R55" s="74">
        <v>0</v>
      </c>
      <c r="S55" s="75"/>
      <c r="T55" s="74">
        <f t="shared" si="3"/>
        <v>0</v>
      </c>
      <c r="U55" s="75"/>
      <c r="V55" s="75"/>
      <c r="W55" s="74">
        <f t="shared" si="4"/>
        <v>0</v>
      </c>
      <c r="X55" s="74">
        <f t="shared" si="5"/>
        <v>0</v>
      </c>
      <c r="Y55" s="76">
        <f>VLOOKUP(A55,'[1]2018 ECARE Expansion Slots'!$A$1:$K$180,11,FALSE)</f>
        <v>2</v>
      </c>
      <c r="Z55" s="77"/>
      <c r="AA55" s="76">
        <f t="shared" si="6"/>
        <v>2</v>
      </c>
      <c r="AB55" s="77"/>
      <c r="AC55" s="77"/>
      <c r="AD55" s="76">
        <f t="shared" si="7"/>
        <v>2</v>
      </c>
      <c r="AE55" s="70">
        <f t="shared" si="8"/>
        <v>2</v>
      </c>
      <c r="AF55" s="78">
        <f t="shared" si="16"/>
        <v>8</v>
      </c>
      <c r="AG55" s="78">
        <f t="shared" si="9"/>
        <v>0</v>
      </c>
      <c r="AH55" s="78">
        <f t="shared" si="10"/>
        <v>2</v>
      </c>
      <c r="AI55" s="79"/>
      <c r="AJ55" s="80"/>
      <c r="AK55" s="81"/>
      <c r="AL55" s="81"/>
      <c r="AM55" s="81"/>
      <c r="AN55" s="82">
        <f t="shared" si="17"/>
        <v>8</v>
      </c>
      <c r="AO55" s="83">
        <f t="shared" si="18"/>
        <v>0</v>
      </c>
      <c r="AP55" s="83">
        <f t="shared" si="11"/>
        <v>2</v>
      </c>
      <c r="AQ55" s="84"/>
      <c r="AR55" s="85"/>
      <c r="AS55" s="86"/>
      <c r="AT55" s="83">
        <f t="shared" si="12"/>
        <v>0</v>
      </c>
      <c r="AU55" s="82">
        <f t="shared" si="13"/>
        <v>0</v>
      </c>
      <c r="AV55" s="87">
        <f t="shared" si="14"/>
        <v>0</v>
      </c>
    </row>
    <row r="56" spans="1:48">
      <c r="A56" s="65">
        <v>960</v>
      </c>
      <c r="B56" s="43" t="s">
        <v>117</v>
      </c>
      <c r="C56" s="66" t="s">
        <v>109</v>
      </c>
      <c r="D56" s="67" t="s">
        <v>118</v>
      </c>
      <c r="E56" s="101">
        <v>0</v>
      </c>
      <c r="F56" s="90"/>
      <c r="G56" s="90"/>
      <c r="H56" s="90">
        <f>_xlfn.IFNA(VLOOKUP(A56,'[1]18-19 Full Day Approved'!$B$2:$D$37,3,FALSE),0)</f>
        <v>0</v>
      </c>
      <c r="I56" s="89">
        <f t="shared" si="0"/>
        <v>0</v>
      </c>
      <c r="J56" s="102"/>
      <c r="K56" s="89"/>
      <c r="L56" s="89"/>
      <c r="M56" s="90"/>
      <c r="N56" s="89">
        <f t="shared" si="1"/>
        <v>0</v>
      </c>
      <c r="O56" s="90"/>
      <c r="P56" s="90"/>
      <c r="Q56" s="89">
        <f t="shared" si="2"/>
        <v>0</v>
      </c>
      <c r="R56" s="89"/>
      <c r="S56" s="90"/>
      <c r="T56" s="89">
        <f t="shared" si="3"/>
        <v>0</v>
      </c>
      <c r="U56" s="90"/>
      <c r="V56" s="90"/>
      <c r="W56" s="89">
        <f t="shared" si="4"/>
        <v>0</v>
      </c>
      <c r="X56" s="89">
        <f t="shared" si="5"/>
        <v>0</v>
      </c>
      <c r="Y56" s="89"/>
      <c r="Z56" s="90"/>
      <c r="AA56" s="89">
        <f t="shared" si="6"/>
        <v>0</v>
      </c>
      <c r="AB56" s="90"/>
      <c r="AC56" s="90"/>
      <c r="AD56" s="89">
        <f t="shared" si="7"/>
        <v>0</v>
      </c>
      <c r="AE56" s="70">
        <f t="shared" si="8"/>
        <v>0</v>
      </c>
      <c r="AF56" s="78">
        <f t="shared" si="16"/>
        <v>0</v>
      </c>
      <c r="AG56" s="78">
        <f t="shared" si="9"/>
        <v>0</v>
      </c>
      <c r="AH56" s="78">
        <f t="shared" si="10"/>
        <v>0</v>
      </c>
      <c r="AI56" s="79"/>
      <c r="AJ56" s="80"/>
      <c r="AK56" s="81"/>
      <c r="AL56" s="81"/>
      <c r="AM56" s="81"/>
      <c r="AN56" s="82">
        <f t="shared" si="17"/>
        <v>0</v>
      </c>
      <c r="AO56" s="83">
        <f t="shared" si="18"/>
        <v>0</v>
      </c>
      <c r="AP56" s="83">
        <f t="shared" si="11"/>
        <v>0</v>
      </c>
      <c r="AQ56" s="84"/>
      <c r="AR56" s="85"/>
      <c r="AS56" s="86"/>
      <c r="AT56" s="83">
        <f t="shared" si="12"/>
        <v>0</v>
      </c>
      <c r="AU56" s="82">
        <f t="shared" si="13"/>
        <v>0</v>
      </c>
      <c r="AV56" s="87">
        <f t="shared" si="14"/>
        <v>0</v>
      </c>
    </row>
    <row r="57" spans="1:48">
      <c r="A57" s="65">
        <v>970</v>
      </c>
      <c r="B57" s="43" t="s">
        <v>119</v>
      </c>
      <c r="C57" s="66" t="s">
        <v>120</v>
      </c>
      <c r="D57" s="67" t="s">
        <v>121</v>
      </c>
      <c r="E57" s="68">
        <v>22</v>
      </c>
      <c r="F57" s="69"/>
      <c r="G57" s="69"/>
      <c r="H57" s="69">
        <f>_xlfn.IFNA(VLOOKUP(A57,'[1]18-19 Full Day Approved'!$B$2:$D$37,3,FALSE),0)</f>
        <v>0</v>
      </c>
      <c r="I57" s="70">
        <f t="shared" si="0"/>
        <v>0</v>
      </c>
      <c r="J57" s="71"/>
      <c r="K57" s="70">
        <f>(E57-F57)+G57-(H57*2)-J57</f>
        <v>22</v>
      </c>
      <c r="L57" s="89"/>
      <c r="M57" s="90"/>
      <c r="N57" s="89">
        <f t="shared" si="1"/>
        <v>0</v>
      </c>
      <c r="O57" s="90"/>
      <c r="P57" s="90"/>
      <c r="Q57" s="89">
        <f t="shared" si="2"/>
        <v>0</v>
      </c>
      <c r="R57" s="89"/>
      <c r="S57" s="90"/>
      <c r="T57" s="89">
        <f t="shared" si="3"/>
        <v>0</v>
      </c>
      <c r="U57" s="90"/>
      <c r="V57" s="90"/>
      <c r="W57" s="89">
        <f t="shared" si="4"/>
        <v>0</v>
      </c>
      <c r="X57" s="89">
        <f t="shared" si="5"/>
        <v>0</v>
      </c>
      <c r="Y57" s="89"/>
      <c r="Z57" s="90"/>
      <c r="AA57" s="89">
        <f t="shared" si="6"/>
        <v>0</v>
      </c>
      <c r="AB57" s="90"/>
      <c r="AC57" s="90"/>
      <c r="AD57" s="89">
        <f t="shared" si="7"/>
        <v>0</v>
      </c>
      <c r="AE57" s="70">
        <f t="shared" si="8"/>
        <v>0</v>
      </c>
      <c r="AF57" s="78">
        <f t="shared" si="16"/>
        <v>22</v>
      </c>
      <c r="AG57" s="78">
        <f t="shared" si="9"/>
        <v>0</v>
      </c>
      <c r="AH57" s="78">
        <f t="shared" si="10"/>
        <v>0</v>
      </c>
      <c r="AI57" s="79"/>
      <c r="AJ57" s="80"/>
      <c r="AK57" s="81"/>
      <c r="AL57" s="81"/>
      <c r="AM57" s="81"/>
      <c r="AN57" s="82">
        <f t="shared" si="17"/>
        <v>22</v>
      </c>
      <c r="AO57" s="83">
        <f t="shared" si="18"/>
        <v>0</v>
      </c>
      <c r="AP57" s="83">
        <f t="shared" si="11"/>
        <v>0</v>
      </c>
      <c r="AQ57" s="84"/>
      <c r="AR57" s="85"/>
      <c r="AS57" s="86"/>
      <c r="AT57" s="83">
        <f t="shared" si="12"/>
        <v>0</v>
      </c>
      <c r="AU57" s="82">
        <f t="shared" si="13"/>
        <v>0</v>
      </c>
      <c r="AV57" s="87">
        <f t="shared" si="14"/>
        <v>0</v>
      </c>
    </row>
    <row r="58" spans="1:48">
      <c r="A58" s="65">
        <v>980</v>
      </c>
      <c r="B58" s="43" t="s">
        <v>122</v>
      </c>
      <c r="C58" s="66" t="s">
        <v>120</v>
      </c>
      <c r="D58" s="67" t="s">
        <v>123</v>
      </c>
      <c r="E58" s="68">
        <v>364</v>
      </c>
      <c r="F58" s="69"/>
      <c r="G58" s="69"/>
      <c r="H58" s="69">
        <f>_xlfn.IFNA(VLOOKUP(A58,'[1]18-19 Full Day Approved'!$B$2:$D$37,3,FALSE),0)</f>
        <v>0</v>
      </c>
      <c r="I58" s="70">
        <f t="shared" si="0"/>
        <v>0</v>
      </c>
      <c r="J58" s="71"/>
      <c r="K58" s="70">
        <f>(E58-F58)+G58-(H58*2)-J58</f>
        <v>364</v>
      </c>
      <c r="L58" s="72">
        <f>VLOOKUP(A58,'[1]2018 ECARE Expansion Slots'!$A$1:$K$180,10,FALSE)</f>
        <v>64</v>
      </c>
      <c r="M58" s="73"/>
      <c r="N58" s="72">
        <f t="shared" si="1"/>
        <v>64</v>
      </c>
      <c r="O58" s="73"/>
      <c r="P58" s="73"/>
      <c r="Q58" s="72">
        <f t="shared" si="2"/>
        <v>64</v>
      </c>
      <c r="R58" s="74">
        <v>0</v>
      </c>
      <c r="S58" s="75"/>
      <c r="T58" s="74">
        <f t="shared" si="3"/>
        <v>0</v>
      </c>
      <c r="U58" s="75"/>
      <c r="V58" s="75"/>
      <c r="W58" s="74">
        <f t="shared" si="4"/>
        <v>0</v>
      </c>
      <c r="X58" s="74">
        <f t="shared" si="5"/>
        <v>0</v>
      </c>
      <c r="Y58" s="76">
        <f>VLOOKUP(A58,'[1]2018 ECARE Expansion Slots'!$A$1:$K$180,11,FALSE)</f>
        <v>92</v>
      </c>
      <c r="Z58" s="77"/>
      <c r="AA58" s="76">
        <f t="shared" si="6"/>
        <v>92</v>
      </c>
      <c r="AB58" s="77"/>
      <c r="AC58" s="77"/>
      <c r="AD58" s="76">
        <f t="shared" si="7"/>
        <v>92</v>
      </c>
      <c r="AE58" s="70">
        <f t="shared" si="8"/>
        <v>156</v>
      </c>
      <c r="AF58" s="78">
        <f t="shared" si="16"/>
        <v>428</v>
      </c>
      <c r="AG58" s="78">
        <f t="shared" si="9"/>
        <v>0</v>
      </c>
      <c r="AH58" s="78">
        <f t="shared" si="10"/>
        <v>92</v>
      </c>
      <c r="AI58" s="79"/>
      <c r="AJ58" s="80"/>
      <c r="AK58" s="81"/>
      <c r="AL58" s="81"/>
      <c r="AM58" s="81"/>
      <c r="AN58" s="82">
        <f t="shared" si="17"/>
        <v>428</v>
      </c>
      <c r="AO58" s="83">
        <f t="shared" si="18"/>
        <v>0</v>
      </c>
      <c r="AP58" s="83">
        <f t="shared" si="11"/>
        <v>92</v>
      </c>
      <c r="AQ58" s="84"/>
      <c r="AR58" s="85"/>
      <c r="AS58" s="86"/>
      <c r="AT58" s="83">
        <f t="shared" si="12"/>
        <v>0</v>
      </c>
      <c r="AU58" s="82">
        <f t="shared" si="13"/>
        <v>0</v>
      </c>
      <c r="AV58" s="87">
        <f t="shared" si="14"/>
        <v>0</v>
      </c>
    </row>
    <row r="59" spans="1:48">
      <c r="A59" s="65">
        <v>990</v>
      </c>
      <c r="B59" s="43" t="s">
        <v>124</v>
      </c>
      <c r="C59" s="66" t="s">
        <v>120</v>
      </c>
      <c r="D59" s="67" t="s">
        <v>125</v>
      </c>
      <c r="E59" s="68">
        <v>120</v>
      </c>
      <c r="F59" s="69"/>
      <c r="G59" s="69"/>
      <c r="H59" s="69">
        <f>_xlfn.IFNA(VLOOKUP(A59,'[1]18-19 Full Day Approved'!$B$2:$D$37,3,FALSE),0)</f>
        <v>0</v>
      </c>
      <c r="I59" s="70">
        <f t="shared" si="0"/>
        <v>0</v>
      </c>
      <c r="J59" s="71"/>
      <c r="K59" s="70">
        <f>(E59-F59)+G59-(H59*2)-J59</f>
        <v>120</v>
      </c>
      <c r="L59" s="72">
        <f>VLOOKUP(A59,'[1]2018 ECARE Expansion Slots'!$A$1:$K$180,10,FALSE)</f>
        <v>56</v>
      </c>
      <c r="M59" s="73"/>
      <c r="N59" s="72">
        <f t="shared" si="1"/>
        <v>56</v>
      </c>
      <c r="O59" s="73"/>
      <c r="P59" s="73"/>
      <c r="Q59" s="72">
        <f t="shared" si="2"/>
        <v>56</v>
      </c>
      <c r="R59" s="74">
        <v>0</v>
      </c>
      <c r="S59" s="75"/>
      <c r="T59" s="74">
        <f t="shared" si="3"/>
        <v>0</v>
      </c>
      <c r="U59" s="75"/>
      <c r="V59" s="75"/>
      <c r="W59" s="74">
        <f t="shared" si="4"/>
        <v>0</v>
      </c>
      <c r="X59" s="74">
        <f t="shared" si="5"/>
        <v>0</v>
      </c>
      <c r="Y59" s="76">
        <f>VLOOKUP(A59,'[1]2018 ECARE Expansion Slots'!$A$1:$K$180,11,FALSE)</f>
        <v>0</v>
      </c>
      <c r="Z59" s="77"/>
      <c r="AA59" s="76">
        <f t="shared" si="6"/>
        <v>0</v>
      </c>
      <c r="AB59" s="77"/>
      <c r="AC59" s="77"/>
      <c r="AD59" s="76">
        <f t="shared" si="7"/>
        <v>0</v>
      </c>
      <c r="AE59" s="70">
        <f t="shared" si="8"/>
        <v>56</v>
      </c>
      <c r="AF59" s="78">
        <f t="shared" si="16"/>
        <v>176</v>
      </c>
      <c r="AG59" s="78">
        <f t="shared" si="9"/>
        <v>0</v>
      </c>
      <c r="AH59" s="78">
        <f t="shared" si="10"/>
        <v>0</v>
      </c>
      <c r="AI59" s="79"/>
      <c r="AJ59" s="80"/>
      <c r="AK59" s="81"/>
      <c r="AL59" s="81"/>
      <c r="AM59" s="81"/>
      <c r="AN59" s="82">
        <f t="shared" si="17"/>
        <v>176</v>
      </c>
      <c r="AO59" s="83">
        <f t="shared" si="18"/>
        <v>0</v>
      </c>
      <c r="AP59" s="83">
        <f t="shared" si="11"/>
        <v>0</v>
      </c>
      <c r="AQ59" s="84"/>
      <c r="AR59" s="85"/>
      <c r="AS59" s="86"/>
      <c r="AT59" s="83">
        <f t="shared" si="12"/>
        <v>0</v>
      </c>
      <c r="AU59" s="82">
        <f t="shared" si="13"/>
        <v>0</v>
      </c>
      <c r="AV59" s="87">
        <f t="shared" si="14"/>
        <v>0</v>
      </c>
    </row>
    <row r="60" spans="1:48">
      <c r="A60" s="103">
        <v>1000</v>
      </c>
      <c r="B60" s="43" t="s">
        <v>126</v>
      </c>
      <c r="C60" s="66" t="s">
        <v>120</v>
      </c>
      <c r="D60" s="67" t="s">
        <v>127</v>
      </c>
      <c r="E60" s="68">
        <v>120</v>
      </c>
      <c r="F60" s="69"/>
      <c r="G60" s="69"/>
      <c r="H60" s="69">
        <f>_xlfn.IFNA(VLOOKUP(A60,'[1]18-19 Full Day Approved'!$B$2:$D$37,3,FALSE),0)</f>
        <v>0</v>
      </c>
      <c r="I60" s="70">
        <f t="shared" si="0"/>
        <v>0</v>
      </c>
      <c r="J60" s="71"/>
      <c r="K60" s="70">
        <f>(E60-F60)+G60-(H60*2)-J60</f>
        <v>120</v>
      </c>
      <c r="L60" s="72">
        <f>VLOOKUP(A60,'[1]2018 ECARE Expansion Slots'!$A$1:$K$180,10,FALSE)</f>
        <v>196</v>
      </c>
      <c r="M60" s="73"/>
      <c r="N60" s="72">
        <f t="shared" si="1"/>
        <v>196</v>
      </c>
      <c r="O60" s="73"/>
      <c r="P60" s="73"/>
      <c r="Q60" s="72">
        <f t="shared" si="2"/>
        <v>196</v>
      </c>
      <c r="R60" s="74">
        <v>0</v>
      </c>
      <c r="S60" s="75"/>
      <c r="T60" s="74">
        <f t="shared" si="3"/>
        <v>0</v>
      </c>
      <c r="U60" s="75"/>
      <c r="V60" s="75"/>
      <c r="W60" s="74">
        <f t="shared" si="4"/>
        <v>0</v>
      </c>
      <c r="X60" s="74">
        <f t="shared" si="5"/>
        <v>0</v>
      </c>
      <c r="Y60" s="76">
        <f>VLOOKUP(A60,'[1]2018 ECARE Expansion Slots'!$A$1:$K$180,11,FALSE)</f>
        <v>0</v>
      </c>
      <c r="Z60" s="77"/>
      <c r="AA60" s="76">
        <f t="shared" si="6"/>
        <v>0</v>
      </c>
      <c r="AB60" s="77"/>
      <c r="AC60" s="77"/>
      <c r="AD60" s="76">
        <f t="shared" si="7"/>
        <v>0</v>
      </c>
      <c r="AE60" s="70">
        <f t="shared" si="8"/>
        <v>196</v>
      </c>
      <c r="AF60" s="78">
        <f t="shared" si="16"/>
        <v>316</v>
      </c>
      <c r="AG60" s="78">
        <f t="shared" si="9"/>
        <v>0</v>
      </c>
      <c r="AH60" s="78">
        <f t="shared" si="10"/>
        <v>0</v>
      </c>
      <c r="AI60" s="79"/>
      <c r="AJ60" s="80"/>
      <c r="AK60" s="81"/>
      <c r="AL60" s="81"/>
      <c r="AM60" s="81"/>
      <c r="AN60" s="82">
        <f t="shared" si="17"/>
        <v>316</v>
      </c>
      <c r="AO60" s="83">
        <f t="shared" si="18"/>
        <v>0</v>
      </c>
      <c r="AP60" s="83">
        <f t="shared" si="11"/>
        <v>0</v>
      </c>
      <c r="AQ60" s="84"/>
      <c r="AR60" s="85"/>
      <c r="AS60" s="86"/>
      <c r="AT60" s="83">
        <f t="shared" si="12"/>
        <v>0</v>
      </c>
      <c r="AU60" s="82">
        <f t="shared" si="13"/>
        <v>0</v>
      </c>
      <c r="AV60" s="87">
        <f t="shared" si="14"/>
        <v>0</v>
      </c>
    </row>
    <row r="61" spans="1:48">
      <c r="A61" s="103">
        <v>1010</v>
      </c>
      <c r="B61" s="104" t="s">
        <v>128</v>
      </c>
      <c r="C61" s="66" t="s">
        <v>120</v>
      </c>
      <c r="D61" s="105" t="s">
        <v>129</v>
      </c>
      <c r="E61" s="68">
        <v>826</v>
      </c>
      <c r="F61" s="69"/>
      <c r="G61" s="69"/>
      <c r="H61" s="69">
        <f>_xlfn.IFNA(VLOOKUP(A61,'[1]18-19 Full Day Approved'!$B$2:$D$37,3,FALSE),0)</f>
        <v>0</v>
      </c>
      <c r="I61" s="70">
        <f t="shared" si="0"/>
        <v>0</v>
      </c>
      <c r="J61" s="71"/>
      <c r="K61" s="70">
        <f>(E61-F61)+G61-(H61*2)-J61</f>
        <v>826</v>
      </c>
      <c r="L61" s="72">
        <f>VLOOKUP(A61,'[1]2018 ECARE Expansion Slots'!$A$1:$K$180,10,FALSE)</f>
        <v>28</v>
      </c>
      <c r="M61" s="73"/>
      <c r="N61" s="72">
        <f t="shared" si="1"/>
        <v>28</v>
      </c>
      <c r="O61" s="73"/>
      <c r="P61" s="73"/>
      <c r="Q61" s="72">
        <f t="shared" si="2"/>
        <v>28</v>
      </c>
      <c r="R61" s="74">
        <v>0</v>
      </c>
      <c r="S61" s="75"/>
      <c r="T61" s="74">
        <f t="shared" si="3"/>
        <v>0</v>
      </c>
      <c r="U61" s="75"/>
      <c r="V61" s="75"/>
      <c r="W61" s="74">
        <f t="shared" si="4"/>
        <v>0</v>
      </c>
      <c r="X61" s="74">
        <f t="shared" si="5"/>
        <v>0</v>
      </c>
      <c r="Y61" s="76">
        <f>VLOOKUP(A61,'[1]2018 ECARE Expansion Slots'!$A$1:$K$180,11,FALSE)</f>
        <v>0</v>
      </c>
      <c r="Z61" s="77"/>
      <c r="AA61" s="76">
        <f t="shared" si="6"/>
        <v>0</v>
      </c>
      <c r="AB61" s="77"/>
      <c r="AC61" s="77"/>
      <c r="AD61" s="76">
        <f t="shared" si="7"/>
        <v>0</v>
      </c>
      <c r="AE61" s="70">
        <f t="shared" si="8"/>
        <v>28</v>
      </c>
      <c r="AF61" s="78">
        <f t="shared" si="16"/>
        <v>854</v>
      </c>
      <c r="AG61" s="78">
        <f t="shared" si="9"/>
        <v>0</v>
      </c>
      <c r="AH61" s="78">
        <f t="shared" si="10"/>
        <v>0</v>
      </c>
      <c r="AI61" s="79"/>
      <c r="AJ61" s="80"/>
      <c r="AK61" s="81"/>
      <c r="AL61" s="81"/>
      <c r="AM61" s="81"/>
      <c r="AN61" s="82">
        <f t="shared" si="17"/>
        <v>854</v>
      </c>
      <c r="AO61" s="83">
        <f t="shared" si="18"/>
        <v>0</v>
      </c>
      <c r="AP61" s="83">
        <f t="shared" si="11"/>
        <v>0</v>
      </c>
      <c r="AQ61" s="84"/>
      <c r="AR61" s="85"/>
      <c r="AS61" s="86"/>
      <c r="AT61" s="83">
        <f t="shared" si="12"/>
        <v>0</v>
      </c>
      <c r="AU61" s="82">
        <f t="shared" si="13"/>
        <v>0</v>
      </c>
      <c r="AV61" s="87">
        <f t="shared" si="14"/>
        <v>0</v>
      </c>
    </row>
    <row r="62" spans="1:48">
      <c r="A62" s="103">
        <v>1020</v>
      </c>
      <c r="B62" s="43" t="s">
        <v>130</v>
      </c>
      <c r="C62" s="66" t="s">
        <v>120</v>
      </c>
      <c r="D62" s="67" t="s">
        <v>131</v>
      </c>
      <c r="E62" s="101">
        <v>0</v>
      </c>
      <c r="F62" s="90"/>
      <c r="G62" s="90"/>
      <c r="H62" s="90">
        <f>_xlfn.IFNA(VLOOKUP(A62,'[1]18-19 Full Day Approved'!$B$2:$D$37,3,FALSE),0)</f>
        <v>0</v>
      </c>
      <c r="I62" s="89">
        <f t="shared" si="0"/>
        <v>0</v>
      </c>
      <c r="J62" s="102"/>
      <c r="K62" s="89"/>
      <c r="L62" s="72">
        <f>VLOOKUP(A62,'[1]2018 ECARE Expansion Slots'!$A$1:$K$180,10,FALSE)</f>
        <v>12</v>
      </c>
      <c r="M62" s="73"/>
      <c r="N62" s="72">
        <f t="shared" si="1"/>
        <v>12</v>
      </c>
      <c r="O62" s="73"/>
      <c r="P62" s="73"/>
      <c r="Q62" s="72">
        <f t="shared" si="2"/>
        <v>12</v>
      </c>
      <c r="R62" s="74">
        <v>0</v>
      </c>
      <c r="S62" s="75"/>
      <c r="T62" s="74">
        <f t="shared" si="3"/>
        <v>0</v>
      </c>
      <c r="U62" s="75"/>
      <c r="V62" s="75"/>
      <c r="W62" s="74">
        <f t="shared" si="4"/>
        <v>0</v>
      </c>
      <c r="X62" s="74">
        <f t="shared" si="5"/>
        <v>0</v>
      </c>
      <c r="Y62" s="76">
        <f>VLOOKUP(A62,'[1]2018 ECARE Expansion Slots'!$A$1:$K$180,11,FALSE)</f>
        <v>0</v>
      </c>
      <c r="Z62" s="77"/>
      <c r="AA62" s="76">
        <f t="shared" si="6"/>
        <v>0</v>
      </c>
      <c r="AB62" s="77"/>
      <c r="AC62" s="77"/>
      <c r="AD62" s="76">
        <f t="shared" si="7"/>
        <v>0</v>
      </c>
      <c r="AE62" s="70">
        <f t="shared" si="8"/>
        <v>12</v>
      </c>
      <c r="AF62" s="78">
        <f t="shared" si="16"/>
        <v>12</v>
      </c>
      <c r="AG62" s="78">
        <f t="shared" si="9"/>
        <v>0</v>
      </c>
      <c r="AH62" s="78">
        <f t="shared" si="10"/>
        <v>0</v>
      </c>
      <c r="AI62" s="79"/>
      <c r="AJ62" s="80"/>
      <c r="AK62" s="81"/>
      <c r="AL62" s="81"/>
      <c r="AM62" s="81"/>
      <c r="AN62" s="82">
        <f t="shared" si="17"/>
        <v>12</v>
      </c>
      <c r="AO62" s="83">
        <f t="shared" si="18"/>
        <v>0</v>
      </c>
      <c r="AP62" s="83">
        <f t="shared" si="11"/>
        <v>0</v>
      </c>
      <c r="AQ62" s="84"/>
      <c r="AR62" s="85"/>
      <c r="AS62" s="86"/>
      <c r="AT62" s="83">
        <f t="shared" si="12"/>
        <v>0</v>
      </c>
      <c r="AU62" s="82">
        <f t="shared" si="13"/>
        <v>0</v>
      </c>
      <c r="AV62" s="87">
        <f t="shared" si="14"/>
        <v>0</v>
      </c>
    </row>
    <row r="63" spans="1:48">
      <c r="A63" s="103">
        <v>1030</v>
      </c>
      <c r="B63" s="43" t="s">
        <v>132</v>
      </c>
      <c r="C63" s="66" t="s">
        <v>120</v>
      </c>
      <c r="D63" s="67" t="s">
        <v>133</v>
      </c>
      <c r="E63" s="101">
        <v>0</v>
      </c>
      <c r="F63" s="90"/>
      <c r="G63" s="90"/>
      <c r="H63" s="90">
        <f>_xlfn.IFNA(VLOOKUP(A63,'[1]18-19 Full Day Approved'!$B$2:$D$37,3,FALSE),0)</f>
        <v>0</v>
      </c>
      <c r="I63" s="89">
        <f t="shared" si="0"/>
        <v>0</v>
      </c>
      <c r="J63" s="102"/>
      <c r="K63" s="89"/>
      <c r="L63" s="72">
        <f>VLOOKUP(A63,'[1]2018 ECARE Expansion Slots'!$A$1:$K$180,10,FALSE)</f>
        <v>10</v>
      </c>
      <c r="M63" s="73"/>
      <c r="N63" s="72">
        <f t="shared" si="1"/>
        <v>10</v>
      </c>
      <c r="O63" s="73"/>
      <c r="P63" s="73"/>
      <c r="Q63" s="72">
        <f t="shared" si="2"/>
        <v>10</v>
      </c>
      <c r="R63" s="74">
        <v>0</v>
      </c>
      <c r="S63" s="75"/>
      <c r="T63" s="74">
        <f t="shared" si="3"/>
        <v>0</v>
      </c>
      <c r="U63" s="75"/>
      <c r="V63" s="75"/>
      <c r="W63" s="74">
        <f t="shared" si="4"/>
        <v>0</v>
      </c>
      <c r="X63" s="74">
        <f t="shared" si="5"/>
        <v>0</v>
      </c>
      <c r="Y63" s="76">
        <f>VLOOKUP(A63,'[1]2018 ECARE Expansion Slots'!$A$1:$K$180,11,FALSE)</f>
        <v>15</v>
      </c>
      <c r="Z63" s="77"/>
      <c r="AA63" s="76">
        <f t="shared" si="6"/>
        <v>15</v>
      </c>
      <c r="AB63" s="77"/>
      <c r="AC63" s="77"/>
      <c r="AD63" s="76">
        <f t="shared" si="7"/>
        <v>15</v>
      </c>
      <c r="AE63" s="70">
        <f t="shared" si="8"/>
        <v>25</v>
      </c>
      <c r="AF63" s="78">
        <f t="shared" si="16"/>
        <v>10</v>
      </c>
      <c r="AG63" s="78">
        <f t="shared" si="9"/>
        <v>0</v>
      </c>
      <c r="AH63" s="78">
        <f t="shared" si="10"/>
        <v>15</v>
      </c>
      <c r="AI63" s="79"/>
      <c r="AJ63" s="80"/>
      <c r="AK63" s="81"/>
      <c r="AL63" s="81"/>
      <c r="AM63" s="81"/>
      <c r="AN63" s="82">
        <f t="shared" si="17"/>
        <v>10</v>
      </c>
      <c r="AO63" s="83">
        <f t="shared" si="18"/>
        <v>0</v>
      </c>
      <c r="AP63" s="83">
        <f t="shared" si="11"/>
        <v>15</v>
      </c>
      <c r="AQ63" s="84"/>
      <c r="AR63" s="85"/>
      <c r="AS63" s="88"/>
      <c r="AT63" s="83">
        <f t="shared" si="12"/>
        <v>0</v>
      </c>
      <c r="AU63" s="82">
        <f t="shared" si="13"/>
        <v>0</v>
      </c>
      <c r="AV63" s="87">
        <f t="shared" si="14"/>
        <v>0</v>
      </c>
    </row>
    <row r="64" spans="1:48">
      <c r="A64" s="103">
        <v>1040</v>
      </c>
      <c r="B64" s="43" t="s">
        <v>134</v>
      </c>
      <c r="C64" s="66" t="s">
        <v>120</v>
      </c>
      <c r="D64" s="67" t="s">
        <v>135</v>
      </c>
      <c r="E64" s="68">
        <v>78</v>
      </c>
      <c r="F64" s="69"/>
      <c r="G64" s="69"/>
      <c r="H64" s="69">
        <f>_xlfn.IFNA(VLOOKUP(A64,'[1]18-19 Full Day Approved'!$B$2:$D$37,3,FALSE),0)</f>
        <v>0</v>
      </c>
      <c r="I64" s="70">
        <f t="shared" si="0"/>
        <v>0</v>
      </c>
      <c r="J64" s="71"/>
      <c r="K64" s="70">
        <f t="shared" ref="K64:K127" si="19">(E64-F64)+G64-(H64*2)-J64</f>
        <v>78</v>
      </c>
      <c r="L64" s="89"/>
      <c r="M64" s="90"/>
      <c r="N64" s="89">
        <f t="shared" si="1"/>
        <v>0</v>
      </c>
      <c r="O64" s="90"/>
      <c r="P64" s="90"/>
      <c r="Q64" s="89">
        <f t="shared" si="2"/>
        <v>0</v>
      </c>
      <c r="R64" s="89"/>
      <c r="S64" s="90"/>
      <c r="T64" s="89">
        <f t="shared" si="3"/>
        <v>0</v>
      </c>
      <c r="U64" s="90"/>
      <c r="V64" s="90"/>
      <c r="W64" s="89">
        <f t="shared" si="4"/>
        <v>0</v>
      </c>
      <c r="X64" s="89">
        <f t="shared" si="5"/>
        <v>0</v>
      </c>
      <c r="Y64" s="89"/>
      <c r="Z64" s="90"/>
      <c r="AA64" s="89">
        <f t="shared" si="6"/>
        <v>0</v>
      </c>
      <c r="AB64" s="90"/>
      <c r="AC64" s="90"/>
      <c r="AD64" s="89">
        <f t="shared" si="7"/>
        <v>0</v>
      </c>
      <c r="AE64" s="70">
        <f t="shared" si="8"/>
        <v>0</v>
      </c>
      <c r="AF64" s="78">
        <f t="shared" si="16"/>
        <v>78</v>
      </c>
      <c r="AG64" s="78">
        <f t="shared" si="9"/>
        <v>0</v>
      </c>
      <c r="AH64" s="78">
        <f t="shared" si="10"/>
        <v>0</v>
      </c>
      <c r="AI64" s="79"/>
      <c r="AJ64" s="80"/>
      <c r="AK64" s="81"/>
      <c r="AL64" s="81"/>
      <c r="AM64" s="81"/>
      <c r="AN64" s="82">
        <f t="shared" si="17"/>
        <v>78</v>
      </c>
      <c r="AO64" s="83">
        <f t="shared" si="18"/>
        <v>0</v>
      </c>
      <c r="AP64" s="83">
        <f t="shared" si="11"/>
        <v>0</v>
      </c>
      <c r="AQ64" s="84"/>
      <c r="AR64" s="85"/>
      <c r="AS64" s="92"/>
      <c r="AT64" s="83">
        <f t="shared" si="12"/>
        <v>0</v>
      </c>
      <c r="AU64" s="82">
        <f t="shared" si="13"/>
        <v>0</v>
      </c>
      <c r="AV64" s="87">
        <f t="shared" si="14"/>
        <v>0</v>
      </c>
    </row>
    <row r="65" spans="1:48">
      <c r="A65" s="103">
        <v>1050</v>
      </c>
      <c r="B65" s="43" t="s">
        <v>136</v>
      </c>
      <c r="C65" s="66" t="s">
        <v>120</v>
      </c>
      <c r="D65" s="67" t="s">
        <v>137</v>
      </c>
      <c r="E65" s="68">
        <v>63</v>
      </c>
      <c r="F65" s="69"/>
      <c r="G65" s="69"/>
      <c r="H65" s="69">
        <f>_xlfn.IFNA(VLOOKUP(A65,'[1]18-19 Full Day Approved'!$B$2:$D$37,3,FALSE),0)</f>
        <v>0</v>
      </c>
      <c r="I65" s="70">
        <f t="shared" si="0"/>
        <v>0</v>
      </c>
      <c r="J65" s="71"/>
      <c r="K65" s="70">
        <f t="shared" si="19"/>
        <v>63</v>
      </c>
      <c r="L65" s="72">
        <f>VLOOKUP(A65,'[1]2018 ECARE Expansion Slots'!$A$1:$K$180,10,FALSE)</f>
        <v>15</v>
      </c>
      <c r="M65" s="73"/>
      <c r="N65" s="72">
        <f t="shared" si="1"/>
        <v>15</v>
      </c>
      <c r="O65" s="73"/>
      <c r="P65" s="73"/>
      <c r="Q65" s="72">
        <f t="shared" si="2"/>
        <v>15</v>
      </c>
      <c r="R65" s="74">
        <v>0</v>
      </c>
      <c r="S65" s="75"/>
      <c r="T65" s="74">
        <f t="shared" si="3"/>
        <v>0</v>
      </c>
      <c r="U65" s="75"/>
      <c r="V65" s="75"/>
      <c r="W65" s="74">
        <f t="shared" si="4"/>
        <v>0</v>
      </c>
      <c r="X65" s="74">
        <f t="shared" si="5"/>
        <v>0</v>
      </c>
      <c r="Y65" s="76">
        <f>VLOOKUP(A65,'[1]2018 ECARE Expansion Slots'!$A$1:$K$180,11,FALSE)</f>
        <v>20</v>
      </c>
      <c r="Z65" s="77"/>
      <c r="AA65" s="76">
        <f t="shared" si="6"/>
        <v>20</v>
      </c>
      <c r="AB65" s="77"/>
      <c r="AC65" s="77"/>
      <c r="AD65" s="76">
        <f t="shared" si="7"/>
        <v>20</v>
      </c>
      <c r="AE65" s="70">
        <f t="shared" si="8"/>
        <v>35</v>
      </c>
      <c r="AF65" s="78">
        <f t="shared" si="16"/>
        <v>78</v>
      </c>
      <c r="AG65" s="78">
        <f t="shared" si="9"/>
        <v>0</v>
      </c>
      <c r="AH65" s="78">
        <f t="shared" si="10"/>
        <v>20</v>
      </c>
      <c r="AI65" s="79"/>
      <c r="AJ65" s="80"/>
      <c r="AK65" s="81"/>
      <c r="AL65" s="81"/>
      <c r="AM65" s="81"/>
      <c r="AN65" s="82">
        <f t="shared" si="17"/>
        <v>78</v>
      </c>
      <c r="AO65" s="83">
        <f t="shared" si="18"/>
        <v>0</v>
      </c>
      <c r="AP65" s="83">
        <f t="shared" si="11"/>
        <v>20</v>
      </c>
      <c r="AQ65" s="84"/>
      <c r="AR65" s="85"/>
      <c r="AS65" s="106"/>
      <c r="AT65" s="83">
        <f t="shared" si="12"/>
        <v>0</v>
      </c>
      <c r="AU65" s="82">
        <f t="shared" si="13"/>
        <v>0</v>
      </c>
      <c r="AV65" s="87">
        <f t="shared" si="14"/>
        <v>0</v>
      </c>
    </row>
    <row r="66" spans="1:48">
      <c r="A66" s="103">
        <v>1060</v>
      </c>
      <c r="B66" s="43" t="s">
        <v>138</v>
      </c>
      <c r="C66" s="66" t="s">
        <v>120</v>
      </c>
      <c r="D66" s="67" t="s">
        <v>139</v>
      </c>
      <c r="E66" s="68">
        <v>18</v>
      </c>
      <c r="F66" s="69"/>
      <c r="G66" s="69"/>
      <c r="H66" s="69">
        <f>_xlfn.IFNA(VLOOKUP(A66,'[1]18-19 Full Day Approved'!$B$2:$D$37,3,FALSE),0)</f>
        <v>0</v>
      </c>
      <c r="I66" s="70">
        <f t="shared" si="0"/>
        <v>0</v>
      </c>
      <c r="J66" s="71"/>
      <c r="K66" s="70">
        <f t="shared" si="19"/>
        <v>18</v>
      </c>
      <c r="L66" s="89"/>
      <c r="M66" s="90"/>
      <c r="N66" s="89">
        <f t="shared" si="1"/>
        <v>0</v>
      </c>
      <c r="O66" s="90"/>
      <c r="P66" s="90"/>
      <c r="Q66" s="89">
        <f t="shared" si="2"/>
        <v>0</v>
      </c>
      <c r="R66" s="89"/>
      <c r="S66" s="90"/>
      <c r="T66" s="89">
        <f t="shared" si="3"/>
        <v>0</v>
      </c>
      <c r="U66" s="90"/>
      <c r="V66" s="90"/>
      <c r="W66" s="89">
        <f t="shared" si="4"/>
        <v>0</v>
      </c>
      <c r="X66" s="89">
        <f t="shared" si="5"/>
        <v>0</v>
      </c>
      <c r="Y66" s="89"/>
      <c r="Z66" s="90"/>
      <c r="AA66" s="89">
        <f t="shared" si="6"/>
        <v>0</v>
      </c>
      <c r="AB66" s="90"/>
      <c r="AC66" s="90"/>
      <c r="AD66" s="89">
        <f t="shared" si="7"/>
        <v>0</v>
      </c>
      <c r="AE66" s="70">
        <f t="shared" si="8"/>
        <v>0</v>
      </c>
      <c r="AF66" s="78">
        <f t="shared" si="16"/>
        <v>18</v>
      </c>
      <c r="AG66" s="78">
        <f t="shared" si="9"/>
        <v>0</v>
      </c>
      <c r="AH66" s="78">
        <f t="shared" si="10"/>
        <v>0</v>
      </c>
      <c r="AI66" s="79"/>
      <c r="AJ66" s="80"/>
      <c r="AK66" s="81"/>
      <c r="AL66" s="81"/>
      <c r="AM66" s="81"/>
      <c r="AN66" s="82">
        <f t="shared" si="17"/>
        <v>18</v>
      </c>
      <c r="AO66" s="83">
        <f t="shared" si="18"/>
        <v>0</v>
      </c>
      <c r="AP66" s="83">
        <f t="shared" si="11"/>
        <v>0</v>
      </c>
      <c r="AQ66" s="84"/>
      <c r="AR66" s="85"/>
      <c r="AS66" s="86"/>
      <c r="AT66" s="83">
        <f t="shared" si="12"/>
        <v>0</v>
      </c>
      <c r="AU66" s="82">
        <f t="shared" si="13"/>
        <v>0</v>
      </c>
      <c r="AV66" s="87">
        <f t="shared" si="14"/>
        <v>0</v>
      </c>
    </row>
    <row r="67" spans="1:48">
      <c r="A67" s="103">
        <v>1070</v>
      </c>
      <c r="B67" s="43" t="s">
        <v>140</v>
      </c>
      <c r="C67" s="66" t="s">
        <v>120</v>
      </c>
      <c r="D67" s="67" t="s">
        <v>141</v>
      </c>
      <c r="E67" s="68">
        <v>12</v>
      </c>
      <c r="F67" s="69"/>
      <c r="G67" s="69"/>
      <c r="H67" s="69">
        <f>_xlfn.IFNA(VLOOKUP(A67,'[1]18-19 Full Day Approved'!$B$2:$D$37,3,FALSE),0)</f>
        <v>0</v>
      </c>
      <c r="I67" s="70">
        <f t="shared" si="0"/>
        <v>0</v>
      </c>
      <c r="J67" s="71"/>
      <c r="K67" s="70">
        <f t="shared" si="19"/>
        <v>12</v>
      </c>
      <c r="L67" s="89"/>
      <c r="M67" s="90"/>
      <c r="N67" s="89">
        <f t="shared" si="1"/>
        <v>0</v>
      </c>
      <c r="O67" s="90"/>
      <c r="P67" s="90"/>
      <c r="Q67" s="89">
        <f t="shared" si="2"/>
        <v>0</v>
      </c>
      <c r="R67" s="89"/>
      <c r="S67" s="90"/>
      <c r="T67" s="89">
        <f t="shared" si="3"/>
        <v>0</v>
      </c>
      <c r="U67" s="90"/>
      <c r="V67" s="90"/>
      <c r="W67" s="89">
        <f t="shared" si="4"/>
        <v>0</v>
      </c>
      <c r="X67" s="89">
        <f t="shared" si="5"/>
        <v>0</v>
      </c>
      <c r="Y67" s="89"/>
      <c r="Z67" s="90"/>
      <c r="AA67" s="89">
        <f t="shared" si="6"/>
        <v>0</v>
      </c>
      <c r="AB67" s="90"/>
      <c r="AC67" s="90"/>
      <c r="AD67" s="89">
        <f t="shared" si="7"/>
        <v>0</v>
      </c>
      <c r="AE67" s="70">
        <f t="shared" si="8"/>
        <v>0</v>
      </c>
      <c r="AF67" s="78">
        <f t="shared" si="16"/>
        <v>12</v>
      </c>
      <c r="AG67" s="78">
        <f t="shared" si="9"/>
        <v>0</v>
      </c>
      <c r="AH67" s="78">
        <f t="shared" si="10"/>
        <v>0</v>
      </c>
      <c r="AI67" s="79"/>
      <c r="AJ67" s="80"/>
      <c r="AK67" s="81"/>
      <c r="AL67" s="81"/>
      <c r="AM67" s="81"/>
      <c r="AN67" s="82">
        <f t="shared" si="17"/>
        <v>12</v>
      </c>
      <c r="AO67" s="83">
        <f t="shared" si="18"/>
        <v>0</v>
      </c>
      <c r="AP67" s="83">
        <f t="shared" si="11"/>
        <v>0</v>
      </c>
      <c r="AQ67" s="84"/>
      <c r="AR67" s="85"/>
      <c r="AS67" s="86"/>
      <c r="AT67" s="83">
        <f t="shared" si="12"/>
        <v>0</v>
      </c>
      <c r="AU67" s="82">
        <f t="shared" si="13"/>
        <v>0</v>
      </c>
      <c r="AV67" s="87">
        <f t="shared" si="14"/>
        <v>0</v>
      </c>
    </row>
    <row r="68" spans="1:48">
      <c r="A68" s="103">
        <v>1080</v>
      </c>
      <c r="B68" s="43" t="s">
        <v>142</v>
      </c>
      <c r="C68" s="66" t="s">
        <v>120</v>
      </c>
      <c r="D68" s="67" t="s">
        <v>143</v>
      </c>
      <c r="E68" s="68">
        <v>40</v>
      </c>
      <c r="F68" s="69"/>
      <c r="G68" s="69"/>
      <c r="H68" s="69">
        <f>_xlfn.IFNA(VLOOKUP(A68,'[1]18-19 Full Day Approved'!$B$2:$D$37,3,FALSE),0)</f>
        <v>0</v>
      </c>
      <c r="I68" s="70">
        <f t="shared" si="0"/>
        <v>0</v>
      </c>
      <c r="J68" s="71"/>
      <c r="K68" s="70">
        <f t="shared" si="19"/>
        <v>40</v>
      </c>
      <c r="L68" s="89"/>
      <c r="M68" s="90"/>
      <c r="N68" s="89">
        <f t="shared" si="1"/>
        <v>0</v>
      </c>
      <c r="O68" s="90"/>
      <c r="P68" s="90"/>
      <c r="Q68" s="89">
        <f t="shared" si="2"/>
        <v>0</v>
      </c>
      <c r="R68" s="89"/>
      <c r="S68" s="90"/>
      <c r="T68" s="89">
        <f t="shared" si="3"/>
        <v>0</v>
      </c>
      <c r="U68" s="90"/>
      <c r="V68" s="90"/>
      <c r="W68" s="89">
        <f t="shared" si="4"/>
        <v>0</v>
      </c>
      <c r="X68" s="89">
        <f t="shared" si="5"/>
        <v>0</v>
      </c>
      <c r="Y68" s="89"/>
      <c r="Z68" s="90"/>
      <c r="AA68" s="89">
        <f t="shared" si="6"/>
        <v>0</v>
      </c>
      <c r="AB68" s="90"/>
      <c r="AC68" s="90"/>
      <c r="AD68" s="89">
        <f t="shared" si="7"/>
        <v>0</v>
      </c>
      <c r="AE68" s="70">
        <f t="shared" si="8"/>
        <v>0</v>
      </c>
      <c r="AF68" s="78">
        <f t="shared" si="16"/>
        <v>40</v>
      </c>
      <c r="AG68" s="78">
        <f t="shared" si="9"/>
        <v>0</v>
      </c>
      <c r="AH68" s="78">
        <f t="shared" si="10"/>
        <v>0</v>
      </c>
      <c r="AI68" s="79"/>
      <c r="AJ68" s="80"/>
      <c r="AK68" s="81"/>
      <c r="AL68" s="81"/>
      <c r="AM68" s="81"/>
      <c r="AN68" s="82">
        <f t="shared" si="17"/>
        <v>40</v>
      </c>
      <c r="AO68" s="83">
        <f t="shared" si="18"/>
        <v>0</v>
      </c>
      <c r="AP68" s="83">
        <f t="shared" si="11"/>
        <v>0</v>
      </c>
      <c r="AQ68" s="84"/>
      <c r="AR68" s="85"/>
      <c r="AS68" s="88"/>
      <c r="AT68" s="83">
        <f t="shared" si="12"/>
        <v>0</v>
      </c>
      <c r="AU68" s="82">
        <f t="shared" si="13"/>
        <v>0</v>
      </c>
      <c r="AV68" s="87">
        <f t="shared" si="14"/>
        <v>0</v>
      </c>
    </row>
    <row r="69" spans="1:48">
      <c r="A69" s="103">
        <v>1110</v>
      </c>
      <c r="B69" s="43" t="s">
        <v>144</v>
      </c>
      <c r="C69" s="66" t="s">
        <v>120</v>
      </c>
      <c r="D69" s="91" t="s">
        <v>478</v>
      </c>
      <c r="E69" s="68">
        <v>125</v>
      </c>
      <c r="F69" s="69"/>
      <c r="G69" s="69"/>
      <c r="H69" s="69">
        <f>_xlfn.IFNA(VLOOKUP(A69,'[1]18-19 Full Day Approved'!$B$2:$D$37,3,FALSE),0)</f>
        <v>0</v>
      </c>
      <c r="I69" s="70">
        <f t="shared" si="0"/>
        <v>0</v>
      </c>
      <c r="J69" s="71"/>
      <c r="K69" s="70">
        <f t="shared" si="19"/>
        <v>125</v>
      </c>
      <c r="L69" s="89"/>
      <c r="M69" s="90"/>
      <c r="N69" s="89">
        <f t="shared" si="1"/>
        <v>0</v>
      </c>
      <c r="O69" s="90"/>
      <c r="P69" s="90"/>
      <c r="Q69" s="89">
        <f t="shared" si="2"/>
        <v>0</v>
      </c>
      <c r="R69" s="89"/>
      <c r="S69" s="90"/>
      <c r="T69" s="89">
        <f t="shared" si="3"/>
        <v>0</v>
      </c>
      <c r="U69" s="90"/>
      <c r="V69" s="90"/>
      <c r="W69" s="89">
        <f t="shared" si="4"/>
        <v>0</v>
      </c>
      <c r="X69" s="89">
        <f t="shared" si="5"/>
        <v>0</v>
      </c>
      <c r="Y69" s="89"/>
      <c r="Z69" s="90"/>
      <c r="AA69" s="89">
        <f t="shared" si="6"/>
        <v>0</v>
      </c>
      <c r="AB69" s="90"/>
      <c r="AC69" s="90"/>
      <c r="AD69" s="89">
        <f t="shared" si="7"/>
        <v>0</v>
      </c>
      <c r="AE69" s="70">
        <f t="shared" si="8"/>
        <v>0</v>
      </c>
      <c r="AF69" s="78">
        <f t="shared" si="16"/>
        <v>125</v>
      </c>
      <c r="AG69" s="78">
        <f t="shared" si="9"/>
        <v>0</v>
      </c>
      <c r="AH69" s="78">
        <f t="shared" si="10"/>
        <v>0</v>
      </c>
      <c r="AI69" s="79"/>
      <c r="AJ69" s="80"/>
      <c r="AK69" s="81"/>
      <c r="AL69" s="81"/>
      <c r="AM69" s="81"/>
      <c r="AN69" s="82">
        <f t="shared" si="17"/>
        <v>125</v>
      </c>
      <c r="AO69" s="83">
        <f t="shared" si="18"/>
        <v>0</v>
      </c>
      <c r="AP69" s="83">
        <f t="shared" si="11"/>
        <v>0</v>
      </c>
      <c r="AQ69" s="84"/>
      <c r="AR69" s="85"/>
      <c r="AS69" s="86"/>
      <c r="AT69" s="83">
        <f t="shared" si="12"/>
        <v>0</v>
      </c>
      <c r="AU69" s="82">
        <f t="shared" si="13"/>
        <v>0</v>
      </c>
      <c r="AV69" s="87">
        <f t="shared" si="14"/>
        <v>0</v>
      </c>
    </row>
    <row r="70" spans="1:48">
      <c r="A70" s="103">
        <v>1120</v>
      </c>
      <c r="B70" s="43" t="s">
        <v>146</v>
      </c>
      <c r="C70" s="66" t="s">
        <v>120</v>
      </c>
      <c r="D70" s="67" t="s">
        <v>147</v>
      </c>
      <c r="E70" s="68">
        <v>5</v>
      </c>
      <c r="F70" s="69"/>
      <c r="G70" s="69"/>
      <c r="H70" s="69">
        <f>_xlfn.IFNA(VLOOKUP(A70,'[1]18-19 Full Day Approved'!$B$2:$D$37,3,FALSE),0)</f>
        <v>0</v>
      </c>
      <c r="I70" s="70">
        <f t="shared" si="0"/>
        <v>0</v>
      </c>
      <c r="J70" s="71"/>
      <c r="K70" s="70">
        <f t="shared" si="19"/>
        <v>5</v>
      </c>
      <c r="L70" s="89"/>
      <c r="M70" s="90"/>
      <c r="N70" s="89">
        <f t="shared" si="1"/>
        <v>0</v>
      </c>
      <c r="O70" s="90"/>
      <c r="P70" s="90"/>
      <c r="Q70" s="89">
        <f t="shared" si="2"/>
        <v>0</v>
      </c>
      <c r="R70" s="89"/>
      <c r="S70" s="90"/>
      <c r="T70" s="89">
        <f t="shared" si="3"/>
        <v>0</v>
      </c>
      <c r="U70" s="90"/>
      <c r="V70" s="90"/>
      <c r="W70" s="89">
        <f t="shared" si="4"/>
        <v>0</v>
      </c>
      <c r="X70" s="89">
        <f t="shared" si="5"/>
        <v>0</v>
      </c>
      <c r="Y70" s="89"/>
      <c r="Z70" s="90"/>
      <c r="AA70" s="89">
        <f t="shared" si="6"/>
        <v>0</v>
      </c>
      <c r="AB70" s="90"/>
      <c r="AC70" s="90"/>
      <c r="AD70" s="89">
        <f t="shared" si="7"/>
        <v>0</v>
      </c>
      <c r="AE70" s="70">
        <f t="shared" si="8"/>
        <v>0</v>
      </c>
      <c r="AF70" s="78">
        <f t="shared" si="16"/>
        <v>5</v>
      </c>
      <c r="AG70" s="78">
        <f t="shared" si="9"/>
        <v>0</v>
      </c>
      <c r="AH70" s="78">
        <f t="shared" si="10"/>
        <v>0</v>
      </c>
      <c r="AI70" s="79"/>
      <c r="AJ70" s="80"/>
      <c r="AK70" s="81"/>
      <c r="AL70" s="81"/>
      <c r="AM70" s="81"/>
      <c r="AN70" s="82">
        <f t="shared" si="17"/>
        <v>5</v>
      </c>
      <c r="AO70" s="83">
        <f t="shared" si="18"/>
        <v>0</v>
      </c>
      <c r="AP70" s="83">
        <f t="shared" si="11"/>
        <v>0</v>
      </c>
      <c r="AQ70" s="84"/>
      <c r="AR70" s="85"/>
      <c r="AS70" s="86"/>
      <c r="AT70" s="83">
        <f t="shared" si="12"/>
        <v>0</v>
      </c>
      <c r="AU70" s="82">
        <f t="shared" si="13"/>
        <v>0</v>
      </c>
      <c r="AV70" s="87">
        <f t="shared" si="14"/>
        <v>0</v>
      </c>
    </row>
    <row r="71" spans="1:48">
      <c r="A71" s="103">
        <v>1130</v>
      </c>
      <c r="B71" s="43" t="s">
        <v>148</v>
      </c>
      <c r="C71" s="66" t="s">
        <v>120</v>
      </c>
      <c r="D71" s="91" t="s">
        <v>149</v>
      </c>
      <c r="E71" s="68">
        <v>14</v>
      </c>
      <c r="F71" s="69"/>
      <c r="G71" s="69"/>
      <c r="H71" s="69">
        <f>_xlfn.IFNA(VLOOKUP(A71,'[1]18-19 Full Day Approved'!$B$2:$D$37,3,FALSE),0)</f>
        <v>0</v>
      </c>
      <c r="I71" s="70">
        <f t="shared" si="0"/>
        <v>0</v>
      </c>
      <c r="J71" s="71"/>
      <c r="K71" s="70">
        <f t="shared" si="19"/>
        <v>14</v>
      </c>
      <c r="L71" s="89"/>
      <c r="M71" s="90"/>
      <c r="N71" s="89">
        <f t="shared" si="1"/>
        <v>0</v>
      </c>
      <c r="O71" s="90"/>
      <c r="P71" s="90"/>
      <c r="Q71" s="89">
        <f t="shared" si="2"/>
        <v>0</v>
      </c>
      <c r="R71" s="89"/>
      <c r="S71" s="90"/>
      <c r="T71" s="89">
        <f t="shared" si="3"/>
        <v>0</v>
      </c>
      <c r="U71" s="90"/>
      <c r="V71" s="90"/>
      <c r="W71" s="89">
        <f t="shared" si="4"/>
        <v>0</v>
      </c>
      <c r="X71" s="89">
        <f t="shared" si="5"/>
        <v>0</v>
      </c>
      <c r="Y71" s="89"/>
      <c r="Z71" s="90"/>
      <c r="AA71" s="89">
        <f t="shared" si="6"/>
        <v>0</v>
      </c>
      <c r="AB71" s="90"/>
      <c r="AC71" s="90"/>
      <c r="AD71" s="89">
        <f t="shared" si="7"/>
        <v>0</v>
      </c>
      <c r="AE71" s="70">
        <f t="shared" si="8"/>
        <v>0</v>
      </c>
      <c r="AF71" s="78">
        <f t="shared" si="16"/>
        <v>14</v>
      </c>
      <c r="AG71" s="78">
        <f t="shared" si="9"/>
        <v>0</v>
      </c>
      <c r="AH71" s="78">
        <f t="shared" si="10"/>
        <v>0</v>
      </c>
      <c r="AI71" s="79"/>
      <c r="AJ71" s="80"/>
      <c r="AK71" s="81"/>
      <c r="AL71" s="81"/>
      <c r="AM71" s="81"/>
      <c r="AN71" s="82">
        <f t="shared" si="17"/>
        <v>14</v>
      </c>
      <c r="AO71" s="83">
        <f t="shared" si="18"/>
        <v>0</v>
      </c>
      <c r="AP71" s="83">
        <f t="shared" si="11"/>
        <v>0</v>
      </c>
      <c r="AQ71" s="84"/>
      <c r="AR71" s="85"/>
      <c r="AS71" s="86"/>
      <c r="AT71" s="83">
        <f t="shared" si="12"/>
        <v>0</v>
      </c>
      <c r="AU71" s="82">
        <f t="shared" si="13"/>
        <v>0</v>
      </c>
      <c r="AV71" s="87">
        <f t="shared" si="14"/>
        <v>0</v>
      </c>
    </row>
    <row r="72" spans="1:48">
      <c r="A72" s="103">
        <v>1140</v>
      </c>
      <c r="B72" s="43" t="s">
        <v>150</v>
      </c>
      <c r="C72" s="66" t="s">
        <v>151</v>
      </c>
      <c r="D72" s="67" t="s">
        <v>152</v>
      </c>
      <c r="E72" s="68">
        <v>189</v>
      </c>
      <c r="F72" s="69"/>
      <c r="G72" s="69"/>
      <c r="H72" s="69">
        <f>_xlfn.IFNA(VLOOKUP(A72,'[1]18-19 Full Day Approved'!$B$2:$D$37,3,FALSE),0)</f>
        <v>13</v>
      </c>
      <c r="I72" s="70">
        <f t="shared" si="0"/>
        <v>26</v>
      </c>
      <c r="J72" s="71"/>
      <c r="K72" s="70">
        <f t="shared" si="19"/>
        <v>163</v>
      </c>
      <c r="L72" s="72">
        <f>VLOOKUP(A72,'[1]2018 ECARE Expansion Slots'!$A$1:$K$180,10,FALSE)</f>
        <v>0</v>
      </c>
      <c r="M72" s="73"/>
      <c r="N72" s="72">
        <f t="shared" si="1"/>
        <v>0</v>
      </c>
      <c r="O72" s="73"/>
      <c r="P72" s="73"/>
      <c r="Q72" s="72">
        <f t="shared" si="2"/>
        <v>0</v>
      </c>
      <c r="R72" s="74">
        <v>0</v>
      </c>
      <c r="S72" s="75"/>
      <c r="T72" s="74">
        <f t="shared" si="3"/>
        <v>0</v>
      </c>
      <c r="U72" s="75"/>
      <c r="V72" s="75"/>
      <c r="W72" s="74">
        <f t="shared" si="4"/>
        <v>0</v>
      </c>
      <c r="X72" s="74">
        <f t="shared" si="5"/>
        <v>0</v>
      </c>
      <c r="Y72" s="76">
        <f>VLOOKUP(A72,'[1]2018 ECARE Expansion Slots'!$A$1:$K$180,11,FALSE)</f>
        <v>87</v>
      </c>
      <c r="Z72" s="77"/>
      <c r="AA72" s="76">
        <f t="shared" si="6"/>
        <v>87</v>
      </c>
      <c r="AB72" s="77"/>
      <c r="AC72" s="77"/>
      <c r="AD72" s="76">
        <f t="shared" si="7"/>
        <v>87</v>
      </c>
      <c r="AE72" s="70">
        <f t="shared" si="8"/>
        <v>87</v>
      </c>
      <c r="AF72" s="78">
        <f t="shared" si="16"/>
        <v>163</v>
      </c>
      <c r="AG72" s="78">
        <f t="shared" si="9"/>
        <v>13</v>
      </c>
      <c r="AH72" s="78">
        <f t="shared" si="10"/>
        <v>87</v>
      </c>
      <c r="AI72" s="79"/>
      <c r="AJ72" s="80"/>
      <c r="AK72" s="81"/>
      <c r="AL72" s="81"/>
      <c r="AM72" s="81"/>
      <c r="AN72" s="82">
        <f t="shared" si="17"/>
        <v>163</v>
      </c>
      <c r="AO72" s="83">
        <f t="shared" si="18"/>
        <v>26</v>
      </c>
      <c r="AP72" s="83">
        <f t="shared" si="11"/>
        <v>87</v>
      </c>
      <c r="AQ72" s="84"/>
      <c r="AR72" s="85"/>
      <c r="AS72" s="86"/>
      <c r="AT72" s="83">
        <f t="shared" si="12"/>
        <v>0</v>
      </c>
      <c r="AU72" s="82">
        <f t="shared" si="13"/>
        <v>0</v>
      </c>
      <c r="AV72" s="87">
        <f t="shared" si="14"/>
        <v>0</v>
      </c>
    </row>
    <row r="73" spans="1:48">
      <c r="A73" s="103">
        <v>1150</v>
      </c>
      <c r="B73" s="43" t="s">
        <v>153</v>
      </c>
      <c r="C73" s="66" t="s">
        <v>151</v>
      </c>
      <c r="D73" s="67" t="s">
        <v>154</v>
      </c>
      <c r="E73" s="68">
        <v>61</v>
      </c>
      <c r="F73" s="69"/>
      <c r="G73" s="69"/>
      <c r="H73" s="69">
        <f>_xlfn.IFNA(VLOOKUP(A73,'[1]18-19 Full Day Approved'!$B$2:$D$37,3,FALSE),0)</f>
        <v>0</v>
      </c>
      <c r="I73" s="70">
        <f t="shared" ref="I73:I136" si="20">H73*2</f>
        <v>0</v>
      </c>
      <c r="J73" s="71"/>
      <c r="K73" s="70">
        <f t="shared" si="19"/>
        <v>61</v>
      </c>
      <c r="L73" s="72">
        <f>VLOOKUP(A73,'[1]2018 ECARE Expansion Slots'!$A$1:$K$180,10,FALSE)</f>
        <v>0</v>
      </c>
      <c r="M73" s="73"/>
      <c r="N73" s="72">
        <f t="shared" ref="N73:N136" si="21">IF(ISBLANK(M73),L73,M73)</f>
        <v>0</v>
      </c>
      <c r="O73" s="73"/>
      <c r="P73" s="73"/>
      <c r="Q73" s="72">
        <f t="shared" ref="Q73:Q136" si="22">N73-O73+P73</f>
        <v>0</v>
      </c>
      <c r="R73" s="74">
        <v>0</v>
      </c>
      <c r="S73" s="75"/>
      <c r="T73" s="74">
        <f t="shared" ref="T73:T136" si="23">IF(ISBLANK(S73),R73,S73)</f>
        <v>0</v>
      </c>
      <c r="U73" s="75"/>
      <c r="V73" s="75"/>
      <c r="W73" s="74">
        <f t="shared" ref="W73:W136" si="24">T73-U73+V73</f>
        <v>0</v>
      </c>
      <c r="X73" s="74">
        <f t="shared" ref="X73:X136" si="25">W73/2</f>
        <v>0</v>
      </c>
      <c r="Y73" s="76">
        <f>VLOOKUP(A73,'[1]2018 ECARE Expansion Slots'!$A$1:$K$180,11,FALSE)</f>
        <v>5</v>
      </c>
      <c r="Z73" s="77"/>
      <c r="AA73" s="76">
        <f t="shared" ref="AA73:AA136" si="26">IF(ISBLANK(Z73),Y73,Z73)</f>
        <v>5</v>
      </c>
      <c r="AB73" s="77"/>
      <c r="AC73" s="77"/>
      <c r="AD73" s="76">
        <f t="shared" ref="AD73:AD136" si="27">AA73-AB73+AC73</f>
        <v>5</v>
      </c>
      <c r="AE73" s="70">
        <f t="shared" ref="AE73:AE136" si="28">L73+R73+Y73</f>
        <v>5</v>
      </c>
      <c r="AF73" s="78">
        <f t="shared" si="16"/>
        <v>61</v>
      </c>
      <c r="AG73" s="78">
        <f t="shared" ref="AG73:AG136" si="29">(W73/2)+H73</f>
        <v>0</v>
      </c>
      <c r="AH73" s="78">
        <f t="shared" ref="AH73:AH136" si="30">AD73</f>
        <v>5</v>
      </c>
      <c r="AI73" s="79"/>
      <c r="AJ73" s="80"/>
      <c r="AK73" s="81"/>
      <c r="AL73" s="81"/>
      <c r="AM73" s="81"/>
      <c r="AN73" s="82">
        <f t="shared" si="17"/>
        <v>61</v>
      </c>
      <c r="AO73" s="83">
        <f t="shared" si="18"/>
        <v>0</v>
      </c>
      <c r="AP73" s="83">
        <f t="shared" ref="AP73:AP136" si="31">AH73-AL73</f>
        <v>5</v>
      </c>
      <c r="AQ73" s="84"/>
      <c r="AR73" s="85"/>
      <c r="AS73" s="86"/>
      <c r="AT73" s="83">
        <f t="shared" ref="AT73:AT136" si="32">AJ73+AI73</f>
        <v>0</v>
      </c>
      <c r="AU73" s="82">
        <f t="shared" ref="AU73:AU136" si="33">AI73+AJ73*2</f>
        <v>0</v>
      </c>
      <c r="AV73" s="87">
        <f t="shared" ref="AV73:AV136" si="34">AU73/2</f>
        <v>0</v>
      </c>
    </row>
    <row r="74" spans="1:48">
      <c r="A74" s="103">
        <v>1160</v>
      </c>
      <c r="B74" s="43" t="s">
        <v>155</v>
      </c>
      <c r="C74" s="66" t="s">
        <v>151</v>
      </c>
      <c r="D74" s="67" t="s">
        <v>156</v>
      </c>
      <c r="E74" s="68">
        <v>11</v>
      </c>
      <c r="F74" s="69"/>
      <c r="G74" s="69"/>
      <c r="H74" s="69">
        <f>_xlfn.IFNA(VLOOKUP(A74,'[1]18-19 Full Day Approved'!$B$2:$D$37,3,FALSE),0)</f>
        <v>0</v>
      </c>
      <c r="I74" s="70">
        <f t="shared" si="20"/>
        <v>0</v>
      </c>
      <c r="J74" s="71"/>
      <c r="K74" s="70">
        <f t="shared" si="19"/>
        <v>11</v>
      </c>
      <c r="L74" s="72">
        <f>VLOOKUP(A74,'[1]2018 ECARE Expansion Slots'!$A$1:$K$180,10,FALSE)</f>
        <v>0</v>
      </c>
      <c r="M74" s="73"/>
      <c r="N74" s="72">
        <f t="shared" si="21"/>
        <v>0</v>
      </c>
      <c r="O74" s="73"/>
      <c r="P74" s="73"/>
      <c r="Q74" s="72">
        <f t="shared" si="22"/>
        <v>0</v>
      </c>
      <c r="R74" s="74">
        <v>0</v>
      </c>
      <c r="S74" s="75"/>
      <c r="T74" s="74">
        <f t="shared" si="23"/>
        <v>0</v>
      </c>
      <c r="U74" s="75"/>
      <c r="V74" s="75"/>
      <c r="W74" s="74">
        <f t="shared" si="24"/>
        <v>0</v>
      </c>
      <c r="X74" s="74">
        <f t="shared" si="25"/>
        <v>0</v>
      </c>
      <c r="Y74" s="76">
        <f>VLOOKUP(A74,'[1]2018 ECARE Expansion Slots'!$A$1:$K$180,11,FALSE)</f>
        <v>3</v>
      </c>
      <c r="Z74" s="77"/>
      <c r="AA74" s="76">
        <f t="shared" si="26"/>
        <v>3</v>
      </c>
      <c r="AB74" s="77"/>
      <c r="AC74" s="77"/>
      <c r="AD74" s="76">
        <f t="shared" si="27"/>
        <v>3</v>
      </c>
      <c r="AE74" s="70">
        <f t="shared" si="28"/>
        <v>3</v>
      </c>
      <c r="AF74" s="78">
        <f t="shared" ref="AF74:AF137" si="35">K74+Q74+J74</f>
        <v>11</v>
      </c>
      <c r="AG74" s="78">
        <f t="shared" si="29"/>
        <v>0</v>
      </c>
      <c r="AH74" s="78">
        <f t="shared" si="30"/>
        <v>3</v>
      </c>
      <c r="AI74" s="79"/>
      <c r="AJ74" s="80"/>
      <c r="AK74" s="81"/>
      <c r="AL74" s="81"/>
      <c r="AM74" s="81"/>
      <c r="AN74" s="82">
        <f t="shared" ref="AN74:AN137" si="36">((AF74)-(AI74))</f>
        <v>11</v>
      </c>
      <c r="AO74" s="83">
        <f t="shared" ref="AO74:AO137" si="37">((AG74*2)-(AJ74*2))</f>
        <v>0</v>
      </c>
      <c r="AP74" s="83">
        <f t="shared" si="31"/>
        <v>3</v>
      </c>
      <c r="AQ74" s="84"/>
      <c r="AR74" s="85"/>
      <c r="AS74" s="86"/>
      <c r="AT74" s="83">
        <f t="shared" si="32"/>
        <v>0</v>
      </c>
      <c r="AU74" s="82">
        <f t="shared" si="33"/>
        <v>0</v>
      </c>
      <c r="AV74" s="87">
        <f t="shared" si="34"/>
        <v>0</v>
      </c>
    </row>
    <row r="75" spans="1:48" ht="13.5" customHeight="1">
      <c r="A75" s="103">
        <v>1180</v>
      </c>
      <c r="B75" s="43" t="s">
        <v>157</v>
      </c>
      <c r="C75" s="66" t="s">
        <v>158</v>
      </c>
      <c r="D75" s="67" t="s">
        <v>159</v>
      </c>
      <c r="E75" s="68">
        <v>142</v>
      </c>
      <c r="F75" s="69"/>
      <c r="G75" s="69"/>
      <c r="H75" s="69">
        <f>_xlfn.IFNA(VLOOKUP(A75,'[1]18-19 Full Day Approved'!$B$2:$D$37,3,FALSE),0)</f>
        <v>5</v>
      </c>
      <c r="I75" s="70">
        <f t="shared" si="20"/>
        <v>10</v>
      </c>
      <c r="J75" s="71"/>
      <c r="K75" s="70">
        <f t="shared" si="19"/>
        <v>132</v>
      </c>
      <c r="L75" s="72">
        <f>VLOOKUP(A75,'[1]2018 ECARE Expansion Slots'!$A$1:$K$180,10,FALSE)</f>
        <v>10</v>
      </c>
      <c r="M75" s="73"/>
      <c r="N75" s="72">
        <f t="shared" si="21"/>
        <v>10</v>
      </c>
      <c r="O75" s="73"/>
      <c r="P75" s="73"/>
      <c r="Q75" s="72">
        <f t="shared" si="22"/>
        <v>10</v>
      </c>
      <c r="R75" s="74">
        <v>0</v>
      </c>
      <c r="S75" s="75"/>
      <c r="T75" s="74">
        <f t="shared" si="23"/>
        <v>0</v>
      </c>
      <c r="U75" s="75"/>
      <c r="V75" s="75"/>
      <c r="W75" s="74">
        <f t="shared" si="24"/>
        <v>0</v>
      </c>
      <c r="X75" s="74">
        <f t="shared" si="25"/>
        <v>0</v>
      </c>
      <c r="Y75" s="76">
        <f>VLOOKUP(A75,'[1]2018 ECARE Expansion Slots'!$A$1:$K$180,11,FALSE)</f>
        <v>131</v>
      </c>
      <c r="Z75" s="77"/>
      <c r="AA75" s="76">
        <f t="shared" si="26"/>
        <v>131</v>
      </c>
      <c r="AB75" s="77"/>
      <c r="AC75" s="77"/>
      <c r="AD75" s="76">
        <f t="shared" si="27"/>
        <v>131</v>
      </c>
      <c r="AE75" s="70">
        <f t="shared" si="28"/>
        <v>141</v>
      </c>
      <c r="AF75" s="78">
        <f t="shared" si="35"/>
        <v>142</v>
      </c>
      <c r="AG75" s="78">
        <f t="shared" si="29"/>
        <v>5</v>
      </c>
      <c r="AH75" s="78">
        <f t="shared" si="30"/>
        <v>131</v>
      </c>
      <c r="AI75" s="79"/>
      <c r="AJ75" s="80"/>
      <c r="AK75" s="81"/>
      <c r="AL75" s="81"/>
      <c r="AM75" s="81"/>
      <c r="AN75" s="82">
        <f t="shared" si="36"/>
        <v>142</v>
      </c>
      <c r="AO75" s="83">
        <f t="shared" si="37"/>
        <v>10</v>
      </c>
      <c r="AP75" s="83">
        <f t="shared" si="31"/>
        <v>131</v>
      </c>
      <c r="AQ75" s="84"/>
      <c r="AR75" s="85"/>
      <c r="AS75" s="88"/>
      <c r="AT75" s="83">
        <f t="shared" si="32"/>
        <v>0</v>
      </c>
      <c r="AU75" s="82">
        <f t="shared" si="33"/>
        <v>0</v>
      </c>
      <c r="AV75" s="87">
        <f t="shared" si="34"/>
        <v>0</v>
      </c>
    </row>
    <row r="76" spans="1:48">
      <c r="A76" s="103">
        <v>1195</v>
      </c>
      <c r="B76" s="43" t="s">
        <v>160</v>
      </c>
      <c r="C76" s="66" t="s">
        <v>158</v>
      </c>
      <c r="D76" s="67" t="s">
        <v>161</v>
      </c>
      <c r="E76" s="68">
        <v>100</v>
      </c>
      <c r="F76" s="69"/>
      <c r="G76" s="69"/>
      <c r="H76" s="69">
        <f>_xlfn.IFNA(VLOOKUP(A76,'[1]18-19 Full Day Approved'!$B$2:$D$37,3,FALSE),0)</f>
        <v>0</v>
      </c>
      <c r="I76" s="70">
        <f t="shared" si="20"/>
        <v>0</v>
      </c>
      <c r="J76" s="71"/>
      <c r="K76" s="70">
        <f t="shared" si="19"/>
        <v>100</v>
      </c>
      <c r="L76" s="72">
        <f>VLOOKUP(A76,'[1]2018 ECARE Expansion Slots'!$A$1:$K$180,10,FALSE)</f>
        <v>25</v>
      </c>
      <c r="M76" s="73"/>
      <c r="N76" s="72">
        <f t="shared" si="21"/>
        <v>25</v>
      </c>
      <c r="O76" s="73"/>
      <c r="P76" s="73"/>
      <c r="Q76" s="72">
        <f t="shared" si="22"/>
        <v>25</v>
      </c>
      <c r="R76" s="74">
        <v>0</v>
      </c>
      <c r="S76" s="75"/>
      <c r="T76" s="74">
        <f t="shared" si="23"/>
        <v>0</v>
      </c>
      <c r="U76" s="75"/>
      <c r="V76" s="75"/>
      <c r="W76" s="74">
        <f t="shared" si="24"/>
        <v>0</v>
      </c>
      <c r="X76" s="74">
        <f t="shared" si="25"/>
        <v>0</v>
      </c>
      <c r="Y76" s="76">
        <f>VLOOKUP(A76,'[1]2018 ECARE Expansion Slots'!$A$1:$K$180,11,FALSE)</f>
        <v>112</v>
      </c>
      <c r="Z76" s="77"/>
      <c r="AA76" s="76">
        <f t="shared" si="26"/>
        <v>112</v>
      </c>
      <c r="AB76" s="77"/>
      <c r="AC76" s="77"/>
      <c r="AD76" s="76">
        <f t="shared" si="27"/>
        <v>112</v>
      </c>
      <c r="AE76" s="70">
        <f t="shared" si="28"/>
        <v>137</v>
      </c>
      <c r="AF76" s="78">
        <f t="shared" si="35"/>
        <v>125</v>
      </c>
      <c r="AG76" s="78">
        <f t="shared" si="29"/>
        <v>0</v>
      </c>
      <c r="AH76" s="78">
        <f t="shared" si="30"/>
        <v>112</v>
      </c>
      <c r="AI76" s="79"/>
      <c r="AJ76" s="80"/>
      <c r="AK76" s="81"/>
      <c r="AL76" s="81"/>
      <c r="AM76" s="81"/>
      <c r="AN76" s="82">
        <f t="shared" si="36"/>
        <v>125</v>
      </c>
      <c r="AO76" s="83">
        <f t="shared" si="37"/>
        <v>0</v>
      </c>
      <c r="AP76" s="83">
        <f t="shared" si="31"/>
        <v>112</v>
      </c>
      <c r="AQ76" s="84"/>
      <c r="AR76" s="85"/>
      <c r="AS76" s="86"/>
      <c r="AT76" s="83">
        <f t="shared" si="32"/>
        <v>0</v>
      </c>
      <c r="AU76" s="82">
        <f t="shared" si="33"/>
        <v>0</v>
      </c>
      <c r="AV76" s="87">
        <f t="shared" si="34"/>
        <v>0</v>
      </c>
    </row>
    <row r="77" spans="1:48">
      <c r="A77" s="103">
        <v>1220</v>
      </c>
      <c r="B77" s="43" t="s">
        <v>162</v>
      </c>
      <c r="C77" s="66" t="s">
        <v>158</v>
      </c>
      <c r="D77" s="67" t="s">
        <v>163</v>
      </c>
      <c r="E77" s="68">
        <v>70</v>
      </c>
      <c r="F77" s="69"/>
      <c r="G77" s="69"/>
      <c r="H77" s="69">
        <f>_xlfn.IFNA(VLOOKUP(A77,'[1]18-19 Full Day Approved'!$B$2:$D$37,3,FALSE),0)</f>
        <v>0</v>
      </c>
      <c r="I77" s="70">
        <f t="shared" si="20"/>
        <v>0</v>
      </c>
      <c r="J77" s="71"/>
      <c r="K77" s="70">
        <f t="shared" si="19"/>
        <v>70</v>
      </c>
      <c r="L77" s="72">
        <f>VLOOKUP(A77,'[1]2018 ECARE Expansion Slots'!$A$1:$K$180,10,FALSE)</f>
        <v>0</v>
      </c>
      <c r="M77" s="73"/>
      <c r="N77" s="72">
        <f t="shared" si="21"/>
        <v>0</v>
      </c>
      <c r="O77" s="73"/>
      <c r="P77" s="73"/>
      <c r="Q77" s="72">
        <f t="shared" si="22"/>
        <v>0</v>
      </c>
      <c r="R77" s="74">
        <v>0</v>
      </c>
      <c r="S77" s="75"/>
      <c r="T77" s="74">
        <f t="shared" si="23"/>
        <v>0</v>
      </c>
      <c r="U77" s="75"/>
      <c r="V77" s="75"/>
      <c r="W77" s="74">
        <f t="shared" si="24"/>
        <v>0</v>
      </c>
      <c r="X77" s="74">
        <f t="shared" si="25"/>
        <v>0</v>
      </c>
      <c r="Y77" s="76">
        <f>VLOOKUP(A77,'[1]2018 ECARE Expansion Slots'!$A$1:$K$180,11,FALSE)</f>
        <v>29</v>
      </c>
      <c r="Z77" s="77"/>
      <c r="AA77" s="76">
        <f t="shared" si="26"/>
        <v>29</v>
      </c>
      <c r="AB77" s="77"/>
      <c r="AC77" s="77"/>
      <c r="AD77" s="76">
        <f t="shared" si="27"/>
        <v>29</v>
      </c>
      <c r="AE77" s="70">
        <f t="shared" si="28"/>
        <v>29</v>
      </c>
      <c r="AF77" s="78">
        <f t="shared" si="35"/>
        <v>70</v>
      </c>
      <c r="AG77" s="78">
        <f t="shared" si="29"/>
        <v>0</v>
      </c>
      <c r="AH77" s="78">
        <f t="shared" si="30"/>
        <v>29</v>
      </c>
      <c r="AI77" s="79"/>
      <c r="AJ77" s="80"/>
      <c r="AK77" s="81"/>
      <c r="AL77" s="81"/>
      <c r="AM77" s="81"/>
      <c r="AN77" s="82">
        <f t="shared" si="36"/>
        <v>70</v>
      </c>
      <c r="AO77" s="83">
        <f t="shared" si="37"/>
        <v>0</v>
      </c>
      <c r="AP77" s="83">
        <f t="shared" si="31"/>
        <v>29</v>
      </c>
      <c r="AQ77" s="84"/>
      <c r="AR77" s="85"/>
      <c r="AS77" s="86"/>
      <c r="AT77" s="83">
        <f t="shared" si="32"/>
        <v>0</v>
      </c>
      <c r="AU77" s="82">
        <f t="shared" si="33"/>
        <v>0</v>
      </c>
      <c r="AV77" s="87">
        <f t="shared" si="34"/>
        <v>0</v>
      </c>
    </row>
    <row r="78" spans="1:48">
      <c r="A78" s="103">
        <v>1330</v>
      </c>
      <c r="B78" s="43" t="s">
        <v>164</v>
      </c>
      <c r="C78" s="66" t="s">
        <v>165</v>
      </c>
      <c r="D78" s="67" t="s">
        <v>166</v>
      </c>
      <c r="E78" s="68">
        <v>7</v>
      </c>
      <c r="F78" s="69"/>
      <c r="G78" s="69"/>
      <c r="H78" s="69">
        <f>_xlfn.IFNA(VLOOKUP(A78,'[1]18-19 Full Day Approved'!$B$2:$D$37,3,FALSE),0)</f>
        <v>0</v>
      </c>
      <c r="I78" s="70">
        <f t="shared" si="20"/>
        <v>0</v>
      </c>
      <c r="J78" s="71"/>
      <c r="K78" s="70">
        <f t="shared" si="19"/>
        <v>7</v>
      </c>
      <c r="L78" s="89"/>
      <c r="M78" s="90"/>
      <c r="N78" s="89">
        <f t="shared" si="21"/>
        <v>0</v>
      </c>
      <c r="O78" s="90"/>
      <c r="P78" s="90"/>
      <c r="Q78" s="89">
        <f t="shared" si="22"/>
        <v>0</v>
      </c>
      <c r="R78" s="89"/>
      <c r="S78" s="90"/>
      <c r="T78" s="89">
        <f t="shared" si="23"/>
        <v>0</v>
      </c>
      <c r="U78" s="90"/>
      <c r="V78" s="90"/>
      <c r="W78" s="89">
        <f t="shared" si="24"/>
        <v>0</v>
      </c>
      <c r="X78" s="89">
        <f t="shared" si="25"/>
        <v>0</v>
      </c>
      <c r="Y78" s="89"/>
      <c r="Z78" s="90"/>
      <c r="AA78" s="89">
        <f t="shared" si="26"/>
        <v>0</v>
      </c>
      <c r="AB78" s="90"/>
      <c r="AC78" s="90"/>
      <c r="AD78" s="89">
        <f t="shared" si="27"/>
        <v>0</v>
      </c>
      <c r="AE78" s="70">
        <f t="shared" si="28"/>
        <v>0</v>
      </c>
      <c r="AF78" s="78">
        <f t="shared" si="35"/>
        <v>7</v>
      </c>
      <c r="AG78" s="78">
        <f t="shared" si="29"/>
        <v>0</v>
      </c>
      <c r="AH78" s="78">
        <f t="shared" si="30"/>
        <v>0</v>
      </c>
      <c r="AI78" s="79"/>
      <c r="AJ78" s="80"/>
      <c r="AK78" s="81"/>
      <c r="AL78" s="81"/>
      <c r="AM78" s="81"/>
      <c r="AN78" s="82">
        <f t="shared" si="36"/>
        <v>7</v>
      </c>
      <c r="AO78" s="83">
        <f t="shared" si="37"/>
        <v>0</v>
      </c>
      <c r="AP78" s="83">
        <f t="shared" si="31"/>
        <v>0</v>
      </c>
      <c r="AQ78" s="84"/>
      <c r="AR78" s="85"/>
      <c r="AS78" s="86"/>
      <c r="AT78" s="83">
        <f t="shared" si="32"/>
        <v>0</v>
      </c>
      <c r="AU78" s="82">
        <f t="shared" si="33"/>
        <v>0</v>
      </c>
      <c r="AV78" s="87">
        <f t="shared" si="34"/>
        <v>0</v>
      </c>
    </row>
    <row r="79" spans="1:48">
      <c r="A79" s="103">
        <v>1340</v>
      </c>
      <c r="B79" s="43" t="s">
        <v>167</v>
      </c>
      <c r="C79" s="66" t="s">
        <v>168</v>
      </c>
      <c r="D79" s="67" t="s">
        <v>169</v>
      </c>
      <c r="E79" s="68">
        <v>20</v>
      </c>
      <c r="F79" s="69"/>
      <c r="G79" s="69"/>
      <c r="H79" s="69">
        <f>_xlfn.IFNA(VLOOKUP(A79,'[1]18-19 Full Day Approved'!$B$2:$D$37,3,FALSE),0)</f>
        <v>0</v>
      </c>
      <c r="I79" s="70">
        <f t="shared" si="20"/>
        <v>0</v>
      </c>
      <c r="J79" s="71"/>
      <c r="K79" s="70">
        <f t="shared" si="19"/>
        <v>20</v>
      </c>
      <c r="L79" s="89"/>
      <c r="M79" s="90"/>
      <c r="N79" s="89">
        <f t="shared" si="21"/>
        <v>0</v>
      </c>
      <c r="O79" s="90"/>
      <c r="P79" s="90"/>
      <c r="Q79" s="89">
        <f t="shared" si="22"/>
        <v>0</v>
      </c>
      <c r="R79" s="89"/>
      <c r="S79" s="90"/>
      <c r="T79" s="89">
        <f t="shared" si="23"/>
        <v>0</v>
      </c>
      <c r="U79" s="90"/>
      <c r="V79" s="90"/>
      <c r="W79" s="89">
        <f t="shared" si="24"/>
        <v>0</v>
      </c>
      <c r="X79" s="89">
        <f t="shared" si="25"/>
        <v>0</v>
      </c>
      <c r="Y79" s="89"/>
      <c r="Z79" s="90"/>
      <c r="AA79" s="89">
        <f t="shared" si="26"/>
        <v>0</v>
      </c>
      <c r="AB79" s="90"/>
      <c r="AC79" s="90"/>
      <c r="AD79" s="89">
        <f t="shared" si="27"/>
        <v>0</v>
      </c>
      <c r="AE79" s="70">
        <f t="shared" si="28"/>
        <v>0</v>
      </c>
      <c r="AF79" s="78">
        <f t="shared" si="35"/>
        <v>20</v>
      </c>
      <c r="AG79" s="78">
        <f t="shared" si="29"/>
        <v>0</v>
      </c>
      <c r="AH79" s="78">
        <f t="shared" si="30"/>
        <v>0</v>
      </c>
      <c r="AI79" s="79"/>
      <c r="AJ79" s="80"/>
      <c r="AK79" s="81"/>
      <c r="AL79" s="81"/>
      <c r="AM79" s="81"/>
      <c r="AN79" s="82">
        <f t="shared" si="36"/>
        <v>20</v>
      </c>
      <c r="AO79" s="83">
        <f t="shared" si="37"/>
        <v>0</v>
      </c>
      <c r="AP79" s="83">
        <f t="shared" si="31"/>
        <v>0</v>
      </c>
      <c r="AQ79" s="84"/>
      <c r="AR79" s="85"/>
      <c r="AS79" s="86"/>
      <c r="AT79" s="83">
        <f t="shared" si="32"/>
        <v>0</v>
      </c>
      <c r="AU79" s="82">
        <f t="shared" si="33"/>
        <v>0</v>
      </c>
      <c r="AV79" s="87">
        <f t="shared" si="34"/>
        <v>0</v>
      </c>
    </row>
    <row r="80" spans="1:48">
      <c r="A80" s="103">
        <v>1350</v>
      </c>
      <c r="B80" s="43" t="s">
        <v>170</v>
      </c>
      <c r="C80" s="66" t="s">
        <v>168</v>
      </c>
      <c r="D80" s="67" t="s">
        <v>171</v>
      </c>
      <c r="E80" s="68">
        <v>30</v>
      </c>
      <c r="F80" s="69"/>
      <c r="G80" s="69"/>
      <c r="H80" s="69">
        <f>_xlfn.IFNA(VLOOKUP(A80,'[1]18-19 Full Day Approved'!$B$2:$D$37,3,FALSE),0)</f>
        <v>0</v>
      </c>
      <c r="I80" s="70">
        <f t="shared" si="20"/>
        <v>0</v>
      </c>
      <c r="J80" s="71"/>
      <c r="K80" s="70">
        <f t="shared" si="19"/>
        <v>30</v>
      </c>
      <c r="L80" s="72">
        <f>VLOOKUP(A80,'[1]2018 ECARE Expansion Slots'!$A$1:$K$180,10,FALSE)</f>
        <v>5</v>
      </c>
      <c r="M80" s="73"/>
      <c r="N80" s="72">
        <f t="shared" si="21"/>
        <v>5</v>
      </c>
      <c r="O80" s="73"/>
      <c r="P80" s="73"/>
      <c r="Q80" s="72">
        <f t="shared" si="22"/>
        <v>5</v>
      </c>
      <c r="R80" s="74">
        <v>0</v>
      </c>
      <c r="S80" s="75"/>
      <c r="T80" s="74">
        <f t="shared" si="23"/>
        <v>0</v>
      </c>
      <c r="U80" s="75"/>
      <c r="V80" s="75"/>
      <c r="W80" s="74">
        <f t="shared" si="24"/>
        <v>0</v>
      </c>
      <c r="X80" s="74">
        <f t="shared" si="25"/>
        <v>0</v>
      </c>
      <c r="Y80" s="76">
        <f>VLOOKUP(A80,'[1]2018 ECARE Expansion Slots'!$A$1:$K$180,11,FALSE)</f>
        <v>9</v>
      </c>
      <c r="Z80" s="77"/>
      <c r="AA80" s="76">
        <f t="shared" si="26"/>
        <v>9</v>
      </c>
      <c r="AB80" s="77"/>
      <c r="AC80" s="77"/>
      <c r="AD80" s="76">
        <f t="shared" si="27"/>
        <v>9</v>
      </c>
      <c r="AE80" s="70">
        <f t="shared" si="28"/>
        <v>14</v>
      </c>
      <c r="AF80" s="78">
        <f t="shared" si="35"/>
        <v>35</v>
      </c>
      <c r="AG80" s="78">
        <f t="shared" si="29"/>
        <v>0</v>
      </c>
      <c r="AH80" s="78">
        <f t="shared" si="30"/>
        <v>9</v>
      </c>
      <c r="AI80" s="79"/>
      <c r="AJ80" s="80"/>
      <c r="AK80" s="81"/>
      <c r="AL80" s="81"/>
      <c r="AM80" s="81"/>
      <c r="AN80" s="82">
        <f t="shared" si="36"/>
        <v>35</v>
      </c>
      <c r="AO80" s="83">
        <f t="shared" si="37"/>
        <v>0</v>
      </c>
      <c r="AP80" s="83">
        <f t="shared" si="31"/>
        <v>9</v>
      </c>
      <c r="AQ80" s="84"/>
      <c r="AR80" s="85"/>
      <c r="AS80" s="86"/>
      <c r="AT80" s="83">
        <f t="shared" si="32"/>
        <v>0</v>
      </c>
      <c r="AU80" s="82">
        <f t="shared" si="33"/>
        <v>0</v>
      </c>
      <c r="AV80" s="87">
        <f t="shared" si="34"/>
        <v>0</v>
      </c>
    </row>
    <row r="81" spans="1:48">
      <c r="A81" s="103">
        <v>1360</v>
      </c>
      <c r="B81" s="43" t="s">
        <v>172</v>
      </c>
      <c r="C81" s="66" t="s">
        <v>173</v>
      </c>
      <c r="D81" s="67" t="s">
        <v>174</v>
      </c>
      <c r="E81" s="68">
        <v>47</v>
      </c>
      <c r="F81" s="69"/>
      <c r="G81" s="69"/>
      <c r="H81" s="69">
        <f>_xlfn.IFNA(VLOOKUP(A81,'[1]18-19 Full Day Approved'!$B$2:$D$37,3,FALSE),0)</f>
        <v>4</v>
      </c>
      <c r="I81" s="70">
        <f t="shared" si="20"/>
        <v>8</v>
      </c>
      <c r="J81" s="71"/>
      <c r="K81" s="70">
        <f t="shared" si="19"/>
        <v>39</v>
      </c>
      <c r="L81" s="72">
        <f>VLOOKUP(A81,'[1]2018 ECARE Expansion Slots'!$A$1:$K$180,10,FALSE)</f>
        <v>4</v>
      </c>
      <c r="M81" s="73"/>
      <c r="N81" s="72">
        <f t="shared" si="21"/>
        <v>4</v>
      </c>
      <c r="O81" s="73"/>
      <c r="P81" s="73"/>
      <c r="Q81" s="72">
        <f t="shared" si="22"/>
        <v>4</v>
      </c>
      <c r="R81" s="74">
        <v>0</v>
      </c>
      <c r="S81" s="75"/>
      <c r="T81" s="74">
        <f t="shared" si="23"/>
        <v>0</v>
      </c>
      <c r="U81" s="75"/>
      <c r="V81" s="75"/>
      <c r="W81" s="74">
        <f t="shared" si="24"/>
        <v>0</v>
      </c>
      <c r="X81" s="74">
        <f t="shared" si="25"/>
        <v>0</v>
      </c>
      <c r="Y81" s="76">
        <f>VLOOKUP(A81,'[1]2018 ECARE Expansion Slots'!$A$1:$K$180,11,FALSE)</f>
        <v>14</v>
      </c>
      <c r="Z81" s="77"/>
      <c r="AA81" s="76">
        <f t="shared" si="26"/>
        <v>14</v>
      </c>
      <c r="AB81" s="77"/>
      <c r="AC81" s="77"/>
      <c r="AD81" s="76">
        <f t="shared" si="27"/>
        <v>14</v>
      </c>
      <c r="AE81" s="70">
        <f t="shared" si="28"/>
        <v>18</v>
      </c>
      <c r="AF81" s="78">
        <f t="shared" si="35"/>
        <v>43</v>
      </c>
      <c r="AG81" s="78">
        <f t="shared" si="29"/>
        <v>4</v>
      </c>
      <c r="AH81" s="78">
        <f t="shared" si="30"/>
        <v>14</v>
      </c>
      <c r="AI81" s="79"/>
      <c r="AJ81" s="80"/>
      <c r="AK81" s="81"/>
      <c r="AL81" s="81"/>
      <c r="AM81" s="81"/>
      <c r="AN81" s="82">
        <f t="shared" si="36"/>
        <v>43</v>
      </c>
      <c r="AO81" s="83">
        <f t="shared" si="37"/>
        <v>8</v>
      </c>
      <c r="AP81" s="83">
        <f t="shared" si="31"/>
        <v>14</v>
      </c>
      <c r="AQ81" s="84"/>
      <c r="AR81" s="85"/>
      <c r="AS81" s="86"/>
      <c r="AT81" s="83">
        <f t="shared" si="32"/>
        <v>0</v>
      </c>
      <c r="AU81" s="82">
        <f t="shared" si="33"/>
        <v>0</v>
      </c>
      <c r="AV81" s="87">
        <f t="shared" si="34"/>
        <v>0</v>
      </c>
    </row>
    <row r="82" spans="1:48">
      <c r="A82" s="103">
        <v>1380</v>
      </c>
      <c r="B82" s="43" t="s">
        <v>175</v>
      </c>
      <c r="C82" s="66" t="s">
        <v>176</v>
      </c>
      <c r="D82" s="67" t="s">
        <v>177</v>
      </c>
      <c r="E82" s="68">
        <v>7</v>
      </c>
      <c r="F82" s="69"/>
      <c r="G82" s="69"/>
      <c r="H82" s="69">
        <f>_xlfn.IFNA(VLOOKUP(A82,'[1]18-19 Full Day Approved'!$B$2:$D$37,3,FALSE),0)</f>
        <v>0</v>
      </c>
      <c r="I82" s="70">
        <f t="shared" si="20"/>
        <v>0</v>
      </c>
      <c r="J82" s="71"/>
      <c r="K82" s="70">
        <f t="shared" si="19"/>
        <v>7</v>
      </c>
      <c r="L82" s="72">
        <f>VLOOKUP(A82,'[1]2018 ECARE Expansion Slots'!$A$1:$K$180,10,FALSE)</f>
        <v>0</v>
      </c>
      <c r="M82" s="73"/>
      <c r="N82" s="72">
        <f t="shared" si="21"/>
        <v>0</v>
      </c>
      <c r="O82" s="73"/>
      <c r="P82" s="73"/>
      <c r="Q82" s="72">
        <f t="shared" si="22"/>
        <v>0</v>
      </c>
      <c r="R82" s="74">
        <v>0</v>
      </c>
      <c r="S82" s="75"/>
      <c r="T82" s="74">
        <f t="shared" si="23"/>
        <v>0</v>
      </c>
      <c r="U82" s="75"/>
      <c r="V82" s="75"/>
      <c r="W82" s="74">
        <f t="shared" si="24"/>
        <v>0</v>
      </c>
      <c r="X82" s="74">
        <f t="shared" si="25"/>
        <v>0</v>
      </c>
      <c r="Y82" s="76">
        <f>VLOOKUP(A82,'[1]2018 ECARE Expansion Slots'!$A$1:$K$180,11,FALSE)</f>
        <v>1</v>
      </c>
      <c r="Z82" s="77"/>
      <c r="AA82" s="76">
        <f t="shared" si="26"/>
        <v>1</v>
      </c>
      <c r="AB82" s="77"/>
      <c r="AC82" s="77"/>
      <c r="AD82" s="76">
        <f t="shared" si="27"/>
        <v>1</v>
      </c>
      <c r="AE82" s="70">
        <f t="shared" si="28"/>
        <v>1</v>
      </c>
      <c r="AF82" s="78">
        <f t="shared" si="35"/>
        <v>7</v>
      </c>
      <c r="AG82" s="78">
        <f t="shared" si="29"/>
        <v>0</v>
      </c>
      <c r="AH82" s="78">
        <f t="shared" si="30"/>
        <v>1</v>
      </c>
      <c r="AI82" s="79"/>
      <c r="AJ82" s="80"/>
      <c r="AK82" s="81"/>
      <c r="AL82" s="81"/>
      <c r="AM82" s="81"/>
      <c r="AN82" s="82">
        <f t="shared" si="36"/>
        <v>7</v>
      </c>
      <c r="AO82" s="83">
        <f t="shared" si="37"/>
        <v>0</v>
      </c>
      <c r="AP82" s="83">
        <f t="shared" si="31"/>
        <v>1</v>
      </c>
      <c r="AQ82" s="84"/>
      <c r="AR82" s="85"/>
      <c r="AS82" s="86"/>
      <c r="AT82" s="83">
        <f t="shared" si="32"/>
        <v>0</v>
      </c>
      <c r="AU82" s="82">
        <f t="shared" si="33"/>
        <v>0</v>
      </c>
      <c r="AV82" s="87">
        <f t="shared" si="34"/>
        <v>0</v>
      </c>
    </row>
    <row r="83" spans="1:48">
      <c r="A83" s="103">
        <v>1390</v>
      </c>
      <c r="B83" s="43" t="s">
        <v>178</v>
      </c>
      <c r="C83" s="66" t="s">
        <v>179</v>
      </c>
      <c r="D83" s="67" t="s">
        <v>180</v>
      </c>
      <c r="E83" s="68">
        <v>30</v>
      </c>
      <c r="F83" s="69"/>
      <c r="G83" s="69"/>
      <c r="H83" s="69">
        <f>_xlfn.IFNA(VLOOKUP(A83,'[1]18-19 Full Day Approved'!$B$2:$D$37,3,FALSE),0)</f>
        <v>1</v>
      </c>
      <c r="I83" s="70">
        <f t="shared" si="20"/>
        <v>2</v>
      </c>
      <c r="J83" s="71"/>
      <c r="K83" s="70">
        <f t="shared" si="19"/>
        <v>28</v>
      </c>
      <c r="L83" s="72">
        <f>VLOOKUP(A83,'[1]2018 ECARE Expansion Slots'!$A$1:$K$180,10,FALSE)</f>
        <v>0</v>
      </c>
      <c r="M83" s="73"/>
      <c r="N83" s="72">
        <f t="shared" si="21"/>
        <v>0</v>
      </c>
      <c r="O83" s="73"/>
      <c r="P83" s="73"/>
      <c r="Q83" s="72">
        <f t="shared" si="22"/>
        <v>0</v>
      </c>
      <c r="R83" s="74">
        <v>0</v>
      </c>
      <c r="S83" s="75"/>
      <c r="T83" s="74">
        <f t="shared" si="23"/>
        <v>0</v>
      </c>
      <c r="U83" s="75"/>
      <c r="V83" s="75"/>
      <c r="W83" s="74">
        <f t="shared" si="24"/>
        <v>0</v>
      </c>
      <c r="X83" s="74">
        <f t="shared" si="25"/>
        <v>0</v>
      </c>
      <c r="Y83" s="76">
        <f>VLOOKUP(A83,'[1]2018 ECARE Expansion Slots'!$A$1:$K$180,11,FALSE)</f>
        <v>11</v>
      </c>
      <c r="Z83" s="77"/>
      <c r="AA83" s="76">
        <f t="shared" si="26"/>
        <v>11</v>
      </c>
      <c r="AB83" s="77"/>
      <c r="AC83" s="77"/>
      <c r="AD83" s="76">
        <f t="shared" si="27"/>
        <v>11</v>
      </c>
      <c r="AE83" s="70">
        <f t="shared" si="28"/>
        <v>11</v>
      </c>
      <c r="AF83" s="78">
        <f t="shared" si="35"/>
        <v>28</v>
      </c>
      <c r="AG83" s="78">
        <f t="shared" si="29"/>
        <v>1</v>
      </c>
      <c r="AH83" s="78">
        <f t="shared" si="30"/>
        <v>11</v>
      </c>
      <c r="AI83" s="79"/>
      <c r="AJ83" s="80"/>
      <c r="AK83" s="81"/>
      <c r="AL83" s="81"/>
      <c r="AM83" s="81"/>
      <c r="AN83" s="82">
        <f t="shared" si="36"/>
        <v>28</v>
      </c>
      <c r="AO83" s="83">
        <f t="shared" si="37"/>
        <v>2</v>
      </c>
      <c r="AP83" s="83">
        <f t="shared" si="31"/>
        <v>11</v>
      </c>
      <c r="AQ83" s="84"/>
      <c r="AR83" s="85"/>
      <c r="AS83" s="86"/>
      <c r="AT83" s="83">
        <f t="shared" si="32"/>
        <v>0</v>
      </c>
      <c r="AU83" s="82">
        <f t="shared" si="33"/>
        <v>0</v>
      </c>
      <c r="AV83" s="87">
        <f t="shared" si="34"/>
        <v>0</v>
      </c>
    </row>
    <row r="84" spans="1:48">
      <c r="A84" s="103">
        <v>1400</v>
      </c>
      <c r="B84" s="43" t="s">
        <v>181</v>
      </c>
      <c r="C84" s="66" t="s">
        <v>179</v>
      </c>
      <c r="D84" s="67" t="s">
        <v>182</v>
      </c>
      <c r="E84" s="68">
        <v>5</v>
      </c>
      <c r="F84" s="69"/>
      <c r="G84" s="69"/>
      <c r="H84" s="69">
        <f>_xlfn.IFNA(VLOOKUP(A84,'[1]18-19 Full Day Approved'!$B$2:$D$37,3,FALSE),0)</f>
        <v>0</v>
      </c>
      <c r="I84" s="70">
        <f t="shared" si="20"/>
        <v>0</v>
      </c>
      <c r="J84" s="71"/>
      <c r="K84" s="70">
        <f t="shared" si="19"/>
        <v>5</v>
      </c>
      <c r="L84" s="72">
        <f>VLOOKUP(A84,'[1]2018 ECARE Expansion Slots'!$A$1:$K$180,10,FALSE)</f>
        <v>2</v>
      </c>
      <c r="M84" s="73"/>
      <c r="N84" s="72">
        <f t="shared" si="21"/>
        <v>2</v>
      </c>
      <c r="O84" s="73"/>
      <c r="P84" s="73"/>
      <c r="Q84" s="72">
        <f t="shared" si="22"/>
        <v>2</v>
      </c>
      <c r="R84" s="74">
        <v>0</v>
      </c>
      <c r="S84" s="75"/>
      <c r="T84" s="74">
        <f t="shared" si="23"/>
        <v>0</v>
      </c>
      <c r="U84" s="75"/>
      <c r="V84" s="75"/>
      <c r="W84" s="74">
        <f t="shared" si="24"/>
        <v>0</v>
      </c>
      <c r="X84" s="74">
        <f t="shared" si="25"/>
        <v>0</v>
      </c>
      <c r="Y84" s="76">
        <f>VLOOKUP(A84,'[1]2018 ECARE Expansion Slots'!$A$1:$K$180,11,FALSE)</f>
        <v>0</v>
      </c>
      <c r="Z84" s="77"/>
      <c r="AA84" s="76">
        <f t="shared" si="26"/>
        <v>0</v>
      </c>
      <c r="AB84" s="77"/>
      <c r="AC84" s="77"/>
      <c r="AD84" s="76">
        <f t="shared" si="27"/>
        <v>0</v>
      </c>
      <c r="AE84" s="70">
        <f t="shared" si="28"/>
        <v>2</v>
      </c>
      <c r="AF84" s="78">
        <f t="shared" si="35"/>
        <v>7</v>
      </c>
      <c r="AG84" s="78">
        <f t="shared" si="29"/>
        <v>0</v>
      </c>
      <c r="AH84" s="78">
        <f t="shared" si="30"/>
        <v>0</v>
      </c>
      <c r="AI84" s="79"/>
      <c r="AJ84" s="80"/>
      <c r="AK84" s="81"/>
      <c r="AL84" s="81"/>
      <c r="AM84" s="81"/>
      <c r="AN84" s="82">
        <f t="shared" si="36"/>
        <v>7</v>
      </c>
      <c r="AO84" s="83">
        <f t="shared" si="37"/>
        <v>0</v>
      </c>
      <c r="AP84" s="83">
        <f t="shared" si="31"/>
        <v>0</v>
      </c>
      <c r="AQ84" s="84"/>
      <c r="AR84" s="85"/>
      <c r="AS84" s="86"/>
      <c r="AT84" s="83">
        <f t="shared" si="32"/>
        <v>0</v>
      </c>
      <c r="AU84" s="82">
        <f t="shared" si="33"/>
        <v>0</v>
      </c>
      <c r="AV84" s="87">
        <f t="shared" si="34"/>
        <v>0</v>
      </c>
    </row>
    <row r="85" spans="1:48">
      <c r="A85" s="103">
        <v>1410</v>
      </c>
      <c r="B85" s="43" t="s">
        <v>183</v>
      </c>
      <c r="C85" s="66" t="s">
        <v>184</v>
      </c>
      <c r="D85" s="67" t="s">
        <v>185</v>
      </c>
      <c r="E85" s="68">
        <v>10</v>
      </c>
      <c r="F85" s="69"/>
      <c r="G85" s="69"/>
      <c r="H85" s="69">
        <f>_xlfn.IFNA(VLOOKUP(A85,'[1]18-19 Full Day Approved'!$B$2:$D$37,3,FALSE),0)</f>
        <v>0</v>
      </c>
      <c r="I85" s="70">
        <f t="shared" si="20"/>
        <v>0</v>
      </c>
      <c r="J85" s="71"/>
      <c r="K85" s="70">
        <f t="shared" si="19"/>
        <v>10</v>
      </c>
      <c r="L85" s="89"/>
      <c r="M85" s="90"/>
      <c r="N85" s="89">
        <f t="shared" si="21"/>
        <v>0</v>
      </c>
      <c r="O85" s="90"/>
      <c r="P85" s="90"/>
      <c r="Q85" s="89">
        <f t="shared" si="22"/>
        <v>0</v>
      </c>
      <c r="R85" s="89"/>
      <c r="S85" s="90"/>
      <c r="T85" s="89">
        <f t="shared" si="23"/>
        <v>0</v>
      </c>
      <c r="U85" s="90"/>
      <c r="V85" s="90"/>
      <c r="W85" s="89">
        <f t="shared" si="24"/>
        <v>0</v>
      </c>
      <c r="X85" s="89">
        <f t="shared" si="25"/>
        <v>0</v>
      </c>
      <c r="Y85" s="89"/>
      <c r="Z85" s="90"/>
      <c r="AA85" s="89">
        <f t="shared" si="26"/>
        <v>0</v>
      </c>
      <c r="AB85" s="90"/>
      <c r="AC85" s="90"/>
      <c r="AD85" s="89">
        <f t="shared" si="27"/>
        <v>0</v>
      </c>
      <c r="AE85" s="70">
        <f t="shared" si="28"/>
        <v>0</v>
      </c>
      <c r="AF85" s="78">
        <f t="shared" si="35"/>
        <v>10</v>
      </c>
      <c r="AG85" s="78">
        <f t="shared" si="29"/>
        <v>0</v>
      </c>
      <c r="AH85" s="78">
        <f t="shared" si="30"/>
        <v>0</v>
      </c>
      <c r="AI85" s="79"/>
      <c r="AJ85" s="80"/>
      <c r="AK85" s="81"/>
      <c r="AL85" s="81"/>
      <c r="AM85" s="81"/>
      <c r="AN85" s="82">
        <f t="shared" si="36"/>
        <v>10</v>
      </c>
      <c r="AO85" s="83">
        <f t="shared" si="37"/>
        <v>0</v>
      </c>
      <c r="AP85" s="83">
        <f t="shared" si="31"/>
        <v>0</v>
      </c>
      <c r="AQ85" s="84"/>
      <c r="AR85" s="85"/>
      <c r="AS85" s="86"/>
      <c r="AT85" s="83">
        <f t="shared" si="32"/>
        <v>0</v>
      </c>
      <c r="AU85" s="82">
        <f t="shared" si="33"/>
        <v>0</v>
      </c>
      <c r="AV85" s="87">
        <f t="shared" si="34"/>
        <v>0</v>
      </c>
    </row>
    <row r="86" spans="1:48">
      <c r="A86" s="103">
        <v>1420</v>
      </c>
      <c r="B86" s="43" t="s">
        <v>186</v>
      </c>
      <c r="C86" s="66" t="s">
        <v>187</v>
      </c>
      <c r="D86" s="67" t="s">
        <v>188</v>
      </c>
      <c r="E86" s="68">
        <v>1271</v>
      </c>
      <c r="F86" s="69"/>
      <c r="G86" s="69"/>
      <c r="H86" s="69">
        <f>_xlfn.IFNA(VLOOKUP(A86,'[1]18-19 Full Day Approved'!$B$2:$D$37,3,FALSE),0)</f>
        <v>0</v>
      </c>
      <c r="I86" s="70">
        <f t="shared" si="20"/>
        <v>0</v>
      </c>
      <c r="J86" s="71"/>
      <c r="K86" s="70">
        <f t="shared" si="19"/>
        <v>1271</v>
      </c>
      <c r="L86" s="72">
        <f>VLOOKUP(A86,'[1]2018 ECARE Expansion Slots'!$A$1:$K$180,10,FALSE)</f>
        <v>215</v>
      </c>
      <c r="M86" s="73"/>
      <c r="N86" s="72">
        <f t="shared" si="21"/>
        <v>215</v>
      </c>
      <c r="O86" s="73"/>
      <c r="P86" s="73"/>
      <c r="Q86" s="72">
        <f t="shared" si="22"/>
        <v>215</v>
      </c>
      <c r="R86" s="74">
        <v>160</v>
      </c>
      <c r="S86" s="75"/>
      <c r="T86" s="74">
        <f t="shared" si="23"/>
        <v>160</v>
      </c>
      <c r="U86" s="75"/>
      <c r="V86" s="75"/>
      <c r="W86" s="74">
        <f t="shared" si="24"/>
        <v>160</v>
      </c>
      <c r="X86" s="74">
        <f t="shared" si="25"/>
        <v>80</v>
      </c>
      <c r="Y86" s="76">
        <f>VLOOKUP(A86,'[1]2018 ECARE Expansion Slots'!$A$1:$K$180,11,FALSE)</f>
        <v>0</v>
      </c>
      <c r="Z86" s="77"/>
      <c r="AA86" s="76">
        <f t="shared" si="26"/>
        <v>0</v>
      </c>
      <c r="AB86" s="77"/>
      <c r="AC86" s="77"/>
      <c r="AD86" s="76">
        <f t="shared" si="27"/>
        <v>0</v>
      </c>
      <c r="AE86" s="70">
        <f t="shared" si="28"/>
        <v>375</v>
      </c>
      <c r="AF86" s="78">
        <f t="shared" si="35"/>
        <v>1486</v>
      </c>
      <c r="AG86" s="78">
        <f t="shared" si="29"/>
        <v>80</v>
      </c>
      <c r="AH86" s="78">
        <f t="shared" si="30"/>
        <v>0</v>
      </c>
      <c r="AI86" s="79"/>
      <c r="AJ86" s="80"/>
      <c r="AK86" s="81"/>
      <c r="AL86" s="81"/>
      <c r="AM86" s="81"/>
      <c r="AN86" s="82">
        <f t="shared" si="36"/>
        <v>1486</v>
      </c>
      <c r="AO86" s="83">
        <f t="shared" si="37"/>
        <v>160</v>
      </c>
      <c r="AP86" s="83">
        <f t="shared" si="31"/>
        <v>0</v>
      </c>
      <c r="AQ86" s="84"/>
      <c r="AR86" s="85"/>
      <c r="AS86" s="88"/>
      <c r="AT86" s="83">
        <f t="shared" si="32"/>
        <v>0</v>
      </c>
      <c r="AU86" s="82">
        <f t="shared" si="33"/>
        <v>0</v>
      </c>
      <c r="AV86" s="87">
        <f>AU86/2</f>
        <v>0</v>
      </c>
    </row>
    <row r="87" spans="1:48">
      <c r="A87" s="103">
        <v>1430</v>
      </c>
      <c r="B87" s="43" t="s">
        <v>189</v>
      </c>
      <c r="C87" s="66" t="s">
        <v>190</v>
      </c>
      <c r="D87" s="67" t="s">
        <v>191</v>
      </c>
      <c r="E87" s="68">
        <v>9</v>
      </c>
      <c r="F87" s="69"/>
      <c r="G87" s="69"/>
      <c r="H87" s="69">
        <f>_xlfn.IFNA(VLOOKUP(A87,'[1]18-19 Full Day Approved'!$B$2:$D$37,3,FALSE),0)</f>
        <v>0</v>
      </c>
      <c r="I87" s="70">
        <f t="shared" si="20"/>
        <v>0</v>
      </c>
      <c r="J87" s="71"/>
      <c r="K87" s="70">
        <f t="shared" si="19"/>
        <v>9</v>
      </c>
      <c r="L87" s="89"/>
      <c r="M87" s="90"/>
      <c r="N87" s="89">
        <f t="shared" si="21"/>
        <v>0</v>
      </c>
      <c r="O87" s="90"/>
      <c r="P87" s="90"/>
      <c r="Q87" s="89">
        <f t="shared" si="22"/>
        <v>0</v>
      </c>
      <c r="R87" s="89"/>
      <c r="S87" s="90"/>
      <c r="T87" s="89">
        <f t="shared" si="23"/>
        <v>0</v>
      </c>
      <c r="U87" s="90"/>
      <c r="V87" s="90"/>
      <c r="W87" s="89">
        <f t="shared" si="24"/>
        <v>0</v>
      </c>
      <c r="X87" s="89">
        <f t="shared" si="25"/>
        <v>0</v>
      </c>
      <c r="Y87" s="89"/>
      <c r="Z87" s="90"/>
      <c r="AA87" s="89">
        <f t="shared" si="26"/>
        <v>0</v>
      </c>
      <c r="AB87" s="90"/>
      <c r="AC87" s="90"/>
      <c r="AD87" s="89">
        <f t="shared" si="27"/>
        <v>0</v>
      </c>
      <c r="AE87" s="70">
        <f t="shared" si="28"/>
        <v>0</v>
      </c>
      <c r="AF87" s="78">
        <f t="shared" si="35"/>
        <v>9</v>
      </c>
      <c r="AG87" s="78">
        <f t="shared" si="29"/>
        <v>0</v>
      </c>
      <c r="AH87" s="78">
        <f t="shared" si="30"/>
        <v>0</v>
      </c>
      <c r="AI87" s="79"/>
      <c r="AJ87" s="80"/>
      <c r="AK87" s="81"/>
      <c r="AL87" s="81"/>
      <c r="AM87" s="81"/>
      <c r="AN87" s="82">
        <f t="shared" si="36"/>
        <v>9</v>
      </c>
      <c r="AO87" s="83">
        <f t="shared" si="37"/>
        <v>0</v>
      </c>
      <c r="AP87" s="83">
        <f t="shared" si="31"/>
        <v>0</v>
      </c>
      <c r="AQ87" s="84"/>
      <c r="AR87" s="85"/>
      <c r="AS87" s="86"/>
      <c r="AT87" s="83">
        <f t="shared" si="32"/>
        <v>0</v>
      </c>
      <c r="AU87" s="82">
        <f t="shared" si="33"/>
        <v>0</v>
      </c>
      <c r="AV87" s="87">
        <f t="shared" si="34"/>
        <v>0</v>
      </c>
    </row>
    <row r="88" spans="1:48">
      <c r="A88" s="103">
        <v>1440</v>
      </c>
      <c r="B88" s="43" t="s">
        <v>192</v>
      </c>
      <c r="C88" s="66" t="s">
        <v>190</v>
      </c>
      <c r="D88" s="99" t="s">
        <v>193</v>
      </c>
      <c r="E88" s="68">
        <v>6</v>
      </c>
      <c r="F88" s="69"/>
      <c r="G88" s="69"/>
      <c r="H88" s="69">
        <f>_xlfn.IFNA(VLOOKUP(A88,'[1]18-19 Full Day Approved'!$B$2:$D$37,3,FALSE),0)</f>
        <v>5</v>
      </c>
      <c r="I88" s="70">
        <f t="shared" si="20"/>
        <v>10</v>
      </c>
      <c r="J88" s="71"/>
      <c r="K88" s="70">
        <f t="shared" si="19"/>
        <v>-4</v>
      </c>
      <c r="L88" s="89"/>
      <c r="M88" s="90"/>
      <c r="N88" s="89">
        <f t="shared" si="21"/>
        <v>0</v>
      </c>
      <c r="O88" s="90"/>
      <c r="P88" s="90"/>
      <c r="Q88" s="89">
        <f t="shared" si="22"/>
        <v>0</v>
      </c>
      <c r="R88" s="89"/>
      <c r="S88" s="90"/>
      <c r="T88" s="89">
        <f t="shared" si="23"/>
        <v>0</v>
      </c>
      <c r="U88" s="90"/>
      <c r="V88" s="90"/>
      <c r="W88" s="89">
        <f t="shared" si="24"/>
        <v>0</v>
      </c>
      <c r="X88" s="89">
        <f t="shared" si="25"/>
        <v>0</v>
      </c>
      <c r="Y88" s="89"/>
      <c r="Z88" s="90"/>
      <c r="AA88" s="89">
        <f t="shared" si="26"/>
        <v>0</v>
      </c>
      <c r="AB88" s="90"/>
      <c r="AC88" s="90"/>
      <c r="AD88" s="89">
        <f t="shared" si="27"/>
        <v>0</v>
      </c>
      <c r="AE88" s="70">
        <f t="shared" si="28"/>
        <v>0</v>
      </c>
      <c r="AF88" s="78">
        <f t="shared" si="35"/>
        <v>-4</v>
      </c>
      <c r="AG88" s="78">
        <f t="shared" si="29"/>
        <v>5</v>
      </c>
      <c r="AH88" s="78">
        <f t="shared" si="30"/>
        <v>0</v>
      </c>
      <c r="AI88" s="79"/>
      <c r="AJ88" s="80"/>
      <c r="AK88" s="81"/>
      <c r="AL88" s="81"/>
      <c r="AM88" s="81"/>
      <c r="AN88" s="82">
        <f t="shared" si="36"/>
        <v>-4</v>
      </c>
      <c r="AO88" s="83">
        <f t="shared" si="37"/>
        <v>10</v>
      </c>
      <c r="AP88" s="83">
        <f t="shared" si="31"/>
        <v>0</v>
      </c>
      <c r="AQ88" s="84"/>
      <c r="AR88" s="85"/>
      <c r="AS88" s="92"/>
      <c r="AT88" s="83">
        <f t="shared" si="32"/>
        <v>0</v>
      </c>
      <c r="AU88" s="82">
        <f t="shared" si="33"/>
        <v>0</v>
      </c>
      <c r="AV88" s="87">
        <f t="shared" si="34"/>
        <v>0</v>
      </c>
    </row>
    <row r="89" spans="1:48">
      <c r="A89" s="103">
        <v>1450</v>
      </c>
      <c r="B89" s="43" t="s">
        <v>194</v>
      </c>
      <c r="C89" s="66" t="s">
        <v>195</v>
      </c>
      <c r="D89" s="67" t="s">
        <v>196</v>
      </c>
      <c r="E89" s="68">
        <v>7</v>
      </c>
      <c r="F89" s="69"/>
      <c r="G89" s="69"/>
      <c r="H89" s="69">
        <f>_xlfn.IFNA(VLOOKUP(A89,'[1]18-19 Full Day Approved'!$B$2:$D$37,3,FALSE),0)</f>
        <v>0</v>
      </c>
      <c r="I89" s="70">
        <f t="shared" si="20"/>
        <v>0</v>
      </c>
      <c r="J89" s="71"/>
      <c r="K89" s="70">
        <f t="shared" si="19"/>
        <v>7</v>
      </c>
      <c r="L89" s="89"/>
      <c r="M89" s="90"/>
      <c r="N89" s="89">
        <f t="shared" si="21"/>
        <v>0</v>
      </c>
      <c r="O89" s="90"/>
      <c r="P89" s="90"/>
      <c r="Q89" s="89">
        <f t="shared" si="22"/>
        <v>0</v>
      </c>
      <c r="R89" s="89"/>
      <c r="S89" s="90"/>
      <c r="T89" s="89">
        <f t="shared" si="23"/>
        <v>0</v>
      </c>
      <c r="U89" s="90"/>
      <c r="V89" s="90"/>
      <c r="W89" s="89">
        <f t="shared" si="24"/>
        <v>0</v>
      </c>
      <c r="X89" s="89">
        <f t="shared" si="25"/>
        <v>0</v>
      </c>
      <c r="Y89" s="89"/>
      <c r="Z89" s="90"/>
      <c r="AA89" s="89">
        <f t="shared" si="26"/>
        <v>0</v>
      </c>
      <c r="AB89" s="90"/>
      <c r="AC89" s="90"/>
      <c r="AD89" s="89">
        <f t="shared" si="27"/>
        <v>0</v>
      </c>
      <c r="AE89" s="70">
        <f t="shared" si="28"/>
        <v>0</v>
      </c>
      <c r="AF89" s="78">
        <f t="shared" si="35"/>
        <v>7</v>
      </c>
      <c r="AG89" s="78">
        <f t="shared" si="29"/>
        <v>0</v>
      </c>
      <c r="AH89" s="78">
        <f t="shared" si="30"/>
        <v>0</v>
      </c>
      <c r="AI89" s="79"/>
      <c r="AJ89" s="80"/>
      <c r="AK89" s="81"/>
      <c r="AL89" s="81"/>
      <c r="AM89" s="81"/>
      <c r="AN89" s="82">
        <f t="shared" si="36"/>
        <v>7</v>
      </c>
      <c r="AO89" s="83">
        <f t="shared" si="37"/>
        <v>0</v>
      </c>
      <c r="AP89" s="83">
        <f t="shared" si="31"/>
        <v>0</v>
      </c>
      <c r="AQ89" s="84"/>
      <c r="AR89" s="85"/>
      <c r="AS89" s="86"/>
      <c r="AT89" s="83">
        <f t="shared" si="32"/>
        <v>0</v>
      </c>
      <c r="AU89" s="82">
        <f t="shared" si="33"/>
        <v>0</v>
      </c>
      <c r="AV89" s="87">
        <f t="shared" si="34"/>
        <v>0</v>
      </c>
    </row>
    <row r="90" spans="1:48">
      <c r="A90" s="103">
        <v>1460</v>
      </c>
      <c r="B90" s="43" t="s">
        <v>197</v>
      </c>
      <c r="C90" s="66" t="s">
        <v>195</v>
      </c>
      <c r="D90" s="67" t="s">
        <v>198</v>
      </c>
      <c r="E90" s="68">
        <v>6</v>
      </c>
      <c r="F90" s="69"/>
      <c r="G90" s="69"/>
      <c r="H90" s="69">
        <f>_xlfn.IFNA(VLOOKUP(A90,'[1]18-19 Full Day Approved'!$B$2:$D$37,3,FALSE),0)</f>
        <v>0</v>
      </c>
      <c r="I90" s="70">
        <f t="shared" si="20"/>
        <v>0</v>
      </c>
      <c r="J90" s="71"/>
      <c r="K90" s="70">
        <f t="shared" si="19"/>
        <v>6</v>
      </c>
      <c r="L90" s="89"/>
      <c r="M90" s="90"/>
      <c r="N90" s="89">
        <f t="shared" si="21"/>
        <v>0</v>
      </c>
      <c r="O90" s="90"/>
      <c r="P90" s="90"/>
      <c r="Q90" s="89">
        <f t="shared" si="22"/>
        <v>0</v>
      </c>
      <c r="R90" s="89"/>
      <c r="S90" s="90"/>
      <c r="T90" s="89">
        <f t="shared" si="23"/>
        <v>0</v>
      </c>
      <c r="U90" s="90"/>
      <c r="V90" s="90"/>
      <c r="W90" s="89">
        <f t="shared" si="24"/>
        <v>0</v>
      </c>
      <c r="X90" s="89">
        <f t="shared" si="25"/>
        <v>0</v>
      </c>
      <c r="Y90" s="89"/>
      <c r="Z90" s="90"/>
      <c r="AA90" s="89">
        <f t="shared" si="26"/>
        <v>0</v>
      </c>
      <c r="AB90" s="90"/>
      <c r="AC90" s="90"/>
      <c r="AD90" s="89">
        <f t="shared" si="27"/>
        <v>0</v>
      </c>
      <c r="AE90" s="70">
        <f t="shared" si="28"/>
        <v>0</v>
      </c>
      <c r="AF90" s="78">
        <f t="shared" si="35"/>
        <v>6</v>
      </c>
      <c r="AG90" s="78">
        <f t="shared" si="29"/>
        <v>0</v>
      </c>
      <c r="AH90" s="78">
        <f t="shared" si="30"/>
        <v>0</v>
      </c>
      <c r="AI90" s="79"/>
      <c r="AJ90" s="80"/>
      <c r="AK90" s="81"/>
      <c r="AL90" s="81"/>
      <c r="AM90" s="81"/>
      <c r="AN90" s="82">
        <f t="shared" si="36"/>
        <v>6</v>
      </c>
      <c r="AO90" s="83">
        <f t="shared" si="37"/>
        <v>0</v>
      </c>
      <c r="AP90" s="83">
        <f t="shared" si="31"/>
        <v>0</v>
      </c>
      <c r="AQ90" s="84"/>
      <c r="AR90" s="85"/>
      <c r="AS90" s="86"/>
      <c r="AT90" s="83">
        <f t="shared" si="32"/>
        <v>0</v>
      </c>
      <c r="AU90" s="82">
        <f t="shared" si="33"/>
        <v>0</v>
      </c>
      <c r="AV90" s="87">
        <f t="shared" si="34"/>
        <v>0</v>
      </c>
    </row>
    <row r="91" spans="1:48">
      <c r="A91" s="103">
        <v>1480</v>
      </c>
      <c r="B91" s="43" t="s">
        <v>199</v>
      </c>
      <c r="C91" s="66" t="s">
        <v>195</v>
      </c>
      <c r="D91" s="67" t="s">
        <v>200</v>
      </c>
      <c r="E91" s="68">
        <v>14</v>
      </c>
      <c r="F91" s="69"/>
      <c r="G91" s="69"/>
      <c r="H91" s="69">
        <f>_xlfn.IFNA(VLOOKUP(A91,'[1]18-19 Full Day Approved'!$B$2:$D$37,3,FALSE),0)</f>
        <v>0</v>
      </c>
      <c r="I91" s="70">
        <f t="shared" si="20"/>
        <v>0</v>
      </c>
      <c r="J91" s="71"/>
      <c r="K91" s="70">
        <f t="shared" si="19"/>
        <v>14</v>
      </c>
      <c r="L91" s="89"/>
      <c r="M91" s="90"/>
      <c r="N91" s="89">
        <f t="shared" si="21"/>
        <v>0</v>
      </c>
      <c r="O91" s="90"/>
      <c r="P91" s="90"/>
      <c r="Q91" s="89">
        <f t="shared" si="22"/>
        <v>0</v>
      </c>
      <c r="R91" s="89"/>
      <c r="S91" s="90"/>
      <c r="T91" s="89">
        <f t="shared" si="23"/>
        <v>0</v>
      </c>
      <c r="U91" s="90"/>
      <c r="V91" s="90"/>
      <c r="W91" s="89">
        <f t="shared" si="24"/>
        <v>0</v>
      </c>
      <c r="X91" s="89">
        <f t="shared" si="25"/>
        <v>0</v>
      </c>
      <c r="Y91" s="89"/>
      <c r="Z91" s="90"/>
      <c r="AA91" s="89">
        <f t="shared" si="26"/>
        <v>0</v>
      </c>
      <c r="AB91" s="90"/>
      <c r="AC91" s="90"/>
      <c r="AD91" s="89">
        <f t="shared" si="27"/>
        <v>0</v>
      </c>
      <c r="AE91" s="70">
        <f t="shared" si="28"/>
        <v>0</v>
      </c>
      <c r="AF91" s="78">
        <f t="shared" si="35"/>
        <v>14</v>
      </c>
      <c r="AG91" s="78">
        <f t="shared" si="29"/>
        <v>0</v>
      </c>
      <c r="AH91" s="78">
        <f t="shared" si="30"/>
        <v>0</v>
      </c>
      <c r="AI91" s="79"/>
      <c r="AJ91" s="80"/>
      <c r="AK91" s="81"/>
      <c r="AL91" s="81"/>
      <c r="AM91" s="81"/>
      <c r="AN91" s="82">
        <f t="shared" si="36"/>
        <v>14</v>
      </c>
      <c r="AO91" s="83">
        <f t="shared" si="37"/>
        <v>0</v>
      </c>
      <c r="AP91" s="83">
        <f t="shared" si="31"/>
        <v>0</v>
      </c>
      <c r="AQ91" s="84"/>
      <c r="AR91" s="85"/>
      <c r="AS91" s="86"/>
      <c r="AT91" s="83">
        <f t="shared" si="32"/>
        <v>0</v>
      </c>
      <c r="AU91" s="82">
        <f t="shared" si="33"/>
        <v>0</v>
      </c>
      <c r="AV91" s="87">
        <f t="shared" si="34"/>
        <v>0</v>
      </c>
    </row>
    <row r="92" spans="1:48">
      <c r="A92" s="103">
        <v>1490</v>
      </c>
      <c r="B92" s="43" t="s">
        <v>201</v>
      </c>
      <c r="C92" s="66" t="s">
        <v>195</v>
      </c>
      <c r="D92" s="67" t="s">
        <v>202</v>
      </c>
      <c r="E92" s="68">
        <v>3</v>
      </c>
      <c r="F92" s="69"/>
      <c r="G92" s="69"/>
      <c r="H92" s="69">
        <f>_xlfn.IFNA(VLOOKUP(A92,'[1]18-19 Full Day Approved'!$B$2:$D$37,3,FALSE),0)</f>
        <v>0</v>
      </c>
      <c r="I92" s="70">
        <f t="shared" si="20"/>
        <v>0</v>
      </c>
      <c r="J92" s="71"/>
      <c r="K92" s="70">
        <f t="shared" si="19"/>
        <v>3</v>
      </c>
      <c r="L92" s="72">
        <f>VLOOKUP(A92,'[1]2018 ECARE Expansion Slots'!$A$1:$K$180,10,FALSE)</f>
        <v>3</v>
      </c>
      <c r="M92" s="73"/>
      <c r="N92" s="72">
        <f t="shared" si="21"/>
        <v>3</v>
      </c>
      <c r="O92" s="73"/>
      <c r="P92" s="73"/>
      <c r="Q92" s="72">
        <f t="shared" si="22"/>
        <v>3</v>
      </c>
      <c r="R92" s="74">
        <v>0</v>
      </c>
      <c r="S92" s="75"/>
      <c r="T92" s="74">
        <f t="shared" si="23"/>
        <v>0</v>
      </c>
      <c r="U92" s="75"/>
      <c r="V92" s="75"/>
      <c r="W92" s="74">
        <f t="shared" si="24"/>
        <v>0</v>
      </c>
      <c r="X92" s="74">
        <f t="shared" si="25"/>
        <v>0</v>
      </c>
      <c r="Y92" s="76">
        <f>VLOOKUP(A92,'[1]2018 ECARE Expansion Slots'!$A$1:$K$180,11,FALSE)</f>
        <v>2</v>
      </c>
      <c r="Z92" s="77"/>
      <c r="AA92" s="76">
        <f t="shared" si="26"/>
        <v>2</v>
      </c>
      <c r="AB92" s="77"/>
      <c r="AC92" s="77"/>
      <c r="AD92" s="76">
        <f t="shared" si="27"/>
        <v>2</v>
      </c>
      <c r="AE92" s="70">
        <f t="shared" si="28"/>
        <v>5</v>
      </c>
      <c r="AF92" s="78">
        <f t="shared" si="35"/>
        <v>6</v>
      </c>
      <c r="AG92" s="78">
        <f t="shared" si="29"/>
        <v>0</v>
      </c>
      <c r="AH92" s="78">
        <f t="shared" si="30"/>
        <v>2</v>
      </c>
      <c r="AI92" s="79"/>
      <c r="AJ92" s="80"/>
      <c r="AK92" s="81"/>
      <c r="AL92" s="81"/>
      <c r="AM92" s="81"/>
      <c r="AN92" s="82">
        <f t="shared" si="36"/>
        <v>6</v>
      </c>
      <c r="AO92" s="83">
        <f t="shared" si="37"/>
        <v>0</v>
      </c>
      <c r="AP92" s="83">
        <f t="shared" si="31"/>
        <v>2</v>
      </c>
      <c r="AQ92" s="84"/>
      <c r="AR92" s="85"/>
      <c r="AS92" s="86"/>
      <c r="AT92" s="83">
        <f t="shared" si="32"/>
        <v>0</v>
      </c>
      <c r="AU92" s="82">
        <f t="shared" si="33"/>
        <v>0</v>
      </c>
      <c r="AV92" s="87">
        <f t="shared" si="34"/>
        <v>0</v>
      </c>
    </row>
    <row r="93" spans="1:48">
      <c r="A93" s="103">
        <v>1500</v>
      </c>
      <c r="B93" s="43" t="s">
        <v>203</v>
      </c>
      <c r="C93" s="66" t="s">
        <v>195</v>
      </c>
      <c r="D93" s="67" t="s">
        <v>204</v>
      </c>
      <c r="E93" s="68">
        <v>35</v>
      </c>
      <c r="F93" s="69"/>
      <c r="G93" s="69"/>
      <c r="H93" s="69">
        <f>_xlfn.IFNA(VLOOKUP(A93,'[1]18-19 Full Day Approved'!$B$2:$D$37,3,FALSE),0)</f>
        <v>0</v>
      </c>
      <c r="I93" s="70">
        <f t="shared" si="20"/>
        <v>0</v>
      </c>
      <c r="J93" s="71"/>
      <c r="K93" s="70">
        <f t="shared" si="19"/>
        <v>35</v>
      </c>
      <c r="L93" s="89"/>
      <c r="M93" s="90"/>
      <c r="N93" s="89">
        <f t="shared" si="21"/>
        <v>0</v>
      </c>
      <c r="O93" s="90"/>
      <c r="P93" s="90"/>
      <c r="Q93" s="89">
        <f t="shared" si="22"/>
        <v>0</v>
      </c>
      <c r="R93" s="89"/>
      <c r="S93" s="90"/>
      <c r="T93" s="89">
        <f t="shared" si="23"/>
        <v>0</v>
      </c>
      <c r="U93" s="90"/>
      <c r="V93" s="90"/>
      <c r="W93" s="89">
        <f t="shared" si="24"/>
        <v>0</v>
      </c>
      <c r="X93" s="89">
        <f t="shared" si="25"/>
        <v>0</v>
      </c>
      <c r="Y93" s="89"/>
      <c r="Z93" s="90"/>
      <c r="AA93" s="89">
        <f t="shared" si="26"/>
        <v>0</v>
      </c>
      <c r="AB93" s="90"/>
      <c r="AC93" s="90"/>
      <c r="AD93" s="89">
        <f t="shared" si="27"/>
        <v>0</v>
      </c>
      <c r="AE93" s="70">
        <f t="shared" si="28"/>
        <v>0</v>
      </c>
      <c r="AF93" s="78">
        <f t="shared" si="35"/>
        <v>35</v>
      </c>
      <c r="AG93" s="78">
        <f t="shared" si="29"/>
        <v>0</v>
      </c>
      <c r="AH93" s="78">
        <f t="shared" si="30"/>
        <v>0</v>
      </c>
      <c r="AI93" s="79"/>
      <c r="AJ93" s="80"/>
      <c r="AK93" s="81"/>
      <c r="AL93" s="81"/>
      <c r="AM93" s="81"/>
      <c r="AN93" s="82">
        <f t="shared" si="36"/>
        <v>35</v>
      </c>
      <c r="AO93" s="83">
        <f t="shared" si="37"/>
        <v>0</v>
      </c>
      <c r="AP93" s="83">
        <f t="shared" si="31"/>
        <v>0</v>
      </c>
      <c r="AQ93" s="84"/>
      <c r="AR93" s="85"/>
      <c r="AS93" s="86"/>
      <c r="AT93" s="83">
        <f t="shared" si="32"/>
        <v>0</v>
      </c>
      <c r="AU93" s="82">
        <f t="shared" si="33"/>
        <v>0</v>
      </c>
      <c r="AV93" s="87">
        <f t="shared" si="34"/>
        <v>0</v>
      </c>
    </row>
    <row r="94" spans="1:48">
      <c r="A94" s="103">
        <v>1510</v>
      </c>
      <c r="B94" s="43" t="s">
        <v>205</v>
      </c>
      <c r="C94" s="66" t="s">
        <v>206</v>
      </c>
      <c r="D94" s="67" t="s">
        <v>207</v>
      </c>
      <c r="E94" s="68">
        <v>75</v>
      </c>
      <c r="F94" s="69"/>
      <c r="G94" s="69"/>
      <c r="H94" s="69">
        <f>_xlfn.IFNA(VLOOKUP(A94,'[1]18-19 Full Day Approved'!$B$2:$D$37,3,FALSE),0)</f>
        <v>8</v>
      </c>
      <c r="I94" s="70">
        <f t="shared" si="20"/>
        <v>16</v>
      </c>
      <c r="J94" s="71"/>
      <c r="K94" s="70">
        <f t="shared" si="19"/>
        <v>59</v>
      </c>
      <c r="L94" s="89"/>
      <c r="M94" s="90"/>
      <c r="N94" s="89">
        <f t="shared" si="21"/>
        <v>0</v>
      </c>
      <c r="O94" s="90"/>
      <c r="P94" s="90"/>
      <c r="Q94" s="89">
        <f t="shared" si="22"/>
        <v>0</v>
      </c>
      <c r="R94" s="89"/>
      <c r="S94" s="90"/>
      <c r="T94" s="89">
        <f t="shared" si="23"/>
        <v>0</v>
      </c>
      <c r="U94" s="90"/>
      <c r="V94" s="90"/>
      <c r="W94" s="89">
        <f t="shared" si="24"/>
        <v>0</v>
      </c>
      <c r="X94" s="89">
        <f t="shared" si="25"/>
        <v>0</v>
      </c>
      <c r="Y94" s="89"/>
      <c r="Z94" s="90"/>
      <c r="AA94" s="89">
        <f t="shared" si="26"/>
        <v>0</v>
      </c>
      <c r="AB94" s="90"/>
      <c r="AC94" s="90"/>
      <c r="AD94" s="89">
        <f t="shared" si="27"/>
        <v>0</v>
      </c>
      <c r="AE94" s="70">
        <f t="shared" si="28"/>
        <v>0</v>
      </c>
      <c r="AF94" s="78">
        <f t="shared" si="35"/>
        <v>59</v>
      </c>
      <c r="AG94" s="78">
        <f t="shared" si="29"/>
        <v>8</v>
      </c>
      <c r="AH94" s="78">
        <f t="shared" si="30"/>
        <v>0</v>
      </c>
      <c r="AI94" s="79"/>
      <c r="AJ94" s="80"/>
      <c r="AK94" s="81"/>
      <c r="AL94" s="81"/>
      <c r="AM94" s="81"/>
      <c r="AN94" s="82">
        <f t="shared" si="36"/>
        <v>59</v>
      </c>
      <c r="AO94" s="83">
        <f t="shared" si="37"/>
        <v>16</v>
      </c>
      <c r="AP94" s="83">
        <f t="shared" si="31"/>
        <v>0</v>
      </c>
      <c r="AQ94" s="84"/>
      <c r="AR94" s="85"/>
      <c r="AS94" s="86"/>
      <c r="AT94" s="83">
        <f t="shared" si="32"/>
        <v>0</v>
      </c>
      <c r="AU94" s="82">
        <f t="shared" si="33"/>
        <v>0</v>
      </c>
      <c r="AV94" s="87">
        <f t="shared" si="34"/>
        <v>0</v>
      </c>
    </row>
    <row r="95" spans="1:48">
      <c r="A95" s="103">
        <v>1520</v>
      </c>
      <c r="B95" s="43" t="s">
        <v>208</v>
      </c>
      <c r="C95" s="66" t="s">
        <v>209</v>
      </c>
      <c r="D95" s="67" t="s">
        <v>210</v>
      </c>
      <c r="E95" s="68">
        <v>164</v>
      </c>
      <c r="F95" s="69"/>
      <c r="G95" s="69"/>
      <c r="H95" s="69">
        <f>_xlfn.IFNA(VLOOKUP(A95,'[1]18-19 Full Day Approved'!$B$2:$D$37,3,FALSE),0)</f>
        <v>20</v>
      </c>
      <c r="I95" s="70">
        <f t="shared" si="20"/>
        <v>40</v>
      </c>
      <c r="J95" s="71"/>
      <c r="K95" s="70">
        <f t="shared" si="19"/>
        <v>124</v>
      </c>
      <c r="L95" s="72">
        <f>VLOOKUP(A95,'[1]2018 ECARE Expansion Slots'!$A$1:$K$180,10,FALSE)</f>
        <v>0</v>
      </c>
      <c r="M95" s="73"/>
      <c r="N95" s="72">
        <f t="shared" si="21"/>
        <v>0</v>
      </c>
      <c r="O95" s="73"/>
      <c r="P95" s="73"/>
      <c r="Q95" s="72">
        <f t="shared" si="22"/>
        <v>0</v>
      </c>
      <c r="R95" s="74">
        <v>0</v>
      </c>
      <c r="S95" s="75"/>
      <c r="T95" s="74">
        <f t="shared" si="23"/>
        <v>0</v>
      </c>
      <c r="U95" s="75"/>
      <c r="V95" s="75"/>
      <c r="W95" s="74">
        <f t="shared" si="24"/>
        <v>0</v>
      </c>
      <c r="X95" s="74">
        <f t="shared" si="25"/>
        <v>0</v>
      </c>
      <c r="Y95" s="76">
        <f>VLOOKUP(A95,'[1]2018 ECARE Expansion Slots'!$A$1:$K$180,11,FALSE)</f>
        <v>74</v>
      </c>
      <c r="Z95" s="77"/>
      <c r="AA95" s="76">
        <f t="shared" si="26"/>
        <v>74</v>
      </c>
      <c r="AB95" s="77"/>
      <c r="AC95" s="77"/>
      <c r="AD95" s="76">
        <f t="shared" si="27"/>
        <v>74</v>
      </c>
      <c r="AE95" s="70">
        <f t="shared" si="28"/>
        <v>74</v>
      </c>
      <c r="AF95" s="78">
        <f t="shared" si="35"/>
        <v>124</v>
      </c>
      <c r="AG95" s="78">
        <f t="shared" si="29"/>
        <v>20</v>
      </c>
      <c r="AH95" s="78">
        <f t="shared" si="30"/>
        <v>74</v>
      </c>
      <c r="AI95" s="79"/>
      <c r="AJ95" s="80"/>
      <c r="AK95" s="81"/>
      <c r="AL95" s="81"/>
      <c r="AM95" s="81"/>
      <c r="AN95" s="82">
        <f t="shared" si="36"/>
        <v>124</v>
      </c>
      <c r="AO95" s="83">
        <f t="shared" si="37"/>
        <v>40</v>
      </c>
      <c r="AP95" s="83">
        <f t="shared" si="31"/>
        <v>74</v>
      </c>
      <c r="AQ95" s="84"/>
      <c r="AR95" s="85"/>
      <c r="AS95" s="86"/>
      <c r="AT95" s="83">
        <f t="shared" si="32"/>
        <v>0</v>
      </c>
      <c r="AU95" s="82">
        <f t="shared" si="33"/>
        <v>0</v>
      </c>
      <c r="AV95" s="87">
        <f t="shared" si="34"/>
        <v>0</v>
      </c>
    </row>
    <row r="96" spans="1:48">
      <c r="A96" s="103">
        <v>1530</v>
      </c>
      <c r="B96" s="43" t="s">
        <v>211</v>
      </c>
      <c r="C96" s="66" t="s">
        <v>209</v>
      </c>
      <c r="D96" s="67" t="s">
        <v>212</v>
      </c>
      <c r="E96" s="68">
        <v>20</v>
      </c>
      <c r="F96" s="69"/>
      <c r="G96" s="69"/>
      <c r="H96" s="69">
        <f>_xlfn.IFNA(VLOOKUP(A96,'[1]18-19 Full Day Approved'!$B$2:$D$37,3,FALSE),0)</f>
        <v>0</v>
      </c>
      <c r="I96" s="70">
        <f t="shared" si="20"/>
        <v>0</v>
      </c>
      <c r="J96" s="71"/>
      <c r="K96" s="70">
        <f t="shared" si="19"/>
        <v>20</v>
      </c>
      <c r="L96" s="72">
        <f>VLOOKUP(A96,'[1]2018 ECARE Expansion Slots'!$A$1:$K$180,10,FALSE)</f>
        <v>12</v>
      </c>
      <c r="M96" s="72"/>
      <c r="N96" s="72">
        <f t="shared" si="21"/>
        <v>12</v>
      </c>
      <c r="O96" s="72"/>
      <c r="P96" s="72"/>
      <c r="Q96" s="72">
        <f t="shared" si="22"/>
        <v>12</v>
      </c>
      <c r="R96" s="74">
        <v>0</v>
      </c>
      <c r="S96" s="74"/>
      <c r="T96" s="74">
        <f t="shared" si="23"/>
        <v>0</v>
      </c>
      <c r="U96" s="74"/>
      <c r="V96" s="74"/>
      <c r="W96" s="74">
        <f t="shared" si="24"/>
        <v>0</v>
      </c>
      <c r="X96" s="74">
        <f t="shared" si="25"/>
        <v>0</v>
      </c>
      <c r="Y96" s="76">
        <f>VLOOKUP(A96,'[1]2018 ECARE Expansion Slots'!$A$1:$K$180,11,FALSE)</f>
        <v>0</v>
      </c>
      <c r="Z96" s="77"/>
      <c r="AA96" s="76">
        <f t="shared" si="26"/>
        <v>0</v>
      </c>
      <c r="AB96" s="77"/>
      <c r="AC96" s="77"/>
      <c r="AD96" s="76">
        <f t="shared" si="27"/>
        <v>0</v>
      </c>
      <c r="AE96" s="70">
        <f t="shared" si="28"/>
        <v>12</v>
      </c>
      <c r="AF96" s="78">
        <f t="shared" si="35"/>
        <v>32</v>
      </c>
      <c r="AG96" s="78">
        <f t="shared" si="29"/>
        <v>0</v>
      </c>
      <c r="AH96" s="78">
        <f t="shared" si="30"/>
        <v>0</v>
      </c>
      <c r="AI96" s="79"/>
      <c r="AJ96" s="80"/>
      <c r="AK96" s="81"/>
      <c r="AL96" s="81"/>
      <c r="AM96" s="81"/>
      <c r="AN96" s="82">
        <f t="shared" si="36"/>
        <v>32</v>
      </c>
      <c r="AO96" s="83">
        <f t="shared" si="37"/>
        <v>0</v>
      </c>
      <c r="AP96" s="83">
        <f t="shared" si="31"/>
        <v>0</v>
      </c>
      <c r="AQ96" s="84"/>
      <c r="AR96" s="85"/>
      <c r="AS96" s="88"/>
      <c r="AT96" s="83">
        <f t="shared" si="32"/>
        <v>0</v>
      </c>
      <c r="AU96" s="82">
        <f t="shared" si="33"/>
        <v>0</v>
      </c>
      <c r="AV96" s="87">
        <f t="shared" si="34"/>
        <v>0</v>
      </c>
    </row>
    <row r="97" spans="1:48">
      <c r="A97" s="103">
        <v>1540</v>
      </c>
      <c r="B97" s="43" t="s">
        <v>213</v>
      </c>
      <c r="C97" s="66" t="s">
        <v>209</v>
      </c>
      <c r="D97" s="67" t="s">
        <v>214</v>
      </c>
      <c r="E97" s="68">
        <v>42</v>
      </c>
      <c r="F97" s="69"/>
      <c r="G97" s="69"/>
      <c r="H97" s="69">
        <f>_xlfn.IFNA(VLOOKUP(A97,'[1]18-19 Full Day Approved'!$B$2:$D$37,3,FALSE),0)</f>
        <v>0</v>
      </c>
      <c r="I97" s="70">
        <f t="shared" si="20"/>
        <v>0</v>
      </c>
      <c r="J97" s="71"/>
      <c r="K97" s="70">
        <f t="shared" si="19"/>
        <v>42</v>
      </c>
      <c r="L97" s="89"/>
      <c r="M97" s="90"/>
      <c r="N97" s="89">
        <f t="shared" si="21"/>
        <v>0</v>
      </c>
      <c r="O97" s="90"/>
      <c r="P97" s="90"/>
      <c r="Q97" s="89">
        <f t="shared" si="22"/>
        <v>0</v>
      </c>
      <c r="R97" s="89"/>
      <c r="S97" s="90"/>
      <c r="T97" s="89">
        <f t="shared" si="23"/>
        <v>0</v>
      </c>
      <c r="U97" s="90"/>
      <c r="V97" s="90"/>
      <c r="W97" s="89">
        <f t="shared" si="24"/>
        <v>0</v>
      </c>
      <c r="X97" s="89">
        <f t="shared" si="25"/>
        <v>0</v>
      </c>
      <c r="Y97" s="89"/>
      <c r="Z97" s="90"/>
      <c r="AA97" s="89">
        <f t="shared" si="26"/>
        <v>0</v>
      </c>
      <c r="AB97" s="90"/>
      <c r="AC97" s="90"/>
      <c r="AD97" s="89">
        <f t="shared" si="27"/>
        <v>0</v>
      </c>
      <c r="AE97" s="70">
        <f t="shared" si="28"/>
        <v>0</v>
      </c>
      <c r="AF97" s="78">
        <f t="shared" si="35"/>
        <v>42</v>
      </c>
      <c r="AG97" s="78">
        <f t="shared" si="29"/>
        <v>0</v>
      </c>
      <c r="AH97" s="78">
        <f t="shared" si="30"/>
        <v>0</v>
      </c>
      <c r="AI97" s="79"/>
      <c r="AJ97" s="80"/>
      <c r="AK97" s="81"/>
      <c r="AL97" s="81"/>
      <c r="AM97" s="81"/>
      <c r="AN97" s="82">
        <f t="shared" si="36"/>
        <v>42</v>
      </c>
      <c r="AO97" s="83">
        <f t="shared" si="37"/>
        <v>0</v>
      </c>
      <c r="AP97" s="83">
        <f t="shared" si="31"/>
        <v>0</v>
      </c>
      <c r="AQ97" s="84"/>
      <c r="AR97" s="85"/>
      <c r="AS97" s="86"/>
      <c r="AT97" s="83">
        <f t="shared" si="32"/>
        <v>0</v>
      </c>
      <c r="AU97" s="82">
        <f t="shared" si="33"/>
        <v>0</v>
      </c>
      <c r="AV97" s="87">
        <f t="shared" si="34"/>
        <v>0</v>
      </c>
    </row>
    <row r="98" spans="1:48">
      <c r="A98" s="103">
        <v>1550</v>
      </c>
      <c r="B98" s="43" t="s">
        <v>215</v>
      </c>
      <c r="C98" s="66" t="s">
        <v>216</v>
      </c>
      <c r="D98" s="67" t="s">
        <v>217</v>
      </c>
      <c r="E98" s="68">
        <v>370</v>
      </c>
      <c r="F98" s="69"/>
      <c r="G98" s="69"/>
      <c r="H98" s="69">
        <f>_xlfn.IFNA(VLOOKUP(A98,'[1]18-19 Full Day Approved'!$B$2:$D$37,3,FALSE),0)</f>
        <v>31</v>
      </c>
      <c r="I98" s="70">
        <f t="shared" si="20"/>
        <v>62</v>
      </c>
      <c r="J98" s="71"/>
      <c r="K98" s="70">
        <f t="shared" si="19"/>
        <v>308</v>
      </c>
      <c r="L98" s="89"/>
      <c r="M98" s="90"/>
      <c r="N98" s="89">
        <f t="shared" si="21"/>
        <v>0</v>
      </c>
      <c r="O98" s="90"/>
      <c r="P98" s="90"/>
      <c r="Q98" s="89">
        <f t="shared" si="22"/>
        <v>0</v>
      </c>
      <c r="R98" s="89"/>
      <c r="S98" s="90"/>
      <c r="T98" s="89">
        <f t="shared" si="23"/>
        <v>0</v>
      </c>
      <c r="U98" s="90"/>
      <c r="V98" s="90"/>
      <c r="W98" s="89">
        <f t="shared" si="24"/>
        <v>0</v>
      </c>
      <c r="X98" s="89">
        <f t="shared" si="25"/>
        <v>0</v>
      </c>
      <c r="Y98" s="89"/>
      <c r="Z98" s="90"/>
      <c r="AA98" s="89">
        <f t="shared" si="26"/>
        <v>0</v>
      </c>
      <c r="AB98" s="90"/>
      <c r="AC98" s="90"/>
      <c r="AD98" s="89">
        <f t="shared" si="27"/>
        <v>0</v>
      </c>
      <c r="AE98" s="70">
        <f t="shared" si="28"/>
        <v>0</v>
      </c>
      <c r="AF98" s="78">
        <f t="shared" si="35"/>
        <v>308</v>
      </c>
      <c r="AG98" s="78">
        <f t="shared" si="29"/>
        <v>31</v>
      </c>
      <c r="AH98" s="78">
        <f t="shared" si="30"/>
        <v>0</v>
      </c>
      <c r="AI98" s="79"/>
      <c r="AJ98" s="80"/>
      <c r="AK98" s="81"/>
      <c r="AL98" s="81"/>
      <c r="AM98" s="81"/>
      <c r="AN98" s="82">
        <f t="shared" si="36"/>
        <v>308</v>
      </c>
      <c r="AO98" s="83">
        <f t="shared" si="37"/>
        <v>62</v>
      </c>
      <c r="AP98" s="83">
        <f t="shared" si="31"/>
        <v>0</v>
      </c>
      <c r="AQ98" s="84"/>
      <c r="AR98" s="85"/>
      <c r="AS98" s="86"/>
      <c r="AT98" s="83">
        <f t="shared" si="32"/>
        <v>0</v>
      </c>
      <c r="AU98" s="82">
        <f t="shared" si="33"/>
        <v>0</v>
      </c>
      <c r="AV98" s="87">
        <f t="shared" si="34"/>
        <v>0</v>
      </c>
    </row>
    <row r="99" spans="1:48">
      <c r="A99" s="103">
        <v>1560</v>
      </c>
      <c r="B99" s="43" t="s">
        <v>218</v>
      </c>
      <c r="C99" s="66" t="s">
        <v>216</v>
      </c>
      <c r="D99" s="67" t="s">
        <v>219</v>
      </c>
      <c r="E99" s="68">
        <v>180</v>
      </c>
      <c r="F99" s="69"/>
      <c r="G99" s="69"/>
      <c r="H99" s="69">
        <f>_xlfn.IFNA(VLOOKUP(A99,'[1]18-19 Full Day Approved'!$B$2:$D$37,3,FALSE),0)</f>
        <v>0</v>
      </c>
      <c r="I99" s="70">
        <f t="shared" si="20"/>
        <v>0</v>
      </c>
      <c r="J99" s="71"/>
      <c r="K99" s="70">
        <f t="shared" si="19"/>
        <v>180</v>
      </c>
      <c r="L99" s="72">
        <f>VLOOKUP(A99,'[1]2018 ECARE Expansion Slots'!$A$1:$K$180,10,FALSE)</f>
        <v>88</v>
      </c>
      <c r="M99" s="73"/>
      <c r="N99" s="72">
        <f t="shared" si="21"/>
        <v>88</v>
      </c>
      <c r="O99" s="73"/>
      <c r="P99" s="73"/>
      <c r="Q99" s="72">
        <f t="shared" si="22"/>
        <v>88</v>
      </c>
      <c r="R99" s="74">
        <v>0</v>
      </c>
      <c r="S99" s="75"/>
      <c r="T99" s="74">
        <f t="shared" si="23"/>
        <v>0</v>
      </c>
      <c r="U99" s="75"/>
      <c r="V99" s="75"/>
      <c r="W99" s="74">
        <f t="shared" si="24"/>
        <v>0</v>
      </c>
      <c r="X99" s="74">
        <f t="shared" si="25"/>
        <v>0</v>
      </c>
      <c r="Y99" s="76">
        <f>VLOOKUP(A99,'[1]2018 ECARE Expansion Slots'!$A$1:$K$180,11,FALSE)</f>
        <v>30</v>
      </c>
      <c r="Z99" s="77"/>
      <c r="AA99" s="76">
        <f t="shared" si="26"/>
        <v>30</v>
      </c>
      <c r="AB99" s="77"/>
      <c r="AC99" s="77"/>
      <c r="AD99" s="76">
        <f t="shared" si="27"/>
        <v>30</v>
      </c>
      <c r="AE99" s="70">
        <f t="shared" si="28"/>
        <v>118</v>
      </c>
      <c r="AF99" s="78">
        <f t="shared" si="35"/>
        <v>268</v>
      </c>
      <c r="AG99" s="78">
        <f t="shared" si="29"/>
        <v>0</v>
      </c>
      <c r="AH99" s="78">
        <f t="shared" si="30"/>
        <v>30</v>
      </c>
      <c r="AI99" s="79"/>
      <c r="AJ99" s="80"/>
      <c r="AK99" s="81"/>
      <c r="AL99" s="81"/>
      <c r="AM99" s="81"/>
      <c r="AN99" s="82">
        <f t="shared" si="36"/>
        <v>268</v>
      </c>
      <c r="AO99" s="83">
        <f t="shared" si="37"/>
        <v>0</v>
      </c>
      <c r="AP99" s="83">
        <f t="shared" si="31"/>
        <v>30</v>
      </c>
      <c r="AQ99" s="84"/>
      <c r="AR99" s="85"/>
      <c r="AS99" s="86"/>
      <c r="AT99" s="83">
        <f t="shared" si="32"/>
        <v>0</v>
      </c>
      <c r="AU99" s="82">
        <f t="shared" si="33"/>
        <v>0</v>
      </c>
      <c r="AV99" s="87">
        <f t="shared" si="34"/>
        <v>0</v>
      </c>
    </row>
    <row r="100" spans="1:48">
      <c r="A100" s="103">
        <v>1570</v>
      </c>
      <c r="B100" s="43" t="s">
        <v>220</v>
      </c>
      <c r="C100" s="66" t="s">
        <v>216</v>
      </c>
      <c r="D100" s="67" t="s">
        <v>221</v>
      </c>
      <c r="E100" s="68">
        <v>32</v>
      </c>
      <c r="F100" s="69"/>
      <c r="G100" s="69"/>
      <c r="H100" s="69">
        <f>_xlfn.IFNA(VLOOKUP(A100,'[1]18-19 Full Day Approved'!$B$2:$D$37,3,FALSE),0)</f>
        <v>0</v>
      </c>
      <c r="I100" s="70">
        <f t="shared" si="20"/>
        <v>0</v>
      </c>
      <c r="J100" s="71"/>
      <c r="K100" s="70">
        <f t="shared" si="19"/>
        <v>32</v>
      </c>
      <c r="L100" s="89"/>
      <c r="M100" s="90"/>
      <c r="N100" s="89">
        <f t="shared" si="21"/>
        <v>0</v>
      </c>
      <c r="O100" s="90"/>
      <c r="P100" s="90"/>
      <c r="Q100" s="89">
        <f t="shared" si="22"/>
        <v>0</v>
      </c>
      <c r="R100" s="89"/>
      <c r="S100" s="90"/>
      <c r="T100" s="89">
        <f t="shared" si="23"/>
        <v>0</v>
      </c>
      <c r="U100" s="90"/>
      <c r="V100" s="90"/>
      <c r="W100" s="89">
        <f t="shared" si="24"/>
        <v>0</v>
      </c>
      <c r="X100" s="89">
        <f t="shared" si="25"/>
        <v>0</v>
      </c>
      <c r="Y100" s="89"/>
      <c r="Z100" s="90"/>
      <c r="AA100" s="89">
        <f t="shared" si="26"/>
        <v>0</v>
      </c>
      <c r="AB100" s="90"/>
      <c r="AC100" s="90"/>
      <c r="AD100" s="89">
        <f t="shared" si="27"/>
        <v>0</v>
      </c>
      <c r="AE100" s="70">
        <f t="shared" si="28"/>
        <v>0</v>
      </c>
      <c r="AF100" s="78">
        <f t="shared" si="35"/>
        <v>32</v>
      </c>
      <c r="AG100" s="78">
        <f t="shared" si="29"/>
        <v>0</v>
      </c>
      <c r="AH100" s="78">
        <f t="shared" si="30"/>
        <v>0</v>
      </c>
      <c r="AI100" s="79"/>
      <c r="AJ100" s="80"/>
      <c r="AK100" s="81"/>
      <c r="AL100" s="81"/>
      <c r="AM100" s="81"/>
      <c r="AN100" s="82">
        <f t="shared" si="36"/>
        <v>32</v>
      </c>
      <c r="AO100" s="83">
        <f t="shared" si="37"/>
        <v>0</v>
      </c>
      <c r="AP100" s="83">
        <f t="shared" si="31"/>
        <v>0</v>
      </c>
      <c r="AQ100" s="84"/>
      <c r="AR100" s="85"/>
      <c r="AS100" s="92"/>
      <c r="AT100" s="83">
        <f t="shared" si="32"/>
        <v>0</v>
      </c>
      <c r="AU100" s="82">
        <f t="shared" si="33"/>
        <v>0</v>
      </c>
      <c r="AV100" s="87">
        <f t="shared" si="34"/>
        <v>0</v>
      </c>
    </row>
    <row r="101" spans="1:48">
      <c r="A101" s="103">
        <v>1580</v>
      </c>
      <c r="B101" s="43" t="s">
        <v>222</v>
      </c>
      <c r="C101" s="66" t="s">
        <v>223</v>
      </c>
      <c r="D101" s="67" t="s">
        <v>224</v>
      </c>
      <c r="E101" s="68">
        <v>94</v>
      </c>
      <c r="F101" s="69"/>
      <c r="G101" s="69"/>
      <c r="H101" s="69">
        <f>_xlfn.IFNA(VLOOKUP(A101,'[1]18-19 Full Day Approved'!$B$2:$D$37,3,FALSE),0)</f>
        <v>0</v>
      </c>
      <c r="I101" s="70">
        <f t="shared" si="20"/>
        <v>0</v>
      </c>
      <c r="J101" s="71"/>
      <c r="K101" s="70">
        <f t="shared" si="19"/>
        <v>94</v>
      </c>
      <c r="L101" s="72">
        <f>VLOOKUP(A101,'[1]2018 ECARE Expansion Slots'!$A$1:$K$180,10,FALSE)</f>
        <v>0</v>
      </c>
      <c r="M101" s="73"/>
      <c r="N101" s="72">
        <f t="shared" si="21"/>
        <v>0</v>
      </c>
      <c r="O101" s="73"/>
      <c r="P101" s="73"/>
      <c r="Q101" s="72">
        <f t="shared" si="22"/>
        <v>0</v>
      </c>
      <c r="R101" s="74">
        <v>0</v>
      </c>
      <c r="S101" s="75"/>
      <c r="T101" s="74">
        <f t="shared" si="23"/>
        <v>0</v>
      </c>
      <c r="U101" s="75"/>
      <c r="V101" s="75"/>
      <c r="W101" s="74">
        <f t="shared" si="24"/>
        <v>0</v>
      </c>
      <c r="X101" s="74">
        <f t="shared" si="25"/>
        <v>0</v>
      </c>
      <c r="Y101" s="76">
        <f>VLOOKUP(A101,'[1]2018 ECARE Expansion Slots'!$A$1:$K$180,11,FALSE)</f>
        <v>11</v>
      </c>
      <c r="Z101" s="77"/>
      <c r="AA101" s="76">
        <f t="shared" si="26"/>
        <v>11</v>
      </c>
      <c r="AB101" s="77"/>
      <c r="AC101" s="77"/>
      <c r="AD101" s="76">
        <f t="shared" si="27"/>
        <v>11</v>
      </c>
      <c r="AE101" s="70">
        <f t="shared" si="28"/>
        <v>11</v>
      </c>
      <c r="AF101" s="78">
        <f t="shared" si="35"/>
        <v>94</v>
      </c>
      <c r="AG101" s="78">
        <f t="shared" si="29"/>
        <v>0</v>
      </c>
      <c r="AH101" s="78">
        <f t="shared" si="30"/>
        <v>11</v>
      </c>
      <c r="AI101" s="79"/>
      <c r="AJ101" s="80"/>
      <c r="AK101" s="81"/>
      <c r="AL101" s="81"/>
      <c r="AM101" s="81"/>
      <c r="AN101" s="82">
        <f t="shared" si="36"/>
        <v>94</v>
      </c>
      <c r="AO101" s="83">
        <f t="shared" si="37"/>
        <v>0</v>
      </c>
      <c r="AP101" s="83">
        <f t="shared" si="31"/>
        <v>11</v>
      </c>
      <c r="AQ101" s="84"/>
      <c r="AR101" s="85"/>
      <c r="AS101" s="86"/>
      <c r="AT101" s="83">
        <f t="shared" si="32"/>
        <v>0</v>
      </c>
      <c r="AU101" s="82">
        <f t="shared" si="33"/>
        <v>0</v>
      </c>
      <c r="AV101" s="87">
        <f t="shared" si="34"/>
        <v>0</v>
      </c>
    </row>
    <row r="102" spans="1:48">
      <c r="A102" s="103">
        <v>1590</v>
      </c>
      <c r="B102" s="43" t="s">
        <v>225</v>
      </c>
      <c r="C102" s="66" t="s">
        <v>223</v>
      </c>
      <c r="D102" s="67" t="s">
        <v>226</v>
      </c>
      <c r="E102" s="68">
        <v>7</v>
      </c>
      <c r="F102" s="69"/>
      <c r="G102" s="69"/>
      <c r="H102" s="69">
        <f>_xlfn.IFNA(VLOOKUP(A102,'[1]18-19 Full Day Approved'!$B$2:$D$37,3,FALSE),0)</f>
        <v>0</v>
      </c>
      <c r="I102" s="70">
        <f t="shared" si="20"/>
        <v>0</v>
      </c>
      <c r="J102" s="71"/>
      <c r="K102" s="70">
        <f t="shared" si="19"/>
        <v>7</v>
      </c>
      <c r="L102" s="89"/>
      <c r="M102" s="90"/>
      <c r="N102" s="89">
        <f t="shared" si="21"/>
        <v>0</v>
      </c>
      <c r="O102" s="90"/>
      <c r="P102" s="90"/>
      <c r="Q102" s="89">
        <f t="shared" si="22"/>
        <v>0</v>
      </c>
      <c r="R102" s="89"/>
      <c r="S102" s="90"/>
      <c r="T102" s="89">
        <f t="shared" si="23"/>
        <v>0</v>
      </c>
      <c r="U102" s="90"/>
      <c r="V102" s="90"/>
      <c r="W102" s="89">
        <f t="shared" si="24"/>
        <v>0</v>
      </c>
      <c r="X102" s="89">
        <f t="shared" si="25"/>
        <v>0</v>
      </c>
      <c r="Y102" s="89"/>
      <c r="Z102" s="90"/>
      <c r="AA102" s="89">
        <f t="shared" si="26"/>
        <v>0</v>
      </c>
      <c r="AB102" s="90"/>
      <c r="AC102" s="90"/>
      <c r="AD102" s="89">
        <f t="shared" si="27"/>
        <v>0</v>
      </c>
      <c r="AE102" s="70">
        <f t="shared" si="28"/>
        <v>0</v>
      </c>
      <c r="AF102" s="78">
        <f t="shared" si="35"/>
        <v>7</v>
      </c>
      <c r="AG102" s="78">
        <f t="shared" si="29"/>
        <v>0</v>
      </c>
      <c r="AH102" s="78">
        <f t="shared" si="30"/>
        <v>0</v>
      </c>
      <c r="AI102" s="79"/>
      <c r="AJ102" s="80"/>
      <c r="AK102" s="81"/>
      <c r="AL102" s="81"/>
      <c r="AM102" s="81"/>
      <c r="AN102" s="82">
        <f t="shared" si="36"/>
        <v>7</v>
      </c>
      <c r="AO102" s="83">
        <f t="shared" si="37"/>
        <v>0</v>
      </c>
      <c r="AP102" s="83">
        <f t="shared" si="31"/>
        <v>0</v>
      </c>
      <c r="AQ102" s="84"/>
      <c r="AR102" s="85"/>
      <c r="AS102" s="88"/>
      <c r="AT102" s="83">
        <f t="shared" si="32"/>
        <v>0</v>
      </c>
      <c r="AU102" s="82">
        <f t="shared" si="33"/>
        <v>0</v>
      </c>
      <c r="AV102" s="87">
        <f t="shared" si="34"/>
        <v>0</v>
      </c>
    </row>
    <row r="103" spans="1:48">
      <c r="A103" s="103">
        <v>1600</v>
      </c>
      <c r="B103" s="43" t="s">
        <v>227</v>
      </c>
      <c r="C103" s="66" t="s">
        <v>223</v>
      </c>
      <c r="D103" s="67" t="s">
        <v>228</v>
      </c>
      <c r="E103" s="68">
        <v>10</v>
      </c>
      <c r="F103" s="69"/>
      <c r="G103" s="69"/>
      <c r="H103" s="69">
        <f>_xlfn.IFNA(VLOOKUP(A103,'[1]18-19 Full Day Approved'!$B$2:$D$37,3,FALSE),0)</f>
        <v>0</v>
      </c>
      <c r="I103" s="70">
        <f t="shared" si="20"/>
        <v>0</v>
      </c>
      <c r="J103" s="71"/>
      <c r="K103" s="70">
        <f t="shared" si="19"/>
        <v>10</v>
      </c>
      <c r="L103" s="89"/>
      <c r="M103" s="90"/>
      <c r="N103" s="89">
        <f t="shared" si="21"/>
        <v>0</v>
      </c>
      <c r="O103" s="90"/>
      <c r="P103" s="90"/>
      <c r="Q103" s="89">
        <f t="shared" si="22"/>
        <v>0</v>
      </c>
      <c r="R103" s="89"/>
      <c r="S103" s="90"/>
      <c r="T103" s="89">
        <f t="shared" si="23"/>
        <v>0</v>
      </c>
      <c r="U103" s="90"/>
      <c r="V103" s="90"/>
      <c r="W103" s="89">
        <f t="shared" si="24"/>
        <v>0</v>
      </c>
      <c r="X103" s="89">
        <f t="shared" si="25"/>
        <v>0</v>
      </c>
      <c r="Y103" s="89"/>
      <c r="Z103" s="90"/>
      <c r="AA103" s="89">
        <f t="shared" si="26"/>
        <v>0</v>
      </c>
      <c r="AB103" s="90"/>
      <c r="AC103" s="90"/>
      <c r="AD103" s="89">
        <f t="shared" si="27"/>
        <v>0</v>
      </c>
      <c r="AE103" s="70">
        <f t="shared" si="28"/>
        <v>0</v>
      </c>
      <c r="AF103" s="78">
        <f t="shared" si="35"/>
        <v>10</v>
      </c>
      <c r="AG103" s="78">
        <f t="shared" si="29"/>
        <v>0</v>
      </c>
      <c r="AH103" s="78">
        <f t="shared" si="30"/>
        <v>0</v>
      </c>
      <c r="AI103" s="79"/>
      <c r="AJ103" s="80"/>
      <c r="AK103" s="81"/>
      <c r="AL103" s="81"/>
      <c r="AM103" s="81"/>
      <c r="AN103" s="82">
        <f t="shared" si="36"/>
        <v>10</v>
      </c>
      <c r="AO103" s="83">
        <f t="shared" si="37"/>
        <v>0</v>
      </c>
      <c r="AP103" s="83">
        <f t="shared" si="31"/>
        <v>0</v>
      </c>
      <c r="AQ103" s="84"/>
      <c r="AR103" s="85"/>
      <c r="AS103" s="86"/>
      <c r="AT103" s="83">
        <f t="shared" si="32"/>
        <v>0</v>
      </c>
      <c r="AU103" s="82">
        <f t="shared" si="33"/>
        <v>0</v>
      </c>
      <c r="AV103" s="87">
        <f t="shared" si="34"/>
        <v>0</v>
      </c>
    </row>
    <row r="104" spans="1:48">
      <c r="A104" s="103">
        <v>1620</v>
      </c>
      <c r="B104" s="43" t="s">
        <v>229</v>
      </c>
      <c r="C104" s="66" t="s">
        <v>223</v>
      </c>
      <c r="D104" s="67" t="s">
        <v>230</v>
      </c>
      <c r="E104" s="68">
        <v>9</v>
      </c>
      <c r="F104" s="69"/>
      <c r="G104" s="69"/>
      <c r="H104" s="69">
        <f>_xlfn.IFNA(VLOOKUP(A104,'[1]18-19 Full Day Approved'!$B$2:$D$37,3,FALSE),0)</f>
        <v>0</v>
      </c>
      <c r="I104" s="70">
        <f t="shared" si="20"/>
        <v>0</v>
      </c>
      <c r="J104" s="71"/>
      <c r="K104" s="70">
        <f t="shared" si="19"/>
        <v>9</v>
      </c>
      <c r="L104" s="89"/>
      <c r="M104" s="90"/>
      <c r="N104" s="89">
        <f t="shared" si="21"/>
        <v>0</v>
      </c>
      <c r="O104" s="90"/>
      <c r="P104" s="90"/>
      <c r="Q104" s="89">
        <f t="shared" si="22"/>
        <v>0</v>
      </c>
      <c r="R104" s="89"/>
      <c r="S104" s="90"/>
      <c r="T104" s="89">
        <f t="shared" si="23"/>
        <v>0</v>
      </c>
      <c r="U104" s="90"/>
      <c r="V104" s="90"/>
      <c r="W104" s="89">
        <f t="shared" si="24"/>
        <v>0</v>
      </c>
      <c r="X104" s="89">
        <f t="shared" si="25"/>
        <v>0</v>
      </c>
      <c r="Y104" s="89"/>
      <c r="Z104" s="90"/>
      <c r="AA104" s="89">
        <f t="shared" si="26"/>
        <v>0</v>
      </c>
      <c r="AB104" s="90"/>
      <c r="AC104" s="90"/>
      <c r="AD104" s="89">
        <f t="shared" si="27"/>
        <v>0</v>
      </c>
      <c r="AE104" s="70">
        <f t="shared" si="28"/>
        <v>0</v>
      </c>
      <c r="AF104" s="78">
        <f t="shared" si="35"/>
        <v>9</v>
      </c>
      <c r="AG104" s="78">
        <f t="shared" si="29"/>
        <v>0</v>
      </c>
      <c r="AH104" s="78">
        <f t="shared" si="30"/>
        <v>0</v>
      </c>
      <c r="AI104" s="79"/>
      <c r="AJ104" s="80"/>
      <c r="AK104" s="81"/>
      <c r="AL104" s="81"/>
      <c r="AM104" s="81"/>
      <c r="AN104" s="82">
        <f t="shared" si="36"/>
        <v>9</v>
      </c>
      <c r="AO104" s="83">
        <f t="shared" si="37"/>
        <v>0</v>
      </c>
      <c r="AP104" s="83">
        <f t="shared" si="31"/>
        <v>0</v>
      </c>
      <c r="AQ104" s="84"/>
      <c r="AR104" s="85"/>
      <c r="AS104" s="86"/>
      <c r="AT104" s="83">
        <f t="shared" si="32"/>
        <v>0</v>
      </c>
      <c r="AU104" s="82">
        <f t="shared" si="33"/>
        <v>0</v>
      </c>
      <c r="AV104" s="87">
        <f t="shared" si="34"/>
        <v>0</v>
      </c>
    </row>
    <row r="105" spans="1:48">
      <c r="A105" s="103">
        <v>1750</v>
      </c>
      <c r="B105" s="43" t="s">
        <v>231</v>
      </c>
      <c r="C105" s="66" t="s">
        <v>223</v>
      </c>
      <c r="D105" s="67" t="s">
        <v>232</v>
      </c>
      <c r="E105" s="68">
        <v>3</v>
      </c>
      <c r="F105" s="69"/>
      <c r="G105" s="69"/>
      <c r="H105" s="69">
        <f>_xlfn.IFNA(VLOOKUP(A105,'[1]18-19 Full Day Approved'!$B$2:$D$37,3,FALSE),0)</f>
        <v>0</v>
      </c>
      <c r="I105" s="70">
        <f t="shared" si="20"/>
        <v>0</v>
      </c>
      <c r="J105" s="71"/>
      <c r="K105" s="70">
        <f t="shared" si="19"/>
        <v>3</v>
      </c>
      <c r="L105" s="89"/>
      <c r="M105" s="90"/>
      <c r="N105" s="89">
        <f t="shared" si="21"/>
        <v>0</v>
      </c>
      <c r="O105" s="90"/>
      <c r="P105" s="90"/>
      <c r="Q105" s="89">
        <f t="shared" si="22"/>
        <v>0</v>
      </c>
      <c r="R105" s="89"/>
      <c r="S105" s="90"/>
      <c r="T105" s="89">
        <f t="shared" si="23"/>
        <v>0</v>
      </c>
      <c r="U105" s="90"/>
      <c r="V105" s="90"/>
      <c r="W105" s="89">
        <f t="shared" si="24"/>
        <v>0</v>
      </c>
      <c r="X105" s="89">
        <f t="shared" si="25"/>
        <v>0</v>
      </c>
      <c r="Y105" s="89"/>
      <c r="Z105" s="90"/>
      <c r="AA105" s="89">
        <f t="shared" si="26"/>
        <v>0</v>
      </c>
      <c r="AB105" s="90"/>
      <c r="AC105" s="90"/>
      <c r="AD105" s="89">
        <f t="shared" si="27"/>
        <v>0</v>
      </c>
      <c r="AE105" s="70">
        <f t="shared" si="28"/>
        <v>0</v>
      </c>
      <c r="AF105" s="78">
        <f t="shared" si="35"/>
        <v>3</v>
      </c>
      <c r="AG105" s="78">
        <f t="shared" si="29"/>
        <v>0</v>
      </c>
      <c r="AH105" s="78">
        <f t="shared" si="30"/>
        <v>0</v>
      </c>
      <c r="AI105" s="79"/>
      <c r="AJ105" s="80"/>
      <c r="AK105" s="81"/>
      <c r="AL105" s="81"/>
      <c r="AM105" s="81"/>
      <c r="AN105" s="82">
        <f t="shared" si="36"/>
        <v>3</v>
      </c>
      <c r="AO105" s="83">
        <f t="shared" si="37"/>
        <v>0</v>
      </c>
      <c r="AP105" s="83">
        <f t="shared" si="31"/>
        <v>0</v>
      </c>
      <c r="AQ105" s="84"/>
      <c r="AR105" s="85"/>
      <c r="AS105" s="86"/>
      <c r="AT105" s="83">
        <f t="shared" si="32"/>
        <v>0</v>
      </c>
      <c r="AU105" s="82">
        <f t="shared" si="33"/>
        <v>0</v>
      </c>
      <c r="AV105" s="87">
        <f t="shared" si="34"/>
        <v>0</v>
      </c>
    </row>
    <row r="106" spans="1:48">
      <c r="A106" s="103">
        <v>1760</v>
      </c>
      <c r="B106" s="43" t="s">
        <v>233</v>
      </c>
      <c r="C106" s="66" t="s">
        <v>223</v>
      </c>
      <c r="D106" s="67" t="s">
        <v>234</v>
      </c>
      <c r="E106" s="68">
        <v>3</v>
      </c>
      <c r="F106" s="69"/>
      <c r="G106" s="69"/>
      <c r="H106" s="69">
        <f>_xlfn.IFNA(VLOOKUP(A106,'[1]18-19 Full Day Approved'!$B$2:$D$37,3,FALSE),0)</f>
        <v>0</v>
      </c>
      <c r="I106" s="70">
        <f t="shared" si="20"/>
        <v>0</v>
      </c>
      <c r="J106" s="71"/>
      <c r="K106" s="70">
        <f t="shared" si="19"/>
        <v>3</v>
      </c>
      <c r="L106" s="89"/>
      <c r="M106" s="90"/>
      <c r="N106" s="89">
        <f t="shared" si="21"/>
        <v>0</v>
      </c>
      <c r="O106" s="90"/>
      <c r="P106" s="90"/>
      <c r="Q106" s="89">
        <f t="shared" si="22"/>
        <v>0</v>
      </c>
      <c r="R106" s="89"/>
      <c r="S106" s="90"/>
      <c r="T106" s="89">
        <f t="shared" si="23"/>
        <v>0</v>
      </c>
      <c r="U106" s="90"/>
      <c r="V106" s="90"/>
      <c r="W106" s="89">
        <f t="shared" si="24"/>
        <v>0</v>
      </c>
      <c r="X106" s="89">
        <f t="shared" si="25"/>
        <v>0</v>
      </c>
      <c r="Y106" s="89"/>
      <c r="Z106" s="90"/>
      <c r="AA106" s="89">
        <f t="shared" si="26"/>
        <v>0</v>
      </c>
      <c r="AB106" s="90"/>
      <c r="AC106" s="90"/>
      <c r="AD106" s="89">
        <f t="shared" si="27"/>
        <v>0</v>
      </c>
      <c r="AE106" s="70">
        <f t="shared" si="28"/>
        <v>0</v>
      </c>
      <c r="AF106" s="78">
        <f t="shared" si="35"/>
        <v>3</v>
      </c>
      <c r="AG106" s="78">
        <f t="shared" si="29"/>
        <v>0</v>
      </c>
      <c r="AH106" s="78">
        <f t="shared" si="30"/>
        <v>0</v>
      </c>
      <c r="AI106" s="79"/>
      <c r="AJ106" s="80"/>
      <c r="AK106" s="81"/>
      <c r="AL106" s="81"/>
      <c r="AM106" s="81"/>
      <c r="AN106" s="82">
        <f t="shared" si="36"/>
        <v>3</v>
      </c>
      <c r="AO106" s="83">
        <f t="shared" si="37"/>
        <v>0</v>
      </c>
      <c r="AP106" s="83">
        <f t="shared" si="31"/>
        <v>0</v>
      </c>
      <c r="AQ106" s="84"/>
      <c r="AR106" s="85"/>
      <c r="AS106" s="86"/>
      <c r="AT106" s="83">
        <f t="shared" si="32"/>
        <v>0</v>
      </c>
      <c r="AU106" s="82">
        <f t="shared" si="33"/>
        <v>0</v>
      </c>
      <c r="AV106" s="87">
        <f t="shared" si="34"/>
        <v>0</v>
      </c>
    </row>
    <row r="107" spans="1:48">
      <c r="A107" s="103">
        <v>1780</v>
      </c>
      <c r="B107" s="43" t="s">
        <v>235</v>
      </c>
      <c r="C107" s="66" t="s">
        <v>236</v>
      </c>
      <c r="D107" s="67" t="s">
        <v>237</v>
      </c>
      <c r="E107" s="68">
        <v>5</v>
      </c>
      <c r="F107" s="69"/>
      <c r="G107" s="69"/>
      <c r="H107" s="69">
        <f>_xlfn.IFNA(VLOOKUP(A107,'[1]18-19 Full Day Approved'!$B$2:$D$37,3,FALSE),0)</f>
        <v>0</v>
      </c>
      <c r="I107" s="70">
        <f t="shared" si="20"/>
        <v>0</v>
      </c>
      <c r="J107" s="71"/>
      <c r="K107" s="70">
        <f t="shared" si="19"/>
        <v>5</v>
      </c>
      <c r="L107" s="89"/>
      <c r="M107" s="90"/>
      <c r="N107" s="89">
        <f t="shared" si="21"/>
        <v>0</v>
      </c>
      <c r="O107" s="90"/>
      <c r="P107" s="90"/>
      <c r="Q107" s="89">
        <f t="shared" si="22"/>
        <v>0</v>
      </c>
      <c r="R107" s="89"/>
      <c r="S107" s="90"/>
      <c r="T107" s="89">
        <f t="shared" si="23"/>
        <v>0</v>
      </c>
      <c r="U107" s="90"/>
      <c r="V107" s="90"/>
      <c r="W107" s="89">
        <f t="shared" si="24"/>
        <v>0</v>
      </c>
      <c r="X107" s="89">
        <f t="shared" si="25"/>
        <v>0</v>
      </c>
      <c r="Y107" s="89"/>
      <c r="Z107" s="90"/>
      <c r="AA107" s="89">
        <f t="shared" si="26"/>
        <v>0</v>
      </c>
      <c r="AB107" s="90"/>
      <c r="AC107" s="90"/>
      <c r="AD107" s="89">
        <f t="shared" si="27"/>
        <v>0</v>
      </c>
      <c r="AE107" s="70">
        <f t="shared" si="28"/>
        <v>0</v>
      </c>
      <c r="AF107" s="78">
        <f t="shared" si="35"/>
        <v>5</v>
      </c>
      <c r="AG107" s="78">
        <f t="shared" si="29"/>
        <v>0</v>
      </c>
      <c r="AH107" s="78">
        <f t="shared" si="30"/>
        <v>0</v>
      </c>
      <c r="AI107" s="79"/>
      <c r="AJ107" s="80"/>
      <c r="AK107" s="81"/>
      <c r="AL107" s="81"/>
      <c r="AM107" s="81"/>
      <c r="AN107" s="82">
        <f t="shared" si="36"/>
        <v>5</v>
      </c>
      <c r="AO107" s="83">
        <f t="shared" si="37"/>
        <v>0</v>
      </c>
      <c r="AP107" s="83">
        <f t="shared" si="31"/>
        <v>0</v>
      </c>
      <c r="AQ107" s="84"/>
      <c r="AR107" s="85"/>
      <c r="AS107" s="86"/>
      <c r="AT107" s="83">
        <f t="shared" si="32"/>
        <v>0</v>
      </c>
      <c r="AU107" s="82">
        <f t="shared" si="33"/>
        <v>0</v>
      </c>
      <c r="AV107" s="87">
        <f t="shared" si="34"/>
        <v>0</v>
      </c>
    </row>
    <row r="108" spans="1:48">
      <c r="A108" s="103">
        <v>1790</v>
      </c>
      <c r="B108" s="43" t="s">
        <v>238</v>
      </c>
      <c r="C108" s="66" t="s">
        <v>236</v>
      </c>
      <c r="D108" s="67" t="s">
        <v>239</v>
      </c>
      <c r="E108" s="68">
        <v>20</v>
      </c>
      <c r="F108" s="69"/>
      <c r="G108" s="69"/>
      <c r="H108" s="69">
        <f>_xlfn.IFNA(VLOOKUP(A108,'[1]18-19 Full Day Approved'!$B$2:$D$37,3,FALSE),0)</f>
        <v>6</v>
      </c>
      <c r="I108" s="70">
        <f t="shared" si="20"/>
        <v>12</v>
      </c>
      <c r="J108" s="71"/>
      <c r="K108" s="70">
        <f t="shared" si="19"/>
        <v>8</v>
      </c>
      <c r="L108" s="89"/>
      <c r="M108" s="90"/>
      <c r="N108" s="89">
        <f t="shared" si="21"/>
        <v>0</v>
      </c>
      <c r="O108" s="90"/>
      <c r="P108" s="90"/>
      <c r="Q108" s="89">
        <f t="shared" si="22"/>
        <v>0</v>
      </c>
      <c r="R108" s="89"/>
      <c r="S108" s="90"/>
      <c r="T108" s="89">
        <f t="shared" si="23"/>
        <v>0</v>
      </c>
      <c r="U108" s="90"/>
      <c r="V108" s="90"/>
      <c r="W108" s="89">
        <f t="shared" si="24"/>
        <v>0</v>
      </c>
      <c r="X108" s="89">
        <f t="shared" si="25"/>
        <v>0</v>
      </c>
      <c r="Y108" s="89"/>
      <c r="Z108" s="90"/>
      <c r="AA108" s="89">
        <f t="shared" si="26"/>
        <v>0</v>
      </c>
      <c r="AB108" s="90"/>
      <c r="AC108" s="90"/>
      <c r="AD108" s="89">
        <f t="shared" si="27"/>
        <v>0</v>
      </c>
      <c r="AE108" s="70">
        <f t="shared" si="28"/>
        <v>0</v>
      </c>
      <c r="AF108" s="78">
        <f t="shared" si="35"/>
        <v>8</v>
      </c>
      <c r="AG108" s="78">
        <f t="shared" si="29"/>
        <v>6</v>
      </c>
      <c r="AH108" s="78">
        <f t="shared" si="30"/>
        <v>0</v>
      </c>
      <c r="AI108" s="79"/>
      <c r="AJ108" s="80"/>
      <c r="AK108" s="81"/>
      <c r="AL108" s="81"/>
      <c r="AM108" s="81"/>
      <c r="AN108" s="82">
        <f t="shared" si="36"/>
        <v>8</v>
      </c>
      <c r="AO108" s="83">
        <f t="shared" si="37"/>
        <v>12</v>
      </c>
      <c r="AP108" s="83">
        <f t="shared" si="31"/>
        <v>0</v>
      </c>
      <c r="AQ108" s="84"/>
      <c r="AR108" s="85"/>
      <c r="AS108" s="86"/>
      <c r="AT108" s="83">
        <f t="shared" si="32"/>
        <v>0</v>
      </c>
      <c r="AU108" s="82">
        <f t="shared" si="33"/>
        <v>0</v>
      </c>
      <c r="AV108" s="87">
        <f t="shared" si="34"/>
        <v>0</v>
      </c>
    </row>
    <row r="109" spans="1:48">
      <c r="A109" s="103">
        <v>1810</v>
      </c>
      <c r="B109" s="43" t="s">
        <v>240</v>
      </c>
      <c r="C109" s="66" t="s">
        <v>236</v>
      </c>
      <c r="D109" s="67" t="s">
        <v>241</v>
      </c>
      <c r="E109" s="68">
        <v>1</v>
      </c>
      <c r="F109" s="69"/>
      <c r="G109" s="69"/>
      <c r="H109" s="69">
        <f>_xlfn.IFNA(VLOOKUP(A109,'[1]18-19 Full Day Approved'!$B$2:$D$37,3,FALSE),0)</f>
        <v>0</v>
      </c>
      <c r="I109" s="70">
        <f t="shared" si="20"/>
        <v>0</v>
      </c>
      <c r="J109" s="71"/>
      <c r="K109" s="70">
        <f t="shared" si="19"/>
        <v>1</v>
      </c>
      <c r="L109" s="89"/>
      <c r="M109" s="90"/>
      <c r="N109" s="89">
        <f t="shared" si="21"/>
        <v>0</v>
      </c>
      <c r="O109" s="90"/>
      <c r="P109" s="90"/>
      <c r="Q109" s="89">
        <f t="shared" si="22"/>
        <v>0</v>
      </c>
      <c r="R109" s="89"/>
      <c r="S109" s="90"/>
      <c r="T109" s="89">
        <f t="shared" si="23"/>
        <v>0</v>
      </c>
      <c r="U109" s="90"/>
      <c r="V109" s="90"/>
      <c r="W109" s="89">
        <f t="shared" si="24"/>
        <v>0</v>
      </c>
      <c r="X109" s="89">
        <f t="shared" si="25"/>
        <v>0</v>
      </c>
      <c r="Y109" s="89"/>
      <c r="Z109" s="90"/>
      <c r="AA109" s="89">
        <f t="shared" si="26"/>
        <v>0</v>
      </c>
      <c r="AB109" s="90"/>
      <c r="AC109" s="90"/>
      <c r="AD109" s="89">
        <f t="shared" si="27"/>
        <v>0</v>
      </c>
      <c r="AE109" s="70">
        <f t="shared" si="28"/>
        <v>0</v>
      </c>
      <c r="AF109" s="78">
        <f t="shared" si="35"/>
        <v>1</v>
      </c>
      <c r="AG109" s="78">
        <f t="shared" si="29"/>
        <v>0</v>
      </c>
      <c r="AH109" s="78">
        <f t="shared" si="30"/>
        <v>0</v>
      </c>
      <c r="AI109" s="79"/>
      <c r="AJ109" s="80"/>
      <c r="AK109" s="81"/>
      <c r="AL109" s="81"/>
      <c r="AM109" s="81"/>
      <c r="AN109" s="82">
        <f t="shared" si="36"/>
        <v>1</v>
      </c>
      <c r="AO109" s="83">
        <f t="shared" si="37"/>
        <v>0</v>
      </c>
      <c r="AP109" s="83">
        <f t="shared" si="31"/>
        <v>0</v>
      </c>
      <c r="AQ109" s="84"/>
      <c r="AR109" s="85"/>
      <c r="AS109" s="92"/>
      <c r="AT109" s="83">
        <f t="shared" si="32"/>
        <v>0</v>
      </c>
      <c r="AU109" s="82">
        <f t="shared" si="33"/>
        <v>0</v>
      </c>
      <c r="AV109" s="87">
        <f t="shared" si="34"/>
        <v>0</v>
      </c>
    </row>
    <row r="110" spans="1:48">
      <c r="A110" s="103">
        <v>1828</v>
      </c>
      <c r="B110" s="43" t="s">
        <v>242</v>
      </c>
      <c r="C110" s="66" t="s">
        <v>243</v>
      </c>
      <c r="D110" s="67" t="s">
        <v>244</v>
      </c>
      <c r="E110" s="68">
        <v>121</v>
      </c>
      <c r="F110" s="69"/>
      <c r="G110" s="69"/>
      <c r="H110" s="69">
        <f>_xlfn.IFNA(VLOOKUP(A110,'[1]18-19 Full Day Approved'!$B$2:$D$37,3,FALSE),0)</f>
        <v>0</v>
      </c>
      <c r="I110" s="70">
        <f t="shared" si="20"/>
        <v>0</v>
      </c>
      <c r="J110" s="71"/>
      <c r="K110" s="70">
        <f t="shared" si="19"/>
        <v>121</v>
      </c>
      <c r="L110" s="89"/>
      <c r="M110" s="90"/>
      <c r="N110" s="89">
        <f t="shared" si="21"/>
        <v>0</v>
      </c>
      <c r="O110" s="90"/>
      <c r="P110" s="90"/>
      <c r="Q110" s="89">
        <f t="shared" si="22"/>
        <v>0</v>
      </c>
      <c r="R110" s="89"/>
      <c r="S110" s="90"/>
      <c r="T110" s="89">
        <f t="shared" si="23"/>
        <v>0</v>
      </c>
      <c r="U110" s="90"/>
      <c r="V110" s="90"/>
      <c r="W110" s="89">
        <f t="shared" si="24"/>
        <v>0</v>
      </c>
      <c r="X110" s="89">
        <f t="shared" si="25"/>
        <v>0</v>
      </c>
      <c r="Y110" s="89"/>
      <c r="Z110" s="90"/>
      <c r="AA110" s="89">
        <f t="shared" si="26"/>
        <v>0</v>
      </c>
      <c r="AB110" s="90"/>
      <c r="AC110" s="90"/>
      <c r="AD110" s="89">
        <f t="shared" si="27"/>
        <v>0</v>
      </c>
      <c r="AE110" s="70">
        <f t="shared" si="28"/>
        <v>0</v>
      </c>
      <c r="AF110" s="78">
        <f t="shared" si="35"/>
        <v>121</v>
      </c>
      <c r="AG110" s="78">
        <f t="shared" si="29"/>
        <v>0</v>
      </c>
      <c r="AH110" s="78">
        <f t="shared" si="30"/>
        <v>0</v>
      </c>
      <c r="AI110" s="79"/>
      <c r="AJ110" s="80"/>
      <c r="AK110" s="81"/>
      <c r="AL110" s="81"/>
      <c r="AM110" s="81"/>
      <c r="AN110" s="82">
        <f t="shared" si="36"/>
        <v>121</v>
      </c>
      <c r="AO110" s="83">
        <f t="shared" si="37"/>
        <v>0</v>
      </c>
      <c r="AP110" s="83">
        <f t="shared" si="31"/>
        <v>0</v>
      </c>
      <c r="AQ110" s="84"/>
      <c r="AR110" s="85"/>
      <c r="AS110" s="86"/>
      <c r="AT110" s="83">
        <f t="shared" si="32"/>
        <v>0</v>
      </c>
      <c r="AU110" s="82">
        <f t="shared" si="33"/>
        <v>0</v>
      </c>
      <c r="AV110" s="87">
        <f t="shared" si="34"/>
        <v>0</v>
      </c>
    </row>
    <row r="111" spans="1:48">
      <c r="A111" s="103">
        <v>1850</v>
      </c>
      <c r="B111" s="43" t="s">
        <v>245</v>
      </c>
      <c r="C111" s="66" t="s">
        <v>243</v>
      </c>
      <c r="D111" s="67" t="s">
        <v>246</v>
      </c>
      <c r="E111" s="68">
        <v>11</v>
      </c>
      <c r="F111" s="69"/>
      <c r="G111" s="69"/>
      <c r="H111" s="69">
        <f>_xlfn.IFNA(VLOOKUP(A111,'[1]18-19 Full Day Approved'!$B$2:$D$37,3,FALSE),0)</f>
        <v>0</v>
      </c>
      <c r="I111" s="70">
        <f t="shared" si="20"/>
        <v>0</v>
      </c>
      <c r="J111" s="71"/>
      <c r="K111" s="70">
        <f t="shared" si="19"/>
        <v>11</v>
      </c>
      <c r="L111" s="89"/>
      <c r="M111" s="90"/>
      <c r="N111" s="89">
        <f t="shared" si="21"/>
        <v>0</v>
      </c>
      <c r="O111" s="90"/>
      <c r="P111" s="90"/>
      <c r="Q111" s="89">
        <f t="shared" si="22"/>
        <v>0</v>
      </c>
      <c r="R111" s="89"/>
      <c r="S111" s="90"/>
      <c r="T111" s="89">
        <f t="shared" si="23"/>
        <v>0</v>
      </c>
      <c r="U111" s="90"/>
      <c r="V111" s="90"/>
      <c r="W111" s="89">
        <f t="shared" si="24"/>
        <v>0</v>
      </c>
      <c r="X111" s="89">
        <f t="shared" si="25"/>
        <v>0</v>
      </c>
      <c r="Y111" s="89"/>
      <c r="Z111" s="90"/>
      <c r="AA111" s="89">
        <f t="shared" si="26"/>
        <v>0</v>
      </c>
      <c r="AB111" s="90"/>
      <c r="AC111" s="90"/>
      <c r="AD111" s="89">
        <f t="shared" si="27"/>
        <v>0</v>
      </c>
      <c r="AE111" s="70">
        <f t="shared" si="28"/>
        <v>0</v>
      </c>
      <c r="AF111" s="78">
        <f t="shared" si="35"/>
        <v>11</v>
      </c>
      <c r="AG111" s="78">
        <f t="shared" si="29"/>
        <v>0</v>
      </c>
      <c r="AH111" s="78">
        <f t="shared" si="30"/>
        <v>0</v>
      </c>
      <c r="AI111" s="79"/>
      <c r="AJ111" s="80"/>
      <c r="AK111" s="81"/>
      <c r="AL111" s="81"/>
      <c r="AM111" s="81"/>
      <c r="AN111" s="82">
        <f t="shared" si="36"/>
        <v>11</v>
      </c>
      <c r="AO111" s="83">
        <f t="shared" si="37"/>
        <v>0</v>
      </c>
      <c r="AP111" s="83">
        <f t="shared" si="31"/>
        <v>0</v>
      </c>
      <c r="AQ111" s="84"/>
      <c r="AR111" s="85"/>
      <c r="AS111" s="86"/>
      <c r="AT111" s="83">
        <f t="shared" si="32"/>
        <v>0</v>
      </c>
      <c r="AU111" s="82">
        <f t="shared" si="33"/>
        <v>0</v>
      </c>
      <c r="AV111" s="87">
        <f t="shared" si="34"/>
        <v>0</v>
      </c>
    </row>
    <row r="112" spans="1:48">
      <c r="A112" s="103">
        <v>1860</v>
      </c>
      <c r="B112" s="43" t="s">
        <v>247</v>
      </c>
      <c r="C112" s="66" t="s">
        <v>243</v>
      </c>
      <c r="D112" s="67" t="s">
        <v>248</v>
      </c>
      <c r="E112" s="68">
        <v>8</v>
      </c>
      <c r="F112" s="69"/>
      <c r="G112" s="69"/>
      <c r="H112" s="69">
        <f>_xlfn.IFNA(VLOOKUP(A112,'[1]18-19 Full Day Approved'!$B$2:$D$37,3,FALSE),0)</f>
        <v>0</v>
      </c>
      <c r="I112" s="70">
        <f t="shared" si="20"/>
        <v>0</v>
      </c>
      <c r="J112" s="71"/>
      <c r="K112" s="70">
        <f t="shared" si="19"/>
        <v>8</v>
      </c>
      <c r="L112" s="89"/>
      <c r="M112" s="90"/>
      <c r="N112" s="89">
        <f t="shared" si="21"/>
        <v>0</v>
      </c>
      <c r="O112" s="90"/>
      <c r="P112" s="90"/>
      <c r="Q112" s="89">
        <f t="shared" si="22"/>
        <v>0</v>
      </c>
      <c r="R112" s="89"/>
      <c r="S112" s="90"/>
      <c r="T112" s="89">
        <f t="shared" si="23"/>
        <v>0</v>
      </c>
      <c r="U112" s="90"/>
      <c r="V112" s="90"/>
      <c r="W112" s="89">
        <f t="shared" si="24"/>
        <v>0</v>
      </c>
      <c r="X112" s="89">
        <f t="shared" si="25"/>
        <v>0</v>
      </c>
      <c r="Y112" s="89"/>
      <c r="Z112" s="90"/>
      <c r="AA112" s="89">
        <f t="shared" si="26"/>
        <v>0</v>
      </c>
      <c r="AB112" s="90"/>
      <c r="AC112" s="90"/>
      <c r="AD112" s="89">
        <f t="shared" si="27"/>
        <v>0</v>
      </c>
      <c r="AE112" s="70">
        <f t="shared" si="28"/>
        <v>0</v>
      </c>
      <c r="AF112" s="78">
        <f t="shared" si="35"/>
        <v>8</v>
      </c>
      <c r="AG112" s="78">
        <f t="shared" si="29"/>
        <v>0</v>
      </c>
      <c r="AH112" s="78">
        <f t="shared" si="30"/>
        <v>0</v>
      </c>
      <c r="AI112" s="79"/>
      <c r="AJ112" s="80"/>
      <c r="AK112" s="81"/>
      <c r="AL112" s="81"/>
      <c r="AM112" s="81"/>
      <c r="AN112" s="82">
        <f t="shared" si="36"/>
        <v>8</v>
      </c>
      <c r="AO112" s="83">
        <f t="shared" si="37"/>
        <v>0</v>
      </c>
      <c r="AP112" s="83">
        <f t="shared" si="31"/>
        <v>0</v>
      </c>
      <c r="AQ112" s="84"/>
      <c r="AR112" s="85"/>
      <c r="AS112" s="86"/>
      <c r="AT112" s="83">
        <f t="shared" si="32"/>
        <v>0</v>
      </c>
      <c r="AU112" s="82">
        <f t="shared" si="33"/>
        <v>0</v>
      </c>
      <c r="AV112" s="87">
        <f t="shared" si="34"/>
        <v>0</v>
      </c>
    </row>
    <row r="113" spans="1:48">
      <c r="A113" s="103">
        <v>1870</v>
      </c>
      <c r="B113" s="43" t="s">
        <v>249</v>
      </c>
      <c r="C113" s="66" t="s">
        <v>243</v>
      </c>
      <c r="D113" s="67" t="s">
        <v>250</v>
      </c>
      <c r="E113" s="68">
        <v>4</v>
      </c>
      <c r="F113" s="69"/>
      <c r="G113" s="69"/>
      <c r="H113" s="69">
        <f>_xlfn.IFNA(VLOOKUP(A113,'[1]18-19 Full Day Approved'!$B$2:$D$37,3,FALSE),0)</f>
        <v>0</v>
      </c>
      <c r="I113" s="70">
        <f t="shared" si="20"/>
        <v>0</v>
      </c>
      <c r="J113" s="71"/>
      <c r="K113" s="70">
        <f t="shared" si="19"/>
        <v>4</v>
      </c>
      <c r="L113" s="89"/>
      <c r="M113" s="90"/>
      <c r="N113" s="89">
        <f t="shared" si="21"/>
        <v>0</v>
      </c>
      <c r="O113" s="90"/>
      <c r="P113" s="90"/>
      <c r="Q113" s="89">
        <f t="shared" si="22"/>
        <v>0</v>
      </c>
      <c r="R113" s="89"/>
      <c r="S113" s="90"/>
      <c r="T113" s="89">
        <f t="shared" si="23"/>
        <v>0</v>
      </c>
      <c r="U113" s="90"/>
      <c r="V113" s="90"/>
      <c r="W113" s="89">
        <f t="shared" si="24"/>
        <v>0</v>
      </c>
      <c r="X113" s="89">
        <f t="shared" si="25"/>
        <v>0</v>
      </c>
      <c r="Y113" s="89"/>
      <c r="Z113" s="90"/>
      <c r="AA113" s="89">
        <f t="shared" si="26"/>
        <v>0</v>
      </c>
      <c r="AB113" s="90"/>
      <c r="AC113" s="90"/>
      <c r="AD113" s="89">
        <f t="shared" si="27"/>
        <v>0</v>
      </c>
      <c r="AE113" s="70">
        <f t="shared" si="28"/>
        <v>0</v>
      </c>
      <c r="AF113" s="78">
        <f t="shared" si="35"/>
        <v>4</v>
      </c>
      <c r="AG113" s="78">
        <f t="shared" si="29"/>
        <v>0</v>
      </c>
      <c r="AH113" s="78">
        <f t="shared" si="30"/>
        <v>0</v>
      </c>
      <c r="AI113" s="79"/>
      <c r="AJ113" s="80"/>
      <c r="AK113" s="81"/>
      <c r="AL113" s="81"/>
      <c r="AM113" s="81"/>
      <c r="AN113" s="82">
        <f t="shared" si="36"/>
        <v>4</v>
      </c>
      <c r="AO113" s="83">
        <f t="shared" si="37"/>
        <v>0</v>
      </c>
      <c r="AP113" s="83">
        <f t="shared" si="31"/>
        <v>0</v>
      </c>
      <c r="AQ113" s="84"/>
      <c r="AR113" s="85"/>
      <c r="AS113" s="86"/>
      <c r="AT113" s="83">
        <f t="shared" si="32"/>
        <v>0</v>
      </c>
      <c r="AU113" s="82">
        <f t="shared" si="33"/>
        <v>0</v>
      </c>
      <c r="AV113" s="87">
        <f t="shared" si="34"/>
        <v>0</v>
      </c>
    </row>
    <row r="114" spans="1:48">
      <c r="A114" s="103">
        <v>1980</v>
      </c>
      <c r="B114" s="43" t="s">
        <v>251</v>
      </c>
      <c r="C114" s="66" t="s">
        <v>252</v>
      </c>
      <c r="D114" s="67" t="s">
        <v>253</v>
      </c>
      <c r="E114" s="68">
        <v>12</v>
      </c>
      <c r="F114" s="69"/>
      <c r="G114" s="69"/>
      <c r="H114" s="69">
        <f>_xlfn.IFNA(VLOOKUP(A114,'[1]18-19 Full Day Approved'!$B$2:$D$37,3,FALSE),0)</f>
        <v>0</v>
      </c>
      <c r="I114" s="70">
        <f t="shared" si="20"/>
        <v>0</v>
      </c>
      <c r="J114" s="71"/>
      <c r="K114" s="70">
        <f t="shared" si="19"/>
        <v>12</v>
      </c>
      <c r="L114" s="89"/>
      <c r="M114" s="90"/>
      <c r="N114" s="89">
        <f t="shared" si="21"/>
        <v>0</v>
      </c>
      <c r="O114" s="90"/>
      <c r="P114" s="90"/>
      <c r="Q114" s="89">
        <f t="shared" si="22"/>
        <v>0</v>
      </c>
      <c r="R114" s="89"/>
      <c r="S114" s="90"/>
      <c r="T114" s="89">
        <f t="shared" si="23"/>
        <v>0</v>
      </c>
      <c r="U114" s="90"/>
      <c r="V114" s="90"/>
      <c r="W114" s="89">
        <f t="shared" si="24"/>
        <v>0</v>
      </c>
      <c r="X114" s="89">
        <f t="shared" si="25"/>
        <v>0</v>
      </c>
      <c r="Y114" s="89"/>
      <c r="Z114" s="90"/>
      <c r="AA114" s="89">
        <f t="shared" si="26"/>
        <v>0</v>
      </c>
      <c r="AB114" s="90"/>
      <c r="AC114" s="90"/>
      <c r="AD114" s="89">
        <f t="shared" si="27"/>
        <v>0</v>
      </c>
      <c r="AE114" s="70">
        <f t="shared" si="28"/>
        <v>0</v>
      </c>
      <c r="AF114" s="78">
        <f t="shared" si="35"/>
        <v>12</v>
      </c>
      <c r="AG114" s="78">
        <f t="shared" si="29"/>
        <v>0</v>
      </c>
      <c r="AH114" s="78">
        <f t="shared" si="30"/>
        <v>0</v>
      </c>
      <c r="AI114" s="79"/>
      <c r="AJ114" s="80"/>
      <c r="AK114" s="81"/>
      <c r="AL114" s="81"/>
      <c r="AM114" s="81"/>
      <c r="AN114" s="82">
        <f t="shared" si="36"/>
        <v>12</v>
      </c>
      <c r="AO114" s="83">
        <f t="shared" si="37"/>
        <v>0</v>
      </c>
      <c r="AP114" s="83">
        <f t="shared" si="31"/>
        <v>0</v>
      </c>
      <c r="AQ114" s="84"/>
      <c r="AR114" s="85"/>
      <c r="AS114" s="86"/>
      <c r="AT114" s="83">
        <f t="shared" si="32"/>
        <v>0</v>
      </c>
      <c r="AU114" s="82">
        <f t="shared" si="33"/>
        <v>0</v>
      </c>
      <c r="AV114" s="87">
        <f t="shared" si="34"/>
        <v>0</v>
      </c>
    </row>
    <row r="115" spans="1:48">
      <c r="A115" s="103">
        <v>1990</v>
      </c>
      <c r="B115" s="43" t="s">
        <v>254</v>
      </c>
      <c r="C115" s="66" t="s">
        <v>252</v>
      </c>
      <c r="D115" s="67" t="s">
        <v>255</v>
      </c>
      <c r="E115" s="68">
        <v>20</v>
      </c>
      <c r="F115" s="69"/>
      <c r="G115" s="69"/>
      <c r="H115" s="69">
        <f>_xlfn.IFNA(VLOOKUP(A115,'[1]18-19 Full Day Approved'!$B$2:$D$37,3,FALSE),0)</f>
        <v>8</v>
      </c>
      <c r="I115" s="70">
        <f t="shared" si="20"/>
        <v>16</v>
      </c>
      <c r="J115" s="71"/>
      <c r="K115" s="70">
        <f t="shared" si="19"/>
        <v>4</v>
      </c>
      <c r="L115" s="72">
        <f>VLOOKUP(A115,'[1]2018 ECARE Expansion Slots'!$A$1:$K$180,10,FALSE)</f>
        <v>0</v>
      </c>
      <c r="M115" s="73"/>
      <c r="N115" s="72">
        <f t="shared" si="21"/>
        <v>0</v>
      </c>
      <c r="O115" s="73"/>
      <c r="P115" s="73"/>
      <c r="Q115" s="72">
        <f t="shared" si="22"/>
        <v>0</v>
      </c>
      <c r="R115" s="74">
        <v>0</v>
      </c>
      <c r="S115" s="75"/>
      <c r="T115" s="74">
        <f t="shared" si="23"/>
        <v>0</v>
      </c>
      <c r="U115" s="75"/>
      <c r="V115" s="75"/>
      <c r="W115" s="74">
        <f t="shared" si="24"/>
        <v>0</v>
      </c>
      <c r="X115" s="74">
        <f t="shared" si="25"/>
        <v>0</v>
      </c>
      <c r="Y115" s="76">
        <f>VLOOKUP(A115,'[1]2018 ECARE Expansion Slots'!$A$1:$K$180,11,FALSE)</f>
        <v>7</v>
      </c>
      <c r="Z115" s="77"/>
      <c r="AA115" s="76">
        <f t="shared" si="26"/>
        <v>7</v>
      </c>
      <c r="AB115" s="77"/>
      <c r="AC115" s="77"/>
      <c r="AD115" s="76">
        <f t="shared" si="27"/>
        <v>7</v>
      </c>
      <c r="AE115" s="70">
        <f t="shared" si="28"/>
        <v>7</v>
      </c>
      <c r="AF115" s="78">
        <f t="shared" si="35"/>
        <v>4</v>
      </c>
      <c r="AG115" s="78">
        <f t="shared" si="29"/>
        <v>8</v>
      </c>
      <c r="AH115" s="78">
        <f t="shared" si="30"/>
        <v>7</v>
      </c>
      <c r="AI115" s="79"/>
      <c r="AJ115" s="80"/>
      <c r="AK115" s="81"/>
      <c r="AL115" s="81"/>
      <c r="AM115" s="81"/>
      <c r="AN115" s="82">
        <f t="shared" si="36"/>
        <v>4</v>
      </c>
      <c r="AO115" s="83">
        <f t="shared" si="37"/>
        <v>16</v>
      </c>
      <c r="AP115" s="83">
        <f t="shared" si="31"/>
        <v>7</v>
      </c>
      <c r="AQ115" s="84"/>
      <c r="AR115" s="85"/>
      <c r="AS115" s="86"/>
      <c r="AT115" s="83">
        <f t="shared" si="32"/>
        <v>0</v>
      </c>
      <c r="AU115" s="82">
        <f t="shared" si="33"/>
        <v>0</v>
      </c>
      <c r="AV115" s="87">
        <f t="shared" si="34"/>
        <v>0</v>
      </c>
    </row>
    <row r="116" spans="1:48">
      <c r="A116" s="103">
        <v>2000</v>
      </c>
      <c r="B116" s="43" t="s">
        <v>256</v>
      </c>
      <c r="C116" s="66" t="s">
        <v>252</v>
      </c>
      <c r="D116" s="67" t="s">
        <v>257</v>
      </c>
      <c r="E116" s="68">
        <v>425</v>
      </c>
      <c r="F116" s="69"/>
      <c r="G116" s="69"/>
      <c r="H116" s="69">
        <f>_xlfn.IFNA(VLOOKUP(A116,'[1]18-19 Full Day Approved'!$B$2:$D$37,3,FALSE),0)</f>
        <v>0</v>
      </c>
      <c r="I116" s="70">
        <f t="shared" si="20"/>
        <v>0</v>
      </c>
      <c r="J116" s="71"/>
      <c r="K116" s="70">
        <f t="shared" si="19"/>
        <v>425</v>
      </c>
      <c r="L116" s="72">
        <f>VLOOKUP(A116,'[1]2018 ECARE Expansion Slots'!$A$1:$K$180,10,FALSE)</f>
        <v>60</v>
      </c>
      <c r="M116" s="73"/>
      <c r="N116" s="72">
        <f t="shared" si="21"/>
        <v>60</v>
      </c>
      <c r="O116" s="73"/>
      <c r="P116" s="73"/>
      <c r="Q116" s="72">
        <f t="shared" si="22"/>
        <v>60</v>
      </c>
      <c r="R116" s="74">
        <v>0</v>
      </c>
      <c r="S116" s="75"/>
      <c r="T116" s="74">
        <f t="shared" si="23"/>
        <v>0</v>
      </c>
      <c r="U116" s="75"/>
      <c r="V116" s="75"/>
      <c r="W116" s="74">
        <f t="shared" si="24"/>
        <v>0</v>
      </c>
      <c r="X116" s="74">
        <f t="shared" si="25"/>
        <v>0</v>
      </c>
      <c r="Y116" s="76">
        <f>VLOOKUP(A116,'[1]2018 ECARE Expansion Slots'!$A$1:$K$180,11,FALSE)</f>
        <v>360</v>
      </c>
      <c r="Z116" s="77"/>
      <c r="AA116" s="76">
        <f t="shared" si="26"/>
        <v>360</v>
      </c>
      <c r="AB116" s="77"/>
      <c r="AC116" s="77"/>
      <c r="AD116" s="76">
        <f t="shared" si="27"/>
        <v>360</v>
      </c>
      <c r="AE116" s="70">
        <f t="shared" si="28"/>
        <v>420</v>
      </c>
      <c r="AF116" s="78">
        <f t="shared" si="35"/>
        <v>485</v>
      </c>
      <c r="AG116" s="78">
        <f t="shared" si="29"/>
        <v>0</v>
      </c>
      <c r="AH116" s="78">
        <f t="shared" si="30"/>
        <v>360</v>
      </c>
      <c r="AI116" s="79"/>
      <c r="AJ116" s="80"/>
      <c r="AK116" s="81"/>
      <c r="AL116" s="81"/>
      <c r="AM116" s="81"/>
      <c r="AN116" s="82">
        <f t="shared" si="36"/>
        <v>485</v>
      </c>
      <c r="AO116" s="83">
        <f t="shared" si="37"/>
        <v>0</v>
      </c>
      <c r="AP116" s="83">
        <f t="shared" si="31"/>
        <v>360</v>
      </c>
      <c r="AQ116" s="84"/>
      <c r="AR116" s="85"/>
      <c r="AS116" s="86"/>
      <c r="AT116" s="83">
        <f t="shared" si="32"/>
        <v>0</v>
      </c>
      <c r="AU116" s="82">
        <f t="shared" si="33"/>
        <v>0</v>
      </c>
      <c r="AV116" s="87">
        <f t="shared" si="34"/>
        <v>0</v>
      </c>
    </row>
    <row r="117" spans="1:48">
      <c r="A117" s="103">
        <v>2010</v>
      </c>
      <c r="B117" s="43" t="s">
        <v>258</v>
      </c>
      <c r="C117" s="66" t="s">
        <v>259</v>
      </c>
      <c r="D117" s="67" t="s">
        <v>260</v>
      </c>
      <c r="E117" s="68">
        <v>6</v>
      </c>
      <c r="F117" s="69"/>
      <c r="G117" s="69"/>
      <c r="H117" s="69">
        <f>_xlfn.IFNA(VLOOKUP(A117,'[1]18-19 Full Day Approved'!$B$2:$D$37,3,FALSE),0)</f>
        <v>0</v>
      </c>
      <c r="I117" s="70">
        <f t="shared" si="20"/>
        <v>0</v>
      </c>
      <c r="J117" s="71"/>
      <c r="K117" s="70">
        <f t="shared" si="19"/>
        <v>6</v>
      </c>
      <c r="L117" s="89"/>
      <c r="M117" s="90"/>
      <c r="N117" s="89">
        <f t="shared" si="21"/>
        <v>0</v>
      </c>
      <c r="O117" s="90"/>
      <c r="P117" s="90"/>
      <c r="Q117" s="89">
        <f t="shared" si="22"/>
        <v>0</v>
      </c>
      <c r="R117" s="89"/>
      <c r="S117" s="90"/>
      <c r="T117" s="89">
        <f t="shared" si="23"/>
        <v>0</v>
      </c>
      <c r="U117" s="90"/>
      <c r="V117" s="90"/>
      <c r="W117" s="89">
        <f t="shared" si="24"/>
        <v>0</v>
      </c>
      <c r="X117" s="89">
        <f t="shared" si="25"/>
        <v>0</v>
      </c>
      <c r="Y117" s="89"/>
      <c r="Z117" s="90"/>
      <c r="AA117" s="89">
        <f t="shared" si="26"/>
        <v>0</v>
      </c>
      <c r="AB117" s="90"/>
      <c r="AC117" s="90"/>
      <c r="AD117" s="89">
        <f t="shared" si="27"/>
        <v>0</v>
      </c>
      <c r="AE117" s="70">
        <f t="shared" si="28"/>
        <v>0</v>
      </c>
      <c r="AF117" s="78">
        <f t="shared" si="35"/>
        <v>6</v>
      </c>
      <c r="AG117" s="78">
        <f t="shared" si="29"/>
        <v>0</v>
      </c>
      <c r="AH117" s="78">
        <f t="shared" si="30"/>
        <v>0</v>
      </c>
      <c r="AI117" s="79"/>
      <c r="AJ117" s="80"/>
      <c r="AK117" s="81"/>
      <c r="AL117" s="81"/>
      <c r="AM117" s="81"/>
      <c r="AN117" s="82">
        <f t="shared" si="36"/>
        <v>6</v>
      </c>
      <c r="AO117" s="83">
        <f t="shared" si="37"/>
        <v>0</v>
      </c>
      <c r="AP117" s="83">
        <f t="shared" si="31"/>
        <v>0</v>
      </c>
      <c r="AQ117" s="84"/>
      <c r="AR117" s="85"/>
      <c r="AS117" s="86"/>
      <c r="AT117" s="83">
        <f t="shared" si="32"/>
        <v>0</v>
      </c>
      <c r="AU117" s="82">
        <f t="shared" si="33"/>
        <v>0</v>
      </c>
      <c r="AV117" s="87">
        <f t="shared" si="34"/>
        <v>0</v>
      </c>
    </row>
    <row r="118" spans="1:48" s="112" customFormat="1">
      <c r="A118" s="107">
        <v>2020</v>
      </c>
      <c r="B118" s="96" t="s">
        <v>261</v>
      </c>
      <c r="C118" s="97" t="s">
        <v>262</v>
      </c>
      <c r="D118" s="108" t="s">
        <v>263</v>
      </c>
      <c r="E118" s="68">
        <v>100</v>
      </c>
      <c r="F118" s="69"/>
      <c r="G118" s="69"/>
      <c r="H118" s="69">
        <f>_xlfn.IFNA(VLOOKUP(A118,'[1]18-19 Full Day Approved'!$B$2:$D$37,3,FALSE),0)</f>
        <v>14</v>
      </c>
      <c r="I118" s="70">
        <f t="shared" si="20"/>
        <v>28</v>
      </c>
      <c r="J118" s="71"/>
      <c r="K118" s="70">
        <f t="shared" si="19"/>
        <v>72</v>
      </c>
      <c r="L118" s="72">
        <f>VLOOKUP(A118,'[1]2018 ECARE Expansion Slots'!$A$1:$K$180,10,FALSE)</f>
        <v>0</v>
      </c>
      <c r="M118" s="73"/>
      <c r="N118" s="72">
        <f t="shared" si="21"/>
        <v>0</v>
      </c>
      <c r="O118" s="73"/>
      <c r="P118" s="73"/>
      <c r="Q118" s="72">
        <f t="shared" si="22"/>
        <v>0</v>
      </c>
      <c r="R118" s="74">
        <v>24</v>
      </c>
      <c r="S118" s="75"/>
      <c r="T118" s="74">
        <f t="shared" si="23"/>
        <v>24</v>
      </c>
      <c r="U118" s="75"/>
      <c r="V118" s="75"/>
      <c r="W118" s="74">
        <f t="shared" si="24"/>
        <v>24</v>
      </c>
      <c r="X118" s="74">
        <f t="shared" si="25"/>
        <v>12</v>
      </c>
      <c r="Y118" s="76">
        <f>VLOOKUP(A118,'[1]2018 ECARE Expansion Slots'!$A$1:$K$180,11,FALSE)</f>
        <v>43</v>
      </c>
      <c r="Z118" s="77"/>
      <c r="AA118" s="76">
        <f t="shared" si="26"/>
        <v>43</v>
      </c>
      <c r="AB118" s="77"/>
      <c r="AC118" s="77"/>
      <c r="AD118" s="76">
        <f t="shared" si="27"/>
        <v>43</v>
      </c>
      <c r="AE118" s="70">
        <f t="shared" si="28"/>
        <v>67</v>
      </c>
      <c r="AF118" s="78">
        <f t="shared" si="35"/>
        <v>72</v>
      </c>
      <c r="AG118" s="78">
        <f t="shared" si="29"/>
        <v>26</v>
      </c>
      <c r="AH118" s="78">
        <f t="shared" si="30"/>
        <v>43</v>
      </c>
      <c r="AI118" s="79"/>
      <c r="AJ118" s="80"/>
      <c r="AK118" s="81"/>
      <c r="AL118" s="81"/>
      <c r="AM118" s="81"/>
      <c r="AN118" s="82">
        <f t="shared" si="36"/>
        <v>72</v>
      </c>
      <c r="AO118" s="83">
        <f t="shared" si="37"/>
        <v>52</v>
      </c>
      <c r="AP118" s="89">
        <f t="shared" si="31"/>
        <v>43</v>
      </c>
      <c r="AQ118" s="90"/>
      <c r="AR118" s="109"/>
      <c r="AS118" s="88"/>
      <c r="AT118" s="89">
        <f t="shared" si="32"/>
        <v>0</v>
      </c>
      <c r="AU118" s="110">
        <f t="shared" si="33"/>
        <v>0</v>
      </c>
      <c r="AV118" s="111">
        <f t="shared" si="34"/>
        <v>0</v>
      </c>
    </row>
    <row r="119" spans="1:48">
      <c r="A119" s="103">
        <v>2035</v>
      </c>
      <c r="B119" s="43" t="s">
        <v>264</v>
      </c>
      <c r="C119" s="66" t="s">
        <v>265</v>
      </c>
      <c r="D119" s="67" t="s">
        <v>266</v>
      </c>
      <c r="E119" s="68">
        <v>105</v>
      </c>
      <c r="F119" s="69"/>
      <c r="G119" s="69"/>
      <c r="H119" s="69">
        <f>_xlfn.IFNA(VLOOKUP(A119,'[1]18-19 Full Day Approved'!$B$2:$D$37,3,FALSE),0)</f>
        <v>0</v>
      </c>
      <c r="I119" s="70">
        <f t="shared" si="20"/>
        <v>0</v>
      </c>
      <c r="J119" s="71"/>
      <c r="K119" s="70">
        <f t="shared" si="19"/>
        <v>105</v>
      </c>
      <c r="L119" s="72">
        <f>VLOOKUP(A119,'[1]2018 ECARE Expansion Slots'!$A$1:$K$180,10,FALSE)</f>
        <v>46</v>
      </c>
      <c r="M119" s="73"/>
      <c r="N119" s="72">
        <f t="shared" si="21"/>
        <v>46</v>
      </c>
      <c r="O119" s="73"/>
      <c r="P119" s="73"/>
      <c r="Q119" s="72">
        <f t="shared" si="22"/>
        <v>46</v>
      </c>
      <c r="R119" s="74">
        <v>0</v>
      </c>
      <c r="S119" s="75"/>
      <c r="T119" s="74">
        <f t="shared" si="23"/>
        <v>0</v>
      </c>
      <c r="U119" s="75"/>
      <c r="V119" s="75"/>
      <c r="W119" s="74">
        <f t="shared" si="24"/>
        <v>0</v>
      </c>
      <c r="X119" s="74">
        <f t="shared" si="25"/>
        <v>0</v>
      </c>
      <c r="Y119" s="76">
        <f>VLOOKUP(A119,'[1]2018 ECARE Expansion Slots'!$A$1:$K$180,11,FALSE)</f>
        <v>45</v>
      </c>
      <c r="Z119" s="77"/>
      <c r="AA119" s="76">
        <f t="shared" si="26"/>
        <v>45</v>
      </c>
      <c r="AB119" s="77"/>
      <c r="AC119" s="77"/>
      <c r="AD119" s="76">
        <f t="shared" si="27"/>
        <v>45</v>
      </c>
      <c r="AE119" s="70">
        <f t="shared" si="28"/>
        <v>91</v>
      </c>
      <c r="AF119" s="78">
        <f t="shared" si="35"/>
        <v>151</v>
      </c>
      <c r="AG119" s="78">
        <f t="shared" si="29"/>
        <v>0</v>
      </c>
      <c r="AH119" s="78">
        <f t="shared" si="30"/>
        <v>45</v>
      </c>
      <c r="AI119" s="79"/>
      <c r="AJ119" s="80"/>
      <c r="AK119" s="81"/>
      <c r="AL119" s="81"/>
      <c r="AM119" s="81"/>
      <c r="AN119" s="82">
        <f t="shared" si="36"/>
        <v>151</v>
      </c>
      <c r="AO119" s="83">
        <f t="shared" si="37"/>
        <v>0</v>
      </c>
      <c r="AP119" s="83">
        <f t="shared" si="31"/>
        <v>45</v>
      </c>
      <c r="AQ119" s="84"/>
      <c r="AR119" s="85"/>
      <c r="AS119" s="86"/>
      <c r="AT119" s="83">
        <f t="shared" si="32"/>
        <v>0</v>
      </c>
      <c r="AU119" s="82">
        <f t="shared" si="33"/>
        <v>0</v>
      </c>
      <c r="AV119" s="87">
        <f t="shared" si="34"/>
        <v>0</v>
      </c>
    </row>
    <row r="120" spans="1:48">
      <c r="A120" s="103">
        <v>2055</v>
      </c>
      <c r="B120" s="104" t="s">
        <v>267</v>
      </c>
      <c r="C120" s="66" t="s">
        <v>265</v>
      </c>
      <c r="D120" s="105" t="s">
        <v>268</v>
      </c>
      <c r="E120" s="68">
        <v>16</v>
      </c>
      <c r="F120" s="69"/>
      <c r="G120" s="69"/>
      <c r="H120" s="69">
        <f>_xlfn.IFNA(VLOOKUP(A120,'[1]18-19 Full Day Approved'!$B$2:$D$37,3,FALSE),0)</f>
        <v>0</v>
      </c>
      <c r="I120" s="70">
        <f t="shared" si="20"/>
        <v>0</v>
      </c>
      <c r="J120" s="71"/>
      <c r="K120" s="70">
        <f t="shared" si="19"/>
        <v>16</v>
      </c>
      <c r="L120" s="72">
        <f>VLOOKUP(A120,'[1]2018 ECARE Expansion Slots'!$A$1:$K$180,10,FALSE)</f>
        <v>5</v>
      </c>
      <c r="M120" s="73"/>
      <c r="N120" s="72">
        <f t="shared" si="21"/>
        <v>5</v>
      </c>
      <c r="O120" s="73"/>
      <c r="P120" s="73"/>
      <c r="Q120" s="72">
        <f t="shared" si="22"/>
        <v>5</v>
      </c>
      <c r="R120" s="74">
        <v>0</v>
      </c>
      <c r="S120" s="75"/>
      <c r="T120" s="74">
        <f t="shared" si="23"/>
        <v>0</v>
      </c>
      <c r="U120" s="75"/>
      <c r="V120" s="75"/>
      <c r="W120" s="74">
        <f t="shared" si="24"/>
        <v>0</v>
      </c>
      <c r="X120" s="74">
        <f t="shared" si="25"/>
        <v>0</v>
      </c>
      <c r="Y120" s="76">
        <f>VLOOKUP(A120,'[1]2018 ECARE Expansion Slots'!$A$1:$K$180,11,FALSE)</f>
        <v>0</v>
      </c>
      <c r="Z120" s="77"/>
      <c r="AA120" s="76">
        <f t="shared" si="26"/>
        <v>0</v>
      </c>
      <c r="AB120" s="77"/>
      <c r="AC120" s="77"/>
      <c r="AD120" s="76">
        <f t="shared" si="27"/>
        <v>0</v>
      </c>
      <c r="AE120" s="70">
        <f t="shared" si="28"/>
        <v>5</v>
      </c>
      <c r="AF120" s="78">
        <f t="shared" si="35"/>
        <v>21</v>
      </c>
      <c r="AG120" s="78">
        <f t="shared" si="29"/>
        <v>0</v>
      </c>
      <c r="AH120" s="78">
        <f t="shared" si="30"/>
        <v>0</v>
      </c>
      <c r="AI120" s="79"/>
      <c r="AJ120" s="80"/>
      <c r="AK120" s="81"/>
      <c r="AL120" s="81"/>
      <c r="AM120" s="81"/>
      <c r="AN120" s="82">
        <f t="shared" si="36"/>
        <v>21</v>
      </c>
      <c r="AO120" s="83">
        <f t="shared" si="37"/>
        <v>0</v>
      </c>
      <c r="AP120" s="83">
        <f t="shared" si="31"/>
        <v>0</v>
      </c>
      <c r="AQ120" s="84"/>
      <c r="AR120" s="85"/>
      <c r="AS120" s="86"/>
      <c r="AT120" s="83">
        <f t="shared" si="32"/>
        <v>0</v>
      </c>
      <c r="AU120" s="82">
        <f t="shared" si="33"/>
        <v>0</v>
      </c>
      <c r="AV120" s="87">
        <f t="shared" si="34"/>
        <v>0</v>
      </c>
    </row>
    <row r="121" spans="1:48">
      <c r="A121" s="103">
        <v>2070</v>
      </c>
      <c r="B121" s="43" t="s">
        <v>269</v>
      </c>
      <c r="C121" s="66" t="s">
        <v>265</v>
      </c>
      <c r="D121" s="67" t="s">
        <v>270</v>
      </c>
      <c r="E121" s="68">
        <v>10</v>
      </c>
      <c r="F121" s="69"/>
      <c r="G121" s="69"/>
      <c r="H121" s="69">
        <f>_xlfn.IFNA(VLOOKUP(A121,'[1]18-19 Full Day Approved'!$B$2:$D$37,3,FALSE),0)</f>
        <v>2</v>
      </c>
      <c r="I121" s="70">
        <f t="shared" si="20"/>
        <v>4</v>
      </c>
      <c r="J121" s="71"/>
      <c r="K121" s="70">
        <f t="shared" si="19"/>
        <v>6</v>
      </c>
      <c r="L121" s="72">
        <f>VLOOKUP(A121,'[1]2018 ECARE Expansion Slots'!$A$1:$K$180,10,FALSE)</f>
        <v>8</v>
      </c>
      <c r="M121" s="73"/>
      <c r="N121" s="72">
        <f t="shared" si="21"/>
        <v>8</v>
      </c>
      <c r="O121" s="73"/>
      <c r="P121" s="73"/>
      <c r="Q121" s="72">
        <f t="shared" si="22"/>
        <v>8</v>
      </c>
      <c r="R121" s="74">
        <v>8</v>
      </c>
      <c r="S121" s="75"/>
      <c r="T121" s="74">
        <f t="shared" si="23"/>
        <v>8</v>
      </c>
      <c r="U121" s="75"/>
      <c r="V121" s="75"/>
      <c r="W121" s="74">
        <f t="shared" si="24"/>
        <v>8</v>
      </c>
      <c r="X121" s="74">
        <f t="shared" si="25"/>
        <v>4</v>
      </c>
      <c r="Y121" s="76">
        <f>VLOOKUP(A121,'[1]2018 ECARE Expansion Slots'!$A$1:$K$180,11,FALSE)</f>
        <v>0</v>
      </c>
      <c r="Z121" s="77"/>
      <c r="AA121" s="76">
        <f t="shared" si="26"/>
        <v>0</v>
      </c>
      <c r="AB121" s="77"/>
      <c r="AC121" s="77"/>
      <c r="AD121" s="76">
        <f t="shared" si="27"/>
        <v>0</v>
      </c>
      <c r="AE121" s="70">
        <f t="shared" si="28"/>
        <v>16</v>
      </c>
      <c r="AF121" s="78">
        <f t="shared" si="35"/>
        <v>14</v>
      </c>
      <c r="AG121" s="78">
        <f t="shared" si="29"/>
        <v>6</v>
      </c>
      <c r="AH121" s="78">
        <f t="shared" si="30"/>
        <v>0</v>
      </c>
      <c r="AI121" s="79"/>
      <c r="AJ121" s="80"/>
      <c r="AK121" s="81"/>
      <c r="AL121" s="81"/>
      <c r="AM121" s="81"/>
      <c r="AN121" s="82">
        <f t="shared" si="36"/>
        <v>14</v>
      </c>
      <c r="AO121" s="83">
        <f t="shared" si="37"/>
        <v>12</v>
      </c>
      <c r="AP121" s="83">
        <f t="shared" si="31"/>
        <v>0</v>
      </c>
      <c r="AQ121" s="84"/>
      <c r="AR121" s="85"/>
      <c r="AS121" s="88"/>
      <c r="AT121" s="83">
        <f t="shared" si="32"/>
        <v>0</v>
      </c>
      <c r="AU121" s="82">
        <f t="shared" si="33"/>
        <v>0</v>
      </c>
      <c r="AV121" s="87">
        <f t="shared" si="34"/>
        <v>0</v>
      </c>
    </row>
    <row r="122" spans="1:48">
      <c r="A122" s="103">
        <v>2180</v>
      </c>
      <c r="B122" s="43" t="s">
        <v>271</v>
      </c>
      <c r="C122" s="66" t="s">
        <v>272</v>
      </c>
      <c r="D122" s="67" t="s">
        <v>273</v>
      </c>
      <c r="E122" s="68">
        <v>130</v>
      </c>
      <c r="F122" s="69"/>
      <c r="G122" s="69"/>
      <c r="H122" s="69">
        <f>_xlfn.IFNA(VLOOKUP(A122,'[1]18-19 Full Day Approved'!$B$2:$D$37,3,FALSE),0)</f>
        <v>0</v>
      </c>
      <c r="I122" s="70">
        <f t="shared" si="20"/>
        <v>0</v>
      </c>
      <c r="J122" s="71"/>
      <c r="K122" s="70">
        <f t="shared" si="19"/>
        <v>130</v>
      </c>
      <c r="L122" s="72">
        <f>VLOOKUP(A122,'[1]2018 ECARE Expansion Slots'!$A$1:$K$180,10,FALSE)</f>
        <v>7</v>
      </c>
      <c r="M122" s="73"/>
      <c r="N122" s="72">
        <f t="shared" si="21"/>
        <v>7</v>
      </c>
      <c r="O122" s="73"/>
      <c r="P122" s="73"/>
      <c r="Q122" s="72">
        <f t="shared" si="22"/>
        <v>7</v>
      </c>
      <c r="R122" s="74">
        <v>0</v>
      </c>
      <c r="S122" s="75"/>
      <c r="T122" s="74">
        <f t="shared" si="23"/>
        <v>0</v>
      </c>
      <c r="U122" s="75"/>
      <c r="V122" s="75"/>
      <c r="W122" s="74">
        <f t="shared" si="24"/>
        <v>0</v>
      </c>
      <c r="X122" s="74">
        <f t="shared" si="25"/>
        <v>0</v>
      </c>
      <c r="Y122" s="76">
        <f>VLOOKUP(A122,'[1]2018 ECARE Expansion Slots'!$A$1:$K$180,11,FALSE)</f>
        <v>140</v>
      </c>
      <c r="Z122" s="77"/>
      <c r="AA122" s="76">
        <f t="shared" si="26"/>
        <v>140</v>
      </c>
      <c r="AB122" s="77"/>
      <c r="AC122" s="77"/>
      <c r="AD122" s="76">
        <f t="shared" si="27"/>
        <v>140</v>
      </c>
      <c r="AE122" s="70">
        <f t="shared" si="28"/>
        <v>147</v>
      </c>
      <c r="AF122" s="78">
        <f t="shared" si="35"/>
        <v>137</v>
      </c>
      <c r="AG122" s="78">
        <f t="shared" si="29"/>
        <v>0</v>
      </c>
      <c r="AH122" s="78">
        <f t="shared" si="30"/>
        <v>140</v>
      </c>
      <c r="AI122" s="79"/>
      <c r="AJ122" s="80"/>
      <c r="AK122" s="81"/>
      <c r="AL122" s="81"/>
      <c r="AM122" s="81"/>
      <c r="AN122" s="82">
        <f t="shared" si="36"/>
        <v>137</v>
      </c>
      <c r="AO122" s="83">
        <f t="shared" si="37"/>
        <v>0</v>
      </c>
      <c r="AP122" s="83">
        <f t="shared" si="31"/>
        <v>140</v>
      </c>
      <c r="AQ122" s="84"/>
      <c r="AR122" s="85"/>
      <c r="AS122" s="86"/>
      <c r="AT122" s="83">
        <f t="shared" si="32"/>
        <v>0</v>
      </c>
      <c r="AU122" s="82">
        <f t="shared" si="33"/>
        <v>0</v>
      </c>
      <c r="AV122" s="87">
        <f t="shared" si="34"/>
        <v>0</v>
      </c>
    </row>
    <row r="123" spans="1:48">
      <c r="A123" s="103">
        <v>2190</v>
      </c>
      <c r="B123" s="43" t="s">
        <v>274</v>
      </c>
      <c r="C123" s="66" t="s">
        <v>272</v>
      </c>
      <c r="D123" s="67" t="s">
        <v>275</v>
      </c>
      <c r="E123" s="68">
        <v>21</v>
      </c>
      <c r="F123" s="69"/>
      <c r="G123" s="69"/>
      <c r="H123" s="69">
        <f>_xlfn.IFNA(VLOOKUP(A123,'[1]18-19 Full Day Approved'!$B$2:$D$37,3,FALSE),0)</f>
        <v>0</v>
      </c>
      <c r="I123" s="70">
        <f t="shared" si="20"/>
        <v>0</v>
      </c>
      <c r="J123" s="71"/>
      <c r="K123" s="70">
        <f t="shared" si="19"/>
        <v>21</v>
      </c>
      <c r="L123" s="72">
        <f>VLOOKUP(A123,'[1]2018 ECARE Expansion Slots'!$A$1:$K$180,10,FALSE)</f>
        <v>0</v>
      </c>
      <c r="M123" s="73"/>
      <c r="N123" s="72">
        <f t="shared" si="21"/>
        <v>0</v>
      </c>
      <c r="O123" s="73"/>
      <c r="P123" s="73"/>
      <c r="Q123" s="72">
        <f t="shared" si="22"/>
        <v>0</v>
      </c>
      <c r="R123" s="74">
        <v>0</v>
      </c>
      <c r="S123" s="75"/>
      <c r="T123" s="74">
        <f t="shared" si="23"/>
        <v>0</v>
      </c>
      <c r="U123" s="75"/>
      <c r="V123" s="75"/>
      <c r="W123" s="74">
        <f t="shared" si="24"/>
        <v>0</v>
      </c>
      <c r="X123" s="74">
        <f t="shared" si="25"/>
        <v>0</v>
      </c>
      <c r="Y123" s="76">
        <f>VLOOKUP(A123,'[1]2018 ECARE Expansion Slots'!$A$1:$K$180,11,FALSE)</f>
        <v>2</v>
      </c>
      <c r="Z123" s="77"/>
      <c r="AA123" s="76">
        <f t="shared" si="26"/>
        <v>2</v>
      </c>
      <c r="AB123" s="77"/>
      <c r="AC123" s="77"/>
      <c r="AD123" s="76">
        <f t="shared" si="27"/>
        <v>2</v>
      </c>
      <c r="AE123" s="70">
        <f t="shared" si="28"/>
        <v>2</v>
      </c>
      <c r="AF123" s="78">
        <f t="shared" si="35"/>
        <v>21</v>
      </c>
      <c r="AG123" s="78">
        <f t="shared" si="29"/>
        <v>0</v>
      </c>
      <c r="AH123" s="78">
        <f t="shared" si="30"/>
        <v>2</v>
      </c>
      <c r="AI123" s="79"/>
      <c r="AJ123" s="80"/>
      <c r="AK123" s="81"/>
      <c r="AL123" s="81"/>
      <c r="AM123" s="81"/>
      <c r="AN123" s="82">
        <f t="shared" si="36"/>
        <v>21</v>
      </c>
      <c r="AO123" s="83">
        <f t="shared" si="37"/>
        <v>0</v>
      </c>
      <c r="AP123" s="83">
        <f t="shared" si="31"/>
        <v>2</v>
      </c>
      <c r="AQ123" s="84"/>
      <c r="AR123" s="85"/>
      <c r="AS123" s="86"/>
      <c r="AT123" s="83">
        <f t="shared" si="32"/>
        <v>0</v>
      </c>
      <c r="AU123" s="82">
        <f t="shared" si="33"/>
        <v>0</v>
      </c>
      <c r="AV123" s="87">
        <f t="shared" si="34"/>
        <v>0</v>
      </c>
    </row>
    <row r="124" spans="1:48">
      <c r="A124" s="103">
        <v>2395</v>
      </c>
      <c r="B124" s="43" t="s">
        <v>276</v>
      </c>
      <c r="C124" s="66" t="s">
        <v>277</v>
      </c>
      <c r="D124" s="67" t="s">
        <v>278</v>
      </c>
      <c r="E124" s="68">
        <v>56</v>
      </c>
      <c r="F124" s="69"/>
      <c r="G124" s="69"/>
      <c r="H124" s="69">
        <f>_xlfn.IFNA(VLOOKUP(A124,'[1]18-19 Full Day Approved'!$B$2:$D$37,3,FALSE),0)</f>
        <v>6</v>
      </c>
      <c r="I124" s="70">
        <f t="shared" si="20"/>
        <v>12</v>
      </c>
      <c r="J124" s="71"/>
      <c r="K124" s="70">
        <f t="shared" si="19"/>
        <v>44</v>
      </c>
      <c r="L124" s="72">
        <f>VLOOKUP(A124,'[1]2018 ECARE Expansion Slots'!$A$1:$K$180,10,FALSE)</f>
        <v>6</v>
      </c>
      <c r="M124" s="73"/>
      <c r="N124" s="72">
        <f t="shared" si="21"/>
        <v>6</v>
      </c>
      <c r="O124" s="73"/>
      <c r="P124" s="73"/>
      <c r="Q124" s="72">
        <f t="shared" si="22"/>
        <v>6</v>
      </c>
      <c r="R124" s="74">
        <v>0</v>
      </c>
      <c r="S124" s="75"/>
      <c r="T124" s="74">
        <f t="shared" si="23"/>
        <v>0</v>
      </c>
      <c r="U124" s="75"/>
      <c r="V124" s="75"/>
      <c r="W124" s="74">
        <f t="shared" si="24"/>
        <v>0</v>
      </c>
      <c r="X124" s="74">
        <f t="shared" si="25"/>
        <v>0</v>
      </c>
      <c r="Y124" s="76">
        <f>VLOOKUP(A124,'[1]2018 ECARE Expansion Slots'!$A$1:$K$180,11,FALSE)</f>
        <v>0</v>
      </c>
      <c r="Z124" s="77"/>
      <c r="AA124" s="76">
        <f t="shared" si="26"/>
        <v>0</v>
      </c>
      <c r="AB124" s="77"/>
      <c r="AC124" s="77"/>
      <c r="AD124" s="76">
        <f t="shared" si="27"/>
        <v>0</v>
      </c>
      <c r="AE124" s="70">
        <f t="shared" si="28"/>
        <v>6</v>
      </c>
      <c r="AF124" s="78">
        <f t="shared" si="35"/>
        <v>50</v>
      </c>
      <c r="AG124" s="78">
        <f t="shared" si="29"/>
        <v>6</v>
      </c>
      <c r="AH124" s="78">
        <f t="shared" si="30"/>
        <v>0</v>
      </c>
      <c r="AI124" s="79"/>
      <c r="AJ124" s="80"/>
      <c r="AK124" s="81"/>
      <c r="AL124" s="81"/>
      <c r="AM124" s="81"/>
      <c r="AN124" s="82">
        <f t="shared" si="36"/>
        <v>50</v>
      </c>
      <c r="AO124" s="83">
        <f t="shared" si="37"/>
        <v>12</v>
      </c>
      <c r="AP124" s="83">
        <f t="shared" si="31"/>
        <v>0</v>
      </c>
      <c r="AQ124" s="84"/>
      <c r="AR124" s="85"/>
      <c r="AS124" s="86"/>
      <c r="AT124" s="83">
        <f t="shared" si="32"/>
        <v>0</v>
      </c>
      <c r="AU124" s="82">
        <f t="shared" si="33"/>
        <v>0</v>
      </c>
      <c r="AV124" s="87">
        <f t="shared" si="34"/>
        <v>0</v>
      </c>
    </row>
    <row r="125" spans="1:48">
      <c r="A125" s="103">
        <v>2405</v>
      </c>
      <c r="B125" s="43" t="s">
        <v>279</v>
      </c>
      <c r="C125" s="66" t="s">
        <v>277</v>
      </c>
      <c r="D125" s="67" t="s">
        <v>280</v>
      </c>
      <c r="E125" s="68">
        <v>100</v>
      </c>
      <c r="F125" s="69"/>
      <c r="G125" s="69"/>
      <c r="H125" s="69">
        <f>_xlfn.IFNA(VLOOKUP(A125,'[1]18-19 Full Day Approved'!$B$2:$D$37,3,FALSE),0)</f>
        <v>0</v>
      </c>
      <c r="I125" s="70">
        <f t="shared" si="20"/>
        <v>0</v>
      </c>
      <c r="J125" s="71"/>
      <c r="K125" s="70">
        <f t="shared" si="19"/>
        <v>100</v>
      </c>
      <c r="L125" s="72">
        <f>VLOOKUP(A125,'[1]2018 ECARE Expansion Slots'!$A$1:$K$180,10,FALSE)</f>
        <v>40</v>
      </c>
      <c r="M125" s="73">
        <v>20</v>
      </c>
      <c r="N125" s="72">
        <f t="shared" si="21"/>
        <v>20</v>
      </c>
      <c r="O125" s="73"/>
      <c r="P125" s="73"/>
      <c r="Q125" s="72">
        <f t="shared" si="22"/>
        <v>20</v>
      </c>
      <c r="R125" s="74">
        <v>0</v>
      </c>
      <c r="S125" s="75"/>
      <c r="T125" s="74">
        <f t="shared" si="23"/>
        <v>0</v>
      </c>
      <c r="U125" s="75"/>
      <c r="V125" s="75"/>
      <c r="W125" s="74">
        <f t="shared" si="24"/>
        <v>0</v>
      </c>
      <c r="X125" s="74">
        <f t="shared" si="25"/>
        <v>0</v>
      </c>
      <c r="Y125" s="76">
        <f>VLOOKUP(A125,'[1]2018 ECARE Expansion Slots'!$A$1:$K$180,11,FALSE)</f>
        <v>67</v>
      </c>
      <c r="Z125" s="77">
        <v>87</v>
      </c>
      <c r="AA125" s="76">
        <f t="shared" si="26"/>
        <v>87</v>
      </c>
      <c r="AB125" s="77"/>
      <c r="AC125" s="77"/>
      <c r="AD125" s="76">
        <f t="shared" si="27"/>
        <v>87</v>
      </c>
      <c r="AE125" s="70">
        <f t="shared" si="28"/>
        <v>107</v>
      </c>
      <c r="AF125" s="78">
        <f t="shared" si="35"/>
        <v>120</v>
      </c>
      <c r="AG125" s="78">
        <f t="shared" si="29"/>
        <v>0</v>
      </c>
      <c r="AH125" s="78">
        <f t="shared" si="30"/>
        <v>87</v>
      </c>
      <c r="AI125" s="79"/>
      <c r="AJ125" s="80"/>
      <c r="AK125" s="81"/>
      <c r="AL125" s="81"/>
      <c r="AM125" s="81"/>
      <c r="AN125" s="82">
        <f t="shared" si="36"/>
        <v>120</v>
      </c>
      <c r="AO125" s="83">
        <f t="shared" si="37"/>
        <v>0</v>
      </c>
      <c r="AP125" s="83">
        <f t="shared" si="31"/>
        <v>87</v>
      </c>
      <c r="AQ125" s="84"/>
      <c r="AR125" s="85"/>
      <c r="AS125" s="88"/>
      <c r="AT125" s="83">
        <f t="shared" si="32"/>
        <v>0</v>
      </c>
      <c r="AU125" s="82">
        <f t="shared" si="33"/>
        <v>0</v>
      </c>
      <c r="AV125" s="87">
        <f t="shared" si="34"/>
        <v>0</v>
      </c>
    </row>
    <row r="126" spans="1:48">
      <c r="A126" s="103">
        <v>2505</v>
      </c>
      <c r="B126" s="43" t="s">
        <v>281</v>
      </c>
      <c r="C126" s="66" t="s">
        <v>277</v>
      </c>
      <c r="D126" s="67" t="s">
        <v>282</v>
      </c>
      <c r="E126" s="68">
        <v>14</v>
      </c>
      <c r="F126" s="69"/>
      <c r="G126" s="69"/>
      <c r="H126" s="69">
        <f>_xlfn.IFNA(VLOOKUP(A126,'[1]18-19 Full Day Approved'!$B$2:$D$37,3,FALSE),0)</f>
        <v>0</v>
      </c>
      <c r="I126" s="70">
        <f t="shared" si="20"/>
        <v>0</v>
      </c>
      <c r="J126" s="71"/>
      <c r="K126" s="70">
        <f t="shared" si="19"/>
        <v>14</v>
      </c>
      <c r="L126" s="89"/>
      <c r="M126" s="90"/>
      <c r="N126" s="89">
        <f t="shared" si="21"/>
        <v>0</v>
      </c>
      <c r="O126" s="90"/>
      <c r="P126" s="90"/>
      <c r="Q126" s="89">
        <f t="shared" si="22"/>
        <v>0</v>
      </c>
      <c r="R126" s="89"/>
      <c r="S126" s="90"/>
      <c r="T126" s="89">
        <f t="shared" si="23"/>
        <v>0</v>
      </c>
      <c r="U126" s="90"/>
      <c r="V126" s="90"/>
      <c r="W126" s="89">
        <f t="shared" si="24"/>
        <v>0</v>
      </c>
      <c r="X126" s="89">
        <f t="shared" si="25"/>
        <v>0</v>
      </c>
      <c r="Y126" s="89"/>
      <c r="Z126" s="90"/>
      <c r="AA126" s="89">
        <f t="shared" si="26"/>
        <v>0</v>
      </c>
      <c r="AB126" s="90"/>
      <c r="AC126" s="90"/>
      <c r="AD126" s="89">
        <f t="shared" si="27"/>
        <v>0</v>
      </c>
      <c r="AE126" s="70">
        <f t="shared" si="28"/>
        <v>0</v>
      </c>
      <c r="AF126" s="78">
        <f t="shared" si="35"/>
        <v>14</v>
      </c>
      <c r="AG126" s="78">
        <f t="shared" si="29"/>
        <v>0</v>
      </c>
      <c r="AH126" s="78">
        <f t="shared" si="30"/>
        <v>0</v>
      </c>
      <c r="AI126" s="79"/>
      <c r="AJ126" s="80"/>
      <c r="AK126" s="81"/>
      <c r="AL126" s="81"/>
      <c r="AM126" s="81"/>
      <c r="AN126" s="82">
        <f t="shared" si="36"/>
        <v>14</v>
      </c>
      <c r="AO126" s="83">
        <f t="shared" si="37"/>
        <v>0</v>
      </c>
      <c r="AP126" s="83">
        <f t="shared" si="31"/>
        <v>0</v>
      </c>
      <c r="AQ126" s="84"/>
      <c r="AR126" s="85"/>
      <c r="AS126" s="86"/>
      <c r="AT126" s="83">
        <f t="shared" si="32"/>
        <v>0</v>
      </c>
      <c r="AU126" s="82">
        <f t="shared" si="33"/>
        <v>0</v>
      </c>
      <c r="AV126" s="87">
        <f t="shared" si="34"/>
        <v>0</v>
      </c>
    </row>
    <row r="127" spans="1:48">
      <c r="A127" s="103">
        <v>2515</v>
      </c>
      <c r="B127" s="43" t="s">
        <v>283</v>
      </c>
      <c r="C127" s="66" t="s">
        <v>277</v>
      </c>
      <c r="D127" s="67" t="s">
        <v>284</v>
      </c>
      <c r="E127" s="68">
        <v>27</v>
      </c>
      <c r="F127" s="69"/>
      <c r="G127" s="69"/>
      <c r="H127" s="69">
        <f>_xlfn.IFNA(VLOOKUP(A127,'[1]18-19 Full Day Approved'!$B$2:$D$37,3,FALSE),0)</f>
        <v>10</v>
      </c>
      <c r="I127" s="70">
        <f t="shared" si="20"/>
        <v>20</v>
      </c>
      <c r="J127" s="71"/>
      <c r="K127" s="70">
        <f t="shared" si="19"/>
        <v>7</v>
      </c>
      <c r="L127" s="72">
        <f>VLOOKUP(A127,'[1]2018 ECARE Expansion Slots'!$A$1:$K$180,10,FALSE)</f>
        <v>0</v>
      </c>
      <c r="M127" s="73"/>
      <c r="N127" s="72">
        <f t="shared" si="21"/>
        <v>0</v>
      </c>
      <c r="O127" s="73"/>
      <c r="P127" s="73"/>
      <c r="Q127" s="72">
        <f t="shared" si="22"/>
        <v>0</v>
      </c>
      <c r="R127" s="74">
        <v>6</v>
      </c>
      <c r="S127" s="75"/>
      <c r="T127" s="74">
        <f t="shared" si="23"/>
        <v>6</v>
      </c>
      <c r="U127" s="75"/>
      <c r="V127" s="75"/>
      <c r="W127" s="74">
        <f t="shared" si="24"/>
        <v>6</v>
      </c>
      <c r="X127" s="74">
        <f t="shared" si="25"/>
        <v>3</v>
      </c>
      <c r="Y127" s="76">
        <f>VLOOKUP(A127,'[1]2018 ECARE Expansion Slots'!$A$1:$K$180,11,FALSE)</f>
        <v>25</v>
      </c>
      <c r="Z127" s="77"/>
      <c r="AA127" s="76">
        <f t="shared" si="26"/>
        <v>25</v>
      </c>
      <c r="AB127" s="77"/>
      <c r="AC127" s="77"/>
      <c r="AD127" s="76">
        <f t="shared" si="27"/>
        <v>25</v>
      </c>
      <c r="AE127" s="70">
        <f t="shared" si="28"/>
        <v>31</v>
      </c>
      <c r="AF127" s="78">
        <f t="shared" si="35"/>
        <v>7</v>
      </c>
      <c r="AG127" s="78">
        <f t="shared" si="29"/>
        <v>13</v>
      </c>
      <c r="AH127" s="78">
        <f t="shared" si="30"/>
        <v>25</v>
      </c>
      <c r="AI127" s="79"/>
      <c r="AJ127" s="80"/>
      <c r="AK127" s="81"/>
      <c r="AL127" s="81"/>
      <c r="AM127" s="81"/>
      <c r="AN127" s="82">
        <f t="shared" si="36"/>
        <v>7</v>
      </c>
      <c r="AO127" s="83">
        <f t="shared" si="37"/>
        <v>26</v>
      </c>
      <c r="AP127" s="83">
        <f t="shared" si="31"/>
        <v>25</v>
      </c>
      <c r="AQ127" s="84"/>
      <c r="AR127" s="85"/>
      <c r="AS127" s="86"/>
      <c r="AT127" s="83">
        <f t="shared" si="32"/>
        <v>0</v>
      </c>
      <c r="AU127" s="82">
        <f t="shared" si="33"/>
        <v>0</v>
      </c>
      <c r="AV127" s="87">
        <f t="shared" si="34"/>
        <v>0</v>
      </c>
    </row>
    <row r="128" spans="1:48">
      <c r="A128" s="103">
        <v>2520</v>
      </c>
      <c r="B128" s="43" t="s">
        <v>285</v>
      </c>
      <c r="C128" s="66" t="s">
        <v>286</v>
      </c>
      <c r="D128" s="67" t="s">
        <v>287</v>
      </c>
      <c r="E128" s="68">
        <v>91</v>
      </c>
      <c r="F128" s="69"/>
      <c r="G128" s="69"/>
      <c r="H128" s="69">
        <f>_xlfn.IFNA(VLOOKUP(A128,'[1]18-19 Full Day Approved'!$B$2:$D$37,3,FALSE),0)</f>
        <v>0</v>
      </c>
      <c r="I128" s="70">
        <f t="shared" si="20"/>
        <v>0</v>
      </c>
      <c r="J128" s="71"/>
      <c r="K128" s="70">
        <f t="shared" ref="K128:K129" si="38">(E128-F128)+G128-(H128*2)-J128</f>
        <v>91</v>
      </c>
      <c r="L128" s="89"/>
      <c r="M128" s="90"/>
      <c r="N128" s="89">
        <f t="shared" si="21"/>
        <v>0</v>
      </c>
      <c r="O128" s="90"/>
      <c r="P128" s="90"/>
      <c r="Q128" s="89">
        <f t="shared" si="22"/>
        <v>0</v>
      </c>
      <c r="R128" s="89"/>
      <c r="S128" s="90"/>
      <c r="T128" s="89">
        <f t="shared" si="23"/>
        <v>0</v>
      </c>
      <c r="U128" s="90"/>
      <c r="V128" s="90"/>
      <c r="W128" s="89">
        <f t="shared" si="24"/>
        <v>0</v>
      </c>
      <c r="X128" s="89">
        <f t="shared" si="25"/>
        <v>0</v>
      </c>
      <c r="Y128" s="89"/>
      <c r="Z128" s="90"/>
      <c r="AA128" s="89">
        <f t="shared" si="26"/>
        <v>0</v>
      </c>
      <c r="AB128" s="90"/>
      <c r="AC128" s="90"/>
      <c r="AD128" s="89">
        <f t="shared" si="27"/>
        <v>0</v>
      </c>
      <c r="AE128" s="70">
        <f t="shared" si="28"/>
        <v>0</v>
      </c>
      <c r="AF128" s="78">
        <f t="shared" si="35"/>
        <v>91</v>
      </c>
      <c r="AG128" s="78">
        <f t="shared" si="29"/>
        <v>0</v>
      </c>
      <c r="AH128" s="78">
        <f t="shared" si="30"/>
        <v>0</v>
      </c>
      <c r="AI128" s="79"/>
      <c r="AJ128" s="80"/>
      <c r="AK128" s="81"/>
      <c r="AL128" s="81"/>
      <c r="AM128" s="81"/>
      <c r="AN128" s="82">
        <f t="shared" si="36"/>
        <v>91</v>
      </c>
      <c r="AO128" s="83">
        <f t="shared" si="37"/>
        <v>0</v>
      </c>
      <c r="AP128" s="83">
        <f t="shared" si="31"/>
        <v>0</v>
      </c>
      <c r="AQ128" s="84"/>
      <c r="AR128" s="85"/>
      <c r="AS128" s="86"/>
      <c r="AT128" s="83">
        <f t="shared" si="32"/>
        <v>0</v>
      </c>
      <c r="AU128" s="82">
        <f t="shared" si="33"/>
        <v>0</v>
      </c>
      <c r="AV128" s="87">
        <f t="shared" si="34"/>
        <v>0</v>
      </c>
    </row>
    <row r="129" spans="1:48">
      <c r="A129" s="103">
        <v>2530</v>
      </c>
      <c r="B129" s="43" t="s">
        <v>288</v>
      </c>
      <c r="C129" s="66" t="s">
        <v>286</v>
      </c>
      <c r="D129" s="67" t="s">
        <v>289</v>
      </c>
      <c r="E129" s="68">
        <v>53</v>
      </c>
      <c r="F129" s="69"/>
      <c r="G129" s="69"/>
      <c r="H129" s="69">
        <f>_xlfn.IFNA(VLOOKUP(A129,'[1]18-19 Full Day Approved'!$B$2:$D$37,3,FALSE),0)</f>
        <v>0</v>
      </c>
      <c r="I129" s="70">
        <f t="shared" si="20"/>
        <v>0</v>
      </c>
      <c r="J129" s="71"/>
      <c r="K129" s="70">
        <f t="shared" si="38"/>
        <v>53</v>
      </c>
      <c r="L129" s="89"/>
      <c r="M129" s="90"/>
      <c r="N129" s="89">
        <f t="shared" si="21"/>
        <v>0</v>
      </c>
      <c r="O129" s="90"/>
      <c r="P129" s="90"/>
      <c r="Q129" s="89">
        <f t="shared" si="22"/>
        <v>0</v>
      </c>
      <c r="R129" s="89"/>
      <c r="S129" s="90"/>
      <c r="T129" s="89">
        <f t="shared" si="23"/>
        <v>0</v>
      </c>
      <c r="U129" s="90"/>
      <c r="V129" s="90"/>
      <c r="W129" s="89">
        <f t="shared" si="24"/>
        <v>0</v>
      </c>
      <c r="X129" s="89">
        <f t="shared" si="25"/>
        <v>0</v>
      </c>
      <c r="Y129" s="89"/>
      <c r="Z129" s="90"/>
      <c r="AA129" s="89">
        <f t="shared" si="26"/>
        <v>0</v>
      </c>
      <c r="AB129" s="90"/>
      <c r="AC129" s="90"/>
      <c r="AD129" s="89">
        <f t="shared" si="27"/>
        <v>0</v>
      </c>
      <c r="AE129" s="70">
        <f t="shared" si="28"/>
        <v>0</v>
      </c>
      <c r="AF129" s="78">
        <f t="shared" si="35"/>
        <v>53</v>
      </c>
      <c r="AG129" s="78">
        <f t="shared" si="29"/>
        <v>0</v>
      </c>
      <c r="AH129" s="78">
        <f t="shared" si="30"/>
        <v>0</v>
      </c>
      <c r="AI129" s="79"/>
      <c r="AJ129" s="80"/>
      <c r="AK129" s="81"/>
      <c r="AL129" s="81"/>
      <c r="AM129" s="81"/>
      <c r="AN129" s="82">
        <f t="shared" si="36"/>
        <v>53</v>
      </c>
      <c r="AO129" s="83">
        <f t="shared" si="37"/>
        <v>0</v>
      </c>
      <c r="AP129" s="83">
        <f t="shared" si="31"/>
        <v>0</v>
      </c>
      <c r="AQ129" s="84"/>
      <c r="AR129" s="85"/>
      <c r="AS129" s="92"/>
      <c r="AT129" s="83">
        <f t="shared" si="32"/>
        <v>0</v>
      </c>
      <c r="AU129" s="82">
        <f t="shared" si="33"/>
        <v>0</v>
      </c>
      <c r="AV129" s="87">
        <f t="shared" si="34"/>
        <v>0</v>
      </c>
    </row>
    <row r="130" spans="1:48">
      <c r="A130" s="103">
        <v>2535</v>
      </c>
      <c r="B130" s="43" t="s">
        <v>290</v>
      </c>
      <c r="C130" s="66" t="s">
        <v>286</v>
      </c>
      <c r="D130" s="67" t="s">
        <v>291</v>
      </c>
      <c r="E130" s="101">
        <v>0</v>
      </c>
      <c r="F130" s="90"/>
      <c r="G130" s="90"/>
      <c r="H130" s="90">
        <f>_xlfn.IFNA(VLOOKUP(A130,'[1]18-19 Full Day Approved'!$B$2:$D$37,3,FALSE),0)</f>
        <v>0</v>
      </c>
      <c r="I130" s="89">
        <f t="shared" si="20"/>
        <v>0</v>
      </c>
      <c r="J130" s="102"/>
      <c r="K130" s="89"/>
      <c r="L130" s="89"/>
      <c r="M130" s="90"/>
      <c r="N130" s="89">
        <f t="shared" si="21"/>
        <v>0</v>
      </c>
      <c r="O130" s="90"/>
      <c r="P130" s="90"/>
      <c r="Q130" s="89">
        <f t="shared" si="22"/>
        <v>0</v>
      </c>
      <c r="R130" s="89"/>
      <c r="S130" s="90"/>
      <c r="T130" s="89">
        <f t="shared" si="23"/>
        <v>0</v>
      </c>
      <c r="U130" s="90"/>
      <c r="V130" s="90"/>
      <c r="W130" s="89">
        <f t="shared" si="24"/>
        <v>0</v>
      </c>
      <c r="X130" s="89">
        <f t="shared" si="25"/>
        <v>0</v>
      </c>
      <c r="Y130" s="89"/>
      <c r="Z130" s="90"/>
      <c r="AA130" s="89">
        <f t="shared" si="26"/>
        <v>0</v>
      </c>
      <c r="AB130" s="90"/>
      <c r="AC130" s="90"/>
      <c r="AD130" s="89">
        <f t="shared" si="27"/>
        <v>0</v>
      </c>
      <c r="AE130" s="70">
        <f t="shared" si="28"/>
        <v>0</v>
      </c>
      <c r="AF130" s="78">
        <f t="shared" si="35"/>
        <v>0</v>
      </c>
      <c r="AG130" s="78">
        <f t="shared" si="29"/>
        <v>0</v>
      </c>
      <c r="AH130" s="78">
        <f t="shared" si="30"/>
        <v>0</v>
      </c>
      <c r="AI130" s="79"/>
      <c r="AJ130" s="80"/>
      <c r="AK130" s="81"/>
      <c r="AL130" s="81"/>
      <c r="AM130" s="81"/>
      <c r="AN130" s="82">
        <f t="shared" si="36"/>
        <v>0</v>
      </c>
      <c r="AO130" s="83">
        <f t="shared" si="37"/>
        <v>0</v>
      </c>
      <c r="AP130" s="83">
        <f t="shared" si="31"/>
        <v>0</v>
      </c>
      <c r="AQ130" s="84"/>
      <c r="AR130" s="85"/>
      <c r="AS130" s="86"/>
      <c r="AT130" s="83">
        <f t="shared" si="32"/>
        <v>0</v>
      </c>
      <c r="AU130" s="82">
        <f t="shared" si="33"/>
        <v>0</v>
      </c>
      <c r="AV130" s="87">
        <f t="shared" si="34"/>
        <v>0</v>
      </c>
    </row>
    <row r="131" spans="1:48">
      <c r="A131" s="103">
        <v>2540</v>
      </c>
      <c r="B131" s="43" t="s">
        <v>292</v>
      </c>
      <c r="C131" s="66" t="s">
        <v>286</v>
      </c>
      <c r="D131" s="67" t="s">
        <v>293</v>
      </c>
      <c r="E131" s="68">
        <v>17</v>
      </c>
      <c r="F131" s="69"/>
      <c r="G131" s="69"/>
      <c r="H131" s="69">
        <f>_xlfn.IFNA(VLOOKUP(A131,'[1]18-19 Full Day Approved'!$B$2:$D$37,3,FALSE),0)</f>
        <v>0</v>
      </c>
      <c r="I131" s="70">
        <f t="shared" si="20"/>
        <v>0</v>
      </c>
      <c r="J131" s="71"/>
      <c r="K131" s="70">
        <f>(E131-F131)+G131-(H131*2)-J131</f>
        <v>17</v>
      </c>
      <c r="L131" s="72">
        <f>VLOOKUP(A131,'[1]2018 ECARE Expansion Slots'!$A$1:$K$180,10,FALSE)</f>
        <v>2</v>
      </c>
      <c r="M131" s="73"/>
      <c r="N131" s="72">
        <f t="shared" si="21"/>
        <v>2</v>
      </c>
      <c r="O131" s="73"/>
      <c r="P131" s="73"/>
      <c r="Q131" s="72">
        <f t="shared" si="22"/>
        <v>2</v>
      </c>
      <c r="R131" s="74">
        <v>0</v>
      </c>
      <c r="S131" s="75"/>
      <c r="T131" s="74">
        <f t="shared" si="23"/>
        <v>0</v>
      </c>
      <c r="U131" s="75"/>
      <c r="V131" s="75"/>
      <c r="W131" s="74">
        <f t="shared" si="24"/>
        <v>0</v>
      </c>
      <c r="X131" s="74">
        <f t="shared" si="25"/>
        <v>0</v>
      </c>
      <c r="Y131" s="76">
        <f>VLOOKUP(A131,'[1]2018 ECARE Expansion Slots'!$A$1:$K$180,11,FALSE)</f>
        <v>0</v>
      </c>
      <c r="Z131" s="77"/>
      <c r="AA131" s="76">
        <f t="shared" si="26"/>
        <v>0</v>
      </c>
      <c r="AB131" s="77"/>
      <c r="AC131" s="77"/>
      <c r="AD131" s="76">
        <f t="shared" si="27"/>
        <v>0</v>
      </c>
      <c r="AE131" s="70">
        <f t="shared" si="28"/>
        <v>2</v>
      </c>
      <c r="AF131" s="78">
        <f t="shared" si="35"/>
        <v>19</v>
      </c>
      <c r="AG131" s="78">
        <f t="shared" si="29"/>
        <v>0</v>
      </c>
      <c r="AH131" s="78">
        <f t="shared" si="30"/>
        <v>0</v>
      </c>
      <c r="AI131" s="79"/>
      <c r="AJ131" s="80"/>
      <c r="AK131" s="81"/>
      <c r="AL131" s="81"/>
      <c r="AM131" s="81"/>
      <c r="AN131" s="82">
        <f t="shared" si="36"/>
        <v>19</v>
      </c>
      <c r="AO131" s="83">
        <f t="shared" si="37"/>
        <v>0</v>
      </c>
      <c r="AP131" s="83">
        <f t="shared" si="31"/>
        <v>0</v>
      </c>
      <c r="AQ131" s="84"/>
      <c r="AR131" s="85"/>
      <c r="AS131" s="86"/>
      <c r="AT131" s="83">
        <f t="shared" si="32"/>
        <v>0</v>
      </c>
      <c r="AU131" s="82">
        <f t="shared" si="33"/>
        <v>0</v>
      </c>
      <c r="AV131" s="87">
        <f t="shared" si="34"/>
        <v>0</v>
      </c>
    </row>
    <row r="132" spans="1:48">
      <c r="A132" s="103">
        <v>2560</v>
      </c>
      <c r="B132" s="43" t="s">
        <v>294</v>
      </c>
      <c r="C132" s="66" t="s">
        <v>286</v>
      </c>
      <c r="D132" s="67" t="s">
        <v>295</v>
      </c>
      <c r="E132" s="68">
        <v>10</v>
      </c>
      <c r="F132" s="69"/>
      <c r="G132" s="69"/>
      <c r="H132" s="69">
        <f>_xlfn.IFNA(VLOOKUP(A132,'[1]18-19 Full Day Approved'!$B$2:$D$37,3,FALSE),0)</f>
        <v>0</v>
      </c>
      <c r="I132" s="70">
        <f t="shared" si="20"/>
        <v>0</v>
      </c>
      <c r="J132" s="71"/>
      <c r="K132" s="70">
        <f>(E132-F132)+G132-(H132*2)-J132</f>
        <v>10</v>
      </c>
      <c r="L132" s="72">
        <f>VLOOKUP(A132,'[1]2018 ECARE Expansion Slots'!$A$1:$K$180,10,FALSE)</f>
        <v>1</v>
      </c>
      <c r="M132" s="73"/>
      <c r="N132" s="72">
        <f t="shared" si="21"/>
        <v>1</v>
      </c>
      <c r="O132" s="73"/>
      <c r="P132" s="73"/>
      <c r="Q132" s="72">
        <f t="shared" si="22"/>
        <v>1</v>
      </c>
      <c r="R132" s="74">
        <v>0</v>
      </c>
      <c r="S132" s="75"/>
      <c r="T132" s="74">
        <f t="shared" si="23"/>
        <v>0</v>
      </c>
      <c r="U132" s="75"/>
      <c r="V132" s="75"/>
      <c r="W132" s="74">
        <f t="shared" si="24"/>
        <v>0</v>
      </c>
      <c r="X132" s="74">
        <f t="shared" si="25"/>
        <v>0</v>
      </c>
      <c r="Y132" s="76">
        <f>VLOOKUP(A132,'[1]2018 ECARE Expansion Slots'!$A$1:$K$180,11,FALSE)</f>
        <v>0</v>
      </c>
      <c r="Z132" s="77"/>
      <c r="AA132" s="76">
        <f t="shared" si="26"/>
        <v>0</v>
      </c>
      <c r="AB132" s="77"/>
      <c r="AC132" s="77"/>
      <c r="AD132" s="76">
        <f t="shared" si="27"/>
        <v>0</v>
      </c>
      <c r="AE132" s="70">
        <f t="shared" si="28"/>
        <v>1</v>
      </c>
      <c r="AF132" s="78">
        <f t="shared" si="35"/>
        <v>11</v>
      </c>
      <c r="AG132" s="78">
        <f t="shared" si="29"/>
        <v>0</v>
      </c>
      <c r="AH132" s="78">
        <f t="shared" si="30"/>
        <v>0</v>
      </c>
      <c r="AI132" s="79"/>
      <c r="AJ132" s="80"/>
      <c r="AK132" s="81"/>
      <c r="AL132" s="81"/>
      <c r="AM132" s="81"/>
      <c r="AN132" s="82">
        <f t="shared" si="36"/>
        <v>11</v>
      </c>
      <c r="AO132" s="83">
        <f t="shared" si="37"/>
        <v>0</v>
      </c>
      <c r="AP132" s="83">
        <f t="shared" si="31"/>
        <v>0</v>
      </c>
      <c r="AQ132" s="84"/>
      <c r="AR132" s="85"/>
      <c r="AS132" s="86"/>
      <c r="AT132" s="83">
        <f t="shared" si="32"/>
        <v>0</v>
      </c>
      <c r="AU132" s="82">
        <f t="shared" si="33"/>
        <v>0</v>
      </c>
      <c r="AV132" s="87">
        <f t="shared" si="34"/>
        <v>0</v>
      </c>
    </row>
    <row r="133" spans="1:48">
      <c r="A133" s="103">
        <v>2570</v>
      </c>
      <c r="B133" s="43" t="s">
        <v>296</v>
      </c>
      <c r="C133" s="66" t="s">
        <v>286</v>
      </c>
      <c r="D133" s="67" t="s">
        <v>297</v>
      </c>
      <c r="E133" s="101">
        <v>0</v>
      </c>
      <c r="F133" s="90"/>
      <c r="G133" s="90"/>
      <c r="H133" s="90">
        <f>_xlfn.IFNA(VLOOKUP(A133,'[1]18-19 Full Day Approved'!$B$2:$D$37,3,FALSE),0)</f>
        <v>0</v>
      </c>
      <c r="I133" s="89">
        <f t="shared" si="20"/>
        <v>0</v>
      </c>
      <c r="J133" s="102"/>
      <c r="K133" s="89"/>
      <c r="L133" s="89"/>
      <c r="M133" s="90"/>
      <c r="N133" s="89">
        <f t="shared" si="21"/>
        <v>0</v>
      </c>
      <c r="O133" s="90"/>
      <c r="P133" s="90"/>
      <c r="Q133" s="89">
        <f t="shared" si="22"/>
        <v>0</v>
      </c>
      <c r="R133" s="89"/>
      <c r="S133" s="90"/>
      <c r="T133" s="89">
        <f t="shared" si="23"/>
        <v>0</v>
      </c>
      <c r="U133" s="90"/>
      <c r="V133" s="90"/>
      <c r="W133" s="89">
        <f t="shared" si="24"/>
        <v>0</v>
      </c>
      <c r="X133" s="89">
        <f t="shared" si="25"/>
        <v>0</v>
      </c>
      <c r="Y133" s="89"/>
      <c r="Z133" s="90"/>
      <c r="AA133" s="89">
        <f t="shared" si="26"/>
        <v>0</v>
      </c>
      <c r="AB133" s="90"/>
      <c r="AC133" s="90"/>
      <c r="AD133" s="89">
        <f t="shared" si="27"/>
        <v>0</v>
      </c>
      <c r="AE133" s="70">
        <f t="shared" si="28"/>
        <v>0</v>
      </c>
      <c r="AF133" s="78">
        <f t="shared" si="35"/>
        <v>0</v>
      </c>
      <c r="AG133" s="78">
        <f t="shared" si="29"/>
        <v>0</v>
      </c>
      <c r="AH133" s="78">
        <f t="shared" si="30"/>
        <v>0</v>
      </c>
      <c r="AI133" s="79"/>
      <c r="AJ133" s="80"/>
      <c r="AK133" s="81"/>
      <c r="AL133" s="81"/>
      <c r="AM133" s="81"/>
      <c r="AN133" s="82">
        <f t="shared" si="36"/>
        <v>0</v>
      </c>
      <c r="AO133" s="83">
        <f t="shared" si="37"/>
        <v>0</v>
      </c>
      <c r="AP133" s="83">
        <f t="shared" si="31"/>
        <v>0</v>
      </c>
      <c r="AQ133" s="84"/>
      <c r="AR133" s="85"/>
      <c r="AS133" s="86"/>
      <c r="AT133" s="83">
        <f t="shared" si="32"/>
        <v>0</v>
      </c>
      <c r="AU133" s="82">
        <f t="shared" si="33"/>
        <v>0</v>
      </c>
      <c r="AV133" s="87">
        <f t="shared" si="34"/>
        <v>0</v>
      </c>
    </row>
    <row r="134" spans="1:48">
      <c r="A134" s="103">
        <v>2580</v>
      </c>
      <c r="B134" s="43" t="s">
        <v>298</v>
      </c>
      <c r="C134" s="66" t="s">
        <v>299</v>
      </c>
      <c r="D134" s="67" t="s">
        <v>300</v>
      </c>
      <c r="E134" s="68">
        <v>8</v>
      </c>
      <c r="F134" s="69"/>
      <c r="G134" s="69"/>
      <c r="H134" s="69">
        <f>_xlfn.IFNA(VLOOKUP(A134,'[1]18-19 Full Day Approved'!$B$2:$D$37,3,FALSE),0)</f>
        <v>0</v>
      </c>
      <c r="I134" s="70">
        <f t="shared" si="20"/>
        <v>0</v>
      </c>
      <c r="J134" s="71"/>
      <c r="K134" s="70">
        <f t="shared" ref="K134:K140" si="39">(E134-F134)+G134-(H134*2)-J134</f>
        <v>8</v>
      </c>
      <c r="L134" s="89"/>
      <c r="M134" s="89"/>
      <c r="N134" s="89">
        <f t="shared" si="21"/>
        <v>0</v>
      </c>
      <c r="O134" s="89"/>
      <c r="P134" s="89"/>
      <c r="Q134" s="89">
        <f t="shared" si="22"/>
        <v>0</v>
      </c>
      <c r="R134" s="89"/>
      <c r="S134" s="89"/>
      <c r="T134" s="89">
        <f t="shared" si="23"/>
        <v>0</v>
      </c>
      <c r="U134" s="89"/>
      <c r="V134" s="89"/>
      <c r="W134" s="89">
        <f t="shared" si="24"/>
        <v>0</v>
      </c>
      <c r="X134" s="89">
        <f t="shared" si="25"/>
        <v>0</v>
      </c>
      <c r="Y134" s="89"/>
      <c r="Z134" s="90"/>
      <c r="AA134" s="89">
        <f t="shared" si="26"/>
        <v>0</v>
      </c>
      <c r="AB134" s="90"/>
      <c r="AC134" s="90"/>
      <c r="AD134" s="89">
        <f t="shared" si="27"/>
        <v>0</v>
      </c>
      <c r="AE134" s="70">
        <f t="shared" si="28"/>
        <v>0</v>
      </c>
      <c r="AF134" s="78">
        <f t="shared" si="35"/>
        <v>8</v>
      </c>
      <c r="AG134" s="78">
        <f t="shared" si="29"/>
        <v>0</v>
      </c>
      <c r="AH134" s="78">
        <f t="shared" si="30"/>
        <v>0</v>
      </c>
      <c r="AI134" s="79"/>
      <c r="AJ134" s="80"/>
      <c r="AK134" s="81"/>
      <c r="AL134" s="81"/>
      <c r="AM134" s="81"/>
      <c r="AN134" s="82">
        <f t="shared" si="36"/>
        <v>8</v>
      </c>
      <c r="AO134" s="83">
        <f t="shared" si="37"/>
        <v>0</v>
      </c>
      <c r="AP134" s="83">
        <f t="shared" si="31"/>
        <v>0</v>
      </c>
      <c r="AQ134" s="84"/>
      <c r="AR134" s="85"/>
      <c r="AS134" s="88"/>
      <c r="AT134" s="83">
        <f t="shared" si="32"/>
        <v>0</v>
      </c>
      <c r="AU134" s="82">
        <f t="shared" si="33"/>
        <v>0</v>
      </c>
      <c r="AV134" s="87">
        <f t="shared" si="34"/>
        <v>0</v>
      </c>
    </row>
    <row r="135" spans="1:48">
      <c r="A135" s="103">
        <v>2590</v>
      </c>
      <c r="B135" s="43" t="s">
        <v>301</v>
      </c>
      <c r="C135" s="66" t="s">
        <v>299</v>
      </c>
      <c r="D135" s="67" t="s">
        <v>302</v>
      </c>
      <c r="E135" s="68">
        <v>12</v>
      </c>
      <c r="F135" s="69"/>
      <c r="G135" s="69"/>
      <c r="H135" s="69">
        <f>_xlfn.IFNA(VLOOKUP(A135,'[1]18-19 Full Day Approved'!$B$2:$D$37,3,FALSE),0)</f>
        <v>2</v>
      </c>
      <c r="I135" s="70">
        <f t="shared" si="20"/>
        <v>4</v>
      </c>
      <c r="J135" s="71"/>
      <c r="K135" s="70">
        <f t="shared" si="39"/>
        <v>8</v>
      </c>
      <c r="L135" s="89"/>
      <c r="M135" s="90"/>
      <c r="N135" s="89">
        <f t="shared" si="21"/>
        <v>0</v>
      </c>
      <c r="O135" s="90"/>
      <c r="P135" s="90"/>
      <c r="Q135" s="89">
        <f t="shared" si="22"/>
        <v>0</v>
      </c>
      <c r="R135" s="89"/>
      <c r="S135" s="90"/>
      <c r="T135" s="89">
        <f t="shared" si="23"/>
        <v>0</v>
      </c>
      <c r="U135" s="90"/>
      <c r="V135" s="90"/>
      <c r="W135" s="89">
        <f t="shared" si="24"/>
        <v>0</v>
      </c>
      <c r="X135" s="89">
        <f t="shared" si="25"/>
        <v>0</v>
      </c>
      <c r="Y135" s="89"/>
      <c r="Z135" s="90"/>
      <c r="AA135" s="89">
        <f t="shared" si="26"/>
        <v>0</v>
      </c>
      <c r="AB135" s="90"/>
      <c r="AC135" s="90"/>
      <c r="AD135" s="89">
        <f t="shared" si="27"/>
        <v>0</v>
      </c>
      <c r="AE135" s="70">
        <f t="shared" si="28"/>
        <v>0</v>
      </c>
      <c r="AF135" s="78">
        <f t="shared" si="35"/>
        <v>8</v>
      </c>
      <c r="AG135" s="78">
        <f t="shared" si="29"/>
        <v>2</v>
      </c>
      <c r="AH135" s="78">
        <f t="shared" si="30"/>
        <v>0</v>
      </c>
      <c r="AI135" s="79"/>
      <c r="AJ135" s="80"/>
      <c r="AK135" s="81"/>
      <c r="AL135" s="81"/>
      <c r="AM135" s="81"/>
      <c r="AN135" s="82">
        <f t="shared" si="36"/>
        <v>8</v>
      </c>
      <c r="AO135" s="83">
        <f t="shared" si="37"/>
        <v>4</v>
      </c>
      <c r="AP135" s="83">
        <f t="shared" si="31"/>
        <v>0</v>
      </c>
      <c r="AQ135" s="84"/>
      <c r="AR135" s="85"/>
      <c r="AS135" s="86"/>
      <c r="AT135" s="83">
        <f t="shared" si="32"/>
        <v>0</v>
      </c>
      <c r="AU135" s="82">
        <f t="shared" si="33"/>
        <v>0</v>
      </c>
      <c r="AV135" s="87">
        <f t="shared" si="34"/>
        <v>0</v>
      </c>
    </row>
    <row r="136" spans="1:48">
      <c r="A136" s="103">
        <v>2600</v>
      </c>
      <c r="B136" s="43" t="s">
        <v>303</v>
      </c>
      <c r="C136" s="66" t="s">
        <v>304</v>
      </c>
      <c r="D136" s="67" t="s">
        <v>305</v>
      </c>
      <c r="E136" s="68">
        <v>23</v>
      </c>
      <c r="F136" s="69"/>
      <c r="G136" s="69"/>
      <c r="H136" s="69">
        <f>_xlfn.IFNA(VLOOKUP(A136,'[1]18-19 Full Day Approved'!$B$2:$D$37,3,FALSE),0)</f>
        <v>0</v>
      </c>
      <c r="I136" s="70">
        <f t="shared" si="20"/>
        <v>0</v>
      </c>
      <c r="J136" s="71"/>
      <c r="K136" s="70">
        <f t="shared" si="39"/>
        <v>23</v>
      </c>
      <c r="L136" s="72">
        <f>VLOOKUP(A136,'[1]2018 ECARE Expansion Slots'!$A$1:$K$180,10,FALSE)</f>
        <v>5</v>
      </c>
      <c r="M136" s="73"/>
      <c r="N136" s="72">
        <f t="shared" si="21"/>
        <v>5</v>
      </c>
      <c r="O136" s="73"/>
      <c r="P136" s="73"/>
      <c r="Q136" s="72">
        <f t="shared" si="22"/>
        <v>5</v>
      </c>
      <c r="R136" s="74">
        <v>10</v>
      </c>
      <c r="S136" s="75"/>
      <c r="T136" s="74">
        <f t="shared" si="23"/>
        <v>10</v>
      </c>
      <c r="U136" s="75"/>
      <c r="V136" s="75"/>
      <c r="W136" s="74">
        <f t="shared" si="24"/>
        <v>10</v>
      </c>
      <c r="X136" s="74">
        <f t="shared" si="25"/>
        <v>5</v>
      </c>
      <c r="Y136" s="76">
        <f>VLOOKUP(A136,'[1]2018 ECARE Expansion Slots'!$A$1:$K$180,11,FALSE)</f>
        <v>8</v>
      </c>
      <c r="Z136" s="77"/>
      <c r="AA136" s="76">
        <f t="shared" si="26"/>
        <v>8</v>
      </c>
      <c r="AB136" s="77"/>
      <c r="AC136" s="77"/>
      <c r="AD136" s="76">
        <f t="shared" si="27"/>
        <v>8</v>
      </c>
      <c r="AE136" s="70">
        <f t="shared" si="28"/>
        <v>23</v>
      </c>
      <c r="AF136" s="78">
        <f t="shared" si="35"/>
        <v>28</v>
      </c>
      <c r="AG136" s="78">
        <f t="shared" si="29"/>
        <v>5</v>
      </c>
      <c r="AH136" s="78">
        <f t="shared" si="30"/>
        <v>8</v>
      </c>
      <c r="AI136" s="79"/>
      <c r="AJ136" s="80"/>
      <c r="AK136" s="81"/>
      <c r="AL136" s="81"/>
      <c r="AM136" s="81"/>
      <c r="AN136" s="82">
        <f t="shared" si="36"/>
        <v>28</v>
      </c>
      <c r="AO136" s="83">
        <f t="shared" si="37"/>
        <v>10</v>
      </c>
      <c r="AP136" s="83">
        <f t="shared" si="31"/>
        <v>8</v>
      </c>
      <c r="AQ136" s="84"/>
      <c r="AR136" s="85"/>
      <c r="AS136" s="88"/>
      <c r="AT136" s="83">
        <f t="shared" si="32"/>
        <v>0</v>
      </c>
      <c r="AU136" s="82">
        <f t="shared" si="33"/>
        <v>0</v>
      </c>
      <c r="AV136" s="87">
        <f t="shared" si="34"/>
        <v>0</v>
      </c>
    </row>
    <row r="137" spans="1:48">
      <c r="A137" s="103">
        <v>2610</v>
      </c>
      <c r="B137" s="43" t="s">
        <v>306</v>
      </c>
      <c r="C137" s="66" t="s">
        <v>304</v>
      </c>
      <c r="D137" s="67" t="s">
        <v>307</v>
      </c>
      <c r="E137" s="68">
        <v>39</v>
      </c>
      <c r="F137" s="69"/>
      <c r="G137" s="69"/>
      <c r="H137" s="69">
        <f>_xlfn.IFNA(VLOOKUP(A137,'[1]18-19 Full Day Approved'!$B$2:$D$37,3,FALSE),0)</f>
        <v>2</v>
      </c>
      <c r="I137" s="70">
        <f t="shared" ref="I137:I187" si="40">H137*2</f>
        <v>4</v>
      </c>
      <c r="J137" s="71"/>
      <c r="K137" s="70">
        <f t="shared" si="39"/>
        <v>35</v>
      </c>
      <c r="L137" s="72">
        <f>VLOOKUP(A137,'[1]2018 ECARE Expansion Slots'!$A$1:$K$180,10,FALSE)</f>
        <v>0</v>
      </c>
      <c r="M137" s="73"/>
      <c r="N137" s="72">
        <f t="shared" ref="N137:N187" si="41">IF(ISBLANK(M137),L137,M137)</f>
        <v>0</v>
      </c>
      <c r="O137" s="73"/>
      <c r="P137" s="73"/>
      <c r="Q137" s="72">
        <f t="shared" ref="Q137:Q187" si="42">N137-O137+P137</f>
        <v>0</v>
      </c>
      <c r="R137" s="74">
        <v>2</v>
      </c>
      <c r="S137" s="75"/>
      <c r="T137" s="74">
        <f t="shared" ref="T137:T187" si="43">IF(ISBLANK(S137),R137,S137)</f>
        <v>2</v>
      </c>
      <c r="U137" s="75"/>
      <c r="V137" s="75"/>
      <c r="W137" s="74">
        <f t="shared" ref="W137:W187" si="44">T137-U137+V137</f>
        <v>2</v>
      </c>
      <c r="X137" s="74">
        <f t="shared" ref="X137:X187" si="45">W137/2</f>
        <v>1</v>
      </c>
      <c r="Y137" s="76">
        <f>VLOOKUP(A137,'[1]2018 ECARE Expansion Slots'!$A$1:$K$180,11,FALSE)</f>
        <v>18</v>
      </c>
      <c r="Z137" s="77"/>
      <c r="AA137" s="76">
        <f t="shared" ref="AA137:AA187" si="46">IF(ISBLANK(Z137),Y137,Z137)</f>
        <v>18</v>
      </c>
      <c r="AB137" s="77"/>
      <c r="AC137" s="77"/>
      <c r="AD137" s="76">
        <f t="shared" ref="AD137:AD187" si="47">AA137-AB137+AC137</f>
        <v>18</v>
      </c>
      <c r="AE137" s="70">
        <f t="shared" ref="AE137:AE187" si="48">L137+R137+Y137</f>
        <v>20</v>
      </c>
      <c r="AF137" s="78">
        <f t="shared" si="35"/>
        <v>35</v>
      </c>
      <c r="AG137" s="78">
        <f t="shared" ref="AG137:AG187" si="49">(W137/2)+H137</f>
        <v>3</v>
      </c>
      <c r="AH137" s="78">
        <f t="shared" ref="AH137:AH187" si="50">AD137</f>
        <v>18</v>
      </c>
      <c r="AI137" s="79"/>
      <c r="AJ137" s="80"/>
      <c r="AK137" s="81"/>
      <c r="AL137" s="81"/>
      <c r="AM137" s="81"/>
      <c r="AN137" s="82">
        <f t="shared" si="36"/>
        <v>35</v>
      </c>
      <c r="AO137" s="83">
        <f t="shared" si="37"/>
        <v>6</v>
      </c>
      <c r="AP137" s="83">
        <f t="shared" ref="AP137:AP187" si="51">AH137-AL137</f>
        <v>18</v>
      </c>
      <c r="AQ137" s="84"/>
      <c r="AR137" s="85"/>
      <c r="AS137" s="86"/>
      <c r="AT137" s="83">
        <f t="shared" ref="AT137:AT187" si="52">AJ137+AI137</f>
        <v>0</v>
      </c>
      <c r="AU137" s="82">
        <f t="shared" ref="AU137:AU187" si="53">AI137+AJ137*2</f>
        <v>0</v>
      </c>
      <c r="AV137" s="87">
        <f t="shared" ref="AV137:AV187" si="54">AU137/2</f>
        <v>0</v>
      </c>
    </row>
    <row r="138" spans="1:48">
      <c r="A138" s="103">
        <v>2620</v>
      </c>
      <c r="B138" s="43" t="s">
        <v>308</v>
      </c>
      <c r="C138" s="66" t="s">
        <v>309</v>
      </c>
      <c r="D138" s="67" t="s">
        <v>310</v>
      </c>
      <c r="E138" s="68">
        <v>25</v>
      </c>
      <c r="F138" s="69"/>
      <c r="G138" s="69"/>
      <c r="H138" s="69">
        <f>_xlfn.IFNA(VLOOKUP(A138,'[1]18-19 Full Day Approved'!$B$2:$D$37,3,FALSE),0)</f>
        <v>0</v>
      </c>
      <c r="I138" s="70">
        <f t="shared" si="40"/>
        <v>0</v>
      </c>
      <c r="J138" s="71"/>
      <c r="K138" s="70">
        <f t="shared" si="39"/>
        <v>25</v>
      </c>
      <c r="L138" s="89"/>
      <c r="M138" s="90"/>
      <c r="N138" s="89">
        <f t="shared" si="41"/>
        <v>0</v>
      </c>
      <c r="O138" s="90"/>
      <c r="P138" s="90"/>
      <c r="Q138" s="89">
        <f t="shared" si="42"/>
        <v>0</v>
      </c>
      <c r="R138" s="89"/>
      <c r="S138" s="90"/>
      <c r="T138" s="89">
        <f t="shared" si="43"/>
        <v>0</v>
      </c>
      <c r="U138" s="90"/>
      <c r="V138" s="90"/>
      <c r="W138" s="89">
        <f t="shared" si="44"/>
        <v>0</v>
      </c>
      <c r="X138" s="89">
        <f t="shared" si="45"/>
        <v>0</v>
      </c>
      <c r="Y138" s="89"/>
      <c r="Z138" s="90"/>
      <c r="AA138" s="89">
        <f t="shared" si="46"/>
        <v>0</v>
      </c>
      <c r="AB138" s="90"/>
      <c r="AC138" s="90"/>
      <c r="AD138" s="89">
        <f t="shared" si="47"/>
        <v>0</v>
      </c>
      <c r="AE138" s="70">
        <f t="shared" si="48"/>
        <v>0</v>
      </c>
      <c r="AF138" s="78">
        <f t="shared" ref="AF138:AF187" si="55">K138+Q138+J138</f>
        <v>25</v>
      </c>
      <c r="AG138" s="78">
        <f t="shared" si="49"/>
        <v>0</v>
      </c>
      <c r="AH138" s="78">
        <f t="shared" si="50"/>
        <v>0</v>
      </c>
      <c r="AI138" s="79"/>
      <c r="AJ138" s="80"/>
      <c r="AK138" s="81"/>
      <c r="AL138" s="81"/>
      <c r="AM138" s="81"/>
      <c r="AN138" s="82">
        <f t="shared" ref="AN138:AN187" si="56">((AF138)-(AI138))</f>
        <v>25</v>
      </c>
      <c r="AO138" s="83">
        <f t="shared" ref="AO138:AO187" si="57">((AG138*2)-(AJ138*2))</f>
        <v>0</v>
      </c>
      <c r="AP138" s="83">
        <f t="shared" si="51"/>
        <v>0</v>
      </c>
      <c r="AQ138" s="84"/>
      <c r="AR138" s="85"/>
      <c r="AS138" s="86"/>
      <c r="AT138" s="83">
        <f t="shared" si="52"/>
        <v>0</v>
      </c>
      <c r="AU138" s="82">
        <f t="shared" si="53"/>
        <v>0</v>
      </c>
      <c r="AV138" s="87">
        <f t="shared" si="54"/>
        <v>0</v>
      </c>
    </row>
    <row r="139" spans="1:48">
      <c r="A139" s="103">
        <v>2630</v>
      </c>
      <c r="B139" s="43" t="s">
        <v>311</v>
      </c>
      <c r="C139" s="66" t="s">
        <v>309</v>
      </c>
      <c r="D139" s="67" t="s">
        <v>312</v>
      </c>
      <c r="E139" s="68">
        <v>15</v>
      </c>
      <c r="F139" s="69"/>
      <c r="G139" s="69"/>
      <c r="H139" s="69">
        <f>_xlfn.IFNA(VLOOKUP(A139,'[1]18-19 Full Day Approved'!$B$2:$D$37,3,FALSE),0)</f>
        <v>0</v>
      </c>
      <c r="I139" s="70">
        <f t="shared" si="40"/>
        <v>0</v>
      </c>
      <c r="J139" s="71"/>
      <c r="K139" s="70">
        <f t="shared" si="39"/>
        <v>15</v>
      </c>
      <c r="L139" s="89"/>
      <c r="M139" s="90"/>
      <c r="N139" s="89">
        <f t="shared" si="41"/>
        <v>0</v>
      </c>
      <c r="O139" s="90"/>
      <c r="P139" s="90"/>
      <c r="Q139" s="89">
        <f t="shared" si="42"/>
        <v>0</v>
      </c>
      <c r="R139" s="89"/>
      <c r="S139" s="90"/>
      <c r="T139" s="89">
        <f t="shared" si="43"/>
        <v>0</v>
      </c>
      <c r="U139" s="90"/>
      <c r="V139" s="90"/>
      <c r="W139" s="89">
        <f t="shared" si="44"/>
        <v>0</v>
      </c>
      <c r="X139" s="89">
        <f t="shared" si="45"/>
        <v>0</v>
      </c>
      <c r="Y139" s="89"/>
      <c r="Z139" s="90"/>
      <c r="AA139" s="89">
        <f t="shared" si="46"/>
        <v>0</v>
      </c>
      <c r="AB139" s="90"/>
      <c r="AC139" s="90"/>
      <c r="AD139" s="89">
        <f t="shared" si="47"/>
        <v>0</v>
      </c>
      <c r="AE139" s="70">
        <f t="shared" si="48"/>
        <v>0</v>
      </c>
      <c r="AF139" s="78">
        <f t="shared" si="55"/>
        <v>15</v>
      </c>
      <c r="AG139" s="78">
        <f t="shared" si="49"/>
        <v>0</v>
      </c>
      <c r="AH139" s="78">
        <f t="shared" si="50"/>
        <v>0</v>
      </c>
      <c r="AI139" s="79"/>
      <c r="AJ139" s="80"/>
      <c r="AK139" s="81"/>
      <c r="AL139" s="81"/>
      <c r="AM139" s="81"/>
      <c r="AN139" s="82">
        <f t="shared" si="56"/>
        <v>15</v>
      </c>
      <c r="AO139" s="83">
        <f t="shared" si="57"/>
        <v>0</v>
      </c>
      <c r="AP139" s="83">
        <f t="shared" si="51"/>
        <v>0</v>
      </c>
      <c r="AQ139" s="84"/>
      <c r="AR139" s="85"/>
      <c r="AS139" s="86"/>
      <c r="AT139" s="83">
        <f t="shared" si="52"/>
        <v>0</v>
      </c>
      <c r="AU139" s="82">
        <f t="shared" si="53"/>
        <v>0</v>
      </c>
      <c r="AV139" s="87">
        <f t="shared" si="54"/>
        <v>0</v>
      </c>
    </row>
    <row r="140" spans="1:48">
      <c r="A140" s="103">
        <v>2640</v>
      </c>
      <c r="B140" s="43" t="s">
        <v>313</v>
      </c>
      <c r="C140" s="66" t="s">
        <v>314</v>
      </c>
      <c r="D140" s="67" t="s">
        <v>315</v>
      </c>
      <c r="E140" s="68">
        <v>35</v>
      </c>
      <c r="F140" s="69"/>
      <c r="G140" s="69"/>
      <c r="H140" s="69">
        <f>_xlfn.IFNA(VLOOKUP(A140,'[1]18-19 Full Day Approved'!$B$2:$D$37,3,FALSE),0)</f>
        <v>0</v>
      </c>
      <c r="I140" s="70">
        <f t="shared" si="40"/>
        <v>0</v>
      </c>
      <c r="J140" s="71"/>
      <c r="K140" s="70">
        <f t="shared" si="39"/>
        <v>35</v>
      </c>
      <c r="L140" s="72">
        <f>VLOOKUP(A140,'[1]2018 ECARE Expansion Slots'!$A$1:$K$180,10,FALSE)</f>
        <v>0</v>
      </c>
      <c r="M140" s="73"/>
      <c r="N140" s="72">
        <f t="shared" si="41"/>
        <v>0</v>
      </c>
      <c r="O140" s="73"/>
      <c r="P140" s="73"/>
      <c r="Q140" s="72">
        <f t="shared" si="42"/>
        <v>0</v>
      </c>
      <c r="R140" s="74">
        <v>10</v>
      </c>
      <c r="S140" s="75"/>
      <c r="T140" s="74">
        <f t="shared" si="43"/>
        <v>10</v>
      </c>
      <c r="U140" s="75"/>
      <c r="V140" s="75"/>
      <c r="W140" s="74">
        <f t="shared" si="44"/>
        <v>10</v>
      </c>
      <c r="X140" s="74">
        <f t="shared" si="45"/>
        <v>5</v>
      </c>
      <c r="Y140" s="76">
        <f>VLOOKUP(A140,'[1]2018 ECARE Expansion Slots'!$A$1:$K$180,11,FALSE)</f>
        <v>0</v>
      </c>
      <c r="Z140" s="77"/>
      <c r="AA140" s="76">
        <f t="shared" si="46"/>
        <v>0</v>
      </c>
      <c r="AB140" s="77"/>
      <c r="AC140" s="77"/>
      <c r="AD140" s="76">
        <f t="shared" si="47"/>
        <v>0</v>
      </c>
      <c r="AE140" s="70">
        <f t="shared" si="48"/>
        <v>10</v>
      </c>
      <c r="AF140" s="78">
        <f t="shared" si="55"/>
        <v>35</v>
      </c>
      <c r="AG140" s="78">
        <f t="shared" si="49"/>
        <v>5</v>
      </c>
      <c r="AH140" s="78">
        <f t="shared" si="50"/>
        <v>0</v>
      </c>
      <c r="AI140" s="79"/>
      <c r="AJ140" s="80"/>
      <c r="AK140" s="81"/>
      <c r="AL140" s="81"/>
      <c r="AM140" s="81"/>
      <c r="AN140" s="82">
        <f t="shared" si="56"/>
        <v>35</v>
      </c>
      <c r="AO140" s="83">
        <f t="shared" si="57"/>
        <v>10</v>
      </c>
      <c r="AP140" s="83">
        <f t="shared" si="51"/>
        <v>0</v>
      </c>
      <c r="AQ140" s="84"/>
      <c r="AR140" s="85"/>
      <c r="AS140" s="86"/>
      <c r="AT140" s="83">
        <f t="shared" si="52"/>
        <v>0</v>
      </c>
      <c r="AU140" s="82">
        <f t="shared" si="53"/>
        <v>0</v>
      </c>
      <c r="AV140" s="87">
        <f t="shared" si="54"/>
        <v>0</v>
      </c>
    </row>
    <row r="141" spans="1:48">
      <c r="A141" s="103">
        <v>2650</v>
      </c>
      <c r="B141" s="43" t="s">
        <v>316</v>
      </c>
      <c r="C141" s="66" t="s">
        <v>317</v>
      </c>
      <c r="D141" s="67" t="s">
        <v>318</v>
      </c>
      <c r="E141" s="101">
        <v>0</v>
      </c>
      <c r="F141" s="90"/>
      <c r="G141" s="90"/>
      <c r="H141" s="90">
        <f>_xlfn.IFNA(VLOOKUP(A141,'[1]18-19 Full Day Approved'!$B$2:$D$37,3,FALSE),0)</f>
        <v>0</v>
      </c>
      <c r="I141" s="89">
        <f t="shared" si="40"/>
        <v>0</v>
      </c>
      <c r="J141" s="102"/>
      <c r="K141" s="89"/>
      <c r="L141" s="72">
        <f>VLOOKUP(A141,'[1]2018 ECARE Expansion Slots'!$A$1:$K$180,10,FALSE)</f>
        <v>0</v>
      </c>
      <c r="M141" s="73"/>
      <c r="N141" s="72">
        <f t="shared" si="41"/>
        <v>0</v>
      </c>
      <c r="O141" s="73"/>
      <c r="P141" s="73"/>
      <c r="Q141" s="72">
        <f t="shared" si="42"/>
        <v>0</v>
      </c>
      <c r="R141" s="74">
        <v>0</v>
      </c>
      <c r="S141" s="75"/>
      <c r="T141" s="74">
        <f t="shared" si="43"/>
        <v>0</v>
      </c>
      <c r="U141" s="75"/>
      <c r="V141" s="75"/>
      <c r="W141" s="74">
        <f t="shared" si="44"/>
        <v>0</v>
      </c>
      <c r="X141" s="74">
        <f t="shared" si="45"/>
        <v>0</v>
      </c>
      <c r="Y141" s="76">
        <f>VLOOKUP(A141,'[1]2018 ECARE Expansion Slots'!$A$1:$K$180,11,FALSE)</f>
        <v>5</v>
      </c>
      <c r="Z141" s="77"/>
      <c r="AA141" s="76">
        <f t="shared" si="46"/>
        <v>5</v>
      </c>
      <c r="AB141" s="77"/>
      <c r="AC141" s="77"/>
      <c r="AD141" s="76">
        <f t="shared" si="47"/>
        <v>5</v>
      </c>
      <c r="AE141" s="70">
        <f t="shared" si="48"/>
        <v>5</v>
      </c>
      <c r="AF141" s="78">
        <f t="shared" si="55"/>
        <v>0</v>
      </c>
      <c r="AG141" s="78">
        <f t="shared" si="49"/>
        <v>0</v>
      </c>
      <c r="AH141" s="78">
        <f t="shared" si="50"/>
        <v>5</v>
      </c>
      <c r="AI141" s="79"/>
      <c r="AJ141" s="80"/>
      <c r="AK141" s="81"/>
      <c r="AL141" s="81"/>
      <c r="AM141" s="81"/>
      <c r="AN141" s="82">
        <f t="shared" si="56"/>
        <v>0</v>
      </c>
      <c r="AO141" s="83">
        <f t="shared" si="57"/>
        <v>0</v>
      </c>
      <c r="AP141" s="83">
        <f t="shared" si="51"/>
        <v>5</v>
      </c>
      <c r="AQ141" s="84"/>
      <c r="AR141" s="85"/>
      <c r="AS141" s="86"/>
      <c r="AT141" s="83">
        <f t="shared" si="52"/>
        <v>0</v>
      </c>
      <c r="AU141" s="82">
        <f t="shared" si="53"/>
        <v>0</v>
      </c>
      <c r="AV141" s="87">
        <f t="shared" si="54"/>
        <v>0</v>
      </c>
    </row>
    <row r="142" spans="1:48">
      <c r="A142" s="103">
        <v>2660</v>
      </c>
      <c r="B142" s="43" t="s">
        <v>319</v>
      </c>
      <c r="C142" s="66" t="s">
        <v>317</v>
      </c>
      <c r="D142" s="67" t="s">
        <v>320</v>
      </c>
      <c r="E142" s="68">
        <v>102</v>
      </c>
      <c r="F142" s="69"/>
      <c r="G142" s="69"/>
      <c r="H142" s="69">
        <f>_xlfn.IFNA(VLOOKUP(A142,'[1]18-19 Full Day Approved'!$B$2:$D$37,3,FALSE),0)</f>
        <v>0</v>
      </c>
      <c r="I142" s="70">
        <f t="shared" si="40"/>
        <v>0</v>
      </c>
      <c r="J142" s="71"/>
      <c r="K142" s="70">
        <f t="shared" ref="K142:K168" si="58">(E142-F142)+G142-(H142*2)-J142</f>
        <v>102</v>
      </c>
      <c r="L142" s="89"/>
      <c r="M142" s="90"/>
      <c r="N142" s="89">
        <f t="shared" si="41"/>
        <v>0</v>
      </c>
      <c r="O142" s="90"/>
      <c r="P142" s="90"/>
      <c r="Q142" s="89">
        <f t="shared" si="42"/>
        <v>0</v>
      </c>
      <c r="R142" s="89"/>
      <c r="S142" s="90"/>
      <c r="T142" s="89">
        <f t="shared" si="43"/>
        <v>0</v>
      </c>
      <c r="U142" s="90"/>
      <c r="V142" s="90"/>
      <c r="W142" s="89">
        <f t="shared" si="44"/>
        <v>0</v>
      </c>
      <c r="X142" s="89">
        <f t="shared" si="45"/>
        <v>0</v>
      </c>
      <c r="Y142" s="89"/>
      <c r="Z142" s="90"/>
      <c r="AA142" s="89">
        <f t="shared" si="46"/>
        <v>0</v>
      </c>
      <c r="AB142" s="90"/>
      <c r="AC142" s="90"/>
      <c r="AD142" s="89">
        <f t="shared" si="47"/>
        <v>0</v>
      </c>
      <c r="AE142" s="70">
        <f t="shared" si="48"/>
        <v>0</v>
      </c>
      <c r="AF142" s="78">
        <f t="shared" si="55"/>
        <v>102</v>
      </c>
      <c r="AG142" s="78">
        <f t="shared" si="49"/>
        <v>0</v>
      </c>
      <c r="AH142" s="78">
        <f t="shared" si="50"/>
        <v>0</v>
      </c>
      <c r="AI142" s="79"/>
      <c r="AJ142" s="80"/>
      <c r="AK142" s="81"/>
      <c r="AL142" s="81"/>
      <c r="AM142" s="81"/>
      <c r="AN142" s="82">
        <f t="shared" si="56"/>
        <v>102</v>
      </c>
      <c r="AO142" s="83">
        <f t="shared" si="57"/>
        <v>0</v>
      </c>
      <c r="AP142" s="83">
        <f t="shared" si="51"/>
        <v>0</v>
      </c>
      <c r="AQ142" s="84"/>
      <c r="AR142" s="85"/>
      <c r="AS142" s="86"/>
      <c r="AT142" s="83">
        <f t="shared" si="52"/>
        <v>0</v>
      </c>
      <c r="AU142" s="82">
        <f t="shared" si="53"/>
        <v>0</v>
      </c>
      <c r="AV142" s="87">
        <f t="shared" si="54"/>
        <v>0</v>
      </c>
    </row>
    <row r="143" spans="1:48">
      <c r="A143" s="103">
        <v>2670</v>
      </c>
      <c r="B143" s="43" t="s">
        <v>321</v>
      </c>
      <c r="C143" s="66" t="s">
        <v>317</v>
      </c>
      <c r="D143" s="67" t="s">
        <v>322</v>
      </c>
      <c r="E143" s="68">
        <v>19</v>
      </c>
      <c r="F143" s="69"/>
      <c r="G143" s="69"/>
      <c r="H143" s="69">
        <f>_xlfn.IFNA(VLOOKUP(A143,'[1]18-19 Full Day Approved'!$B$2:$D$37,3,FALSE),0)</f>
        <v>0</v>
      </c>
      <c r="I143" s="70">
        <f t="shared" si="40"/>
        <v>0</v>
      </c>
      <c r="J143" s="71"/>
      <c r="K143" s="70">
        <f t="shared" si="58"/>
        <v>19</v>
      </c>
      <c r="L143" s="89"/>
      <c r="M143" s="90"/>
      <c r="N143" s="89">
        <f t="shared" si="41"/>
        <v>0</v>
      </c>
      <c r="O143" s="90"/>
      <c r="P143" s="90"/>
      <c r="Q143" s="89">
        <f t="shared" si="42"/>
        <v>0</v>
      </c>
      <c r="R143" s="89"/>
      <c r="S143" s="90"/>
      <c r="T143" s="89">
        <f t="shared" si="43"/>
        <v>0</v>
      </c>
      <c r="U143" s="90"/>
      <c r="V143" s="90"/>
      <c r="W143" s="89">
        <f t="shared" si="44"/>
        <v>0</v>
      </c>
      <c r="X143" s="89">
        <f t="shared" si="45"/>
        <v>0</v>
      </c>
      <c r="Y143" s="89"/>
      <c r="Z143" s="90"/>
      <c r="AA143" s="89">
        <f t="shared" si="46"/>
        <v>0</v>
      </c>
      <c r="AB143" s="90"/>
      <c r="AC143" s="90"/>
      <c r="AD143" s="89">
        <f t="shared" si="47"/>
        <v>0</v>
      </c>
      <c r="AE143" s="70">
        <f t="shared" si="48"/>
        <v>0</v>
      </c>
      <c r="AF143" s="78">
        <f t="shared" si="55"/>
        <v>19</v>
      </c>
      <c r="AG143" s="78">
        <f t="shared" si="49"/>
        <v>0</v>
      </c>
      <c r="AH143" s="78">
        <f t="shared" si="50"/>
        <v>0</v>
      </c>
      <c r="AI143" s="79"/>
      <c r="AJ143" s="80"/>
      <c r="AK143" s="81"/>
      <c r="AL143" s="81"/>
      <c r="AM143" s="81"/>
      <c r="AN143" s="82">
        <f t="shared" si="56"/>
        <v>19</v>
      </c>
      <c r="AO143" s="83">
        <f t="shared" si="57"/>
        <v>0</v>
      </c>
      <c r="AP143" s="83">
        <f t="shared" si="51"/>
        <v>0</v>
      </c>
      <c r="AQ143" s="84"/>
      <c r="AR143" s="85"/>
      <c r="AS143" s="86"/>
      <c r="AT143" s="83">
        <f t="shared" si="52"/>
        <v>0</v>
      </c>
      <c r="AU143" s="82">
        <f t="shared" si="53"/>
        <v>0</v>
      </c>
      <c r="AV143" s="87">
        <f t="shared" si="54"/>
        <v>0</v>
      </c>
    </row>
    <row r="144" spans="1:48">
      <c r="A144" s="103">
        <v>2680</v>
      </c>
      <c r="B144" s="43" t="s">
        <v>323</v>
      </c>
      <c r="C144" s="66" t="s">
        <v>317</v>
      </c>
      <c r="D144" s="67" t="s">
        <v>324</v>
      </c>
      <c r="E144" s="68">
        <v>12</v>
      </c>
      <c r="F144" s="69"/>
      <c r="G144" s="69"/>
      <c r="H144" s="69">
        <f>_xlfn.IFNA(VLOOKUP(A144,'[1]18-19 Full Day Approved'!$B$2:$D$37,3,FALSE),0)</f>
        <v>0</v>
      </c>
      <c r="I144" s="70">
        <f t="shared" si="40"/>
        <v>0</v>
      </c>
      <c r="J144" s="71"/>
      <c r="K144" s="70">
        <f t="shared" si="58"/>
        <v>12</v>
      </c>
      <c r="L144" s="89"/>
      <c r="M144" s="90"/>
      <c r="N144" s="89">
        <f t="shared" si="41"/>
        <v>0</v>
      </c>
      <c r="O144" s="90"/>
      <c r="P144" s="90"/>
      <c r="Q144" s="89">
        <f t="shared" si="42"/>
        <v>0</v>
      </c>
      <c r="R144" s="89"/>
      <c r="S144" s="90"/>
      <c r="T144" s="89">
        <f t="shared" si="43"/>
        <v>0</v>
      </c>
      <c r="U144" s="90"/>
      <c r="V144" s="90"/>
      <c r="W144" s="89">
        <f t="shared" si="44"/>
        <v>0</v>
      </c>
      <c r="X144" s="89">
        <f t="shared" si="45"/>
        <v>0</v>
      </c>
      <c r="Y144" s="89"/>
      <c r="Z144" s="90"/>
      <c r="AA144" s="89">
        <f t="shared" si="46"/>
        <v>0</v>
      </c>
      <c r="AB144" s="90"/>
      <c r="AC144" s="90"/>
      <c r="AD144" s="89">
        <f t="shared" si="47"/>
        <v>0</v>
      </c>
      <c r="AE144" s="70">
        <f t="shared" si="48"/>
        <v>0</v>
      </c>
      <c r="AF144" s="78">
        <f t="shared" si="55"/>
        <v>12</v>
      </c>
      <c r="AG144" s="78">
        <f t="shared" si="49"/>
        <v>0</v>
      </c>
      <c r="AH144" s="78">
        <f t="shared" si="50"/>
        <v>0</v>
      </c>
      <c r="AI144" s="79"/>
      <c r="AJ144" s="80"/>
      <c r="AK144" s="81"/>
      <c r="AL144" s="81"/>
      <c r="AM144" s="81"/>
      <c r="AN144" s="82">
        <f t="shared" si="56"/>
        <v>12</v>
      </c>
      <c r="AO144" s="83">
        <f t="shared" si="57"/>
        <v>0</v>
      </c>
      <c r="AP144" s="83">
        <f t="shared" si="51"/>
        <v>0</v>
      </c>
      <c r="AQ144" s="84"/>
      <c r="AR144" s="85"/>
      <c r="AS144" s="86"/>
      <c r="AT144" s="83">
        <f t="shared" si="52"/>
        <v>0</v>
      </c>
      <c r="AU144" s="82">
        <f t="shared" si="53"/>
        <v>0</v>
      </c>
      <c r="AV144" s="87">
        <f t="shared" si="54"/>
        <v>0</v>
      </c>
    </row>
    <row r="145" spans="1:48">
      <c r="A145" s="103">
        <v>2690</v>
      </c>
      <c r="B145" s="43" t="s">
        <v>325</v>
      </c>
      <c r="C145" s="66" t="s">
        <v>326</v>
      </c>
      <c r="D145" s="67" t="s">
        <v>327</v>
      </c>
      <c r="E145" s="68">
        <v>1139</v>
      </c>
      <c r="F145" s="69"/>
      <c r="G145" s="69"/>
      <c r="H145" s="69">
        <f>_xlfn.IFNA(VLOOKUP(A145,'[1]18-19 Full Day Approved'!$B$2:$D$37,3,FALSE),0)</f>
        <v>182</v>
      </c>
      <c r="I145" s="70">
        <f t="shared" si="40"/>
        <v>364</v>
      </c>
      <c r="J145" s="71"/>
      <c r="K145" s="70">
        <f>(E145-F145)+G145-(H145*2)-J145</f>
        <v>775</v>
      </c>
      <c r="L145" s="72">
        <f>VLOOKUP(A145,'[1]2018 ECARE Expansion Slots'!$A$1:$K$180,10,FALSE)</f>
        <v>20</v>
      </c>
      <c r="M145" s="73"/>
      <c r="N145" s="72">
        <f t="shared" si="41"/>
        <v>20</v>
      </c>
      <c r="O145" s="73"/>
      <c r="P145" s="73"/>
      <c r="Q145" s="72">
        <f t="shared" si="42"/>
        <v>20</v>
      </c>
      <c r="R145" s="74">
        <v>38</v>
      </c>
      <c r="S145" s="75"/>
      <c r="T145" s="74">
        <f t="shared" si="43"/>
        <v>38</v>
      </c>
      <c r="U145" s="75"/>
      <c r="V145" s="75"/>
      <c r="W145" s="74">
        <f t="shared" si="44"/>
        <v>38</v>
      </c>
      <c r="X145" s="74">
        <f t="shared" si="45"/>
        <v>19</v>
      </c>
      <c r="Y145" s="76">
        <f>VLOOKUP(A145,'[1]2018 ECARE Expansion Slots'!$A$1:$K$180,11,FALSE)</f>
        <v>248</v>
      </c>
      <c r="Z145" s="77"/>
      <c r="AA145" s="76">
        <f t="shared" si="46"/>
        <v>248</v>
      </c>
      <c r="AB145" s="77"/>
      <c r="AC145" s="77"/>
      <c r="AD145" s="76">
        <f t="shared" si="47"/>
        <v>248</v>
      </c>
      <c r="AE145" s="70">
        <f t="shared" si="48"/>
        <v>306</v>
      </c>
      <c r="AF145" s="78">
        <f>K145+Q145+J145</f>
        <v>795</v>
      </c>
      <c r="AG145" s="78">
        <f t="shared" si="49"/>
        <v>201</v>
      </c>
      <c r="AH145" s="78">
        <f t="shared" si="50"/>
        <v>248</v>
      </c>
      <c r="AI145" s="79"/>
      <c r="AJ145" s="80"/>
      <c r="AK145" s="81"/>
      <c r="AL145" s="81"/>
      <c r="AM145" s="81"/>
      <c r="AN145" s="82">
        <f t="shared" si="56"/>
        <v>795</v>
      </c>
      <c r="AO145" s="83">
        <f t="shared" si="57"/>
        <v>402</v>
      </c>
      <c r="AP145" s="83">
        <f t="shared" si="51"/>
        <v>248</v>
      </c>
      <c r="AQ145" s="84"/>
      <c r="AR145" s="85"/>
      <c r="AS145" s="113"/>
      <c r="AT145" s="83">
        <f t="shared" si="52"/>
        <v>0</v>
      </c>
      <c r="AU145" s="82">
        <f t="shared" si="53"/>
        <v>0</v>
      </c>
      <c r="AV145" s="87">
        <f t="shared" si="54"/>
        <v>0</v>
      </c>
    </row>
    <row r="146" spans="1:48">
      <c r="A146" s="103">
        <v>2700</v>
      </c>
      <c r="B146" s="43" t="s">
        <v>328</v>
      </c>
      <c r="C146" s="66" t="s">
        <v>326</v>
      </c>
      <c r="D146" s="67" t="s">
        <v>329</v>
      </c>
      <c r="E146" s="68">
        <v>183</v>
      </c>
      <c r="F146" s="69"/>
      <c r="G146" s="69"/>
      <c r="H146" s="69">
        <f>_xlfn.IFNA(VLOOKUP(A146,'[1]18-19 Full Day Approved'!$B$2:$D$37,3,FALSE),0)</f>
        <v>0</v>
      </c>
      <c r="I146" s="70">
        <f t="shared" si="40"/>
        <v>0</v>
      </c>
      <c r="J146" s="71"/>
      <c r="K146" s="70">
        <f t="shared" si="58"/>
        <v>183</v>
      </c>
      <c r="L146" s="89"/>
      <c r="M146" s="90"/>
      <c r="N146" s="89">
        <f t="shared" si="41"/>
        <v>0</v>
      </c>
      <c r="O146" s="90"/>
      <c r="P146" s="90"/>
      <c r="Q146" s="89">
        <f t="shared" si="42"/>
        <v>0</v>
      </c>
      <c r="R146" s="89"/>
      <c r="S146" s="90"/>
      <c r="T146" s="89">
        <f t="shared" si="43"/>
        <v>0</v>
      </c>
      <c r="U146" s="90"/>
      <c r="V146" s="90"/>
      <c r="W146" s="89">
        <f t="shared" si="44"/>
        <v>0</v>
      </c>
      <c r="X146" s="89">
        <f t="shared" si="45"/>
        <v>0</v>
      </c>
      <c r="Y146" s="89"/>
      <c r="Z146" s="90"/>
      <c r="AA146" s="89">
        <f t="shared" si="46"/>
        <v>0</v>
      </c>
      <c r="AB146" s="90"/>
      <c r="AC146" s="90"/>
      <c r="AD146" s="89">
        <f t="shared" si="47"/>
        <v>0</v>
      </c>
      <c r="AE146" s="70">
        <f t="shared" si="48"/>
        <v>0</v>
      </c>
      <c r="AF146" s="78">
        <f t="shared" si="55"/>
        <v>183</v>
      </c>
      <c r="AG146" s="78">
        <f t="shared" si="49"/>
        <v>0</v>
      </c>
      <c r="AH146" s="78">
        <f t="shared" si="50"/>
        <v>0</v>
      </c>
      <c r="AI146" s="79"/>
      <c r="AJ146" s="80"/>
      <c r="AK146" s="81"/>
      <c r="AL146" s="81"/>
      <c r="AM146" s="81"/>
      <c r="AN146" s="82">
        <f t="shared" si="56"/>
        <v>183</v>
      </c>
      <c r="AO146" s="83">
        <f t="shared" si="57"/>
        <v>0</v>
      </c>
      <c r="AP146" s="83">
        <f t="shared" si="51"/>
        <v>0</v>
      </c>
      <c r="AQ146" s="84"/>
      <c r="AR146" s="85"/>
      <c r="AS146" s="86"/>
      <c r="AT146" s="83">
        <f t="shared" si="52"/>
        <v>0</v>
      </c>
      <c r="AU146" s="82">
        <f t="shared" si="53"/>
        <v>0</v>
      </c>
      <c r="AV146" s="87">
        <f t="shared" si="54"/>
        <v>0</v>
      </c>
    </row>
    <row r="147" spans="1:48" ht="15.75" customHeight="1">
      <c r="A147" s="103">
        <v>2710</v>
      </c>
      <c r="B147" s="43" t="s">
        <v>330</v>
      </c>
      <c r="C147" s="66" t="s">
        <v>331</v>
      </c>
      <c r="D147" s="67" t="s">
        <v>332</v>
      </c>
      <c r="E147" s="68">
        <v>29</v>
      </c>
      <c r="F147" s="69"/>
      <c r="G147" s="69"/>
      <c r="H147" s="69">
        <f>_xlfn.IFNA(VLOOKUP(A147,'[1]18-19 Full Day Approved'!$B$2:$D$37,3,FALSE),0)</f>
        <v>0</v>
      </c>
      <c r="I147" s="70">
        <f t="shared" si="40"/>
        <v>0</v>
      </c>
      <c r="J147" s="71"/>
      <c r="K147" s="70">
        <f t="shared" si="58"/>
        <v>29</v>
      </c>
      <c r="L147" s="89"/>
      <c r="M147" s="90"/>
      <c r="N147" s="89">
        <f t="shared" si="41"/>
        <v>0</v>
      </c>
      <c r="O147" s="90"/>
      <c r="P147" s="90"/>
      <c r="Q147" s="89">
        <f t="shared" si="42"/>
        <v>0</v>
      </c>
      <c r="R147" s="89"/>
      <c r="S147" s="90"/>
      <c r="T147" s="89">
        <f t="shared" si="43"/>
        <v>0</v>
      </c>
      <c r="U147" s="90"/>
      <c r="V147" s="90"/>
      <c r="W147" s="89">
        <f t="shared" si="44"/>
        <v>0</v>
      </c>
      <c r="X147" s="89">
        <f t="shared" si="45"/>
        <v>0</v>
      </c>
      <c r="Y147" s="89"/>
      <c r="Z147" s="90"/>
      <c r="AA147" s="89">
        <f t="shared" si="46"/>
        <v>0</v>
      </c>
      <c r="AB147" s="90"/>
      <c r="AC147" s="90"/>
      <c r="AD147" s="89">
        <f t="shared" si="47"/>
        <v>0</v>
      </c>
      <c r="AE147" s="70">
        <f t="shared" si="48"/>
        <v>0</v>
      </c>
      <c r="AF147" s="78">
        <f t="shared" si="55"/>
        <v>29</v>
      </c>
      <c r="AG147" s="78">
        <f t="shared" si="49"/>
        <v>0</v>
      </c>
      <c r="AH147" s="78">
        <f t="shared" si="50"/>
        <v>0</v>
      </c>
      <c r="AI147" s="79"/>
      <c r="AJ147" s="80"/>
      <c r="AK147" s="81"/>
      <c r="AL147" s="81"/>
      <c r="AM147" s="81"/>
      <c r="AN147" s="82">
        <f t="shared" si="56"/>
        <v>29</v>
      </c>
      <c r="AO147" s="83">
        <f t="shared" si="57"/>
        <v>0</v>
      </c>
      <c r="AP147" s="83">
        <f t="shared" si="51"/>
        <v>0</v>
      </c>
      <c r="AQ147" s="84"/>
      <c r="AR147" s="85"/>
      <c r="AS147" s="100"/>
      <c r="AT147" s="83">
        <f t="shared" si="52"/>
        <v>0</v>
      </c>
      <c r="AU147" s="82">
        <f t="shared" si="53"/>
        <v>0</v>
      </c>
      <c r="AV147" s="87">
        <f t="shared" si="54"/>
        <v>0</v>
      </c>
    </row>
    <row r="148" spans="1:48">
      <c r="A148" s="103">
        <v>2720</v>
      </c>
      <c r="B148" s="43" t="s">
        <v>333</v>
      </c>
      <c r="C148" s="66" t="s">
        <v>331</v>
      </c>
      <c r="D148" s="67" t="s">
        <v>334</v>
      </c>
      <c r="E148" s="68">
        <v>20</v>
      </c>
      <c r="F148" s="69"/>
      <c r="G148" s="69"/>
      <c r="H148" s="69">
        <f>_xlfn.IFNA(VLOOKUP(A148,'[1]18-19 Full Day Approved'!$B$2:$D$37,3,FALSE),0)</f>
        <v>0</v>
      </c>
      <c r="I148" s="70">
        <f t="shared" si="40"/>
        <v>0</v>
      </c>
      <c r="J148" s="71"/>
      <c r="K148" s="70">
        <f t="shared" si="58"/>
        <v>20</v>
      </c>
      <c r="L148" s="72">
        <f>VLOOKUP(A148,'[1]2018 ECARE Expansion Slots'!$A$1:$K$180,10,FALSE)</f>
        <v>1</v>
      </c>
      <c r="M148" s="73"/>
      <c r="N148" s="72">
        <f t="shared" si="41"/>
        <v>1</v>
      </c>
      <c r="O148" s="73"/>
      <c r="P148" s="73"/>
      <c r="Q148" s="72">
        <f t="shared" si="42"/>
        <v>1</v>
      </c>
      <c r="R148" s="74">
        <v>0</v>
      </c>
      <c r="S148" s="75"/>
      <c r="T148" s="74">
        <f t="shared" si="43"/>
        <v>0</v>
      </c>
      <c r="U148" s="75"/>
      <c r="V148" s="75"/>
      <c r="W148" s="74">
        <f t="shared" si="44"/>
        <v>0</v>
      </c>
      <c r="X148" s="74">
        <f t="shared" si="45"/>
        <v>0</v>
      </c>
      <c r="Y148" s="76">
        <f>VLOOKUP(A148,'[1]2018 ECARE Expansion Slots'!$A$1:$K$180,11,FALSE)</f>
        <v>0</v>
      </c>
      <c r="Z148" s="77"/>
      <c r="AA148" s="76">
        <f t="shared" si="46"/>
        <v>0</v>
      </c>
      <c r="AB148" s="77"/>
      <c r="AC148" s="77"/>
      <c r="AD148" s="76">
        <f t="shared" si="47"/>
        <v>0</v>
      </c>
      <c r="AE148" s="70">
        <f t="shared" si="48"/>
        <v>1</v>
      </c>
      <c r="AF148" s="78">
        <f t="shared" si="55"/>
        <v>21</v>
      </c>
      <c r="AG148" s="78">
        <f t="shared" si="49"/>
        <v>0</v>
      </c>
      <c r="AH148" s="78">
        <f t="shared" si="50"/>
        <v>0</v>
      </c>
      <c r="AI148" s="79"/>
      <c r="AJ148" s="80"/>
      <c r="AK148" s="81"/>
      <c r="AL148" s="81"/>
      <c r="AM148" s="81"/>
      <c r="AN148" s="82">
        <f t="shared" si="56"/>
        <v>21</v>
      </c>
      <c r="AO148" s="83">
        <f t="shared" si="57"/>
        <v>0</v>
      </c>
      <c r="AP148" s="83">
        <f t="shared" si="51"/>
        <v>0</v>
      </c>
      <c r="AQ148" s="84"/>
      <c r="AR148" s="85"/>
      <c r="AS148" s="86"/>
      <c r="AT148" s="83">
        <f t="shared" si="52"/>
        <v>0</v>
      </c>
      <c r="AU148" s="82">
        <f t="shared" si="53"/>
        <v>0</v>
      </c>
      <c r="AV148" s="87">
        <f t="shared" si="54"/>
        <v>0</v>
      </c>
    </row>
    <row r="149" spans="1:48">
      <c r="A149" s="103">
        <v>2730</v>
      </c>
      <c r="B149" s="43" t="s">
        <v>335</v>
      </c>
      <c r="C149" s="66" t="s">
        <v>336</v>
      </c>
      <c r="D149" s="67" t="s">
        <v>337</v>
      </c>
      <c r="E149" s="68">
        <v>41</v>
      </c>
      <c r="F149" s="69"/>
      <c r="G149" s="69"/>
      <c r="H149" s="69">
        <f>_xlfn.IFNA(VLOOKUP(A149,'[1]18-19 Full Day Approved'!$B$2:$D$37,3,FALSE),0)</f>
        <v>0</v>
      </c>
      <c r="I149" s="70">
        <f t="shared" si="40"/>
        <v>0</v>
      </c>
      <c r="J149" s="71"/>
      <c r="K149" s="70">
        <f t="shared" si="58"/>
        <v>41</v>
      </c>
      <c r="L149" s="89"/>
      <c r="M149" s="89"/>
      <c r="N149" s="89">
        <f t="shared" si="41"/>
        <v>0</v>
      </c>
      <c r="O149" s="89"/>
      <c r="P149" s="89"/>
      <c r="Q149" s="89">
        <f t="shared" si="42"/>
        <v>0</v>
      </c>
      <c r="R149" s="89"/>
      <c r="S149" s="89"/>
      <c r="T149" s="89">
        <f t="shared" si="43"/>
        <v>0</v>
      </c>
      <c r="U149" s="89"/>
      <c r="V149" s="89"/>
      <c r="W149" s="89">
        <f t="shared" si="44"/>
        <v>0</v>
      </c>
      <c r="X149" s="89">
        <f t="shared" si="45"/>
        <v>0</v>
      </c>
      <c r="Y149" s="89"/>
      <c r="Z149" s="90"/>
      <c r="AA149" s="89">
        <f t="shared" si="46"/>
        <v>0</v>
      </c>
      <c r="AB149" s="90"/>
      <c r="AC149" s="90"/>
      <c r="AD149" s="89">
        <f t="shared" si="47"/>
        <v>0</v>
      </c>
      <c r="AE149" s="70">
        <f t="shared" si="48"/>
        <v>0</v>
      </c>
      <c r="AF149" s="78">
        <f t="shared" si="55"/>
        <v>41</v>
      </c>
      <c r="AG149" s="78">
        <f t="shared" si="49"/>
        <v>0</v>
      </c>
      <c r="AH149" s="78">
        <f t="shared" si="50"/>
        <v>0</v>
      </c>
      <c r="AI149" s="79"/>
      <c r="AJ149" s="80"/>
      <c r="AK149" s="81"/>
      <c r="AL149" s="81"/>
      <c r="AM149" s="81"/>
      <c r="AN149" s="82">
        <f t="shared" si="56"/>
        <v>41</v>
      </c>
      <c r="AO149" s="83">
        <f t="shared" si="57"/>
        <v>0</v>
      </c>
      <c r="AP149" s="83">
        <f t="shared" si="51"/>
        <v>0</v>
      </c>
      <c r="AQ149" s="84"/>
      <c r="AR149" s="85"/>
      <c r="AS149" s="86"/>
      <c r="AT149" s="83">
        <f t="shared" si="52"/>
        <v>0</v>
      </c>
      <c r="AU149" s="82">
        <f t="shared" si="53"/>
        <v>0</v>
      </c>
      <c r="AV149" s="87">
        <f t="shared" si="54"/>
        <v>0</v>
      </c>
    </row>
    <row r="150" spans="1:48">
      <c r="A150" s="103">
        <v>2740</v>
      </c>
      <c r="B150" s="43" t="s">
        <v>338</v>
      </c>
      <c r="C150" s="66" t="s">
        <v>336</v>
      </c>
      <c r="D150" s="67" t="s">
        <v>339</v>
      </c>
      <c r="E150" s="68">
        <v>46</v>
      </c>
      <c r="F150" s="69"/>
      <c r="G150" s="69"/>
      <c r="H150" s="69">
        <f>_xlfn.IFNA(VLOOKUP(A150,'[1]18-19 Full Day Approved'!$B$2:$D$37,3,FALSE),0)</f>
        <v>0</v>
      </c>
      <c r="I150" s="70">
        <f t="shared" si="40"/>
        <v>0</v>
      </c>
      <c r="J150" s="71"/>
      <c r="K150" s="70">
        <f t="shared" si="58"/>
        <v>46</v>
      </c>
      <c r="L150" s="89"/>
      <c r="M150" s="90"/>
      <c r="N150" s="89">
        <f t="shared" si="41"/>
        <v>0</v>
      </c>
      <c r="O150" s="90"/>
      <c r="P150" s="90"/>
      <c r="Q150" s="89">
        <f t="shared" si="42"/>
        <v>0</v>
      </c>
      <c r="R150" s="89"/>
      <c r="S150" s="90"/>
      <c r="T150" s="89">
        <f t="shared" si="43"/>
        <v>0</v>
      </c>
      <c r="U150" s="90"/>
      <c r="V150" s="90"/>
      <c r="W150" s="89">
        <f t="shared" si="44"/>
        <v>0</v>
      </c>
      <c r="X150" s="89">
        <f t="shared" si="45"/>
        <v>0</v>
      </c>
      <c r="Y150" s="89"/>
      <c r="Z150" s="90"/>
      <c r="AA150" s="89">
        <f t="shared" si="46"/>
        <v>0</v>
      </c>
      <c r="AB150" s="90"/>
      <c r="AC150" s="90"/>
      <c r="AD150" s="89">
        <f t="shared" si="47"/>
        <v>0</v>
      </c>
      <c r="AE150" s="70">
        <f t="shared" si="48"/>
        <v>0</v>
      </c>
      <c r="AF150" s="78">
        <f t="shared" si="55"/>
        <v>46</v>
      </c>
      <c r="AG150" s="78">
        <f t="shared" si="49"/>
        <v>0</v>
      </c>
      <c r="AH150" s="78">
        <f t="shared" si="50"/>
        <v>0</v>
      </c>
      <c r="AI150" s="79"/>
      <c r="AJ150" s="80"/>
      <c r="AK150" s="81"/>
      <c r="AL150" s="81"/>
      <c r="AM150" s="81"/>
      <c r="AN150" s="82">
        <f t="shared" si="56"/>
        <v>46</v>
      </c>
      <c r="AO150" s="83">
        <f t="shared" si="57"/>
        <v>0</v>
      </c>
      <c r="AP150" s="83">
        <f t="shared" si="51"/>
        <v>0</v>
      </c>
      <c r="AQ150" s="84"/>
      <c r="AR150" s="85"/>
      <c r="AS150" s="86"/>
      <c r="AT150" s="83">
        <f t="shared" si="52"/>
        <v>0</v>
      </c>
      <c r="AU150" s="82">
        <f t="shared" si="53"/>
        <v>0</v>
      </c>
      <c r="AV150" s="87">
        <f t="shared" si="54"/>
        <v>0</v>
      </c>
    </row>
    <row r="151" spans="1:48">
      <c r="A151" s="103">
        <v>2750</v>
      </c>
      <c r="B151" s="43" t="s">
        <v>340</v>
      </c>
      <c r="C151" s="66" t="s">
        <v>336</v>
      </c>
      <c r="D151" s="67" t="s">
        <v>341</v>
      </c>
      <c r="E151" s="68">
        <v>25</v>
      </c>
      <c r="F151" s="69"/>
      <c r="G151" s="69"/>
      <c r="H151" s="69">
        <f>_xlfn.IFNA(VLOOKUP(A151,'[1]18-19 Full Day Approved'!$B$2:$D$37,3,FALSE),0)</f>
        <v>0</v>
      </c>
      <c r="I151" s="70">
        <f t="shared" si="40"/>
        <v>0</v>
      </c>
      <c r="J151" s="71"/>
      <c r="K151" s="70">
        <f t="shared" si="58"/>
        <v>25</v>
      </c>
      <c r="L151" s="89"/>
      <c r="M151" s="90"/>
      <c r="N151" s="89">
        <f t="shared" si="41"/>
        <v>0</v>
      </c>
      <c r="O151" s="90"/>
      <c r="P151" s="90"/>
      <c r="Q151" s="89">
        <f t="shared" si="42"/>
        <v>0</v>
      </c>
      <c r="R151" s="89"/>
      <c r="S151" s="90"/>
      <c r="T151" s="89">
        <f t="shared" si="43"/>
        <v>0</v>
      </c>
      <c r="U151" s="90"/>
      <c r="V151" s="90"/>
      <c r="W151" s="89">
        <f t="shared" si="44"/>
        <v>0</v>
      </c>
      <c r="X151" s="89">
        <f t="shared" si="45"/>
        <v>0</v>
      </c>
      <c r="Y151" s="89"/>
      <c r="Z151" s="90"/>
      <c r="AA151" s="89">
        <f t="shared" si="46"/>
        <v>0</v>
      </c>
      <c r="AB151" s="90"/>
      <c r="AC151" s="90"/>
      <c r="AD151" s="89">
        <f t="shared" si="47"/>
        <v>0</v>
      </c>
      <c r="AE151" s="70">
        <f t="shared" si="48"/>
        <v>0</v>
      </c>
      <c r="AF151" s="78">
        <f t="shared" si="55"/>
        <v>25</v>
      </c>
      <c r="AG151" s="78">
        <f t="shared" si="49"/>
        <v>0</v>
      </c>
      <c r="AH151" s="78">
        <f t="shared" si="50"/>
        <v>0</v>
      </c>
      <c r="AI151" s="79"/>
      <c r="AJ151" s="80"/>
      <c r="AK151" s="81"/>
      <c r="AL151" s="81"/>
      <c r="AM151" s="81"/>
      <c r="AN151" s="82">
        <f t="shared" si="56"/>
        <v>25</v>
      </c>
      <c r="AO151" s="83">
        <f t="shared" si="57"/>
        <v>0</v>
      </c>
      <c r="AP151" s="83">
        <f t="shared" si="51"/>
        <v>0</v>
      </c>
      <c r="AQ151" s="84"/>
      <c r="AR151" s="85"/>
      <c r="AS151" s="86"/>
      <c r="AT151" s="83">
        <f t="shared" si="52"/>
        <v>0</v>
      </c>
      <c r="AU151" s="82">
        <f t="shared" si="53"/>
        <v>0</v>
      </c>
      <c r="AV151" s="87">
        <f t="shared" si="54"/>
        <v>0</v>
      </c>
    </row>
    <row r="152" spans="1:48">
      <c r="A152" s="103">
        <v>2760</v>
      </c>
      <c r="B152" s="43" t="s">
        <v>342</v>
      </c>
      <c r="C152" s="66" t="s">
        <v>343</v>
      </c>
      <c r="D152" s="67" t="s">
        <v>344</v>
      </c>
      <c r="E152" s="68">
        <v>14</v>
      </c>
      <c r="F152" s="69"/>
      <c r="G152" s="69"/>
      <c r="H152" s="69">
        <f>_xlfn.IFNA(VLOOKUP(A152,'[1]18-19 Full Day Approved'!$B$2:$D$37,3,FALSE),0)</f>
        <v>0</v>
      </c>
      <c r="I152" s="70">
        <f t="shared" si="40"/>
        <v>0</v>
      </c>
      <c r="J152" s="71"/>
      <c r="K152" s="70">
        <f t="shared" si="58"/>
        <v>14</v>
      </c>
      <c r="L152" s="72">
        <f>VLOOKUP(A152,'[1]2018 ECARE Expansion Slots'!$A$1:$K$180,10,FALSE)</f>
        <v>1</v>
      </c>
      <c r="M152" s="73"/>
      <c r="N152" s="72">
        <f t="shared" si="41"/>
        <v>1</v>
      </c>
      <c r="O152" s="73"/>
      <c r="P152" s="73"/>
      <c r="Q152" s="72">
        <f t="shared" si="42"/>
        <v>1</v>
      </c>
      <c r="R152" s="74">
        <v>0</v>
      </c>
      <c r="S152" s="75"/>
      <c r="T152" s="74">
        <f t="shared" si="43"/>
        <v>0</v>
      </c>
      <c r="U152" s="75"/>
      <c r="V152" s="75"/>
      <c r="W152" s="74">
        <f t="shared" si="44"/>
        <v>0</v>
      </c>
      <c r="X152" s="74">
        <f t="shared" si="45"/>
        <v>0</v>
      </c>
      <c r="Y152" s="76">
        <f>VLOOKUP(A152,'[1]2018 ECARE Expansion Slots'!$A$1:$K$180,11,FALSE)</f>
        <v>0</v>
      </c>
      <c r="Z152" s="77"/>
      <c r="AA152" s="76">
        <f t="shared" si="46"/>
        <v>0</v>
      </c>
      <c r="AB152" s="77"/>
      <c r="AC152" s="77"/>
      <c r="AD152" s="76">
        <f t="shared" si="47"/>
        <v>0</v>
      </c>
      <c r="AE152" s="70">
        <f t="shared" si="48"/>
        <v>1</v>
      </c>
      <c r="AF152" s="78">
        <f t="shared" si="55"/>
        <v>15</v>
      </c>
      <c r="AG152" s="78">
        <f t="shared" si="49"/>
        <v>0</v>
      </c>
      <c r="AH152" s="78">
        <f t="shared" si="50"/>
        <v>0</v>
      </c>
      <c r="AI152" s="79"/>
      <c r="AJ152" s="80"/>
      <c r="AK152" s="81"/>
      <c r="AL152" s="81"/>
      <c r="AM152" s="81"/>
      <c r="AN152" s="82">
        <f t="shared" si="56"/>
        <v>15</v>
      </c>
      <c r="AO152" s="83">
        <f t="shared" si="57"/>
        <v>0</v>
      </c>
      <c r="AP152" s="83">
        <f t="shared" si="51"/>
        <v>0</v>
      </c>
      <c r="AQ152" s="84"/>
      <c r="AR152" s="85"/>
      <c r="AS152" s="86"/>
      <c r="AT152" s="83">
        <f t="shared" si="52"/>
        <v>0</v>
      </c>
      <c r="AU152" s="82">
        <f t="shared" si="53"/>
        <v>0</v>
      </c>
      <c r="AV152" s="87">
        <f t="shared" si="54"/>
        <v>0</v>
      </c>
    </row>
    <row r="153" spans="1:48">
      <c r="A153" s="103">
        <v>2770</v>
      </c>
      <c r="B153" s="43" t="s">
        <v>345</v>
      </c>
      <c r="C153" s="66" t="s">
        <v>343</v>
      </c>
      <c r="D153" s="67" t="s">
        <v>346</v>
      </c>
      <c r="E153" s="68">
        <v>28</v>
      </c>
      <c r="F153" s="69"/>
      <c r="G153" s="69"/>
      <c r="H153" s="69">
        <f>_xlfn.IFNA(VLOOKUP(A153,'[1]18-19 Full Day Approved'!$B$2:$D$37,3,FALSE),0)</f>
        <v>0</v>
      </c>
      <c r="I153" s="70">
        <f t="shared" si="40"/>
        <v>0</v>
      </c>
      <c r="J153" s="71"/>
      <c r="K153" s="70">
        <f t="shared" si="58"/>
        <v>28</v>
      </c>
      <c r="L153" s="72">
        <f>VLOOKUP(A153,'[1]2018 ECARE Expansion Slots'!$A$1:$K$180,10,FALSE)</f>
        <v>0</v>
      </c>
      <c r="M153" s="73">
        <v>1</v>
      </c>
      <c r="N153" s="72">
        <f t="shared" si="41"/>
        <v>1</v>
      </c>
      <c r="O153" s="73"/>
      <c r="P153" s="73"/>
      <c r="Q153" s="72">
        <f t="shared" si="42"/>
        <v>1</v>
      </c>
      <c r="R153" s="74">
        <v>0</v>
      </c>
      <c r="S153" s="75">
        <v>20</v>
      </c>
      <c r="T153" s="74">
        <f t="shared" si="43"/>
        <v>20</v>
      </c>
      <c r="U153" s="75"/>
      <c r="V153" s="75"/>
      <c r="W153" s="74">
        <f t="shared" si="44"/>
        <v>20</v>
      </c>
      <c r="X153" s="74">
        <f t="shared" si="45"/>
        <v>10</v>
      </c>
      <c r="Y153" s="76">
        <f>VLOOKUP(A153,'[1]2018 ECARE Expansion Slots'!$A$1:$K$180,11,FALSE)</f>
        <v>21</v>
      </c>
      <c r="Z153" s="77">
        <v>0</v>
      </c>
      <c r="AA153" s="76">
        <f t="shared" si="46"/>
        <v>0</v>
      </c>
      <c r="AB153" s="77"/>
      <c r="AC153" s="77"/>
      <c r="AD153" s="76">
        <f t="shared" si="47"/>
        <v>0</v>
      </c>
      <c r="AE153" s="70">
        <f t="shared" si="48"/>
        <v>21</v>
      </c>
      <c r="AF153" s="78">
        <f t="shared" si="55"/>
        <v>29</v>
      </c>
      <c r="AG153" s="78">
        <f t="shared" si="49"/>
        <v>10</v>
      </c>
      <c r="AH153" s="78">
        <f t="shared" si="50"/>
        <v>0</v>
      </c>
      <c r="AI153" s="79"/>
      <c r="AJ153" s="80"/>
      <c r="AK153" s="81"/>
      <c r="AL153" s="81"/>
      <c r="AM153" s="81"/>
      <c r="AN153" s="82">
        <f t="shared" si="56"/>
        <v>29</v>
      </c>
      <c r="AO153" s="83">
        <f t="shared" si="57"/>
        <v>20</v>
      </c>
      <c r="AP153" s="83">
        <f t="shared" si="51"/>
        <v>0</v>
      </c>
      <c r="AQ153" s="84"/>
      <c r="AR153" s="85"/>
      <c r="AS153" s="86"/>
      <c r="AT153" s="83">
        <f t="shared" si="52"/>
        <v>0</v>
      </c>
      <c r="AU153" s="82">
        <f t="shared" si="53"/>
        <v>0</v>
      </c>
      <c r="AV153" s="87">
        <f t="shared" si="54"/>
        <v>0</v>
      </c>
    </row>
    <row r="154" spans="1:48">
      <c r="A154" s="103">
        <v>2780</v>
      </c>
      <c r="B154" s="43" t="s">
        <v>347</v>
      </c>
      <c r="C154" s="66" t="s">
        <v>343</v>
      </c>
      <c r="D154" s="67" t="s">
        <v>348</v>
      </c>
      <c r="E154" s="68">
        <v>18</v>
      </c>
      <c r="F154" s="69"/>
      <c r="G154" s="69"/>
      <c r="H154" s="69">
        <f>_xlfn.IFNA(VLOOKUP(A154,'[1]18-19 Full Day Approved'!$B$2:$D$37,3,FALSE),0)</f>
        <v>0</v>
      </c>
      <c r="I154" s="70">
        <f t="shared" si="40"/>
        <v>0</v>
      </c>
      <c r="J154" s="71"/>
      <c r="K154" s="70">
        <f t="shared" si="58"/>
        <v>18</v>
      </c>
      <c r="L154" s="89"/>
      <c r="M154" s="90"/>
      <c r="N154" s="89">
        <f t="shared" si="41"/>
        <v>0</v>
      </c>
      <c r="O154" s="90"/>
      <c r="P154" s="90"/>
      <c r="Q154" s="89">
        <f t="shared" si="42"/>
        <v>0</v>
      </c>
      <c r="R154" s="89"/>
      <c r="S154" s="90"/>
      <c r="T154" s="89">
        <f t="shared" si="43"/>
        <v>0</v>
      </c>
      <c r="U154" s="90"/>
      <c r="V154" s="90"/>
      <c r="W154" s="89">
        <f t="shared" si="44"/>
        <v>0</v>
      </c>
      <c r="X154" s="89">
        <f t="shared" si="45"/>
        <v>0</v>
      </c>
      <c r="Y154" s="89"/>
      <c r="Z154" s="90"/>
      <c r="AA154" s="89">
        <f t="shared" si="46"/>
        <v>0</v>
      </c>
      <c r="AB154" s="90"/>
      <c r="AC154" s="90"/>
      <c r="AD154" s="89">
        <f t="shared" si="47"/>
        <v>0</v>
      </c>
      <c r="AE154" s="70">
        <f t="shared" si="48"/>
        <v>0</v>
      </c>
      <c r="AF154" s="78">
        <f t="shared" si="55"/>
        <v>18</v>
      </c>
      <c r="AG154" s="78">
        <f t="shared" si="49"/>
        <v>0</v>
      </c>
      <c r="AH154" s="78">
        <f t="shared" si="50"/>
        <v>0</v>
      </c>
      <c r="AI154" s="79"/>
      <c r="AJ154" s="80"/>
      <c r="AK154" s="81"/>
      <c r="AL154" s="81"/>
      <c r="AM154" s="81"/>
      <c r="AN154" s="82">
        <f t="shared" si="56"/>
        <v>18</v>
      </c>
      <c r="AO154" s="83">
        <f t="shared" si="57"/>
        <v>0</v>
      </c>
      <c r="AP154" s="83">
        <f t="shared" si="51"/>
        <v>0</v>
      </c>
      <c r="AQ154" s="84"/>
      <c r="AR154" s="85"/>
      <c r="AS154" s="86"/>
      <c r="AT154" s="83">
        <f t="shared" si="52"/>
        <v>0</v>
      </c>
      <c r="AU154" s="82">
        <f t="shared" si="53"/>
        <v>0</v>
      </c>
      <c r="AV154" s="87">
        <f t="shared" si="54"/>
        <v>0</v>
      </c>
    </row>
    <row r="155" spans="1:48">
      <c r="A155" s="103">
        <v>2790</v>
      </c>
      <c r="B155" s="43" t="s">
        <v>349</v>
      </c>
      <c r="C155" s="66" t="s">
        <v>350</v>
      </c>
      <c r="D155" s="67" t="s">
        <v>351</v>
      </c>
      <c r="E155" s="68">
        <v>11</v>
      </c>
      <c r="F155" s="69"/>
      <c r="G155" s="69"/>
      <c r="H155" s="69">
        <f>_xlfn.IFNA(VLOOKUP(A155,'[1]18-19 Full Day Approved'!$B$2:$D$37,3,FALSE),0)</f>
        <v>5</v>
      </c>
      <c r="I155" s="70">
        <f t="shared" si="40"/>
        <v>10</v>
      </c>
      <c r="J155" s="71"/>
      <c r="K155" s="70">
        <f t="shared" si="58"/>
        <v>1</v>
      </c>
      <c r="L155" s="72">
        <f>VLOOKUP(A155,'[1]2018 ECARE Expansion Slots'!$A$1:$K$180,10,FALSE)</f>
        <v>4</v>
      </c>
      <c r="M155" s="73"/>
      <c r="N155" s="72">
        <f t="shared" si="41"/>
        <v>4</v>
      </c>
      <c r="O155" s="73"/>
      <c r="P155" s="73"/>
      <c r="Q155" s="72">
        <f t="shared" si="42"/>
        <v>4</v>
      </c>
      <c r="R155" s="89"/>
      <c r="S155" s="90"/>
      <c r="T155" s="89">
        <f t="shared" si="43"/>
        <v>0</v>
      </c>
      <c r="U155" s="90"/>
      <c r="V155" s="90"/>
      <c r="W155" s="89">
        <f t="shared" si="44"/>
        <v>0</v>
      </c>
      <c r="X155" s="89">
        <f t="shared" si="45"/>
        <v>0</v>
      </c>
      <c r="Y155" s="89"/>
      <c r="Z155" s="90"/>
      <c r="AA155" s="89">
        <f t="shared" si="46"/>
        <v>0</v>
      </c>
      <c r="AB155" s="90"/>
      <c r="AC155" s="90"/>
      <c r="AD155" s="89">
        <f t="shared" si="47"/>
        <v>0</v>
      </c>
      <c r="AE155" s="70">
        <f t="shared" si="48"/>
        <v>4</v>
      </c>
      <c r="AF155" s="78">
        <f t="shared" si="55"/>
        <v>5</v>
      </c>
      <c r="AG155" s="78">
        <f t="shared" si="49"/>
        <v>5</v>
      </c>
      <c r="AH155" s="78">
        <f t="shared" si="50"/>
        <v>0</v>
      </c>
      <c r="AI155" s="79"/>
      <c r="AJ155" s="80"/>
      <c r="AK155" s="81"/>
      <c r="AL155" s="81"/>
      <c r="AM155" s="81"/>
      <c r="AN155" s="82">
        <f t="shared" si="56"/>
        <v>5</v>
      </c>
      <c r="AO155" s="83">
        <f t="shared" si="57"/>
        <v>10</v>
      </c>
      <c r="AP155" s="83">
        <f t="shared" si="51"/>
        <v>0</v>
      </c>
      <c r="AQ155" s="84"/>
      <c r="AR155" s="85"/>
      <c r="AS155" s="86"/>
      <c r="AT155" s="83">
        <f t="shared" si="52"/>
        <v>0</v>
      </c>
      <c r="AU155" s="82">
        <f t="shared" si="53"/>
        <v>0</v>
      </c>
      <c r="AV155" s="87">
        <f t="shared" si="54"/>
        <v>0</v>
      </c>
    </row>
    <row r="156" spans="1:48">
      <c r="A156" s="103">
        <v>2800</v>
      </c>
      <c r="B156" s="43" t="s">
        <v>352</v>
      </c>
      <c r="C156" s="66" t="s">
        <v>350</v>
      </c>
      <c r="D156" s="67" t="s">
        <v>353</v>
      </c>
      <c r="E156" s="68">
        <v>13</v>
      </c>
      <c r="F156" s="69"/>
      <c r="G156" s="69"/>
      <c r="H156" s="69">
        <f>_xlfn.IFNA(VLOOKUP(A156,'[1]18-19 Full Day Approved'!$B$2:$D$37,3,FALSE),0)</f>
        <v>0</v>
      </c>
      <c r="I156" s="70">
        <f t="shared" si="40"/>
        <v>0</v>
      </c>
      <c r="J156" s="71"/>
      <c r="K156" s="70">
        <f t="shared" si="58"/>
        <v>13</v>
      </c>
      <c r="L156" s="72">
        <f>VLOOKUP(A156,'[1]2018 ECARE Expansion Slots'!$A$1:$K$180,10,FALSE)</f>
        <v>5</v>
      </c>
      <c r="M156" s="73"/>
      <c r="N156" s="72">
        <f t="shared" si="41"/>
        <v>5</v>
      </c>
      <c r="O156" s="73"/>
      <c r="P156" s="73"/>
      <c r="Q156" s="72">
        <f t="shared" si="42"/>
        <v>5</v>
      </c>
      <c r="R156" s="74">
        <v>0</v>
      </c>
      <c r="S156" s="75"/>
      <c r="T156" s="74">
        <f t="shared" si="43"/>
        <v>0</v>
      </c>
      <c r="U156" s="75"/>
      <c r="V156" s="75"/>
      <c r="W156" s="74">
        <f t="shared" si="44"/>
        <v>0</v>
      </c>
      <c r="X156" s="74">
        <f t="shared" si="45"/>
        <v>0</v>
      </c>
      <c r="Y156" s="76">
        <f>VLOOKUP(A156,'[1]2018 ECARE Expansion Slots'!$A$1:$K$180,11,FALSE)</f>
        <v>5</v>
      </c>
      <c r="Z156" s="77"/>
      <c r="AA156" s="76">
        <f t="shared" si="46"/>
        <v>5</v>
      </c>
      <c r="AB156" s="77"/>
      <c r="AC156" s="77"/>
      <c r="AD156" s="76">
        <f t="shared" si="47"/>
        <v>5</v>
      </c>
      <c r="AE156" s="70">
        <f t="shared" si="48"/>
        <v>10</v>
      </c>
      <c r="AF156" s="78">
        <f t="shared" si="55"/>
        <v>18</v>
      </c>
      <c r="AG156" s="78">
        <f t="shared" si="49"/>
        <v>0</v>
      </c>
      <c r="AH156" s="78">
        <f t="shared" si="50"/>
        <v>5</v>
      </c>
      <c r="AI156" s="79"/>
      <c r="AJ156" s="80"/>
      <c r="AK156" s="81"/>
      <c r="AL156" s="81"/>
      <c r="AM156" s="81"/>
      <c r="AN156" s="82">
        <f t="shared" si="56"/>
        <v>18</v>
      </c>
      <c r="AO156" s="83">
        <f t="shared" si="57"/>
        <v>0</v>
      </c>
      <c r="AP156" s="83">
        <f t="shared" si="51"/>
        <v>5</v>
      </c>
      <c r="AQ156" s="84"/>
      <c r="AR156" s="85"/>
      <c r="AS156" s="86"/>
      <c r="AT156" s="83">
        <f t="shared" si="52"/>
        <v>0</v>
      </c>
      <c r="AU156" s="82">
        <f t="shared" si="53"/>
        <v>0</v>
      </c>
      <c r="AV156" s="87">
        <f t="shared" si="54"/>
        <v>0</v>
      </c>
    </row>
    <row r="157" spans="1:48">
      <c r="A157" s="103">
        <v>2810</v>
      </c>
      <c r="B157" s="43" t="s">
        <v>354</v>
      </c>
      <c r="C157" s="66" t="s">
        <v>350</v>
      </c>
      <c r="D157" s="67" t="s">
        <v>355</v>
      </c>
      <c r="E157" s="68">
        <v>30</v>
      </c>
      <c r="F157" s="69"/>
      <c r="G157" s="69"/>
      <c r="H157" s="69">
        <f>_xlfn.IFNA(VLOOKUP(A157,'[1]18-19 Full Day Approved'!$B$2:$D$37,3,FALSE),0)</f>
        <v>0</v>
      </c>
      <c r="I157" s="70">
        <f t="shared" si="40"/>
        <v>0</v>
      </c>
      <c r="J157" s="71"/>
      <c r="K157" s="70">
        <f t="shared" si="58"/>
        <v>30</v>
      </c>
      <c r="L157" s="72">
        <f>VLOOKUP(A157,'[1]2018 ECARE Expansion Slots'!$A$1:$K$180,10,FALSE)</f>
        <v>11</v>
      </c>
      <c r="M157" s="73">
        <v>0</v>
      </c>
      <c r="N157" s="72">
        <f t="shared" si="41"/>
        <v>0</v>
      </c>
      <c r="O157" s="73"/>
      <c r="P157" s="73"/>
      <c r="Q157" s="72">
        <f t="shared" si="42"/>
        <v>0</v>
      </c>
      <c r="R157" s="74">
        <v>34</v>
      </c>
      <c r="S157" s="75">
        <v>47</v>
      </c>
      <c r="T157" s="74">
        <f t="shared" si="43"/>
        <v>47</v>
      </c>
      <c r="U157" s="75"/>
      <c r="V157" s="75"/>
      <c r="W157" s="74">
        <f t="shared" si="44"/>
        <v>47</v>
      </c>
      <c r="X157" s="74">
        <f t="shared" si="45"/>
        <v>23.5</v>
      </c>
      <c r="Y157" s="76">
        <f>VLOOKUP(A157,'[1]2018 ECARE Expansion Slots'!$A$1:$K$180,11,FALSE)</f>
        <v>30</v>
      </c>
      <c r="Z157" s="77">
        <v>28</v>
      </c>
      <c r="AA157" s="76">
        <f t="shared" si="46"/>
        <v>28</v>
      </c>
      <c r="AB157" s="77"/>
      <c r="AC157" s="77"/>
      <c r="AD157" s="76">
        <f t="shared" si="47"/>
        <v>28</v>
      </c>
      <c r="AE157" s="70">
        <f t="shared" si="48"/>
        <v>75</v>
      </c>
      <c r="AF157" s="78">
        <f t="shared" si="55"/>
        <v>30</v>
      </c>
      <c r="AG157" s="78">
        <f t="shared" si="49"/>
        <v>23.5</v>
      </c>
      <c r="AH157" s="78">
        <f t="shared" si="50"/>
        <v>28</v>
      </c>
      <c r="AI157" s="79"/>
      <c r="AJ157" s="80"/>
      <c r="AK157" s="81"/>
      <c r="AL157" s="81"/>
      <c r="AM157" s="81"/>
      <c r="AN157" s="82">
        <f t="shared" si="56"/>
        <v>30</v>
      </c>
      <c r="AO157" s="83">
        <f t="shared" si="57"/>
        <v>47</v>
      </c>
      <c r="AP157" s="83">
        <f t="shared" si="51"/>
        <v>28</v>
      </c>
      <c r="AQ157" s="84"/>
      <c r="AR157" s="85"/>
      <c r="AS157" s="86"/>
      <c r="AT157" s="83">
        <f t="shared" si="52"/>
        <v>0</v>
      </c>
      <c r="AU157" s="82">
        <f t="shared" si="53"/>
        <v>0</v>
      </c>
      <c r="AV157" s="87">
        <f t="shared" si="54"/>
        <v>0</v>
      </c>
    </row>
    <row r="158" spans="1:48">
      <c r="A158" s="103">
        <v>2820</v>
      </c>
      <c r="B158" s="43" t="s">
        <v>356</v>
      </c>
      <c r="C158" s="66" t="s">
        <v>357</v>
      </c>
      <c r="D158" s="67" t="s">
        <v>358</v>
      </c>
      <c r="E158" s="68">
        <v>7</v>
      </c>
      <c r="F158" s="69"/>
      <c r="G158" s="69"/>
      <c r="H158" s="69">
        <f>_xlfn.IFNA(VLOOKUP(A158,'[1]18-19 Full Day Approved'!$B$2:$D$37,3,FALSE),0)</f>
        <v>0</v>
      </c>
      <c r="I158" s="70">
        <f t="shared" si="40"/>
        <v>0</v>
      </c>
      <c r="J158" s="71"/>
      <c r="K158" s="70">
        <f t="shared" si="58"/>
        <v>7</v>
      </c>
      <c r="L158" s="89"/>
      <c r="M158" s="90"/>
      <c r="N158" s="89">
        <f t="shared" si="41"/>
        <v>0</v>
      </c>
      <c r="O158" s="90"/>
      <c r="P158" s="90"/>
      <c r="Q158" s="89">
        <f t="shared" si="42"/>
        <v>0</v>
      </c>
      <c r="R158" s="89"/>
      <c r="S158" s="90"/>
      <c r="T158" s="89">
        <f t="shared" si="43"/>
        <v>0</v>
      </c>
      <c r="U158" s="90"/>
      <c r="V158" s="90"/>
      <c r="W158" s="89">
        <f t="shared" si="44"/>
        <v>0</v>
      </c>
      <c r="X158" s="89">
        <f t="shared" si="45"/>
        <v>0</v>
      </c>
      <c r="Y158" s="89"/>
      <c r="Z158" s="90"/>
      <c r="AA158" s="89">
        <f t="shared" si="46"/>
        <v>0</v>
      </c>
      <c r="AB158" s="90"/>
      <c r="AC158" s="90"/>
      <c r="AD158" s="89">
        <f t="shared" si="47"/>
        <v>0</v>
      </c>
      <c r="AE158" s="70">
        <f t="shared" si="48"/>
        <v>0</v>
      </c>
      <c r="AF158" s="78">
        <f t="shared" si="55"/>
        <v>7</v>
      </c>
      <c r="AG158" s="78">
        <f t="shared" si="49"/>
        <v>0</v>
      </c>
      <c r="AH158" s="78">
        <f t="shared" si="50"/>
        <v>0</v>
      </c>
      <c r="AI158" s="79"/>
      <c r="AJ158" s="80"/>
      <c r="AK158" s="81"/>
      <c r="AL158" s="81"/>
      <c r="AM158" s="81"/>
      <c r="AN158" s="82">
        <f t="shared" si="56"/>
        <v>7</v>
      </c>
      <c r="AO158" s="83">
        <f t="shared" si="57"/>
        <v>0</v>
      </c>
      <c r="AP158" s="83">
        <f t="shared" si="51"/>
        <v>0</v>
      </c>
      <c r="AQ158" s="84"/>
      <c r="AR158" s="85"/>
      <c r="AS158" s="114"/>
      <c r="AT158" s="83">
        <f t="shared" si="52"/>
        <v>0</v>
      </c>
      <c r="AU158" s="82">
        <f t="shared" si="53"/>
        <v>0</v>
      </c>
      <c r="AV158" s="87">
        <f t="shared" si="54"/>
        <v>0</v>
      </c>
    </row>
    <row r="159" spans="1:48">
      <c r="A159" s="103">
        <v>2830</v>
      </c>
      <c r="B159" s="43" t="s">
        <v>359</v>
      </c>
      <c r="C159" s="66" t="s">
        <v>360</v>
      </c>
      <c r="D159" s="67" t="s">
        <v>361</v>
      </c>
      <c r="E159" s="68">
        <v>19</v>
      </c>
      <c r="F159" s="69"/>
      <c r="G159" s="69"/>
      <c r="H159" s="69">
        <f>_xlfn.IFNA(VLOOKUP(A159,'[1]18-19 Full Day Approved'!$B$2:$D$37,3,FALSE),0)</f>
        <v>0</v>
      </c>
      <c r="I159" s="70">
        <f t="shared" si="40"/>
        <v>0</v>
      </c>
      <c r="J159" s="71"/>
      <c r="K159" s="70">
        <f t="shared" si="58"/>
        <v>19</v>
      </c>
      <c r="L159" s="72">
        <f>VLOOKUP(A159,'[1]2018 ECARE Expansion Slots'!$A$1:$K$180,10,FALSE)</f>
        <v>0</v>
      </c>
      <c r="M159" s="73"/>
      <c r="N159" s="72">
        <f t="shared" si="41"/>
        <v>0</v>
      </c>
      <c r="O159" s="73"/>
      <c r="P159" s="73"/>
      <c r="Q159" s="72">
        <f t="shared" si="42"/>
        <v>0</v>
      </c>
      <c r="R159" s="74">
        <v>8</v>
      </c>
      <c r="S159" s="75"/>
      <c r="T159" s="74">
        <f t="shared" si="43"/>
        <v>8</v>
      </c>
      <c r="U159" s="75"/>
      <c r="V159" s="75"/>
      <c r="W159" s="74">
        <f t="shared" si="44"/>
        <v>8</v>
      </c>
      <c r="X159" s="74">
        <f t="shared" si="45"/>
        <v>4</v>
      </c>
      <c r="Y159" s="76">
        <f>VLOOKUP(A159,'[1]2018 ECARE Expansion Slots'!$A$1:$K$180,11,FALSE)</f>
        <v>10</v>
      </c>
      <c r="Z159" s="77"/>
      <c r="AA159" s="76">
        <f t="shared" si="46"/>
        <v>10</v>
      </c>
      <c r="AB159" s="77"/>
      <c r="AC159" s="77"/>
      <c r="AD159" s="76">
        <f t="shared" si="47"/>
        <v>10</v>
      </c>
      <c r="AE159" s="70">
        <f t="shared" si="48"/>
        <v>18</v>
      </c>
      <c r="AF159" s="78">
        <f t="shared" si="55"/>
        <v>19</v>
      </c>
      <c r="AG159" s="78">
        <f t="shared" si="49"/>
        <v>4</v>
      </c>
      <c r="AH159" s="78">
        <f t="shared" si="50"/>
        <v>10</v>
      </c>
      <c r="AI159" s="79"/>
      <c r="AJ159" s="80"/>
      <c r="AK159" s="81"/>
      <c r="AL159" s="81"/>
      <c r="AM159" s="81"/>
      <c r="AN159" s="82">
        <f t="shared" si="56"/>
        <v>19</v>
      </c>
      <c r="AO159" s="83">
        <f t="shared" si="57"/>
        <v>8</v>
      </c>
      <c r="AP159" s="83">
        <f t="shared" si="51"/>
        <v>10</v>
      </c>
      <c r="AQ159" s="84"/>
      <c r="AR159" s="85"/>
      <c r="AS159" s="86"/>
      <c r="AT159" s="83">
        <f t="shared" si="52"/>
        <v>0</v>
      </c>
      <c r="AU159" s="82">
        <f t="shared" si="53"/>
        <v>0</v>
      </c>
      <c r="AV159" s="87">
        <f t="shared" si="54"/>
        <v>0</v>
      </c>
    </row>
    <row r="160" spans="1:48" ht="14.25" customHeight="1">
      <c r="A160" s="103">
        <v>2840</v>
      </c>
      <c r="B160" s="43" t="s">
        <v>362</v>
      </c>
      <c r="C160" s="66" t="s">
        <v>360</v>
      </c>
      <c r="D160" s="67" t="s">
        <v>363</v>
      </c>
      <c r="E160" s="68">
        <v>20</v>
      </c>
      <c r="F160" s="69"/>
      <c r="G160" s="69"/>
      <c r="H160" s="69">
        <f>_xlfn.IFNA(VLOOKUP(A160,'[1]18-19 Full Day Approved'!$B$2:$D$37,3,FALSE),0)</f>
        <v>0</v>
      </c>
      <c r="I160" s="70">
        <f t="shared" si="40"/>
        <v>0</v>
      </c>
      <c r="J160" s="71"/>
      <c r="K160" s="70">
        <f t="shared" si="58"/>
        <v>20</v>
      </c>
      <c r="L160" s="89"/>
      <c r="M160" s="90"/>
      <c r="N160" s="89">
        <f t="shared" si="41"/>
        <v>0</v>
      </c>
      <c r="O160" s="90"/>
      <c r="P160" s="90"/>
      <c r="Q160" s="89">
        <f t="shared" si="42"/>
        <v>0</v>
      </c>
      <c r="R160" s="89"/>
      <c r="S160" s="90"/>
      <c r="T160" s="89">
        <f t="shared" si="43"/>
        <v>0</v>
      </c>
      <c r="U160" s="90"/>
      <c r="V160" s="90"/>
      <c r="W160" s="89">
        <f t="shared" si="44"/>
        <v>0</v>
      </c>
      <c r="X160" s="89">
        <f t="shared" si="45"/>
        <v>0</v>
      </c>
      <c r="Y160" s="89"/>
      <c r="Z160" s="90"/>
      <c r="AA160" s="89">
        <f t="shared" si="46"/>
        <v>0</v>
      </c>
      <c r="AB160" s="90"/>
      <c r="AC160" s="90"/>
      <c r="AD160" s="89">
        <f t="shared" si="47"/>
        <v>0</v>
      </c>
      <c r="AE160" s="70">
        <f t="shared" si="48"/>
        <v>0</v>
      </c>
      <c r="AF160" s="78">
        <f t="shared" si="55"/>
        <v>20</v>
      </c>
      <c r="AG160" s="78">
        <f t="shared" si="49"/>
        <v>0</v>
      </c>
      <c r="AH160" s="78">
        <f t="shared" si="50"/>
        <v>0</v>
      </c>
      <c r="AI160" s="79"/>
      <c r="AJ160" s="80"/>
      <c r="AK160" s="81"/>
      <c r="AL160" s="81"/>
      <c r="AM160" s="81"/>
      <c r="AN160" s="82">
        <f t="shared" si="56"/>
        <v>20</v>
      </c>
      <c r="AO160" s="83">
        <f t="shared" si="57"/>
        <v>0</v>
      </c>
      <c r="AP160" s="83">
        <f t="shared" si="51"/>
        <v>0</v>
      </c>
      <c r="AQ160" s="84"/>
      <c r="AR160" s="85"/>
      <c r="AS160" s="86"/>
      <c r="AT160" s="83">
        <f t="shared" si="52"/>
        <v>0</v>
      </c>
      <c r="AU160" s="82">
        <f t="shared" si="53"/>
        <v>0</v>
      </c>
      <c r="AV160" s="87">
        <f t="shared" si="54"/>
        <v>0</v>
      </c>
    </row>
    <row r="161" spans="1:48">
      <c r="A161" s="103">
        <v>2862</v>
      </c>
      <c r="B161" s="43" t="s">
        <v>364</v>
      </c>
      <c r="C161" s="66" t="s">
        <v>365</v>
      </c>
      <c r="D161" s="67" t="s">
        <v>366</v>
      </c>
      <c r="E161" s="68">
        <v>15</v>
      </c>
      <c r="F161" s="69"/>
      <c r="G161" s="69"/>
      <c r="H161" s="69">
        <f>_xlfn.IFNA(VLOOKUP(A161,'[1]18-19 Full Day Approved'!$B$2:$D$37,3,FALSE),0)</f>
        <v>0</v>
      </c>
      <c r="I161" s="70">
        <f t="shared" si="40"/>
        <v>0</v>
      </c>
      <c r="J161" s="71"/>
      <c r="K161" s="70">
        <f t="shared" si="58"/>
        <v>15</v>
      </c>
      <c r="L161" s="89"/>
      <c r="M161" s="90"/>
      <c r="N161" s="89">
        <f t="shared" si="41"/>
        <v>0</v>
      </c>
      <c r="O161" s="90"/>
      <c r="P161" s="90"/>
      <c r="Q161" s="89">
        <f t="shared" si="42"/>
        <v>0</v>
      </c>
      <c r="R161" s="89"/>
      <c r="S161" s="90"/>
      <c r="T161" s="89">
        <f t="shared" si="43"/>
        <v>0</v>
      </c>
      <c r="U161" s="90"/>
      <c r="V161" s="90"/>
      <c r="W161" s="89">
        <f t="shared" si="44"/>
        <v>0</v>
      </c>
      <c r="X161" s="89">
        <f t="shared" si="45"/>
        <v>0</v>
      </c>
      <c r="Y161" s="89"/>
      <c r="Z161" s="90"/>
      <c r="AA161" s="89">
        <f t="shared" si="46"/>
        <v>0</v>
      </c>
      <c r="AB161" s="90"/>
      <c r="AC161" s="90"/>
      <c r="AD161" s="89">
        <f t="shared" si="47"/>
        <v>0</v>
      </c>
      <c r="AE161" s="70">
        <f t="shared" si="48"/>
        <v>0</v>
      </c>
      <c r="AF161" s="78">
        <f t="shared" si="55"/>
        <v>15</v>
      </c>
      <c r="AG161" s="78">
        <f t="shared" si="49"/>
        <v>0</v>
      </c>
      <c r="AH161" s="78">
        <f t="shared" si="50"/>
        <v>0</v>
      </c>
      <c r="AI161" s="79"/>
      <c r="AJ161" s="80"/>
      <c r="AK161" s="81"/>
      <c r="AL161" s="81"/>
      <c r="AM161" s="81"/>
      <c r="AN161" s="82">
        <f t="shared" si="56"/>
        <v>15</v>
      </c>
      <c r="AO161" s="83">
        <f t="shared" si="57"/>
        <v>0</v>
      </c>
      <c r="AP161" s="83">
        <f t="shared" si="51"/>
        <v>0</v>
      </c>
      <c r="AQ161" s="84"/>
      <c r="AR161" s="85"/>
      <c r="AS161" s="86"/>
      <c r="AT161" s="83">
        <f t="shared" si="52"/>
        <v>0</v>
      </c>
      <c r="AU161" s="82">
        <f t="shared" si="53"/>
        <v>0</v>
      </c>
      <c r="AV161" s="87">
        <f t="shared" si="54"/>
        <v>0</v>
      </c>
    </row>
    <row r="162" spans="1:48">
      <c r="A162" s="103">
        <v>2865</v>
      </c>
      <c r="B162" s="43" t="s">
        <v>367</v>
      </c>
      <c r="C162" s="66" t="s">
        <v>365</v>
      </c>
      <c r="D162" s="67" t="s">
        <v>368</v>
      </c>
      <c r="E162" s="68">
        <v>10</v>
      </c>
      <c r="F162" s="69"/>
      <c r="G162" s="69"/>
      <c r="H162" s="69">
        <f>_xlfn.IFNA(VLOOKUP(A162,'[1]18-19 Full Day Approved'!$B$2:$D$37,3,FALSE),0)</f>
        <v>0</v>
      </c>
      <c r="I162" s="70">
        <f t="shared" si="40"/>
        <v>0</v>
      </c>
      <c r="J162" s="71"/>
      <c r="K162" s="70">
        <f t="shared" si="58"/>
        <v>10</v>
      </c>
      <c r="L162" s="72">
        <f>VLOOKUP(A162,'[1]2018 ECARE Expansion Slots'!$A$1:$K$180,10,FALSE)</f>
        <v>0</v>
      </c>
      <c r="M162" s="73"/>
      <c r="N162" s="72">
        <f t="shared" si="41"/>
        <v>0</v>
      </c>
      <c r="O162" s="73"/>
      <c r="P162" s="73"/>
      <c r="Q162" s="72">
        <f t="shared" si="42"/>
        <v>0</v>
      </c>
      <c r="R162" s="74">
        <v>0</v>
      </c>
      <c r="S162" s="75"/>
      <c r="T162" s="74">
        <f t="shared" si="43"/>
        <v>0</v>
      </c>
      <c r="U162" s="75"/>
      <c r="V162" s="75"/>
      <c r="W162" s="74">
        <f t="shared" si="44"/>
        <v>0</v>
      </c>
      <c r="X162" s="74">
        <f t="shared" si="45"/>
        <v>0</v>
      </c>
      <c r="Y162" s="76">
        <f>VLOOKUP(A162,'[1]2018 ECARE Expansion Slots'!$A$1:$K$180,11,FALSE)</f>
        <v>2</v>
      </c>
      <c r="Z162" s="77"/>
      <c r="AA162" s="76">
        <f t="shared" si="46"/>
        <v>2</v>
      </c>
      <c r="AB162" s="77"/>
      <c r="AC162" s="77"/>
      <c r="AD162" s="76">
        <f t="shared" si="47"/>
        <v>2</v>
      </c>
      <c r="AE162" s="70">
        <f t="shared" si="48"/>
        <v>2</v>
      </c>
      <c r="AF162" s="78">
        <f t="shared" si="55"/>
        <v>10</v>
      </c>
      <c r="AG162" s="78">
        <f t="shared" si="49"/>
        <v>0</v>
      </c>
      <c r="AH162" s="78">
        <f t="shared" si="50"/>
        <v>2</v>
      </c>
      <c r="AI162" s="79"/>
      <c r="AJ162" s="80"/>
      <c r="AK162" s="81"/>
      <c r="AL162" s="81"/>
      <c r="AM162" s="81"/>
      <c r="AN162" s="82">
        <f t="shared" si="56"/>
        <v>10</v>
      </c>
      <c r="AO162" s="83">
        <f t="shared" si="57"/>
        <v>0</v>
      </c>
      <c r="AP162" s="83">
        <f t="shared" si="51"/>
        <v>2</v>
      </c>
      <c r="AQ162" s="84"/>
      <c r="AR162" s="85"/>
      <c r="AS162" s="86"/>
      <c r="AT162" s="83">
        <f t="shared" si="52"/>
        <v>0</v>
      </c>
      <c r="AU162" s="82">
        <f t="shared" si="53"/>
        <v>0</v>
      </c>
      <c r="AV162" s="87">
        <f t="shared" si="54"/>
        <v>0</v>
      </c>
    </row>
    <row r="163" spans="1:48">
      <c r="A163" s="103">
        <v>3000</v>
      </c>
      <c r="B163" s="43" t="s">
        <v>369</v>
      </c>
      <c r="C163" s="66" t="s">
        <v>370</v>
      </c>
      <c r="D163" s="91" t="s">
        <v>371</v>
      </c>
      <c r="E163" s="68">
        <v>95</v>
      </c>
      <c r="F163" s="69"/>
      <c r="G163" s="69"/>
      <c r="H163" s="69">
        <f>_xlfn.IFNA(VLOOKUP(A163,'[1]18-19 Full Day Approved'!$B$2:$D$37,3,FALSE),0)</f>
        <v>11</v>
      </c>
      <c r="I163" s="70">
        <f t="shared" si="40"/>
        <v>22</v>
      </c>
      <c r="J163" s="71"/>
      <c r="K163" s="70">
        <f t="shared" si="58"/>
        <v>73</v>
      </c>
      <c r="L163" s="72">
        <f>VLOOKUP(A163,'[1]2018 ECARE Expansion Slots'!$A$1:$K$180,10,FALSE)</f>
        <v>0</v>
      </c>
      <c r="M163" s="73"/>
      <c r="N163" s="72">
        <f t="shared" si="41"/>
        <v>0</v>
      </c>
      <c r="O163" s="73"/>
      <c r="P163" s="73"/>
      <c r="Q163" s="72">
        <f t="shared" si="42"/>
        <v>0</v>
      </c>
      <c r="R163" s="74">
        <v>20</v>
      </c>
      <c r="S163" s="75"/>
      <c r="T163" s="74">
        <f t="shared" si="43"/>
        <v>20</v>
      </c>
      <c r="U163" s="75"/>
      <c r="V163" s="75"/>
      <c r="W163" s="74">
        <f t="shared" si="44"/>
        <v>20</v>
      </c>
      <c r="X163" s="74">
        <f t="shared" si="45"/>
        <v>10</v>
      </c>
      <c r="Y163" s="76">
        <f>VLOOKUP(A163,'[1]2018 ECARE Expansion Slots'!$A$1:$K$180,11,FALSE)</f>
        <v>0</v>
      </c>
      <c r="Z163" s="77"/>
      <c r="AA163" s="76">
        <f t="shared" si="46"/>
        <v>0</v>
      </c>
      <c r="AB163" s="77"/>
      <c r="AC163" s="77"/>
      <c r="AD163" s="76">
        <f t="shared" si="47"/>
        <v>0</v>
      </c>
      <c r="AE163" s="70">
        <f t="shared" si="48"/>
        <v>20</v>
      </c>
      <c r="AF163" s="78">
        <f t="shared" si="55"/>
        <v>73</v>
      </c>
      <c r="AG163" s="78">
        <f t="shared" si="49"/>
        <v>21</v>
      </c>
      <c r="AH163" s="78">
        <f t="shared" si="50"/>
        <v>0</v>
      </c>
      <c r="AI163" s="79"/>
      <c r="AJ163" s="80"/>
      <c r="AK163" s="81"/>
      <c r="AL163" s="81"/>
      <c r="AM163" s="81"/>
      <c r="AN163" s="82">
        <f t="shared" si="56"/>
        <v>73</v>
      </c>
      <c r="AO163" s="83">
        <f t="shared" si="57"/>
        <v>42</v>
      </c>
      <c r="AP163" s="83">
        <f t="shared" si="51"/>
        <v>0</v>
      </c>
      <c r="AQ163" s="84"/>
      <c r="AR163" s="85"/>
      <c r="AS163" s="86"/>
      <c r="AT163" s="83">
        <f t="shared" si="52"/>
        <v>0</v>
      </c>
      <c r="AU163" s="82">
        <f t="shared" si="53"/>
        <v>0</v>
      </c>
      <c r="AV163" s="87">
        <f t="shared" si="54"/>
        <v>0</v>
      </c>
    </row>
    <row r="164" spans="1:48">
      <c r="A164" s="103">
        <v>3010</v>
      </c>
      <c r="B164" s="43" t="s">
        <v>372</v>
      </c>
      <c r="C164" s="66" t="s">
        <v>373</v>
      </c>
      <c r="D164" s="67" t="s">
        <v>374</v>
      </c>
      <c r="E164" s="68">
        <v>22</v>
      </c>
      <c r="F164" s="69"/>
      <c r="G164" s="69"/>
      <c r="H164" s="69">
        <f>_xlfn.IFNA(VLOOKUP(A164,'[1]18-19 Full Day Approved'!$B$2:$D$37,3,FALSE),0)</f>
        <v>0</v>
      </c>
      <c r="I164" s="70">
        <f t="shared" si="40"/>
        <v>0</v>
      </c>
      <c r="J164" s="71"/>
      <c r="K164" s="70">
        <f t="shared" si="58"/>
        <v>22</v>
      </c>
      <c r="L164" s="72">
        <f>VLOOKUP(A164,'[1]2018 ECARE Expansion Slots'!$A$1:$K$180,10,FALSE)</f>
        <v>0</v>
      </c>
      <c r="M164" s="73"/>
      <c r="N164" s="72">
        <f t="shared" si="41"/>
        <v>0</v>
      </c>
      <c r="O164" s="73"/>
      <c r="P164" s="73"/>
      <c r="Q164" s="72">
        <f t="shared" si="42"/>
        <v>0</v>
      </c>
      <c r="R164" s="74">
        <v>0</v>
      </c>
      <c r="S164" s="75"/>
      <c r="T164" s="74">
        <f t="shared" si="43"/>
        <v>0</v>
      </c>
      <c r="U164" s="75"/>
      <c r="V164" s="75"/>
      <c r="W164" s="74">
        <f t="shared" si="44"/>
        <v>0</v>
      </c>
      <c r="X164" s="74">
        <f t="shared" si="45"/>
        <v>0</v>
      </c>
      <c r="Y164" s="76">
        <f>VLOOKUP(A164,'[1]2018 ECARE Expansion Slots'!$A$1:$K$180,11,FALSE)</f>
        <v>15</v>
      </c>
      <c r="Z164" s="77"/>
      <c r="AA164" s="76">
        <f t="shared" si="46"/>
        <v>15</v>
      </c>
      <c r="AB164" s="77"/>
      <c r="AC164" s="77"/>
      <c r="AD164" s="76">
        <f t="shared" si="47"/>
        <v>15</v>
      </c>
      <c r="AE164" s="70">
        <f t="shared" si="48"/>
        <v>15</v>
      </c>
      <c r="AF164" s="78">
        <f t="shared" si="55"/>
        <v>22</v>
      </c>
      <c r="AG164" s="78">
        <f t="shared" si="49"/>
        <v>0</v>
      </c>
      <c r="AH164" s="78">
        <f t="shared" si="50"/>
        <v>15</v>
      </c>
      <c r="AI164" s="79"/>
      <c r="AJ164" s="80"/>
      <c r="AK164" s="81"/>
      <c r="AL164" s="81"/>
      <c r="AM164" s="81"/>
      <c r="AN164" s="82">
        <f t="shared" si="56"/>
        <v>22</v>
      </c>
      <c r="AO164" s="83">
        <f t="shared" si="57"/>
        <v>0</v>
      </c>
      <c r="AP164" s="83">
        <f t="shared" si="51"/>
        <v>15</v>
      </c>
      <c r="AQ164" s="84"/>
      <c r="AR164" s="85"/>
      <c r="AS164" s="92"/>
      <c r="AT164" s="83">
        <f t="shared" si="52"/>
        <v>0</v>
      </c>
      <c r="AU164" s="82">
        <f t="shared" si="53"/>
        <v>0</v>
      </c>
      <c r="AV164" s="87">
        <f t="shared" si="54"/>
        <v>0</v>
      </c>
    </row>
    <row r="165" spans="1:48">
      <c r="A165" s="103">
        <v>3020</v>
      </c>
      <c r="B165" s="43" t="s">
        <v>375</v>
      </c>
      <c r="C165" s="66" t="s">
        <v>373</v>
      </c>
      <c r="D165" s="67" t="s">
        <v>376</v>
      </c>
      <c r="E165" s="68">
        <v>60</v>
      </c>
      <c r="F165" s="69"/>
      <c r="G165" s="69"/>
      <c r="H165" s="69">
        <f>_xlfn.IFNA(VLOOKUP(A165,'[1]18-19 Full Day Approved'!$B$2:$D$37,3,FALSE),0)</f>
        <v>0</v>
      </c>
      <c r="I165" s="70">
        <f t="shared" si="40"/>
        <v>0</v>
      </c>
      <c r="J165" s="71"/>
      <c r="K165" s="70">
        <f t="shared" si="58"/>
        <v>60</v>
      </c>
      <c r="L165" s="72">
        <f>VLOOKUP(A165,'[1]2018 ECARE Expansion Slots'!$A$1:$K$180,10,FALSE)</f>
        <v>0</v>
      </c>
      <c r="M165" s="73"/>
      <c r="N165" s="72">
        <f t="shared" si="41"/>
        <v>0</v>
      </c>
      <c r="O165" s="73"/>
      <c r="P165" s="73"/>
      <c r="Q165" s="72">
        <f t="shared" si="42"/>
        <v>0</v>
      </c>
      <c r="R165" s="74">
        <v>0</v>
      </c>
      <c r="S165" s="75"/>
      <c r="T165" s="74">
        <f t="shared" si="43"/>
        <v>0</v>
      </c>
      <c r="U165" s="75"/>
      <c r="V165" s="75"/>
      <c r="W165" s="74">
        <f t="shared" si="44"/>
        <v>0</v>
      </c>
      <c r="X165" s="74">
        <f t="shared" si="45"/>
        <v>0</v>
      </c>
      <c r="Y165" s="76">
        <f>VLOOKUP(A165,'[1]2018 ECARE Expansion Slots'!$A$1:$K$180,11,FALSE)</f>
        <v>4</v>
      </c>
      <c r="Z165" s="77"/>
      <c r="AA165" s="76">
        <f t="shared" si="46"/>
        <v>4</v>
      </c>
      <c r="AB165" s="77"/>
      <c r="AC165" s="77"/>
      <c r="AD165" s="76">
        <f t="shared" si="47"/>
        <v>4</v>
      </c>
      <c r="AE165" s="70">
        <f t="shared" si="48"/>
        <v>4</v>
      </c>
      <c r="AF165" s="78">
        <f t="shared" si="55"/>
        <v>60</v>
      </c>
      <c r="AG165" s="78">
        <f t="shared" si="49"/>
        <v>0</v>
      </c>
      <c r="AH165" s="78">
        <f t="shared" si="50"/>
        <v>4</v>
      </c>
      <c r="AI165" s="79"/>
      <c r="AJ165" s="80"/>
      <c r="AK165" s="81"/>
      <c r="AL165" s="81"/>
      <c r="AM165" s="81"/>
      <c r="AN165" s="82">
        <f t="shared" si="56"/>
        <v>60</v>
      </c>
      <c r="AO165" s="83">
        <f t="shared" si="57"/>
        <v>0</v>
      </c>
      <c r="AP165" s="83">
        <f t="shared" si="51"/>
        <v>4</v>
      </c>
      <c r="AQ165" s="84"/>
      <c r="AR165" s="85"/>
      <c r="AS165" s="86"/>
      <c r="AT165" s="83">
        <f t="shared" si="52"/>
        <v>0</v>
      </c>
      <c r="AU165" s="82">
        <f t="shared" si="53"/>
        <v>0</v>
      </c>
      <c r="AV165" s="87">
        <f t="shared" si="54"/>
        <v>0</v>
      </c>
    </row>
    <row r="166" spans="1:48">
      <c r="A166" s="103">
        <v>3030</v>
      </c>
      <c r="B166" s="43" t="s">
        <v>377</v>
      </c>
      <c r="C166" s="66" t="s">
        <v>378</v>
      </c>
      <c r="D166" s="67" t="s">
        <v>379</v>
      </c>
      <c r="E166" s="68">
        <v>9</v>
      </c>
      <c r="F166" s="69"/>
      <c r="G166" s="69"/>
      <c r="H166" s="69">
        <f>_xlfn.IFNA(VLOOKUP(A166,'[1]18-19 Full Day Approved'!$B$2:$D$37,3,FALSE),0)</f>
        <v>0</v>
      </c>
      <c r="I166" s="70">
        <f t="shared" si="40"/>
        <v>0</v>
      </c>
      <c r="J166" s="71"/>
      <c r="K166" s="70">
        <f t="shared" si="58"/>
        <v>9</v>
      </c>
      <c r="L166" s="89"/>
      <c r="M166" s="90"/>
      <c r="N166" s="89">
        <f t="shared" si="41"/>
        <v>0</v>
      </c>
      <c r="O166" s="90"/>
      <c r="P166" s="90"/>
      <c r="Q166" s="89">
        <f t="shared" si="42"/>
        <v>0</v>
      </c>
      <c r="R166" s="89"/>
      <c r="S166" s="90"/>
      <c r="T166" s="89">
        <f t="shared" si="43"/>
        <v>0</v>
      </c>
      <c r="U166" s="90"/>
      <c r="V166" s="90"/>
      <c r="W166" s="89">
        <f t="shared" si="44"/>
        <v>0</v>
      </c>
      <c r="X166" s="89">
        <f t="shared" si="45"/>
        <v>0</v>
      </c>
      <c r="Y166" s="89"/>
      <c r="Z166" s="90"/>
      <c r="AA166" s="89">
        <f t="shared" si="46"/>
        <v>0</v>
      </c>
      <c r="AB166" s="90"/>
      <c r="AC166" s="90"/>
      <c r="AD166" s="89">
        <f t="shared" si="47"/>
        <v>0</v>
      </c>
      <c r="AE166" s="70">
        <f t="shared" si="48"/>
        <v>0</v>
      </c>
      <c r="AF166" s="78">
        <f t="shared" si="55"/>
        <v>9</v>
      </c>
      <c r="AG166" s="78">
        <f t="shared" si="49"/>
        <v>0</v>
      </c>
      <c r="AH166" s="78">
        <f t="shared" si="50"/>
        <v>0</v>
      </c>
      <c r="AI166" s="79"/>
      <c r="AJ166" s="80"/>
      <c r="AK166" s="81"/>
      <c r="AL166" s="81"/>
      <c r="AM166" s="81"/>
      <c r="AN166" s="82">
        <f t="shared" si="56"/>
        <v>9</v>
      </c>
      <c r="AO166" s="83">
        <f t="shared" si="57"/>
        <v>0</v>
      </c>
      <c r="AP166" s="83">
        <f t="shared" si="51"/>
        <v>0</v>
      </c>
      <c r="AQ166" s="84"/>
      <c r="AR166" s="85"/>
      <c r="AS166" s="86"/>
      <c r="AT166" s="83">
        <f t="shared" si="52"/>
        <v>0</v>
      </c>
      <c r="AU166" s="82">
        <f t="shared" si="53"/>
        <v>0</v>
      </c>
      <c r="AV166" s="87">
        <f t="shared" si="54"/>
        <v>0</v>
      </c>
    </row>
    <row r="167" spans="1:48">
      <c r="A167" s="103">
        <v>3040</v>
      </c>
      <c r="B167" s="43" t="s">
        <v>380</v>
      </c>
      <c r="C167" s="66" t="s">
        <v>378</v>
      </c>
      <c r="D167" s="67" t="s">
        <v>381</v>
      </c>
      <c r="E167" s="68">
        <v>2</v>
      </c>
      <c r="F167" s="69"/>
      <c r="G167" s="69"/>
      <c r="H167" s="69">
        <f>_xlfn.IFNA(VLOOKUP(A167,'[1]18-19 Full Day Approved'!$B$2:$D$37,3,FALSE),0)</f>
        <v>1</v>
      </c>
      <c r="I167" s="70">
        <f t="shared" si="40"/>
        <v>2</v>
      </c>
      <c r="J167" s="71"/>
      <c r="K167" s="70">
        <f t="shared" si="58"/>
        <v>0</v>
      </c>
      <c r="L167" s="72">
        <f>VLOOKUP(A167,'[1]2018 ECARE Expansion Slots'!$A$1:$K$180,10,FALSE)</f>
        <v>0</v>
      </c>
      <c r="M167" s="73"/>
      <c r="N167" s="72">
        <f t="shared" si="41"/>
        <v>0</v>
      </c>
      <c r="O167" s="73"/>
      <c r="P167" s="73"/>
      <c r="Q167" s="72">
        <f t="shared" si="42"/>
        <v>0</v>
      </c>
      <c r="R167" s="74">
        <v>3</v>
      </c>
      <c r="S167" s="75"/>
      <c r="T167" s="74">
        <f t="shared" si="43"/>
        <v>3</v>
      </c>
      <c r="U167" s="75"/>
      <c r="V167" s="75"/>
      <c r="W167" s="74">
        <f t="shared" si="44"/>
        <v>3</v>
      </c>
      <c r="X167" s="74">
        <f t="shared" si="45"/>
        <v>1.5</v>
      </c>
      <c r="Y167" s="76">
        <f>VLOOKUP(A167,'[1]2018 ECARE Expansion Slots'!$A$1:$K$180,11,FALSE)</f>
        <v>3</v>
      </c>
      <c r="Z167" s="77"/>
      <c r="AA167" s="76">
        <f t="shared" si="46"/>
        <v>3</v>
      </c>
      <c r="AB167" s="77"/>
      <c r="AC167" s="77"/>
      <c r="AD167" s="76">
        <f t="shared" si="47"/>
        <v>3</v>
      </c>
      <c r="AE167" s="70">
        <f t="shared" si="48"/>
        <v>6</v>
      </c>
      <c r="AF167" s="78">
        <f t="shared" si="55"/>
        <v>0</v>
      </c>
      <c r="AG167" s="78">
        <f t="shared" si="49"/>
        <v>2.5</v>
      </c>
      <c r="AH167" s="78">
        <f t="shared" si="50"/>
        <v>3</v>
      </c>
      <c r="AI167" s="79"/>
      <c r="AJ167" s="80"/>
      <c r="AK167" s="81"/>
      <c r="AL167" s="81"/>
      <c r="AM167" s="81"/>
      <c r="AN167" s="82">
        <f t="shared" si="56"/>
        <v>0</v>
      </c>
      <c r="AO167" s="83">
        <f t="shared" si="57"/>
        <v>5</v>
      </c>
      <c r="AP167" s="83">
        <f t="shared" si="51"/>
        <v>3</v>
      </c>
      <c r="AQ167" s="84"/>
      <c r="AR167" s="85"/>
      <c r="AS167" s="86"/>
      <c r="AT167" s="83">
        <f t="shared" si="52"/>
        <v>0</v>
      </c>
      <c r="AU167" s="82">
        <f t="shared" si="53"/>
        <v>0</v>
      </c>
      <c r="AV167" s="87">
        <f t="shared" si="54"/>
        <v>0</v>
      </c>
    </row>
    <row r="168" spans="1:48">
      <c r="A168" s="103">
        <v>3050</v>
      </c>
      <c r="B168" s="43" t="s">
        <v>382</v>
      </c>
      <c r="C168" s="66" t="s">
        <v>378</v>
      </c>
      <c r="D168" s="67" t="s">
        <v>383</v>
      </c>
      <c r="E168" s="68">
        <v>14</v>
      </c>
      <c r="F168" s="69"/>
      <c r="G168" s="69"/>
      <c r="H168" s="69">
        <f>_xlfn.IFNA(VLOOKUP(A168,'[1]18-19 Full Day Approved'!$B$2:$D$37,3,FALSE),0)</f>
        <v>0</v>
      </c>
      <c r="I168" s="70">
        <f t="shared" si="40"/>
        <v>0</v>
      </c>
      <c r="J168" s="71"/>
      <c r="K168" s="70">
        <f t="shared" si="58"/>
        <v>14</v>
      </c>
      <c r="L168" s="72">
        <f>VLOOKUP(A168,'[1]2018 ECARE Expansion Slots'!$A$1:$K$180,10,FALSE)</f>
        <v>0</v>
      </c>
      <c r="M168" s="73"/>
      <c r="N168" s="72">
        <f t="shared" si="41"/>
        <v>0</v>
      </c>
      <c r="O168" s="73"/>
      <c r="P168" s="73"/>
      <c r="Q168" s="72">
        <f t="shared" si="42"/>
        <v>0</v>
      </c>
      <c r="R168" s="74">
        <v>0</v>
      </c>
      <c r="S168" s="75"/>
      <c r="T168" s="74">
        <f t="shared" si="43"/>
        <v>0</v>
      </c>
      <c r="U168" s="75"/>
      <c r="V168" s="75"/>
      <c r="W168" s="74">
        <f t="shared" si="44"/>
        <v>0</v>
      </c>
      <c r="X168" s="74">
        <f t="shared" si="45"/>
        <v>0</v>
      </c>
      <c r="Y168" s="76">
        <f>VLOOKUP(A168,'[1]2018 ECARE Expansion Slots'!$A$1:$K$180,11,FALSE)</f>
        <v>4</v>
      </c>
      <c r="Z168" s="77"/>
      <c r="AA168" s="76">
        <f t="shared" si="46"/>
        <v>4</v>
      </c>
      <c r="AB168" s="77"/>
      <c r="AC168" s="77"/>
      <c r="AD168" s="76">
        <f t="shared" si="47"/>
        <v>4</v>
      </c>
      <c r="AE168" s="70">
        <f t="shared" si="48"/>
        <v>4</v>
      </c>
      <c r="AF168" s="78">
        <f t="shared" si="55"/>
        <v>14</v>
      </c>
      <c r="AG168" s="78">
        <f t="shared" si="49"/>
        <v>0</v>
      </c>
      <c r="AH168" s="78">
        <f t="shared" si="50"/>
        <v>4</v>
      </c>
      <c r="AI168" s="79"/>
      <c r="AJ168" s="80"/>
      <c r="AK168" s="81"/>
      <c r="AL168" s="81"/>
      <c r="AM168" s="81"/>
      <c r="AN168" s="82">
        <f t="shared" si="56"/>
        <v>14</v>
      </c>
      <c r="AO168" s="83">
        <f t="shared" si="57"/>
        <v>0</v>
      </c>
      <c r="AP168" s="83">
        <f t="shared" si="51"/>
        <v>4</v>
      </c>
      <c r="AQ168" s="84"/>
      <c r="AR168" s="85"/>
      <c r="AS168" s="86"/>
      <c r="AT168" s="83">
        <f t="shared" si="52"/>
        <v>0</v>
      </c>
      <c r="AU168" s="82">
        <f t="shared" si="53"/>
        <v>0</v>
      </c>
      <c r="AV168" s="87">
        <f t="shared" si="54"/>
        <v>0</v>
      </c>
    </row>
    <row r="169" spans="1:48">
      <c r="A169" s="103">
        <v>3060</v>
      </c>
      <c r="B169" s="43" t="s">
        <v>384</v>
      </c>
      <c r="C169" s="66" t="s">
        <v>378</v>
      </c>
      <c r="D169" s="67" t="s">
        <v>385</v>
      </c>
      <c r="E169" s="101">
        <v>0</v>
      </c>
      <c r="F169" s="90"/>
      <c r="G169" s="90"/>
      <c r="H169" s="90">
        <f>_xlfn.IFNA(VLOOKUP(A169,'[1]18-19 Full Day Approved'!$B$2:$D$37,3,FALSE),0)</f>
        <v>0</v>
      </c>
      <c r="I169" s="89">
        <f t="shared" si="40"/>
        <v>0</v>
      </c>
      <c r="J169" s="102"/>
      <c r="K169" s="89"/>
      <c r="L169" s="89"/>
      <c r="M169" s="90"/>
      <c r="N169" s="89">
        <f t="shared" si="41"/>
        <v>0</v>
      </c>
      <c r="O169" s="90"/>
      <c r="P169" s="90"/>
      <c r="Q169" s="89">
        <f t="shared" si="42"/>
        <v>0</v>
      </c>
      <c r="R169" s="89"/>
      <c r="S169" s="90"/>
      <c r="T169" s="89">
        <f t="shared" si="43"/>
        <v>0</v>
      </c>
      <c r="U169" s="90"/>
      <c r="V169" s="90"/>
      <c r="W169" s="89">
        <f t="shared" si="44"/>
        <v>0</v>
      </c>
      <c r="X169" s="89">
        <f t="shared" si="45"/>
        <v>0</v>
      </c>
      <c r="Y169" s="89"/>
      <c r="Z169" s="90"/>
      <c r="AA169" s="89">
        <f t="shared" si="46"/>
        <v>0</v>
      </c>
      <c r="AB169" s="90"/>
      <c r="AC169" s="90"/>
      <c r="AD169" s="89">
        <f t="shared" si="47"/>
        <v>0</v>
      </c>
      <c r="AE169" s="70">
        <f t="shared" si="48"/>
        <v>0</v>
      </c>
      <c r="AF169" s="78">
        <f t="shared" si="55"/>
        <v>0</v>
      </c>
      <c r="AG169" s="78">
        <f t="shared" si="49"/>
        <v>0</v>
      </c>
      <c r="AH169" s="78">
        <f t="shared" si="50"/>
        <v>0</v>
      </c>
      <c r="AI169" s="79"/>
      <c r="AJ169" s="80"/>
      <c r="AK169" s="81"/>
      <c r="AL169" s="81"/>
      <c r="AM169" s="81"/>
      <c r="AN169" s="82">
        <f t="shared" si="56"/>
        <v>0</v>
      </c>
      <c r="AO169" s="83">
        <f t="shared" si="57"/>
        <v>0</v>
      </c>
      <c r="AP169" s="83">
        <f t="shared" si="51"/>
        <v>0</v>
      </c>
      <c r="AQ169" s="84"/>
      <c r="AR169" s="85"/>
      <c r="AS169" s="86"/>
      <c r="AT169" s="83">
        <f t="shared" si="52"/>
        <v>0</v>
      </c>
      <c r="AU169" s="82">
        <f t="shared" si="53"/>
        <v>0</v>
      </c>
      <c r="AV169" s="87">
        <f t="shared" si="54"/>
        <v>0</v>
      </c>
    </row>
    <row r="170" spans="1:48">
      <c r="A170" s="103">
        <v>3070</v>
      </c>
      <c r="B170" s="43" t="s">
        <v>386</v>
      </c>
      <c r="C170" s="66" t="s">
        <v>378</v>
      </c>
      <c r="D170" s="67" t="s">
        <v>387</v>
      </c>
      <c r="E170" s="68">
        <v>4</v>
      </c>
      <c r="F170" s="69"/>
      <c r="G170" s="69"/>
      <c r="H170" s="69">
        <f>_xlfn.IFNA(VLOOKUP(A170,'[1]18-19 Full Day Approved'!$B$2:$D$37,3,FALSE),0)</f>
        <v>0</v>
      </c>
      <c r="I170" s="70">
        <f t="shared" si="40"/>
        <v>0</v>
      </c>
      <c r="J170" s="71"/>
      <c r="K170" s="70">
        <f t="shared" ref="K170:K187" si="59">(E170-F170)+G170-(H170*2)-J170</f>
        <v>4</v>
      </c>
      <c r="L170" s="89"/>
      <c r="M170" s="90"/>
      <c r="N170" s="89">
        <f t="shared" si="41"/>
        <v>0</v>
      </c>
      <c r="O170" s="90"/>
      <c r="P170" s="90"/>
      <c r="Q170" s="89">
        <f t="shared" si="42"/>
        <v>0</v>
      </c>
      <c r="R170" s="89"/>
      <c r="S170" s="90"/>
      <c r="T170" s="89">
        <f t="shared" si="43"/>
        <v>0</v>
      </c>
      <c r="U170" s="90"/>
      <c r="V170" s="90"/>
      <c r="W170" s="89">
        <f t="shared" si="44"/>
        <v>0</v>
      </c>
      <c r="X170" s="89">
        <f t="shared" si="45"/>
        <v>0</v>
      </c>
      <c r="Y170" s="89"/>
      <c r="Z170" s="90"/>
      <c r="AA170" s="89">
        <f t="shared" si="46"/>
        <v>0</v>
      </c>
      <c r="AB170" s="90"/>
      <c r="AC170" s="90"/>
      <c r="AD170" s="89">
        <f t="shared" si="47"/>
        <v>0</v>
      </c>
      <c r="AE170" s="70">
        <f t="shared" si="48"/>
        <v>0</v>
      </c>
      <c r="AF170" s="78">
        <f t="shared" si="55"/>
        <v>4</v>
      </c>
      <c r="AG170" s="78">
        <f t="shared" si="49"/>
        <v>0</v>
      </c>
      <c r="AH170" s="78">
        <f t="shared" si="50"/>
        <v>0</v>
      </c>
      <c r="AI170" s="79"/>
      <c r="AJ170" s="80"/>
      <c r="AK170" s="81"/>
      <c r="AL170" s="81"/>
      <c r="AM170" s="81"/>
      <c r="AN170" s="82">
        <f t="shared" si="56"/>
        <v>4</v>
      </c>
      <c r="AO170" s="83">
        <f t="shared" si="57"/>
        <v>0</v>
      </c>
      <c r="AP170" s="83">
        <f t="shared" si="51"/>
        <v>0</v>
      </c>
      <c r="AQ170" s="84"/>
      <c r="AR170" s="85"/>
      <c r="AS170" s="86"/>
      <c r="AT170" s="83">
        <f t="shared" si="52"/>
        <v>0</v>
      </c>
      <c r="AU170" s="82">
        <f t="shared" si="53"/>
        <v>0</v>
      </c>
      <c r="AV170" s="87">
        <f t="shared" si="54"/>
        <v>0</v>
      </c>
    </row>
    <row r="171" spans="1:48">
      <c r="A171" s="103">
        <v>3080</v>
      </c>
      <c r="B171" s="43" t="s">
        <v>388</v>
      </c>
      <c r="C171" s="66" t="s">
        <v>389</v>
      </c>
      <c r="D171" s="67" t="s">
        <v>390</v>
      </c>
      <c r="E171" s="68">
        <v>77</v>
      </c>
      <c r="F171" s="69"/>
      <c r="G171" s="69"/>
      <c r="H171" s="69">
        <f>_xlfn.IFNA(VLOOKUP(A171,'[1]18-19 Full Day Approved'!$B$2:$D$37,3,FALSE),0)</f>
        <v>0</v>
      </c>
      <c r="I171" s="70">
        <f t="shared" si="40"/>
        <v>0</v>
      </c>
      <c r="J171" s="71"/>
      <c r="K171" s="70">
        <f t="shared" si="59"/>
        <v>77</v>
      </c>
      <c r="L171" s="89"/>
      <c r="M171" s="89"/>
      <c r="N171" s="89">
        <f t="shared" si="41"/>
        <v>0</v>
      </c>
      <c r="O171" s="89"/>
      <c r="P171" s="89"/>
      <c r="Q171" s="89">
        <f t="shared" si="42"/>
        <v>0</v>
      </c>
      <c r="R171" s="89"/>
      <c r="S171" s="89"/>
      <c r="T171" s="89">
        <f t="shared" si="43"/>
        <v>0</v>
      </c>
      <c r="U171" s="89"/>
      <c r="V171" s="89"/>
      <c r="W171" s="89">
        <f t="shared" si="44"/>
        <v>0</v>
      </c>
      <c r="X171" s="89">
        <f t="shared" si="45"/>
        <v>0</v>
      </c>
      <c r="Y171" s="89"/>
      <c r="Z171" s="90"/>
      <c r="AA171" s="89">
        <f t="shared" si="46"/>
        <v>0</v>
      </c>
      <c r="AB171" s="90"/>
      <c r="AC171" s="90"/>
      <c r="AD171" s="89">
        <f t="shared" si="47"/>
        <v>0</v>
      </c>
      <c r="AE171" s="70">
        <f t="shared" si="48"/>
        <v>0</v>
      </c>
      <c r="AF171" s="78">
        <f t="shared" si="55"/>
        <v>77</v>
      </c>
      <c r="AG171" s="78">
        <f t="shared" si="49"/>
        <v>0</v>
      </c>
      <c r="AH171" s="78">
        <f t="shared" si="50"/>
        <v>0</v>
      </c>
      <c r="AI171" s="79"/>
      <c r="AJ171" s="80"/>
      <c r="AK171" s="81"/>
      <c r="AL171" s="81"/>
      <c r="AM171" s="81"/>
      <c r="AN171" s="82">
        <f t="shared" si="56"/>
        <v>77</v>
      </c>
      <c r="AO171" s="83">
        <f t="shared" si="57"/>
        <v>0</v>
      </c>
      <c r="AP171" s="83">
        <f t="shared" si="51"/>
        <v>0</v>
      </c>
      <c r="AQ171" s="84"/>
      <c r="AR171" s="85"/>
      <c r="AS171" s="86"/>
      <c r="AT171" s="83">
        <f t="shared" si="52"/>
        <v>0</v>
      </c>
      <c r="AU171" s="82">
        <f t="shared" si="53"/>
        <v>0</v>
      </c>
      <c r="AV171" s="87">
        <f t="shared" si="54"/>
        <v>0</v>
      </c>
    </row>
    <row r="172" spans="1:48">
      <c r="A172" s="103">
        <v>3085</v>
      </c>
      <c r="B172" s="43" t="s">
        <v>391</v>
      </c>
      <c r="C172" s="66" t="s">
        <v>389</v>
      </c>
      <c r="D172" s="67" t="s">
        <v>392</v>
      </c>
      <c r="E172" s="68">
        <v>60</v>
      </c>
      <c r="F172" s="69"/>
      <c r="G172" s="69"/>
      <c r="H172" s="69">
        <f>_xlfn.IFNA(VLOOKUP(A172,'[1]18-19 Full Day Approved'!$B$2:$D$37,3,FALSE),0)</f>
        <v>0</v>
      </c>
      <c r="I172" s="70">
        <f t="shared" si="40"/>
        <v>0</v>
      </c>
      <c r="J172" s="71"/>
      <c r="K172" s="70">
        <f t="shared" si="59"/>
        <v>60</v>
      </c>
      <c r="L172" s="72">
        <f>VLOOKUP(A172,'[1]2018 ECARE Expansion Slots'!$A$1:$K$180,10,FALSE)</f>
        <v>8</v>
      </c>
      <c r="M172" s="73"/>
      <c r="N172" s="72">
        <f t="shared" si="41"/>
        <v>8</v>
      </c>
      <c r="O172" s="73"/>
      <c r="P172" s="73"/>
      <c r="Q172" s="72">
        <f t="shared" si="42"/>
        <v>8</v>
      </c>
      <c r="R172" s="74">
        <v>0</v>
      </c>
      <c r="S172" s="75"/>
      <c r="T172" s="74">
        <f t="shared" si="43"/>
        <v>0</v>
      </c>
      <c r="U172" s="75"/>
      <c r="V172" s="75"/>
      <c r="W172" s="74">
        <f t="shared" si="44"/>
        <v>0</v>
      </c>
      <c r="X172" s="74">
        <f t="shared" si="45"/>
        <v>0</v>
      </c>
      <c r="Y172" s="76">
        <f>VLOOKUP(A172,'[1]2018 ECARE Expansion Slots'!$A$1:$K$180,11,FALSE)</f>
        <v>0</v>
      </c>
      <c r="Z172" s="77"/>
      <c r="AA172" s="76">
        <f t="shared" si="46"/>
        <v>0</v>
      </c>
      <c r="AB172" s="77"/>
      <c r="AC172" s="77"/>
      <c r="AD172" s="76">
        <f t="shared" si="47"/>
        <v>0</v>
      </c>
      <c r="AE172" s="70">
        <f t="shared" si="48"/>
        <v>8</v>
      </c>
      <c r="AF172" s="78">
        <f t="shared" si="55"/>
        <v>68</v>
      </c>
      <c r="AG172" s="78">
        <f t="shared" si="49"/>
        <v>0</v>
      </c>
      <c r="AH172" s="78">
        <f t="shared" si="50"/>
        <v>0</v>
      </c>
      <c r="AI172" s="79"/>
      <c r="AJ172" s="80"/>
      <c r="AK172" s="81"/>
      <c r="AL172" s="81"/>
      <c r="AM172" s="81"/>
      <c r="AN172" s="82">
        <f t="shared" si="56"/>
        <v>68</v>
      </c>
      <c r="AO172" s="83">
        <f t="shared" si="57"/>
        <v>0</v>
      </c>
      <c r="AP172" s="83">
        <f t="shared" si="51"/>
        <v>0</v>
      </c>
      <c r="AQ172" s="84"/>
      <c r="AR172" s="85"/>
      <c r="AS172" s="86"/>
      <c r="AT172" s="83">
        <f t="shared" si="52"/>
        <v>0</v>
      </c>
      <c r="AU172" s="82">
        <f t="shared" si="53"/>
        <v>0</v>
      </c>
      <c r="AV172" s="87">
        <f t="shared" si="54"/>
        <v>0</v>
      </c>
    </row>
    <row r="173" spans="1:48">
      <c r="A173" s="103">
        <v>3090</v>
      </c>
      <c r="B173" s="43" t="s">
        <v>393</v>
      </c>
      <c r="C173" s="66" t="s">
        <v>389</v>
      </c>
      <c r="D173" s="67" t="s">
        <v>394</v>
      </c>
      <c r="E173" s="68">
        <v>80</v>
      </c>
      <c r="F173" s="70"/>
      <c r="G173" s="69"/>
      <c r="H173" s="69">
        <f>_xlfn.IFNA(VLOOKUP(A173,'[1]18-19 Full Day Approved'!$B$2:$D$37,3,FALSE),0)</f>
        <v>0</v>
      </c>
      <c r="I173" s="70">
        <f t="shared" si="40"/>
        <v>0</v>
      </c>
      <c r="J173" s="71"/>
      <c r="K173" s="70">
        <f t="shared" si="59"/>
        <v>80</v>
      </c>
      <c r="L173" s="72">
        <f>VLOOKUP(A173,'[1]2018 ECARE Expansion Slots'!$A$1:$K$180,10,FALSE)</f>
        <v>0</v>
      </c>
      <c r="M173" s="73"/>
      <c r="N173" s="72">
        <f t="shared" si="41"/>
        <v>0</v>
      </c>
      <c r="O173" s="73"/>
      <c r="P173" s="73"/>
      <c r="Q173" s="72">
        <f t="shared" si="42"/>
        <v>0</v>
      </c>
      <c r="R173" s="74">
        <v>0</v>
      </c>
      <c r="S173" s="75"/>
      <c r="T173" s="74">
        <f t="shared" si="43"/>
        <v>0</v>
      </c>
      <c r="U173" s="75"/>
      <c r="V173" s="75"/>
      <c r="W173" s="74">
        <f t="shared" si="44"/>
        <v>0</v>
      </c>
      <c r="X173" s="74">
        <f t="shared" si="45"/>
        <v>0</v>
      </c>
      <c r="Y173" s="76">
        <f>VLOOKUP(A173,'[1]2018 ECARE Expansion Slots'!$A$1:$K$180,11,FALSE)</f>
        <v>3</v>
      </c>
      <c r="Z173" s="77"/>
      <c r="AA173" s="76">
        <f t="shared" si="46"/>
        <v>3</v>
      </c>
      <c r="AB173" s="77"/>
      <c r="AC173" s="77"/>
      <c r="AD173" s="76">
        <f t="shared" si="47"/>
        <v>3</v>
      </c>
      <c r="AE173" s="70">
        <f t="shared" si="48"/>
        <v>3</v>
      </c>
      <c r="AF173" s="78">
        <f t="shared" si="55"/>
        <v>80</v>
      </c>
      <c r="AG173" s="78">
        <f t="shared" si="49"/>
        <v>0</v>
      </c>
      <c r="AH173" s="78">
        <f t="shared" si="50"/>
        <v>3</v>
      </c>
      <c r="AI173" s="79"/>
      <c r="AJ173" s="80"/>
      <c r="AK173" s="81"/>
      <c r="AL173" s="81"/>
      <c r="AM173" s="81"/>
      <c r="AN173" s="82">
        <f t="shared" si="56"/>
        <v>80</v>
      </c>
      <c r="AO173" s="83">
        <f t="shared" si="57"/>
        <v>0</v>
      </c>
      <c r="AP173" s="83">
        <f t="shared" si="51"/>
        <v>3</v>
      </c>
      <c r="AQ173" s="84"/>
      <c r="AR173" s="85"/>
      <c r="AS173" s="86"/>
      <c r="AT173" s="83">
        <f t="shared" si="52"/>
        <v>0</v>
      </c>
      <c r="AU173" s="82">
        <f t="shared" si="53"/>
        <v>0</v>
      </c>
      <c r="AV173" s="87">
        <f t="shared" si="54"/>
        <v>0</v>
      </c>
    </row>
    <row r="174" spans="1:48">
      <c r="A174" s="103">
        <v>3100</v>
      </c>
      <c r="B174" s="43" t="s">
        <v>395</v>
      </c>
      <c r="C174" s="115" t="s">
        <v>389</v>
      </c>
      <c r="D174" s="116" t="s">
        <v>396</v>
      </c>
      <c r="E174" s="117">
        <v>46</v>
      </c>
      <c r="F174" s="69"/>
      <c r="G174" s="69"/>
      <c r="H174" s="69">
        <f>_xlfn.IFNA(VLOOKUP(A174,'[1]18-19 Full Day Approved'!$B$2:$D$37,3,FALSE),0)</f>
        <v>0</v>
      </c>
      <c r="I174" s="70">
        <f t="shared" si="40"/>
        <v>0</v>
      </c>
      <c r="J174" s="71"/>
      <c r="K174" s="70">
        <f t="shared" si="59"/>
        <v>46</v>
      </c>
      <c r="L174" s="89"/>
      <c r="M174" s="90"/>
      <c r="N174" s="89">
        <f t="shared" si="41"/>
        <v>0</v>
      </c>
      <c r="O174" s="90"/>
      <c r="P174" s="90"/>
      <c r="Q174" s="89">
        <f t="shared" si="42"/>
        <v>0</v>
      </c>
      <c r="R174" s="89"/>
      <c r="S174" s="90"/>
      <c r="T174" s="89">
        <f t="shared" si="43"/>
        <v>0</v>
      </c>
      <c r="U174" s="90"/>
      <c r="V174" s="90"/>
      <c r="W174" s="89">
        <f t="shared" si="44"/>
        <v>0</v>
      </c>
      <c r="X174" s="89">
        <f t="shared" si="45"/>
        <v>0</v>
      </c>
      <c r="Y174" s="89"/>
      <c r="Z174" s="90"/>
      <c r="AA174" s="89">
        <f t="shared" si="46"/>
        <v>0</v>
      </c>
      <c r="AB174" s="90"/>
      <c r="AC174" s="90"/>
      <c r="AD174" s="89">
        <f t="shared" si="47"/>
        <v>0</v>
      </c>
      <c r="AE174" s="70">
        <f t="shared" si="48"/>
        <v>0</v>
      </c>
      <c r="AF174" s="78">
        <f t="shared" si="55"/>
        <v>46</v>
      </c>
      <c r="AG174" s="78">
        <f t="shared" si="49"/>
        <v>0</v>
      </c>
      <c r="AH174" s="78">
        <f t="shared" si="50"/>
        <v>0</v>
      </c>
      <c r="AI174" s="79"/>
      <c r="AJ174" s="80"/>
      <c r="AK174" s="81"/>
      <c r="AL174" s="81"/>
      <c r="AM174" s="81"/>
      <c r="AN174" s="82">
        <f t="shared" si="56"/>
        <v>46</v>
      </c>
      <c r="AO174" s="83">
        <f t="shared" si="57"/>
        <v>0</v>
      </c>
      <c r="AP174" s="83">
        <f t="shared" si="51"/>
        <v>0</v>
      </c>
      <c r="AQ174" s="84"/>
      <c r="AR174" s="85"/>
      <c r="AS174" s="92"/>
      <c r="AT174" s="83">
        <f t="shared" si="52"/>
        <v>0</v>
      </c>
      <c r="AU174" s="82">
        <f t="shared" si="53"/>
        <v>0</v>
      </c>
      <c r="AV174" s="87">
        <f t="shared" si="54"/>
        <v>0</v>
      </c>
    </row>
    <row r="175" spans="1:48">
      <c r="A175" s="103">
        <v>3110</v>
      </c>
      <c r="B175" s="43" t="s">
        <v>397</v>
      </c>
      <c r="C175" s="66" t="s">
        <v>389</v>
      </c>
      <c r="D175" s="67" t="s">
        <v>398</v>
      </c>
      <c r="E175" s="68">
        <v>88</v>
      </c>
      <c r="F175" s="69"/>
      <c r="G175" s="69"/>
      <c r="H175" s="69">
        <f>_xlfn.IFNA(VLOOKUP(A175,'[1]18-19 Full Day Approved'!$B$2:$D$37,3,FALSE),0)</f>
        <v>0</v>
      </c>
      <c r="I175" s="70">
        <f t="shared" si="40"/>
        <v>0</v>
      </c>
      <c r="J175" s="71"/>
      <c r="K175" s="70">
        <f t="shared" si="59"/>
        <v>88</v>
      </c>
      <c r="L175" s="89"/>
      <c r="M175" s="90"/>
      <c r="N175" s="89">
        <f t="shared" si="41"/>
        <v>0</v>
      </c>
      <c r="O175" s="90"/>
      <c r="P175" s="90"/>
      <c r="Q175" s="89">
        <f t="shared" si="42"/>
        <v>0</v>
      </c>
      <c r="R175" s="89"/>
      <c r="S175" s="90"/>
      <c r="T175" s="89">
        <f t="shared" si="43"/>
        <v>0</v>
      </c>
      <c r="U175" s="90"/>
      <c r="V175" s="90"/>
      <c r="W175" s="89">
        <f t="shared" si="44"/>
        <v>0</v>
      </c>
      <c r="X175" s="89">
        <f t="shared" si="45"/>
        <v>0</v>
      </c>
      <c r="Y175" s="89"/>
      <c r="Z175" s="90"/>
      <c r="AA175" s="89">
        <f t="shared" si="46"/>
        <v>0</v>
      </c>
      <c r="AB175" s="90"/>
      <c r="AC175" s="90"/>
      <c r="AD175" s="89">
        <f t="shared" si="47"/>
        <v>0</v>
      </c>
      <c r="AE175" s="70">
        <f t="shared" si="48"/>
        <v>0</v>
      </c>
      <c r="AF175" s="78">
        <f t="shared" si="55"/>
        <v>88</v>
      </c>
      <c r="AG175" s="78">
        <f t="shared" si="49"/>
        <v>0</v>
      </c>
      <c r="AH175" s="78">
        <f t="shared" si="50"/>
        <v>0</v>
      </c>
      <c r="AI175" s="79"/>
      <c r="AJ175" s="80"/>
      <c r="AK175" s="81"/>
      <c r="AL175" s="81"/>
      <c r="AM175" s="81"/>
      <c r="AN175" s="82">
        <f t="shared" si="56"/>
        <v>88</v>
      </c>
      <c r="AO175" s="83">
        <f t="shared" si="57"/>
        <v>0</v>
      </c>
      <c r="AP175" s="83">
        <f t="shared" si="51"/>
        <v>0</v>
      </c>
      <c r="AQ175" s="84"/>
      <c r="AR175" s="85"/>
      <c r="AS175" s="88"/>
      <c r="AT175" s="83">
        <f t="shared" si="52"/>
        <v>0</v>
      </c>
      <c r="AU175" s="82">
        <f t="shared" si="53"/>
        <v>0</v>
      </c>
      <c r="AV175" s="87">
        <f t="shared" si="54"/>
        <v>0</v>
      </c>
    </row>
    <row r="176" spans="1:48">
      <c r="A176" s="103">
        <v>3120</v>
      </c>
      <c r="B176" s="43" t="s">
        <v>399</v>
      </c>
      <c r="C176" s="66" t="s">
        <v>389</v>
      </c>
      <c r="D176" s="67" t="s">
        <v>400</v>
      </c>
      <c r="E176" s="68">
        <v>481</v>
      </c>
      <c r="F176" s="69"/>
      <c r="G176" s="69"/>
      <c r="H176" s="69">
        <f>_xlfn.IFNA(VLOOKUP(A176,'[1]18-19 Full Day Approved'!$B$2:$D$37,3,FALSE),0)</f>
        <v>0</v>
      </c>
      <c r="I176" s="70">
        <f t="shared" si="40"/>
        <v>0</v>
      </c>
      <c r="J176" s="71"/>
      <c r="K176" s="70">
        <f t="shared" si="59"/>
        <v>481</v>
      </c>
      <c r="L176" s="72">
        <f>VLOOKUP(A176,'[1]2018 ECARE Expansion Slots'!$A$1:$K$180,10,FALSE)</f>
        <v>32</v>
      </c>
      <c r="M176" s="73"/>
      <c r="N176" s="72">
        <f t="shared" si="41"/>
        <v>32</v>
      </c>
      <c r="O176" s="73"/>
      <c r="P176" s="73"/>
      <c r="Q176" s="72">
        <f t="shared" si="42"/>
        <v>32</v>
      </c>
      <c r="R176" s="74">
        <v>0</v>
      </c>
      <c r="S176" s="75"/>
      <c r="T176" s="74">
        <f t="shared" si="43"/>
        <v>0</v>
      </c>
      <c r="U176" s="75"/>
      <c r="V176" s="75"/>
      <c r="W176" s="74">
        <f t="shared" si="44"/>
        <v>0</v>
      </c>
      <c r="X176" s="74">
        <f t="shared" si="45"/>
        <v>0</v>
      </c>
      <c r="Y176" s="76">
        <f>VLOOKUP(A176,'[1]2018 ECARE Expansion Slots'!$A$1:$K$180,11,FALSE)</f>
        <v>100</v>
      </c>
      <c r="Z176" s="77"/>
      <c r="AA176" s="76">
        <f t="shared" si="46"/>
        <v>100</v>
      </c>
      <c r="AB176" s="77"/>
      <c r="AC176" s="77"/>
      <c r="AD176" s="76">
        <f t="shared" si="47"/>
        <v>100</v>
      </c>
      <c r="AE176" s="70">
        <f t="shared" si="48"/>
        <v>132</v>
      </c>
      <c r="AF176" s="78">
        <f t="shared" si="55"/>
        <v>513</v>
      </c>
      <c r="AG176" s="78">
        <f t="shared" si="49"/>
        <v>0</v>
      </c>
      <c r="AH176" s="78">
        <f t="shared" si="50"/>
        <v>100</v>
      </c>
      <c r="AI176" s="79"/>
      <c r="AJ176" s="80"/>
      <c r="AK176" s="81"/>
      <c r="AL176" s="81"/>
      <c r="AM176" s="81"/>
      <c r="AN176" s="82">
        <f t="shared" si="56"/>
        <v>513</v>
      </c>
      <c r="AO176" s="83">
        <f t="shared" si="57"/>
        <v>0</v>
      </c>
      <c r="AP176" s="83">
        <f t="shared" si="51"/>
        <v>100</v>
      </c>
      <c r="AQ176" s="84"/>
      <c r="AR176" s="85"/>
      <c r="AS176" s="86"/>
      <c r="AT176" s="83">
        <f t="shared" si="52"/>
        <v>0</v>
      </c>
      <c r="AU176" s="82">
        <f t="shared" si="53"/>
        <v>0</v>
      </c>
      <c r="AV176" s="87">
        <f t="shared" si="54"/>
        <v>0</v>
      </c>
    </row>
    <row r="177" spans="1:48">
      <c r="A177" s="103">
        <v>3130</v>
      </c>
      <c r="B177" s="43" t="s">
        <v>401</v>
      </c>
      <c r="C177" s="66" t="s">
        <v>389</v>
      </c>
      <c r="D177" s="67" t="s">
        <v>402</v>
      </c>
      <c r="E177" s="68">
        <v>46</v>
      </c>
      <c r="F177" s="69"/>
      <c r="G177" s="69"/>
      <c r="H177" s="69">
        <f>_xlfn.IFNA(VLOOKUP(A177,'[1]18-19 Full Day Approved'!$B$2:$D$37,3,FALSE),0)</f>
        <v>0</v>
      </c>
      <c r="I177" s="70">
        <f t="shared" si="40"/>
        <v>0</v>
      </c>
      <c r="J177" s="71"/>
      <c r="K177" s="70">
        <f t="shared" si="59"/>
        <v>46</v>
      </c>
      <c r="L177" s="72">
        <f>VLOOKUP(A177,'[1]2018 ECARE Expansion Slots'!$A$1:$K$180,10,FALSE)</f>
        <v>4</v>
      </c>
      <c r="M177" s="73"/>
      <c r="N177" s="72">
        <f t="shared" si="41"/>
        <v>4</v>
      </c>
      <c r="O177" s="73"/>
      <c r="P177" s="73"/>
      <c r="Q177" s="72">
        <f t="shared" si="42"/>
        <v>4</v>
      </c>
      <c r="R177" s="74">
        <v>0</v>
      </c>
      <c r="S177" s="75"/>
      <c r="T177" s="74">
        <f t="shared" si="43"/>
        <v>0</v>
      </c>
      <c r="U177" s="75"/>
      <c r="V177" s="75"/>
      <c r="W177" s="74">
        <f t="shared" si="44"/>
        <v>0</v>
      </c>
      <c r="X177" s="74">
        <f t="shared" si="45"/>
        <v>0</v>
      </c>
      <c r="Y177" s="76">
        <f>VLOOKUP(A177,'[1]2018 ECARE Expansion Slots'!$A$1:$K$180,11,FALSE)</f>
        <v>0</v>
      </c>
      <c r="Z177" s="77"/>
      <c r="AA177" s="76">
        <f t="shared" si="46"/>
        <v>0</v>
      </c>
      <c r="AB177" s="77"/>
      <c r="AC177" s="77"/>
      <c r="AD177" s="76">
        <f t="shared" si="47"/>
        <v>0</v>
      </c>
      <c r="AE177" s="70">
        <f t="shared" si="48"/>
        <v>4</v>
      </c>
      <c r="AF177" s="78">
        <f t="shared" si="55"/>
        <v>50</v>
      </c>
      <c r="AG177" s="78">
        <f t="shared" si="49"/>
        <v>0</v>
      </c>
      <c r="AH177" s="78">
        <f t="shared" si="50"/>
        <v>0</v>
      </c>
      <c r="AI177" s="79"/>
      <c r="AJ177" s="80"/>
      <c r="AK177" s="81"/>
      <c r="AL177" s="81"/>
      <c r="AM177" s="81"/>
      <c r="AN177" s="82">
        <f t="shared" si="56"/>
        <v>50</v>
      </c>
      <c r="AO177" s="83">
        <f t="shared" si="57"/>
        <v>0</v>
      </c>
      <c r="AP177" s="83">
        <f t="shared" si="51"/>
        <v>0</v>
      </c>
      <c r="AQ177" s="84"/>
      <c r="AR177" s="85"/>
      <c r="AS177" s="86"/>
      <c r="AT177" s="83">
        <f t="shared" si="52"/>
        <v>0</v>
      </c>
      <c r="AU177" s="82">
        <f t="shared" si="53"/>
        <v>0</v>
      </c>
      <c r="AV177" s="87">
        <f t="shared" si="54"/>
        <v>0</v>
      </c>
    </row>
    <row r="178" spans="1:48">
      <c r="A178" s="103">
        <v>3140</v>
      </c>
      <c r="B178" s="43" t="s">
        <v>403</v>
      </c>
      <c r="C178" s="66" t="s">
        <v>389</v>
      </c>
      <c r="D178" s="67" t="s">
        <v>404</v>
      </c>
      <c r="E178" s="68">
        <v>145</v>
      </c>
      <c r="F178" s="69"/>
      <c r="G178" s="69"/>
      <c r="H178" s="69">
        <f>_xlfn.IFNA(VLOOKUP(A178,'[1]18-19 Full Day Approved'!$B$2:$D$37,3,FALSE),0)</f>
        <v>0</v>
      </c>
      <c r="I178" s="70">
        <f t="shared" si="40"/>
        <v>0</v>
      </c>
      <c r="J178" s="71"/>
      <c r="K178" s="70">
        <f t="shared" si="59"/>
        <v>145</v>
      </c>
      <c r="L178" s="72">
        <f>VLOOKUP(A178,'[1]2018 ECARE Expansion Slots'!$A$1:$K$180,10,FALSE)</f>
        <v>0</v>
      </c>
      <c r="M178" s="73"/>
      <c r="N178" s="72">
        <f t="shared" si="41"/>
        <v>0</v>
      </c>
      <c r="O178" s="73"/>
      <c r="P178" s="73"/>
      <c r="Q178" s="72">
        <f t="shared" si="42"/>
        <v>0</v>
      </c>
      <c r="R178" s="74">
        <v>0</v>
      </c>
      <c r="S178" s="75"/>
      <c r="T178" s="74">
        <f t="shared" si="43"/>
        <v>0</v>
      </c>
      <c r="U178" s="75"/>
      <c r="V178" s="75"/>
      <c r="W178" s="74">
        <f t="shared" si="44"/>
        <v>0</v>
      </c>
      <c r="X178" s="74">
        <f t="shared" si="45"/>
        <v>0</v>
      </c>
      <c r="Y178" s="76">
        <f>VLOOKUP(A178,'[1]2018 ECARE Expansion Slots'!$A$1:$K$180,11,FALSE)</f>
        <v>70</v>
      </c>
      <c r="Z178" s="77"/>
      <c r="AA178" s="76">
        <f t="shared" si="46"/>
        <v>70</v>
      </c>
      <c r="AB178" s="77"/>
      <c r="AC178" s="77"/>
      <c r="AD178" s="76">
        <f t="shared" si="47"/>
        <v>70</v>
      </c>
      <c r="AE178" s="70">
        <f t="shared" si="48"/>
        <v>70</v>
      </c>
      <c r="AF178" s="78">
        <f t="shared" si="55"/>
        <v>145</v>
      </c>
      <c r="AG178" s="78">
        <f t="shared" si="49"/>
        <v>0</v>
      </c>
      <c r="AH178" s="78">
        <f t="shared" si="50"/>
        <v>70</v>
      </c>
      <c r="AI178" s="79"/>
      <c r="AJ178" s="80"/>
      <c r="AK178" s="81"/>
      <c r="AL178" s="81"/>
      <c r="AM178" s="81"/>
      <c r="AN178" s="82">
        <f t="shared" si="56"/>
        <v>145</v>
      </c>
      <c r="AO178" s="83">
        <f t="shared" si="57"/>
        <v>0</v>
      </c>
      <c r="AP178" s="83">
        <f t="shared" si="51"/>
        <v>70</v>
      </c>
      <c r="AQ178" s="84"/>
      <c r="AR178" s="85"/>
      <c r="AS178" s="86"/>
      <c r="AT178" s="83">
        <f t="shared" si="52"/>
        <v>0</v>
      </c>
      <c r="AU178" s="82">
        <f t="shared" si="53"/>
        <v>0</v>
      </c>
      <c r="AV178" s="87">
        <f t="shared" si="54"/>
        <v>0</v>
      </c>
    </row>
    <row r="179" spans="1:48">
      <c r="A179" s="103">
        <v>3145</v>
      </c>
      <c r="B179" s="43" t="s">
        <v>405</v>
      </c>
      <c r="C179" s="66" t="s">
        <v>389</v>
      </c>
      <c r="D179" s="67" t="s">
        <v>406</v>
      </c>
      <c r="E179" s="68">
        <v>32</v>
      </c>
      <c r="F179" s="69"/>
      <c r="G179" s="69"/>
      <c r="H179" s="69">
        <f>_xlfn.IFNA(VLOOKUP(A179,'[1]18-19 Full Day Approved'!$B$2:$D$37,3,FALSE),0)</f>
        <v>0</v>
      </c>
      <c r="I179" s="70">
        <f t="shared" si="40"/>
        <v>0</v>
      </c>
      <c r="J179" s="71"/>
      <c r="K179" s="70">
        <f t="shared" si="59"/>
        <v>32</v>
      </c>
      <c r="L179" s="89"/>
      <c r="M179" s="90"/>
      <c r="N179" s="89">
        <f t="shared" si="41"/>
        <v>0</v>
      </c>
      <c r="O179" s="90"/>
      <c r="P179" s="90"/>
      <c r="Q179" s="89">
        <f t="shared" si="42"/>
        <v>0</v>
      </c>
      <c r="R179" s="89"/>
      <c r="S179" s="90"/>
      <c r="T179" s="89">
        <f t="shared" si="43"/>
        <v>0</v>
      </c>
      <c r="U179" s="90"/>
      <c r="V179" s="90"/>
      <c r="W179" s="89">
        <f t="shared" si="44"/>
        <v>0</v>
      </c>
      <c r="X179" s="89">
        <f t="shared" si="45"/>
        <v>0</v>
      </c>
      <c r="Y179" s="89"/>
      <c r="Z179" s="90"/>
      <c r="AA179" s="89">
        <f t="shared" si="46"/>
        <v>0</v>
      </c>
      <c r="AB179" s="90"/>
      <c r="AC179" s="90"/>
      <c r="AD179" s="89">
        <f t="shared" si="47"/>
        <v>0</v>
      </c>
      <c r="AE179" s="70">
        <f t="shared" si="48"/>
        <v>0</v>
      </c>
      <c r="AF179" s="78">
        <f t="shared" si="55"/>
        <v>32</v>
      </c>
      <c r="AG179" s="78">
        <f t="shared" si="49"/>
        <v>0</v>
      </c>
      <c r="AH179" s="78">
        <f t="shared" si="50"/>
        <v>0</v>
      </c>
      <c r="AI179" s="79"/>
      <c r="AJ179" s="80"/>
      <c r="AK179" s="81"/>
      <c r="AL179" s="81"/>
      <c r="AM179" s="81"/>
      <c r="AN179" s="82">
        <f t="shared" si="56"/>
        <v>32</v>
      </c>
      <c r="AO179" s="83">
        <f t="shared" si="57"/>
        <v>0</v>
      </c>
      <c r="AP179" s="83">
        <f t="shared" si="51"/>
        <v>0</v>
      </c>
      <c r="AQ179" s="84"/>
      <c r="AR179" s="85"/>
      <c r="AS179" s="86"/>
      <c r="AT179" s="83">
        <f t="shared" si="52"/>
        <v>0</v>
      </c>
      <c r="AU179" s="82">
        <f t="shared" si="53"/>
        <v>0</v>
      </c>
      <c r="AV179" s="87">
        <f t="shared" si="54"/>
        <v>0</v>
      </c>
    </row>
    <row r="180" spans="1:48">
      <c r="A180" s="103">
        <v>3146</v>
      </c>
      <c r="B180" s="43" t="s">
        <v>407</v>
      </c>
      <c r="C180" s="66" t="s">
        <v>389</v>
      </c>
      <c r="D180" s="67" t="s">
        <v>408</v>
      </c>
      <c r="E180" s="68">
        <v>7</v>
      </c>
      <c r="F180" s="69"/>
      <c r="G180" s="69"/>
      <c r="H180" s="69">
        <f>_xlfn.IFNA(VLOOKUP(A180,'[1]18-19 Full Day Approved'!$B$2:$D$37,3,FALSE),0)</f>
        <v>0</v>
      </c>
      <c r="I180" s="70">
        <f t="shared" si="40"/>
        <v>0</v>
      </c>
      <c r="J180" s="71"/>
      <c r="K180" s="70">
        <f t="shared" si="59"/>
        <v>7</v>
      </c>
      <c r="L180" s="89"/>
      <c r="M180" s="90"/>
      <c r="N180" s="89">
        <f t="shared" si="41"/>
        <v>0</v>
      </c>
      <c r="O180" s="90"/>
      <c r="P180" s="90"/>
      <c r="Q180" s="89">
        <f t="shared" si="42"/>
        <v>0</v>
      </c>
      <c r="R180" s="89"/>
      <c r="S180" s="90"/>
      <c r="T180" s="89">
        <f t="shared" si="43"/>
        <v>0</v>
      </c>
      <c r="U180" s="90"/>
      <c r="V180" s="90"/>
      <c r="W180" s="89">
        <f t="shared" si="44"/>
        <v>0</v>
      </c>
      <c r="X180" s="89">
        <f t="shared" si="45"/>
        <v>0</v>
      </c>
      <c r="Y180" s="89"/>
      <c r="Z180" s="90"/>
      <c r="AA180" s="89">
        <f t="shared" si="46"/>
        <v>0</v>
      </c>
      <c r="AB180" s="90"/>
      <c r="AC180" s="90"/>
      <c r="AD180" s="89">
        <f t="shared" si="47"/>
        <v>0</v>
      </c>
      <c r="AE180" s="70">
        <f t="shared" si="48"/>
        <v>0</v>
      </c>
      <c r="AF180" s="78">
        <f t="shared" si="55"/>
        <v>7</v>
      </c>
      <c r="AG180" s="78">
        <f t="shared" si="49"/>
        <v>0</v>
      </c>
      <c r="AH180" s="78">
        <f t="shared" si="50"/>
        <v>0</v>
      </c>
      <c r="AI180" s="79"/>
      <c r="AJ180" s="80"/>
      <c r="AK180" s="81"/>
      <c r="AL180" s="81"/>
      <c r="AM180" s="81"/>
      <c r="AN180" s="82">
        <f t="shared" si="56"/>
        <v>7</v>
      </c>
      <c r="AO180" s="83">
        <f t="shared" si="57"/>
        <v>0</v>
      </c>
      <c r="AP180" s="83">
        <f t="shared" si="51"/>
        <v>0</v>
      </c>
      <c r="AQ180" s="84"/>
      <c r="AR180" s="85"/>
      <c r="AS180" s="86"/>
      <c r="AT180" s="83">
        <f t="shared" si="52"/>
        <v>0</v>
      </c>
      <c r="AU180" s="82">
        <f t="shared" si="53"/>
        <v>0</v>
      </c>
      <c r="AV180" s="87">
        <f t="shared" si="54"/>
        <v>0</v>
      </c>
    </row>
    <row r="181" spans="1:48">
      <c r="A181" s="103">
        <v>3147</v>
      </c>
      <c r="B181" s="43" t="s">
        <v>409</v>
      </c>
      <c r="C181" s="66" t="s">
        <v>389</v>
      </c>
      <c r="D181" s="67" t="s">
        <v>410</v>
      </c>
      <c r="E181" s="68">
        <v>9</v>
      </c>
      <c r="F181" s="69"/>
      <c r="G181" s="69"/>
      <c r="H181" s="69">
        <f>_xlfn.IFNA(VLOOKUP(A181,'[1]18-19 Full Day Approved'!$B$2:$D$37,3,FALSE),0)</f>
        <v>0</v>
      </c>
      <c r="I181" s="70">
        <f t="shared" si="40"/>
        <v>0</v>
      </c>
      <c r="J181" s="71"/>
      <c r="K181" s="70">
        <f t="shared" si="59"/>
        <v>9</v>
      </c>
      <c r="L181" s="89"/>
      <c r="M181" s="90"/>
      <c r="N181" s="89">
        <f t="shared" si="41"/>
        <v>0</v>
      </c>
      <c r="O181" s="90"/>
      <c r="P181" s="90"/>
      <c r="Q181" s="89">
        <f t="shared" si="42"/>
        <v>0</v>
      </c>
      <c r="R181" s="89"/>
      <c r="S181" s="90"/>
      <c r="T181" s="89">
        <f t="shared" si="43"/>
        <v>0</v>
      </c>
      <c r="U181" s="90"/>
      <c r="V181" s="90"/>
      <c r="W181" s="89">
        <f t="shared" si="44"/>
        <v>0</v>
      </c>
      <c r="X181" s="89">
        <f t="shared" si="45"/>
        <v>0</v>
      </c>
      <c r="Y181" s="89"/>
      <c r="Z181" s="90"/>
      <c r="AA181" s="89">
        <f t="shared" si="46"/>
        <v>0</v>
      </c>
      <c r="AB181" s="90"/>
      <c r="AC181" s="90"/>
      <c r="AD181" s="89">
        <f t="shared" si="47"/>
        <v>0</v>
      </c>
      <c r="AE181" s="70">
        <f t="shared" si="48"/>
        <v>0</v>
      </c>
      <c r="AF181" s="78">
        <f t="shared" si="55"/>
        <v>9</v>
      </c>
      <c r="AG181" s="78">
        <f t="shared" si="49"/>
        <v>0</v>
      </c>
      <c r="AH181" s="78">
        <f t="shared" si="50"/>
        <v>0</v>
      </c>
      <c r="AI181" s="79"/>
      <c r="AJ181" s="80"/>
      <c r="AK181" s="81"/>
      <c r="AL181" s="81"/>
      <c r="AM181" s="81"/>
      <c r="AN181" s="82">
        <f t="shared" si="56"/>
        <v>9</v>
      </c>
      <c r="AO181" s="83">
        <f t="shared" si="57"/>
        <v>0</v>
      </c>
      <c r="AP181" s="83">
        <f t="shared" si="51"/>
        <v>0</v>
      </c>
      <c r="AQ181" s="84"/>
      <c r="AR181" s="85"/>
      <c r="AS181" s="86"/>
      <c r="AT181" s="83">
        <f t="shared" si="52"/>
        <v>0</v>
      </c>
      <c r="AU181" s="82">
        <f t="shared" si="53"/>
        <v>0</v>
      </c>
      <c r="AV181" s="87">
        <f t="shared" si="54"/>
        <v>0</v>
      </c>
    </row>
    <row r="182" spans="1:48">
      <c r="A182" s="103">
        <v>3148</v>
      </c>
      <c r="B182" s="43" t="s">
        <v>411</v>
      </c>
      <c r="C182" s="66" t="s">
        <v>389</v>
      </c>
      <c r="D182" s="67" t="s">
        <v>412</v>
      </c>
      <c r="E182" s="68">
        <v>4</v>
      </c>
      <c r="F182" s="69"/>
      <c r="G182" s="69"/>
      <c r="H182" s="69">
        <f>_xlfn.IFNA(VLOOKUP(A182,'[1]18-19 Full Day Approved'!$B$2:$D$37,3,FALSE),0)</f>
        <v>0</v>
      </c>
      <c r="I182" s="70">
        <f t="shared" si="40"/>
        <v>0</v>
      </c>
      <c r="J182" s="71"/>
      <c r="K182" s="70">
        <f t="shared" si="59"/>
        <v>4</v>
      </c>
      <c r="L182" s="89"/>
      <c r="M182" s="90"/>
      <c r="N182" s="89">
        <f t="shared" si="41"/>
        <v>0</v>
      </c>
      <c r="O182" s="90"/>
      <c r="P182" s="90"/>
      <c r="Q182" s="89">
        <f t="shared" si="42"/>
        <v>0</v>
      </c>
      <c r="R182" s="89"/>
      <c r="S182" s="90"/>
      <c r="T182" s="89">
        <f t="shared" si="43"/>
        <v>0</v>
      </c>
      <c r="U182" s="90"/>
      <c r="V182" s="90"/>
      <c r="W182" s="89">
        <f t="shared" si="44"/>
        <v>0</v>
      </c>
      <c r="X182" s="89">
        <f t="shared" si="45"/>
        <v>0</v>
      </c>
      <c r="Y182" s="89"/>
      <c r="Z182" s="90"/>
      <c r="AA182" s="89">
        <f t="shared" si="46"/>
        <v>0</v>
      </c>
      <c r="AB182" s="90"/>
      <c r="AC182" s="90"/>
      <c r="AD182" s="89">
        <f t="shared" si="47"/>
        <v>0</v>
      </c>
      <c r="AE182" s="70">
        <f t="shared" si="48"/>
        <v>0</v>
      </c>
      <c r="AF182" s="78">
        <f t="shared" si="55"/>
        <v>4</v>
      </c>
      <c r="AG182" s="78">
        <f t="shared" si="49"/>
        <v>0</v>
      </c>
      <c r="AH182" s="78">
        <f t="shared" si="50"/>
        <v>0</v>
      </c>
      <c r="AI182" s="79"/>
      <c r="AJ182" s="80"/>
      <c r="AK182" s="81"/>
      <c r="AL182" s="81"/>
      <c r="AM182" s="81"/>
      <c r="AN182" s="82">
        <f t="shared" si="56"/>
        <v>4</v>
      </c>
      <c r="AO182" s="83">
        <f t="shared" si="57"/>
        <v>0</v>
      </c>
      <c r="AP182" s="83">
        <f t="shared" si="51"/>
        <v>0</v>
      </c>
      <c r="AQ182" s="84"/>
      <c r="AR182" s="85"/>
      <c r="AS182" s="86"/>
      <c r="AT182" s="83">
        <f t="shared" si="52"/>
        <v>0</v>
      </c>
      <c r="AU182" s="82">
        <f t="shared" si="53"/>
        <v>0</v>
      </c>
      <c r="AV182" s="87">
        <f t="shared" si="54"/>
        <v>0</v>
      </c>
    </row>
    <row r="183" spans="1:48">
      <c r="A183" s="103">
        <v>3200</v>
      </c>
      <c r="B183" s="43" t="s">
        <v>413</v>
      </c>
      <c r="C183" s="66" t="s">
        <v>414</v>
      </c>
      <c r="D183" s="67" t="s">
        <v>415</v>
      </c>
      <c r="E183" s="68">
        <v>30</v>
      </c>
      <c r="F183" s="69"/>
      <c r="G183" s="69"/>
      <c r="H183" s="69">
        <f>_xlfn.IFNA(VLOOKUP(A183,'[1]18-19 Full Day Approved'!$B$2:$D$37,3,FALSE),0)</f>
        <v>0</v>
      </c>
      <c r="I183" s="70">
        <f t="shared" si="40"/>
        <v>0</v>
      </c>
      <c r="J183" s="71"/>
      <c r="K183" s="70">
        <f t="shared" si="59"/>
        <v>30</v>
      </c>
      <c r="L183" s="89"/>
      <c r="M183" s="90"/>
      <c r="N183" s="89">
        <f t="shared" si="41"/>
        <v>0</v>
      </c>
      <c r="O183" s="90"/>
      <c r="P183" s="90"/>
      <c r="Q183" s="89">
        <f t="shared" si="42"/>
        <v>0</v>
      </c>
      <c r="R183" s="89"/>
      <c r="S183" s="90"/>
      <c r="T183" s="89">
        <f t="shared" si="43"/>
        <v>0</v>
      </c>
      <c r="U183" s="90"/>
      <c r="V183" s="90"/>
      <c r="W183" s="89">
        <f t="shared" si="44"/>
        <v>0</v>
      </c>
      <c r="X183" s="89">
        <f t="shared" si="45"/>
        <v>0</v>
      </c>
      <c r="Y183" s="89"/>
      <c r="Z183" s="90"/>
      <c r="AA183" s="89">
        <f t="shared" si="46"/>
        <v>0</v>
      </c>
      <c r="AB183" s="90"/>
      <c r="AC183" s="90"/>
      <c r="AD183" s="89">
        <f t="shared" si="47"/>
        <v>0</v>
      </c>
      <c r="AE183" s="70">
        <f t="shared" si="48"/>
        <v>0</v>
      </c>
      <c r="AF183" s="78">
        <f t="shared" si="55"/>
        <v>30</v>
      </c>
      <c r="AG183" s="78">
        <f t="shared" si="49"/>
        <v>0</v>
      </c>
      <c r="AH183" s="78">
        <f t="shared" si="50"/>
        <v>0</v>
      </c>
      <c r="AI183" s="79"/>
      <c r="AJ183" s="80"/>
      <c r="AK183" s="81"/>
      <c r="AL183" s="81"/>
      <c r="AM183" s="81"/>
      <c r="AN183" s="82">
        <f t="shared" si="56"/>
        <v>30</v>
      </c>
      <c r="AO183" s="83">
        <f t="shared" si="57"/>
        <v>0</v>
      </c>
      <c r="AP183" s="83">
        <f t="shared" si="51"/>
        <v>0</v>
      </c>
      <c r="AQ183" s="84"/>
      <c r="AR183" s="85"/>
      <c r="AS183" s="86"/>
      <c r="AT183" s="83">
        <f t="shared" si="52"/>
        <v>0</v>
      </c>
      <c r="AU183" s="82">
        <f t="shared" si="53"/>
        <v>0</v>
      </c>
      <c r="AV183" s="87">
        <f t="shared" si="54"/>
        <v>0</v>
      </c>
    </row>
    <row r="184" spans="1:48">
      <c r="A184" s="103">
        <v>3210</v>
      </c>
      <c r="B184" s="43" t="s">
        <v>416</v>
      </c>
      <c r="C184" s="66" t="s">
        <v>414</v>
      </c>
      <c r="D184" s="67" t="s">
        <v>417</v>
      </c>
      <c r="E184" s="68">
        <v>22</v>
      </c>
      <c r="F184" s="69"/>
      <c r="G184" s="69"/>
      <c r="H184" s="69">
        <f>_xlfn.IFNA(VLOOKUP(A184,'[1]18-19 Full Day Approved'!$B$2:$D$37,3,FALSE),0)</f>
        <v>0</v>
      </c>
      <c r="I184" s="70">
        <f t="shared" si="40"/>
        <v>0</v>
      </c>
      <c r="J184" s="71"/>
      <c r="K184" s="70">
        <f t="shared" si="59"/>
        <v>22</v>
      </c>
      <c r="L184" s="89"/>
      <c r="M184" s="90"/>
      <c r="N184" s="89">
        <f t="shared" si="41"/>
        <v>0</v>
      </c>
      <c r="O184" s="90"/>
      <c r="P184" s="90"/>
      <c r="Q184" s="89">
        <f t="shared" si="42"/>
        <v>0</v>
      </c>
      <c r="R184" s="89"/>
      <c r="S184" s="90"/>
      <c r="T184" s="89">
        <f t="shared" si="43"/>
        <v>0</v>
      </c>
      <c r="U184" s="90"/>
      <c r="V184" s="90"/>
      <c r="W184" s="89">
        <f t="shared" si="44"/>
        <v>0</v>
      </c>
      <c r="X184" s="89">
        <f t="shared" si="45"/>
        <v>0</v>
      </c>
      <c r="Y184" s="89"/>
      <c r="Z184" s="90"/>
      <c r="AA184" s="89">
        <f t="shared" si="46"/>
        <v>0</v>
      </c>
      <c r="AB184" s="90"/>
      <c r="AC184" s="90"/>
      <c r="AD184" s="89">
        <f t="shared" si="47"/>
        <v>0</v>
      </c>
      <c r="AE184" s="70">
        <f t="shared" si="48"/>
        <v>0</v>
      </c>
      <c r="AF184" s="78">
        <f t="shared" si="55"/>
        <v>22</v>
      </c>
      <c r="AG184" s="78">
        <f t="shared" si="49"/>
        <v>0</v>
      </c>
      <c r="AH184" s="78">
        <f t="shared" si="50"/>
        <v>0</v>
      </c>
      <c r="AI184" s="79"/>
      <c r="AJ184" s="80"/>
      <c r="AK184" s="81"/>
      <c r="AL184" s="81"/>
      <c r="AM184" s="81"/>
      <c r="AN184" s="82">
        <f t="shared" si="56"/>
        <v>22</v>
      </c>
      <c r="AO184" s="83">
        <f t="shared" si="57"/>
        <v>0</v>
      </c>
      <c r="AP184" s="83">
        <f t="shared" si="51"/>
        <v>0</v>
      </c>
      <c r="AQ184" s="84"/>
      <c r="AR184" s="85"/>
      <c r="AS184" s="86"/>
      <c r="AT184" s="83">
        <f t="shared" si="52"/>
        <v>0</v>
      </c>
      <c r="AU184" s="82">
        <f t="shared" si="53"/>
        <v>0</v>
      </c>
      <c r="AV184" s="87">
        <f t="shared" si="54"/>
        <v>0</v>
      </c>
    </row>
    <row r="185" spans="1:48">
      <c r="A185" s="103">
        <v>3220</v>
      </c>
      <c r="B185" s="43" t="s">
        <v>418</v>
      </c>
      <c r="C185" s="66" t="s">
        <v>414</v>
      </c>
      <c r="D185" s="67" t="s">
        <v>419</v>
      </c>
      <c r="E185" s="68">
        <v>11</v>
      </c>
      <c r="F185" s="69"/>
      <c r="G185" s="69"/>
      <c r="H185" s="69">
        <f>_xlfn.IFNA(VLOOKUP(A185,'[1]18-19 Full Day Approved'!$B$2:$D$37,3,FALSE),0)</f>
        <v>0</v>
      </c>
      <c r="I185" s="70">
        <f t="shared" si="40"/>
        <v>0</v>
      </c>
      <c r="J185" s="71"/>
      <c r="K185" s="70">
        <f t="shared" si="59"/>
        <v>11</v>
      </c>
      <c r="L185" s="89"/>
      <c r="M185" s="90"/>
      <c r="N185" s="89">
        <f t="shared" si="41"/>
        <v>0</v>
      </c>
      <c r="O185" s="90"/>
      <c r="P185" s="90"/>
      <c r="Q185" s="89">
        <f t="shared" si="42"/>
        <v>0</v>
      </c>
      <c r="R185" s="89"/>
      <c r="S185" s="90"/>
      <c r="T185" s="89">
        <f t="shared" si="43"/>
        <v>0</v>
      </c>
      <c r="U185" s="90"/>
      <c r="V185" s="90"/>
      <c r="W185" s="89">
        <f t="shared" si="44"/>
        <v>0</v>
      </c>
      <c r="X185" s="89">
        <f t="shared" si="45"/>
        <v>0</v>
      </c>
      <c r="Y185" s="89"/>
      <c r="Z185" s="90"/>
      <c r="AA185" s="89">
        <f t="shared" si="46"/>
        <v>0</v>
      </c>
      <c r="AB185" s="90"/>
      <c r="AC185" s="90"/>
      <c r="AD185" s="89">
        <f t="shared" si="47"/>
        <v>0</v>
      </c>
      <c r="AE185" s="70">
        <f t="shared" si="48"/>
        <v>0</v>
      </c>
      <c r="AF185" s="78">
        <f t="shared" si="55"/>
        <v>11</v>
      </c>
      <c r="AG185" s="78">
        <f t="shared" si="49"/>
        <v>0</v>
      </c>
      <c r="AH185" s="78">
        <f t="shared" si="50"/>
        <v>0</v>
      </c>
      <c r="AI185" s="79"/>
      <c r="AJ185" s="80"/>
      <c r="AK185" s="81"/>
      <c r="AL185" s="81"/>
      <c r="AM185" s="81"/>
      <c r="AN185" s="82">
        <f t="shared" si="56"/>
        <v>11</v>
      </c>
      <c r="AO185" s="83">
        <f t="shared" si="57"/>
        <v>0</v>
      </c>
      <c r="AP185" s="83">
        <f t="shared" si="51"/>
        <v>0</v>
      </c>
      <c r="AQ185" s="84"/>
      <c r="AR185" s="85"/>
      <c r="AS185" s="86"/>
      <c r="AT185" s="83">
        <f t="shared" si="52"/>
        <v>0</v>
      </c>
      <c r="AU185" s="82">
        <f t="shared" si="53"/>
        <v>0</v>
      </c>
      <c r="AV185" s="87">
        <f t="shared" si="54"/>
        <v>0</v>
      </c>
    </row>
    <row r="186" spans="1:48">
      <c r="A186" s="103">
        <v>3230</v>
      </c>
      <c r="B186" s="43" t="s">
        <v>420</v>
      </c>
      <c r="C186" s="66" t="s">
        <v>414</v>
      </c>
      <c r="D186" s="67" t="s">
        <v>421</v>
      </c>
      <c r="E186" s="68">
        <v>4</v>
      </c>
      <c r="F186" s="69"/>
      <c r="G186" s="69"/>
      <c r="H186" s="69">
        <f>_xlfn.IFNA(VLOOKUP(A186,'[1]18-19 Full Day Approved'!$B$2:$D$37,3,FALSE),0)</f>
        <v>0</v>
      </c>
      <c r="I186" s="70">
        <f t="shared" si="40"/>
        <v>0</v>
      </c>
      <c r="J186" s="71"/>
      <c r="K186" s="70">
        <f t="shared" si="59"/>
        <v>4</v>
      </c>
      <c r="L186" s="72">
        <f>VLOOKUP(A186,'[1]2018 ECARE Expansion Slots'!$A$1:$K$180,10,FALSE)</f>
        <v>0</v>
      </c>
      <c r="M186" s="73"/>
      <c r="N186" s="72">
        <f t="shared" si="41"/>
        <v>0</v>
      </c>
      <c r="O186" s="73"/>
      <c r="P186" s="73"/>
      <c r="Q186" s="72">
        <f t="shared" si="42"/>
        <v>0</v>
      </c>
      <c r="R186" s="74">
        <v>0</v>
      </c>
      <c r="S186" s="75"/>
      <c r="T186" s="74">
        <f t="shared" si="43"/>
        <v>0</v>
      </c>
      <c r="U186" s="75"/>
      <c r="V186" s="75"/>
      <c r="W186" s="74">
        <f t="shared" si="44"/>
        <v>0</v>
      </c>
      <c r="X186" s="74">
        <f t="shared" si="45"/>
        <v>0</v>
      </c>
      <c r="Y186" s="76">
        <f>VLOOKUP(A186,'[1]2018 ECARE Expansion Slots'!$A$1:$K$180,11,FALSE)</f>
        <v>1</v>
      </c>
      <c r="Z186" s="77"/>
      <c r="AA186" s="76">
        <f t="shared" si="46"/>
        <v>1</v>
      </c>
      <c r="AB186" s="77"/>
      <c r="AC186" s="77"/>
      <c r="AD186" s="76">
        <f t="shared" si="47"/>
        <v>1</v>
      </c>
      <c r="AE186" s="70">
        <f t="shared" si="48"/>
        <v>1</v>
      </c>
      <c r="AF186" s="78">
        <f t="shared" si="55"/>
        <v>4</v>
      </c>
      <c r="AG186" s="78">
        <f t="shared" si="49"/>
        <v>0</v>
      </c>
      <c r="AH186" s="78">
        <f t="shared" si="50"/>
        <v>1</v>
      </c>
      <c r="AI186" s="79"/>
      <c r="AJ186" s="80"/>
      <c r="AK186" s="81"/>
      <c r="AL186" s="81"/>
      <c r="AM186" s="81"/>
      <c r="AN186" s="82">
        <f t="shared" si="56"/>
        <v>4</v>
      </c>
      <c r="AO186" s="83">
        <f t="shared" si="57"/>
        <v>0</v>
      </c>
      <c r="AP186" s="83">
        <f t="shared" si="51"/>
        <v>1</v>
      </c>
      <c r="AQ186" s="84"/>
      <c r="AR186" s="85"/>
      <c r="AS186" s="88"/>
      <c r="AT186" s="83">
        <f t="shared" si="52"/>
        <v>0</v>
      </c>
      <c r="AU186" s="82">
        <f t="shared" si="53"/>
        <v>0</v>
      </c>
      <c r="AV186" s="87">
        <f t="shared" si="54"/>
        <v>0</v>
      </c>
    </row>
    <row r="187" spans="1:48">
      <c r="A187" s="118">
        <v>8001</v>
      </c>
      <c r="B187" s="26" t="s">
        <v>479</v>
      </c>
      <c r="C187" s="119"/>
      <c r="D187" s="97" t="s">
        <v>480</v>
      </c>
      <c r="E187" s="68">
        <v>35</v>
      </c>
      <c r="F187" s="69"/>
      <c r="G187" s="69"/>
      <c r="H187" s="69">
        <f>_xlfn.IFNA(VLOOKUP(A187,'[1]18-19 Full Day Approved'!$B$2:$D$37,3,FALSE),0)</f>
        <v>0</v>
      </c>
      <c r="I187" s="70">
        <f t="shared" si="40"/>
        <v>0</v>
      </c>
      <c r="J187" s="71"/>
      <c r="K187" s="70">
        <f t="shared" si="59"/>
        <v>35</v>
      </c>
      <c r="L187" s="72">
        <f>VLOOKUP(A187,'[1]2018 ECARE Expansion Slots'!$A$1:$K$180,10,FALSE)</f>
        <v>98</v>
      </c>
      <c r="M187" s="73"/>
      <c r="N187" s="72">
        <f t="shared" si="41"/>
        <v>98</v>
      </c>
      <c r="O187" s="73"/>
      <c r="P187" s="73"/>
      <c r="Q187" s="72">
        <f t="shared" si="42"/>
        <v>98</v>
      </c>
      <c r="R187" s="74">
        <v>34</v>
      </c>
      <c r="S187" s="75"/>
      <c r="T187" s="74">
        <f t="shared" si="43"/>
        <v>34</v>
      </c>
      <c r="U187" s="75"/>
      <c r="V187" s="75"/>
      <c r="W187" s="74">
        <f t="shared" si="44"/>
        <v>34</v>
      </c>
      <c r="X187" s="74">
        <f t="shared" si="45"/>
        <v>17</v>
      </c>
      <c r="Y187" s="76">
        <f>VLOOKUP(A187,'[1]2018 ECARE Expansion Slots'!$A$1:$K$180,11,FALSE)</f>
        <v>200</v>
      </c>
      <c r="Z187" s="77"/>
      <c r="AA187" s="76">
        <f t="shared" si="46"/>
        <v>200</v>
      </c>
      <c r="AB187" s="77"/>
      <c r="AC187" s="77"/>
      <c r="AD187" s="76">
        <f t="shared" si="47"/>
        <v>200</v>
      </c>
      <c r="AE187" s="70">
        <f t="shared" si="48"/>
        <v>332</v>
      </c>
      <c r="AF187" s="78">
        <f t="shared" si="55"/>
        <v>133</v>
      </c>
      <c r="AG187" s="78">
        <f t="shared" si="49"/>
        <v>17</v>
      </c>
      <c r="AH187" s="78">
        <f t="shared" si="50"/>
        <v>200</v>
      </c>
      <c r="AI187" s="79"/>
      <c r="AJ187" s="80"/>
      <c r="AK187" s="81"/>
      <c r="AL187" s="81"/>
      <c r="AM187" s="81"/>
      <c r="AN187" s="82">
        <f t="shared" si="56"/>
        <v>133</v>
      </c>
      <c r="AO187" s="83">
        <f t="shared" si="57"/>
        <v>34</v>
      </c>
      <c r="AP187" s="83">
        <f t="shared" si="51"/>
        <v>200</v>
      </c>
      <c r="AQ187" s="84"/>
      <c r="AR187" s="85"/>
      <c r="AS187" s="86"/>
      <c r="AT187" s="83">
        <f t="shared" si="52"/>
        <v>0</v>
      </c>
      <c r="AU187" s="82">
        <f t="shared" si="53"/>
        <v>0</v>
      </c>
      <c r="AV187" s="87">
        <f t="shared" si="54"/>
        <v>0</v>
      </c>
    </row>
    <row r="188" spans="1:48">
      <c r="A188" s="120"/>
      <c r="B188" s="120"/>
      <c r="C188" s="120"/>
      <c r="D188" s="46"/>
      <c r="E188" s="121"/>
      <c r="F188" s="121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2"/>
      <c r="AJ188" s="122"/>
      <c r="AK188" s="122"/>
      <c r="AL188" s="122"/>
      <c r="AM188" s="122"/>
      <c r="AN188" s="123"/>
      <c r="AO188" s="123"/>
      <c r="AP188" s="123"/>
      <c r="AQ188" s="123"/>
      <c r="AR188" s="124"/>
      <c r="AS188" s="125"/>
      <c r="AT188" s="50"/>
      <c r="AU188" s="126"/>
      <c r="AV188" s="127"/>
    </row>
    <row r="189" spans="1:48" ht="15" thickBot="1">
      <c r="A189" s="128"/>
      <c r="B189" s="128"/>
      <c r="C189" s="129" t="s">
        <v>423</v>
      </c>
      <c r="D189" s="130" t="s">
        <v>424</v>
      </c>
      <c r="E189" s="131">
        <f t="shared" ref="E189:J189" si="60">SUM(E9:E187)</f>
        <v>20160</v>
      </c>
      <c r="F189" s="131">
        <f t="shared" si="60"/>
        <v>0</v>
      </c>
      <c r="G189" s="131">
        <f t="shared" si="60"/>
        <v>0</v>
      </c>
      <c r="H189" s="131">
        <f t="shared" si="60"/>
        <v>733</v>
      </c>
      <c r="I189" s="131">
        <f t="shared" si="60"/>
        <v>1466</v>
      </c>
      <c r="J189" s="131">
        <f t="shared" si="60"/>
        <v>0</v>
      </c>
      <c r="K189" s="129">
        <f>(E189-F189)+G189-(H189*2)</f>
        <v>18694</v>
      </c>
      <c r="L189" s="129">
        <f>SUM(L9:L187)</f>
        <v>2853</v>
      </c>
      <c r="M189" s="129">
        <f>SUM(M9:M187)</f>
        <v>369</v>
      </c>
      <c r="N189" s="129"/>
      <c r="O189" s="129">
        <f>SUM(O9:O187)</f>
        <v>0</v>
      </c>
      <c r="P189" s="129">
        <f>SUM(P9:P187)</f>
        <v>0</v>
      </c>
      <c r="Q189" s="129">
        <f>SUM(Q9:Q187)</f>
        <v>2674</v>
      </c>
      <c r="R189" s="129">
        <f>SUM(R9:R187)</f>
        <v>967</v>
      </c>
      <c r="S189" s="129">
        <f>SUM(S9:S187)</f>
        <v>569</v>
      </c>
      <c r="T189" s="129">
        <f t="shared" ref="T189:AQ189" si="61">SUM(T9:T187)</f>
        <v>1264</v>
      </c>
      <c r="U189" s="129">
        <f t="shared" si="61"/>
        <v>0</v>
      </c>
      <c r="V189" s="129">
        <f t="shared" si="61"/>
        <v>0</v>
      </c>
      <c r="W189" s="129">
        <f t="shared" si="61"/>
        <v>1264</v>
      </c>
      <c r="X189" s="129">
        <f t="shared" si="61"/>
        <v>632</v>
      </c>
      <c r="Y189" s="129">
        <f t="shared" si="61"/>
        <v>5380</v>
      </c>
      <c r="Z189" s="129">
        <f t="shared" si="61"/>
        <v>1715</v>
      </c>
      <c r="AA189" s="129">
        <f t="shared" si="61"/>
        <v>5262</v>
      </c>
      <c r="AB189" s="129">
        <f t="shared" si="61"/>
        <v>0</v>
      </c>
      <c r="AC189" s="129">
        <f t="shared" si="61"/>
        <v>0</v>
      </c>
      <c r="AD189" s="129">
        <f t="shared" si="61"/>
        <v>5262</v>
      </c>
      <c r="AE189" s="129">
        <f t="shared" si="61"/>
        <v>9200</v>
      </c>
      <c r="AF189" s="129">
        <f t="shared" si="61"/>
        <v>21368</v>
      </c>
      <c r="AG189" s="129">
        <f t="shared" si="61"/>
        <v>1365</v>
      </c>
      <c r="AH189" s="129">
        <f t="shared" si="61"/>
        <v>5262</v>
      </c>
      <c r="AI189" s="129">
        <f>SUM(AI9:AI187)</f>
        <v>0</v>
      </c>
      <c r="AJ189" s="129">
        <f t="shared" si="61"/>
        <v>0</v>
      </c>
      <c r="AK189" s="129">
        <f>SUM(AK9:AK187)</f>
        <v>0</v>
      </c>
      <c r="AL189" s="129">
        <f>SUM(AL9:AL187)</f>
        <v>0</v>
      </c>
      <c r="AM189" s="129"/>
      <c r="AN189" s="129">
        <f t="shared" si="61"/>
        <v>21368</v>
      </c>
      <c r="AO189" s="129"/>
      <c r="AP189" s="129">
        <f t="shared" si="61"/>
        <v>5262</v>
      </c>
      <c r="AQ189" s="129">
        <f t="shared" si="61"/>
        <v>0</v>
      </c>
      <c r="AR189" s="132"/>
      <c r="AS189" s="133"/>
      <c r="AT189" s="131"/>
      <c r="AU189" s="131"/>
      <c r="AV189" s="134"/>
    </row>
    <row r="190" spans="1:48" ht="15" thickTop="1">
      <c r="H190" s="26">
        <f>1008-919</f>
        <v>89</v>
      </c>
    </row>
    <row r="198" spans="29:29">
      <c r="AC198" s="26">
        <f>1893+896+5411</f>
        <v>8200</v>
      </c>
    </row>
  </sheetData>
  <conditionalFormatting sqref="AI9:AI187">
    <cfRule type="expression" dxfId="17" priority="18">
      <formula>AI9&lt;&gt;AF9</formula>
    </cfRule>
  </conditionalFormatting>
  <conditionalFormatting sqref="AJ9:AJ187">
    <cfRule type="expression" dxfId="16" priority="17">
      <formula>AJ9&lt;&gt;AG9</formula>
    </cfRule>
  </conditionalFormatting>
  <conditionalFormatting sqref="AL9:AL187">
    <cfRule type="expression" dxfId="15" priority="16">
      <formula>AL9&lt;&gt;AH9</formula>
    </cfRule>
  </conditionalFormatting>
  <conditionalFormatting sqref="E4">
    <cfRule type="expression" dxfId="14" priority="13">
      <formula>$E$4&lt;20160</formula>
    </cfRule>
    <cfRule type="expression" dxfId="13" priority="14">
      <formula>$E$4&gt;20160</formula>
    </cfRule>
    <cfRule type="expression" dxfId="12" priority="15">
      <formula>$E$4=20160</formula>
    </cfRule>
  </conditionalFormatting>
  <conditionalFormatting sqref="E6">
    <cfRule type="expression" dxfId="11" priority="10">
      <formula>$E$6&lt;5%</formula>
    </cfRule>
    <cfRule type="expression" dxfId="10" priority="11">
      <formula>$E$6=5%</formula>
    </cfRule>
    <cfRule type="expression" dxfId="9" priority="12">
      <formula>$E$6&gt;5%</formula>
    </cfRule>
  </conditionalFormatting>
  <conditionalFormatting sqref="K9:K187">
    <cfRule type="cellIs" dxfId="8" priority="9" operator="lessThan">
      <formula>0</formula>
    </cfRule>
  </conditionalFormatting>
  <conditionalFormatting sqref="AN9:AN187">
    <cfRule type="cellIs" dxfId="7" priority="8" operator="lessThan">
      <formula>0</formula>
    </cfRule>
  </conditionalFormatting>
  <conditionalFormatting sqref="AO9:AO187">
    <cfRule type="cellIs" dxfId="6" priority="7" operator="lessThan">
      <formula>0</formula>
    </cfRule>
  </conditionalFormatting>
  <conditionalFormatting sqref="AP9:AP187">
    <cfRule type="cellIs" dxfId="5" priority="6" operator="lessThan">
      <formula>0</formula>
    </cfRule>
  </conditionalFormatting>
  <conditionalFormatting sqref="AN9:AP187">
    <cfRule type="cellIs" dxfId="4" priority="2" operator="greaterThan">
      <formula>0</formula>
    </cfRule>
    <cfRule type="cellIs" dxfId="3" priority="3" operator="greaterThan">
      <formula>0</formula>
    </cfRule>
    <cfRule type="cellIs" dxfId="2" priority="4" operator="greaterThan">
      <formula>0</formula>
    </cfRule>
    <cfRule type="cellIs" dxfId="1" priority="5" operator="greaterThan">
      <formula>0</formula>
    </cfRule>
  </conditionalFormatting>
  <conditionalFormatting sqref="AM9:AM187">
    <cfRule type="cellIs" dxfId="0" priority="1" operator="equal">
      <formula>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Elizabeth</dc:creator>
  <cp:lastModifiedBy>Schroeder, Elizabeth</cp:lastModifiedBy>
  <dcterms:created xsi:type="dcterms:W3CDTF">2018-08-20T22:28:53Z</dcterms:created>
  <dcterms:modified xsi:type="dcterms:W3CDTF">2022-08-02T20:22:41Z</dcterms:modified>
</cp:coreProperties>
</file>